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187beabefdd0ed/Desktop/BAformanagers/"/>
    </mc:Choice>
  </mc:AlternateContent>
  <xr:revisionPtr revIDLastSave="1028" documentId="8_{7F7C8A6B-33D3-414B-8C39-9DB09C532A6E}" xr6:coauthVersionLast="47" xr6:coauthVersionMax="47" xr10:uidLastSave="{48B4A5D6-94AA-4D65-BFE2-C4C1482FB302}"/>
  <bookViews>
    <workbookView xWindow="0" yWindow="0" windowWidth="23040" windowHeight="12240" xr2:uid="{9B408393-B752-45D8-BDAF-35852A3B9529}"/>
  </bookViews>
  <sheets>
    <sheet name="Data" sheetId="1" r:id="rId1"/>
    <sheet name="Moving Average" sheetId="2" r:id="rId2"/>
    <sheet name="Exponential Smoothing" sheetId="3" r:id="rId3"/>
    <sheet name="Holts Method" sheetId="4" r:id="rId4"/>
    <sheet name="Winters Method" sheetId="5" r:id="rId5"/>
  </sheets>
  <definedNames>
    <definedName name="solver_adj" localSheetId="2" hidden="1">'Exponential Smoothing'!$N$2</definedName>
    <definedName name="solver_adj" localSheetId="3" hidden="1">'Holts Method'!$O$2:$O$3</definedName>
    <definedName name="solver_adj" localSheetId="4" hidden="1">'Winters Method'!$S$3:$S$5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'Exponential Smoothing'!$N$2</definedName>
    <definedName name="solver_lhs1" localSheetId="3" hidden="1">'Holts Method'!$O$2:$O$3</definedName>
    <definedName name="solver_lhs1" localSheetId="4" hidden="1">'Winters Method'!$S$3:$S$5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'Exponential Smoothing'!$N$4</definedName>
    <definedName name="solver_opt" localSheetId="3" hidden="1">'Holts Method'!$O$6</definedName>
    <definedName name="solver_opt" localSheetId="4" hidden="1">'Winters Method'!$S$10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" l="1"/>
  <c r="G18" i="5"/>
  <c r="F18" i="5"/>
  <c r="F26" i="5"/>
  <c r="F25" i="5"/>
  <c r="F24" i="5"/>
  <c r="F23" i="5"/>
  <c r="F22" i="5"/>
  <c r="F21" i="5"/>
  <c r="F20" i="5"/>
  <c r="F19" i="5"/>
  <c r="F17" i="5"/>
  <c r="F16" i="5"/>
  <c r="F15" i="5"/>
  <c r="G3" i="5"/>
  <c r="H3" i="5" s="1"/>
  <c r="F14" i="5"/>
  <c r="D3" i="4"/>
  <c r="C3" i="4"/>
  <c r="C4" i="4"/>
  <c r="D4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I62" i="2"/>
  <c r="P3" i="2" s="1"/>
  <c r="T4" i="1"/>
  <c r="T5" i="1"/>
  <c r="T6" i="1"/>
  <c r="T7" i="1"/>
  <c r="T8" i="1"/>
  <c r="T9" i="1"/>
  <c r="T10" i="1"/>
  <c r="T11" i="1"/>
  <c r="T12" i="1"/>
  <c r="T13" i="1"/>
  <c r="T14" i="1"/>
  <c r="T3" i="1"/>
  <c r="G4" i="5" l="1"/>
  <c r="R3" i="2"/>
  <c r="H2" i="5"/>
  <c r="G2" i="5"/>
  <c r="C57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9" i="5"/>
  <c r="H3" i="3"/>
  <c r="K6" i="2"/>
  <c r="J6" i="2"/>
  <c r="I7" i="2"/>
  <c r="I8" i="2"/>
  <c r="I9" i="2"/>
  <c r="I10" i="2"/>
  <c r="I11" i="2"/>
  <c r="I12" i="2"/>
  <c r="I13" i="2"/>
  <c r="I14" i="2"/>
  <c r="I15" i="2"/>
  <c r="L15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" i="2"/>
  <c r="I3" i="3"/>
  <c r="D2" i="4"/>
  <c r="C2" i="4"/>
  <c r="E3" i="4" s="1"/>
  <c r="F3" i="4" s="1"/>
  <c r="H3" i="4" s="1"/>
  <c r="D13" i="5" l="1"/>
  <c r="E13" i="5" s="1"/>
  <c r="D11" i="5"/>
  <c r="E11" i="5" s="1"/>
  <c r="D45" i="5"/>
  <c r="E45" i="5" s="1"/>
  <c r="D25" i="5"/>
  <c r="E25" i="5" s="1"/>
  <c r="D24" i="5"/>
  <c r="E24" i="5" s="1"/>
  <c r="D58" i="5"/>
  <c r="E58" i="5" s="1"/>
  <c r="D6" i="5"/>
  <c r="E6" i="5" s="1"/>
  <c r="D37" i="5"/>
  <c r="E37" i="5" s="1"/>
  <c r="F13" i="5" s="1"/>
  <c r="D36" i="5"/>
  <c r="E36" i="5" s="1"/>
  <c r="F12" i="5" s="1"/>
  <c r="D55" i="5"/>
  <c r="E55" i="5" s="1"/>
  <c r="D35" i="5"/>
  <c r="E35" i="5" s="1"/>
  <c r="F11" i="5" s="1"/>
  <c r="D19" i="5"/>
  <c r="E19" i="5" s="1"/>
  <c r="D54" i="5"/>
  <c r="E54" i="5" s="1"/>
  <c r="D34" i="5"/>
  <c r="E34" i="5" s="1"/>
  <c r="D18" i="5"/>
  <c r="E18" i="5" s="1"/>
  <c r="D46" i="5"/>
  <c r="E46" i="5" s="1"/>
  <c r="D61" i="5"/>
  <c r="E61" i="5" s="1"/>
  <c r="D44" i="5"/>
  <c r="E44" i="5" s="1"/>
  <c r="D59" i="5"/>
  <c r="E59" i="5" s="1"/>
  <c r="D23" i="5"/>
  <c r="E23" i="5" s="1"/>
  <c r="D42" i="5"/>
  <c r="E42" i="5" s="1"/>
  <c r="D22" i="5"/>
  <c r="E22" i="5" s="1"/>
  <c r="D57" i="5"/>
  <c r="E57" i="5" s="1"/>
  <c r="D56" i="5"/>
  <c r="E56" i="5" s="1"/>
  <c r="D33" i="5"/>
  <c r="E33" i="5" s="1"/>
  <c r="D48" i="5"/>
  <c r="E48" i="5" s="1"/>
  <c r="D32" i="5"/>
  <c r="E32" i="5" s="1"/>
  <c r="D12" i="5"/>
  <c r="E12" i="5" s="1"/>
  <c r="D30" i="5"/>
  <c r="E30" i="5" s="1"/>
  <c r="D10" i="5"/>
  <c r="E10" i="5" s="1"/>
  <c r="D9" i="5"/>
  <c r="E9" i="5" s="1"/>
  <c r="D60" i="5"/>
  <c r="E60" i="5" s="1"/>
  <c r="D8" i="5"/>
  <c r="E8" i="5" s="1"/>
  <c r="D43" i="5"/>
  <c r="E43" i="5" s="1"/>
  <c r="D7" i="5"/>
  <c r="E7" i="5" s="1"/>
  <c r="D21" i="5"/>
  <c r="E21" i="5" s="1"/>
  <c r="D20" i="5"/>
  <c r="E20" i="5" s="1"/>
  <c r="D49" i="5"/>
  <c r="E49" i="5" s="1"/>
  <c r="D47" i="5"/>
  <c r="E47" i="5" s="1"/>
  <c r="D31" i="5"/>
  <c r="E31" i="5" s="1"/>
  <c r="D41" i="5"/>
  <c r="E41" i="5" s="1"/>
  <c r="D5" i="5"/>
  <c r="E5" i="5" s="1"/>
  <c r="D40" i="5"/>
  <c r="E40" i="5" s="1"/>
  <c r="D28" i="5"/>
  <c r="E28" i="5" s="1"/>
  <c r="D16" i="5"/>
  <c r="E16" i="5" s="1"/>
  <c r="D3" i="5"/>
  <c r="E3" i="5" s="1"/>
  <c r="D51" i="5"/>
  <c r="E51" i="5" s="1"/>
  <c r="D39" i="5"/>
  <c r="E39" i="5" s="1"/>
  <c r="D27" i="5"/>
  <c r="E27" i="5" s="1"/>
  <c r="D15" i="5"/>
  <c r="E15" i="5" s="1"/>
  <c r="D53" i="5"/>
  <c r="E53" i="5" s="1"/>
  <c r="D29" i="5"/>
  <c r="E29" i="5" s="1"/>
  <c r="D17" i="5"/>
  <c r="E17" i="5" s="1"/>
  <c r="D52" i="5"/>
  <c r="E52" i="5" s="1"/>
  <c r="D4" i="5"/>
  <c r="E4" i="5" s="1"/>
  <c r="D62" i="5"/>
  <c r="E62" i="5" s="1"/>
  <c r="D50" i="5"/>
  <c r="E50" i="5" s="1"/>
  <c r="D38" i="5"/>
  <c r="E38" i="5" s="1"/>
  <c r="D26" i="5"/>
  <c r="E26" i="5" s="1"/>
  <c r="D14" i="5"/>
  <c r="E14" i="5" s="1"/>
  <c r="G3" i="4"/>
  <c r="F9" i="5" l="1"/>
  <c r="F8" i="5"/>
  <c r="F10" i="5"/>
  <c r="F6" i="5"/>
  <c r="F7" i="5"/>
  <c r="F5" i="5"/>
  <c r="F4" i="5"/>
  <c r="I3" i="4"/>
  <c r="L3" i="4" s="1"/>
  <c r="J3" i="4"/>
  <c r="E4" i="4" l="1"/>
  <c r="F4" i="4" s="1"/>
  <c r="H4" i="4" s="1"/>
  <c r="C5" i="4"/>
  <c r="D5" i="4" s="1"/>
  <c r="K3" i="4"/>
  <c r="E65" i="2"/>
  <c r="E66" i="2"/>
  <c r="E67" i="2"/>
  <c r="E68" i="2"/>
  <c r="E69" i="2"/>
  <c r="E70" i="2"/>
  <c r="E71" i="2"/>
  <c r="E72" i="2"/>
  <c r="E73" i="2"/>
  <c r="E74" i="2"/>
  <c r="E64" i="2"/>
  <c r="E63" i="2"/>
  <c r="A63" i="2"/>
  <c r="A64" i="2"/>
  <c r="A65" i="2"/>
  <c r="A66" i="2"/>
  <c r="A67" i="2"/>
  <c r="A68" i="2"/>
  <c r="A69" i="2"/>
  <c r="A70" i="2"/>
  <c r="A71" i="2"/>
  <c r="A72" i="2"/>
  <c r="A73" i="2"/>
  <c r="A74" i="2"/>
  <c r="G3" i="3"/>
  <c r="E3" i="3"/>
  <c r="D3" i="3"/>
  <c r="C2" i="3"/>
  <c r="R5" i="2"/>
  <c r="R4" i="2"/>
  <c r="Q5" i="2"/>
  <c r="Q4" i="2"/>
  <c r="Q3" i="2"/>
  <c r="P5" i="2"/>
  <c r="P4" i="2"/>
  <c r="D5" i="2"/>
  <c r="F1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G27" i="2"/>
  <c r="G28" i="2"/>
  <c r="G39" i="2"/>
  <c r="G40" i="2"/>
  <c r="G51" i="2"/>
  <c r="G52" i="2"/>
  <c r="F7" i="2"/>
  <c r="G7" i="2" s="1"/>
  <c r="G15" i="2"/>
  <c r="F16" i="2"/>
  <c r="G16" i="2" s="1"/>
  <c r="F17" i="2"/>
  <c r="G17" i="2" s="1"/>
  <c r="F18" i="2"/>
  <c r="G18" i="2" s="1"/>
  <c r="F19" i="2"/>
  <c r="G19" i="2" s="1"/>
  <c r="F27" i="2"/>
  <c r="F28" i="2"/>
  <c r="F29" i="2"/>
  <c r="G29" i="2" s="1"/>
  <c r="F30" i="2"/>
  <c r="G30" i="2" s="1"/>
  <c r="F31" i="2"/>
  <c r="G31" i="2" s="1"/>
  <c r="F39" i="2"/>
  <c r="F40" i="2"/>
  <c r="F41" i="2"/>
  <c r="G41" i="2" s="1"/>
  <c r="F42" i="2"/>
  <c r="G42" i="2" s="1"/>
  <c r="F43" i="2"/>
  <c r="G43" i="2" s="1"/>
  <c r="F51" i="2"/>
  <c r="F52" i="2"/>
  <c r="F53" i="2"/>
  <c r="G53" i="2" s="1"/>
  <c r="F54" i="2"/>
  <c r="G54" i="2" s="1"/>
  <c r="F55" i="2"/>
  <c r="G55" i="2" s="1"/>
  <c r="E7" i="2"/>
  <c r="E8" i="2"/>
  <c r="F8" i="2" s="1"/>
  <c r="G8" i="2" s="1"/>
  <c r="E9" i="2"/>
  <c r="F9" i="2" s="1"/>
  <c r="G9" i="2" s="1"/>
  <c r="E10" i="2"/>
  <c r="F10" i="2" s="1"/>
  <c r="G10" i="2" s="1"/>
  <c r="E15" i="2"/>
  <c r="E16" i="2"/>
  <c r="E17" i="2"/>
  <c r="E18" i="2"/>
  <c r="E19" i="2"/>
  <c r="E20" i="2"/>
  <c r="F20" i="2" s="1"/>
  <c r="G20" i="2" s="1"/>
  <c r="E21" i="2"/>
  <c r="F21" i="2" s="1"/>
  <c r="G21" i="2" s="1"/>
  <c r="E22" i="2"/>
  <c r="F22" i="2" s="1"/>
  <c r="G22" i="2" s="1"/>
  <c r="E27" i="2"/>
  <c r="E28" i="2"/>
  <c r="E29" i="2"/>
  <c r="E30" i="2"/>
  <c r="E31" i="2"/>
  <c r="E32" i="2"/>
  <c r="F32" i="2" s="1"/>
  <c r="G32" i="2" s="1"/>
  <c r="E33" i="2"/>
  <c r="F33" i="2" s="1"/>
  <c r="G33" i="2" s="1"/>
  <c r="E34" i="2"/>
  <c r="F34" i="2" s="1"/>
  <c r="G34" i="2" s="1"/>
  <c r="E39" i="2"/>
  <c r="E40" i="2"/>
  <c r="E41" i="2"/>
  <c r="E42" i="2"/>
  <c r="E43" i="2"/>
  <c r="E44" i="2"/>
  <c r="F44" i="2" s="1"/>
  <c r="G44" i="2" s="1"/>
  <c r="E45" i="2"/>
  <c r="F45" i="2" s="1"/>
  <c r="G45" i="2" s="1"/>
  <c r="E46" i="2"/>
  <c r="F46" i="2" s="1"/>
  <c r="G46" i="2" s="1"/>
  <c r="E51" i="2"/>
  <c r="E52" i="2"/>
  <c r="E53" i="2"/>
  <c r="E54" i="2"/>
  <c r="E55" i="2"/>
  <c r="E56" i="2"/>
  <c r="F56" i="2" s="1"/>
  <c r="G56" i="2" s="1"/>
  <c r="E57" i="2"/>
  <c r="F57" i="2" s="1"/>
  <c r="G57" i="2" s="1"/>
  <c r="E58" i="2"/>
  <c r="F58" i="2" s="1"/>
  <c r="G58" i="2" s="1"/>
  <c r="E6" i="2"/>
  <c r="F6" i="2" s="1"/>
  <c r="D6" i="2"/>
  <c r="D7" i="2"/>
  <c r="D8" i="2"/>
  <c r="D9" i="2"/>
  <c r="D10" i="2"/>
  <c r="E11" i="2" s="1"/>
  <c r="F11" i="2" s="1"/>
  <c r="G11" i="2" s="1"/>
  <c r="D11" i="2"/>
  <c r="E12" i="2" s="1"/>
  <c r="F12" i="2" s="1"/>
  <c r="G12" i="2" s="1"/>
  <c r="D12" i="2"/>
  <c r="E13" i="2" s="1"/>
  <c r="F13" i="2" s="1"/>
  <c r="G13" i="2" s="1"/>
  <c r="D13" i="2"/>
  <c r="E14" i="2" s="1"/>
  <c r="F14" i="2" s="1"/>
  <c r="G14" i="2" s="1"/>
  <c r="D14" i="2"/>
  <c r="D15" i="2"/>
  <c r="D16" i="2"/>
  <c r="D17" i="2"/>
  <c r="D18" i="2"/>
  <c r="D19" i="2"/>
  <c r="D20" i="2"/>
  <c r="D21" i="2"/>
  <c r="D22" i="2"/>
  <c r="E23" i="2" s="1"/>
  <c r="F23" i="2" s="1"/>
  <c r="G23" i="2" s="1"/>
  <c r="D23" i="2"/>
  <c r="E24" i="2" s="1"/>
  <c r="F24" i="2" s="1"/>
  <c r="G24" i="2" s="1"/>
  <c r="D24" i="2"/>
  <c r="E25" i="2" s="1"/>
  <c r="F25" i="2" s="1"/>
  <c r="G25" i="2" s="1"/>
  <c r="D25" i="2"/>
  <c r="E26" i="2" s="1"/>
  <c r="F26" i="2" s="1"/>
  <c r="G26" i="2" s="1"/>
  <c r="D26" i="2"/>
  <c r="D27" i="2"/>
  <c r="D28" i="2"/>
  <c r="D29" i="2"/>
  <c r="D30" i="2"/>
  <c r="D31" i="2"/>
  <c r="D32" i="2"/>
  <c r="D33" i="2"/>
  <c r="D34" i="2"/>
  <c r="E35" i="2" s="1"/>
  <c r="F35" i="2" s="1"/>
  <c r="G35" i="2" s="1"/>
  <c r="D35" i="2"/>
  <c r="E36" i="2" s="1"/>
  <c r="F36" i="2" s="1"/>
  <c r="G36" i="2" s="1"/>
  <c r="D36" i="2"/>
  <c r="E37" i="2" s="1"/>
  <c r="F37" i="2" s="1"/>
  <c r="G37" i="2" s="1"/>
  <c r="D37" i="2"/>
  <c r="E38" i="2" s="1"/>
  <c r="F38" i="2" s="1"/>
  <c r="G38" i="2" s="1"/>
  <c r="D38" i="2"/>
  <c r="D39" i="2"/>
  <c r="D40" i="2"/>
  <c r="D41" i="2"/>
  <c r="D42" i="2"/>
  <c r="D43" i="2"/>
  <c r="D44" i="2"/>
  <c r="D45" i="2"/>
  <c r="D46" i="2"/>
  <c r="E47" i="2" s="1"/>
  <c r="F47" i="2" s="1"/>
  <c r="G47" i="2" s="1"/>
  <c r="D47" i="2"/>
  <c r="E48" i="2" s="1"/>
  <c r="F48" i="2" s="1"/>
  <c r="G48" i="2" s="1"/>
  <c r="D48" i="2"/>
  <c r="E49" i="2" s="1"/>
  <c r="F49" i="2" s="1"/>
  <c r="G49" i="2" s="1"/>
  <c r="D49" i="2"/>
  <c r="E50" i="2" s="1"/>
  <c r="F50" i="2" s="1"/>
  <c r="G50" i="2" s="1"/>
  <c r="D50" i="2"/>
  <c r="D51" i="2"/>
  <c r="D52" i="2"/>
  <c r="D53" i="2"/>
  <c r="D54" i="2"/>
  <c r="D55" i="2"/>
  <c r="D56" i="2"/>
  <c r="D57" i="2"/>
  <c r="D58" i="2"/>
  <c r="E59" i="2" s="1"/>
  <c r="F59" i="2" s="1"/>
  <c r="G59" i="2" s="1"/>
  <c r="D59" i="2"/>
  <c r="E60" i="2" s="1"/>
  <c r="F60" i="2" s="1"/>
  <c r="G60" i="2" s="1"/>
  <c r="D60" i="2"/>
  <c r="E61" i="2" s="1"/>
  <c r="F61" i="2" s="1"/>
  <c r="G61" i="2" s="1"/>
  <c r="D61" i="2"/>
  <c r="E62" i="2" s="1"/>
  <c r="F62" i="2" s="1"/>
  <c r="G62" i="2" s="1"/>
  <c r="D6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G4" i="4" l="1"/>
  <c r="J4" i="4" s="1"/>
  <c r="K4" i="4" s="1"/>
  <c r="C6" i="4"/>
  <c r="D6" i="4" s="1"/>
  <c r="E5" i="4"/>
  <c r="F5" i="4" s="1"/>
  <c r="I4" i="4"/>
  <c r="F3" i="3"/>
  <c r="H17" i="2"/>
  <c r="H29" i="2"/>
  <c r="H41" i="2"/>
  <c r="H53" i="2"/>
  <c r="H18" i="2"/>
  <c r="H30" i="2"/>
  <c r="H42" i="2"/>
  <c r="H54" i="2"/>
  <c r="H13" i="2"/>
  <c r="H14" i="2"/>
  <c r="H27" i="2"/>
  <c r="H51" i="2"/>
  <c r="H28" i="2"/>
  <c r="H11" i="2"/>
  <c r="H19" i="2"/>
  <c r="H31" i="2"/>
  <c r="H43" i="2"/>
  <c r="H55" i="2"/>
  <c r="H40" i="2"/>
  <c r="H7" i="2"/>
  <c r="H20" i="2"/>
  <c r="H32" i="2"/>
  <c r="H44" i="2"/>
  <c r="H56" i="2"/>
  <c r="H8" i="2"/>
  <c r="H21" i="2"/>
  <c r="H33" i="2"/>
  <c r="H45" i="2"/>
  <c r="H57" i="2"/>
  <c r="H9" i="2"/>
  <c r="H22" i="2"/>
  <c r="H34" i="2"/>
  <c r="H46" i="2"/>
  <c r="H58" i="2"/>
  <c r="G6" i="2"/>
  <c r="H37" i="2"/>
  <c r="H49" i="2"/>
  <c r="H26" i="2"/>
  <c r="H50" i="2"/>
  <c r="H15" i="2"/>
  <c r="H39" i="2"/>
  <c r="H6" i="2"/>
  <c r="H16" i="2"/>
  <c r="H10" i="2"/>
  <c r="H23" i="2"/>
  <c r="H35" i="2"/>
  <c r="H47" i="2"/>
  <c r="H59" i="2"/>
  <c r="H12" i="2"/>
  <c r="H24" i="2"/>
  <c r="H36" i="2"/>
  <c r="H48" i="2"/>
  <c r="H60" i="2"/>
  <c r="H25" i="2"/>
  <c r="H61" i="2"/>
  <c r="H38" i="2"/>
  <c r="H62" i="2"/>
  <c r="H52" i="2"/>
  <c r="C7" i="4" l="1"/>
  <c r="D7" i="4" s="1"/>
  <c r="E7" i="4"/>
  <c r="F7" i="4" s="1"/>
  <c r="G5" i="4"/>
  <c r="H5" i="4"/>
  <c r="L4" i="4"/>
  <c r="E6" i="4"/>
  <c r="F6" i="4" s="1"/>
  <c r="G6" i="4" s="1"/>
  <c r="J6" i="4" s="1"/>
  <c r="D4" i="3"/>
  <c r="E4" i="3" s="1"/>
  <c r="L14" i="2"/>
  <c r="L26" i="2"/>
  <c r="L38" i="2"/>
  <c r="L50" i="2"/>
  <c r="L62" i="2"/>
  <c r="P6" i="2" s="1"/>
  <c r="L27" i="2"/>
  <c r="L39" i="2"/>
  <c r="L51" i="2"/>
  <c r="L6" i="2"/>
  <c r="L36" i="2"/>
  <c r="L13" i="2"/>
  <c r="L61" i="2"/>
  <c r="L16" i="2"/>
  <c r="L28" i="2"/>
  <c r="L40" i="2"/>
  <c r="L52" i="2"/>
  <c r="L17" i="2"/>
  <c r="L29" i="2"/>
  <c r="L41" i="2"/>
  <c r="L53" i="2"/>
  <c r="L37" i="2"/>
  <c r="L18" i="2"/>
  <c r="L30" i="2"/>
  <c r="L42" i="2"/>
  <c r="L54" i="2"/>
  <c r="L7" i="2"/>
  <c r="L19" i="2"/>
  <c r="L31" i="2"/>
  <c r="L43" i="2"/>
  <c r="L55" i="2"/>
  <c r="L22" i="2"/>
  <c r="L46" i="2"/>
  <c r="L11" i="2"/>
  <c r="L35" i="2"/>
  <c r="L12" i="2"/>
  <c r="L48" i="2"/>
  <c r="L60" i="2"/>
  <c r="L25" i="2"/>
  <c r="L49" i="2"/>
  <c r="L8" i="2"/>
  <c r="L20" i="2"/>
  <c r="L32" i="2"/>
  <c r="L44" i="2"/>
  <c r="L56" i="2"/>
  <c r="L9" i="2"/>
  <c r="L21" i="2"/>
  <c r="L33" i="2"/>
  <c r="L45" i="2"/>
  <c r="L57" i="2"/>
  <c r="L10" i="2"/>
  <c r="L34" i="2"/>
  <c r="L58" i="2"/>
  <c r="L23" i="2"/>
  <c r="L47" i="2"/>
  <c r="L24" i="2"/>
  <c r="L59" i="2"/>
  <c r="C8" i="4" l="1"/>
  <c r="D8" i="4" s="1"/>
  <c r="H6" i="4"/>
  <c r="J5" i="4"/>
  <c r="I5" i="4"/>
  <c r="I6" i="4"/>
  <c r="L6" i="4" s="1"/>
  <c r="G7" i="4"/>
  <c r="J7" i="4" s="1"/>
  <c r="H7" i="4"/>
  <c r="R6" i="2"/>
  <c r="Q6" i="2"/>
  <c r="G4" i="3"/>
  <c r="J3" i="3"/>
  <c r="D5" i="3"/>
  <c r="E5" i="3" s="1"/>
  <c r="F5" i="3" s="1"/>
  <c r="F4" i="3"/>
  <c r="K8" i="2"/>
  <c r="K20" i="2"/>
  <c r="K32" i="2"/>
  <c r="K44" i="2"/>
  <c r="K56" i="2"/>
  <c r="K40" i="2"/>
  <c r="K29" i="2"/>
  <c r="K7" i="2"/>
  <c r="K9" i="2"/>
  <c r="K21" i="2"/>
  <c r="K33" i="2"/>
  <c r="K45" i="2"/>
  <c r="K57" i="2"/>
  <c r="K28" i="2"/>
  <c r="K55" i="2"/>
  <c r="K10" i="2"/>
  <c r="K22" i="2"/>
  <c r="K34" i="2"/>
  <c r="K46" i="2"/>
  <c r="K58" i="2"/>
  <c r="K16" i="2"/>
  <c r="K17" i="2"/>
  <c r="K11" i="2"/>
  <c r="K23" i="2"/>
  <c r="K35" i="2"/>
  <c r="K47" i="2"/>
  <c r="K59" i="2"/>
  <c r="K12" i="2"/>
  <c r="K24" i="2"/>
  <c r="K36" i="2"/>
  <c r="K48" i="2"/>
  <c r="K60" i="2"/>
  <c r="K18" i="2"/>
  <c r="K19" i="2"/>
  <c r="K13" i="2"/>
  <c r="K25" i="2"/>
  <c r="K37" i="2"/>
  <c r="K49" i="2"/>
  <c r="K61" i="2"/>
  <c r="K52" i="2"/>
  <c r="K54" i="2"/>
  <c r="K43" i="2"/>
  <c r="K14" i="2"/>
  <c r="K26" i="2"/>
  <c r="K38" i="2"/>
  <c r="K50" i="2"/>
  <c r="K62" i="2"/>
  <c r="K41" i="2"/>
  <c r="K30" i="2"/>
  <c r="K31" i="2"/>
  <c r="K15" i="2"/>
  <c r="K27" i="2"/>
  <c r="K39" i="2"/>
  <c r="K51" i="2"/>
  <c r="K53" i="2"/>
  <c r="K42" i="2"/>
  <c r="H4" i="3" l="1"/>
  <c r="H5" i="3"/>
  <c r="K5" i="3" s="1"/>
  <c r="G5" i="3"/>
  <c r="I7" i="4"/>
  <c r="L7" i="4" s="1"/>
  <c r="L5" i="4"/>
  <c r="C9" i="4"/>
  <c r="D9" i="4" s="1"/>
  <c r="K7" i="4"/>
  <c r="K5" i="4"/>
  <c r="K6" i="4"/>
  <c r="D6" i="3"/>
  <c r="E6" i="3" s="1"/>
  <c r="G6" i="3" s="1"/>
  <c r="I4" i="3"/>
  <c r="I5" i="3"/>
  <c r="J4" i="3" l="1"/>
  <c r="C10" i="4"/>
  <c r="D10" i="4" s="1"/>
  <c r="E8" i="4"/>
  <c r="F8" i="4" s="1"/>
  <c r="J5" i="3"/>
  <c r="F6" i="3"/>
  <c r="D7" i="3"/>
  <c r="E7" i="3" s="1"/>
  <c r="H6" i="3" l="1"/>
  <c r="G8" i="4"/>
  <c r="H8" i="4"/>
  <c r="C11" i="4"/>
  <c r="D11" i="4" s="1"/>
  <c r="E9" i="4"/>
  <c r="F9" i="4" s="1"/>
  <c r="G9" i="4" s="1"/>
  <c r="J9" i="4" s="1"/>
  <c r="G7" i="3"/>
  <c r="F7" i="3"/>
  <c r="I7" i="3" s="1"/>
  <c r="K3" i="3"/>
  <c r="D8" i="3"/>
  <c r="E8" i="3" s="1"/>
  <c r="I6" i="3"/>
  <c r="H7" i="3" l="1"/>
  <c r="G8" i="3"/>
  <c r="C12" i="4"/>
  <c r="D12" i="4" s="1"/>
  <c r="E10" i="4"/>
  <c r="F10" i="4" s="1"/>
  <c r="H9" i="4"/>
  <c r="J8" i="4"/>
  <c r="I8" i="4"/>
  <c r="I9" i="4"/>
  <c r="L9" i="4" s="1"/>
  <c r="K4" i="3"/>
  <c r="J6" i="3"/>
  <c r="J7" i="3"/>
  <c r="F8" i="3"/>
  <c r="D9" i="3"/>
  <c r="E9" i="3" s="1"/>
  <c r="H8" i="3" l="1"/>
  <c r="E11" i="4"/>
  <c r="F11" i="4" s="1"/>
  <c r="G11" i="4" s="1"/>
  <c r="G10" i="4"/>
  <c r="H10" i="4"/>
  <c r="K9" i="4"/>
  <c r="K8" i="4"/>
  <c r="C13" i="4"/>
  <c r="D13" i="4" s="1"/>
  <c r="L8" i="4"/>
  <c r="G9" i="3"/>
  <c r="I8" i="3"/>
  <c r="F9" i="3"/>
  <c r="D10" i="3"/>
  <c r="E10" i="3" s="1"/>
  <c r="H9" i="3" l="1"/>
  <c r="H11" i="4"/>
  <c r="E12" i="4"/>
  <c r="F12" i="4" s="1"/>
  <c r="G12" i="4" s="1"/>
  <c r="J11" i="4"/>
  <c r="I11" i="4"/>
  <c r="L11" i="4" s="1"/>
  <c r="C14" i="4"/>
  <c r="D14" i="4" s="1"/>
  <c r="J10" i="4"/>
  <c r="I10" i="4"/>
  <c r="G10" i="3"/>
  <c r="I9" i="3"/>
  <c r="J9" i="3" s="1"/>
  <c r="K6" i="3"/>
  <c r="K7" i="3"/>
  <c r="J8" i="3"/>
  <c r="F10" i="3"/>
  <c r="H10" i="3" s="1"/>
  <c r="D11" i="3"/>
  <c r="E11" i="3" s="1"/>
  <c r="H12" i="4" l="1"/>
  <c r="J12" i="4"/>
  <c r="I12" i="4"/>
  <c r="L12" i="4" s="1"/>
  <c r="L10" i="4"/>
  <c r="K12" i="4"/>
  <c r="K10" i="4"/>
  <c r="K11" i="4"/>
  <c r="C15" i="4"/>
  <c r="D15" i="4" s="1"/>
  <c r="E13" i="4"/>
  <c r="F13" i="4" s="1"/>
  <c r="G11" i="3"/>
  <c r="F11" i="3"/>
  <c r="K8" i="3" s="1"/>
  <c r="D12" i="3"/>
  <c r="E12" i="3" s="1"/>
  <c r="I10" i="3"/>
  <c r="H11" i="3" l="1"/>
  <c r="E14" i="4"/>
  <c r="F14" i="4" s="1"/>
  <c r="G14" i="4" s="1"/>
  <c r="H14" i="4"/>
  <c r="G13" i="4"/>
  <c r="H13" i="4"/>
  <c r="C16" i="4"/>
  <c r="D16" i="4" s="1"/>
  <c r="J10" i="3"/>
  <c r="G12" i="3"/>
  <c r="F12" i="3"/>
  <c r="D13" i="3"/>
  <c r="E13" i="3" s="1"/>
  <c r="I11" i="3"/>
  <c r="J11" i="3" s="1"/>
  <c r="K9" i="3" l="1"/>
  <c r="H12" i="3"/>
  <c r="J13" i="4"/>
  <c r="K13" i="4" s="1"/>
  <c r="I13" i="4"/>
  <c r="L13" i="4" s="1"/>
  <c r="J14" i="4"/>
  <c r="I14" i="4"/>
  <c r="L14" i="4" s="1"/>
  <c r="C17" i="4"/>
  <c r="D17" i="4" s="1"/>
  <c r="E15" i="4"/>
  <c r="F15" i="4" s="1"/>
  <c r="G13" i="3"/>
  <c r="D14" i="3"/>
  <c r="E14" i="3" s="1"/>
  <c r="F13" i="3"/>
  <c r="I12" i="3"/>
  <c r="K10" i="3" l="1"/>
  <c r="H13" i="3"/>
  <c r="J12" i="3"/>
  <c r="K14" i="4"/>
  <c r="G15" i="4"/>
  <c r="H15" i="4"/>
  <c r="C18" i="4"/>
  <c r="D18" i="4" s="1"/>
  <c r="E16" i="4"/>
  <c r="F16" i="4" s="1"/>
  <c r="G14" i="3"/>
  <c r="F14" i="3"/>
  <c r="I13" i="3"/>
  <c r="J13" i="3" s="1"/>
  <c r="D15" i="3"/>
  <c r="E15" i="3" s="1"/>
  <c r="K11" i="3" l="1"/>
  <c r="H14" i="3"/>
  <c r="E17" i="4"/>
  <c r="F17" i="4" s="1"/>
  <c r="G17" i="4" s="1"/>
  <c r="J15" i="4"/>
  <c r="K15" i="4" s="1"/>
  <c r="I15" i="4"/>
  <c r="L15" i="4" s="1"/>
  <c r="G16" i="4"/>
  <c r="H16" i="4"/>
  <c r="C19" i="4"/>
  <c r="D19" i="4" s="1"/>
  <c r="G15" i="3"/>
  <c r="I14" i="3"/>
  <c r="J14" i="3" s="1"/>
  <c r="F15" i="3"/>
  <c r="D16" i="3"/>
  <c r="E16" i="3" s="1"/>
  <c r="K12" i="3" l="1"/>
  <c r="H15" i="3"/>
  <c r="H17" i="4"/>
  <c r="C20" i="4"/>
  <c r="D20" i="4" s="1"/>
  <c r="E18" i="4"/>
  <c r="F18" i="4" s="1"/>
  <c r="J16" i="4"/>
  <c r="K16" i="4" s="1"/>
  <c r="I16" i="4"/>
  <c r="L16" i="4" s="1"/>
  <c r="J17" i="4"/>
  <c r="I17" i="4"/>
  <c r="L17" i="4" s="1"/>
  <c r="G16" i="3"/>
  <c r="F16" i="3"/>
  <c r="D17" i="3"/>
  <c r="E17" i="3" s="1"/>
  <c r="I15" i="3"/>
  <c r="J15" i="3" s="1"/>
  <c r="K13" i="3" l="1"/>
  <c r="H16" i="3"/>
  <c r="K17" i="4"/>
  <c r="G18" i="4"/>
  <c r="H18" i="4"/>
  <c r="C21" i="4"/>
  <c r="D21" i="4" s="1"/>
  <c r="E19" i="4"/>
  <c r="F19" i="4" s="1"/>
  <c r="G17" i="3"/>
  <c r="F17" i="3"/>
  <c r="D18" i="3"/>
  <c r="E18" i="3" s="1"/>
  <c r="I16" i="3"/>
  <c r="J16" i="3" s="1"/>
  <c r="K14" i="3" l="1"/>
  <c r="H17" i="3"/>
  <c r="J18" i="4"/>
  <c r="K18" i="4" s="1"/>
  <c r="I18" i="4"/>
  <c r="L18" i="4" s="1"/>
  <c r="G19" i="4"/>
  <c r="H19" i="4"/>
  <c r="C22" i="4"/>
  <c r="D22" i="4" s="1"/>
  <c r="E20" i="4"/>
  <c r="F20" i="4" s="1"/>
  <c r="G18" i="3"/>
  <c r="D19" i="3"/>
  <c r="E19" i="3" s="1"/>
  <c r="F18" i="3"/>
  <c r="I17" i="3"/>
  <c r="J17" i="3" s="1"/>
  <c r="K15" i="3" l="1"/>
  <c r="H18" i="3"/>
  <c r="J19" i="4"/>
  <c r="K19" i="4" s="1"/>
  <c r="I19" i="4"/>
  <c r="L19" i="4" s="1"/>
  <c r="G20" i="4"/>
  <c r="H20" i="4"/>
  <c r="C23" i="4"/>
  <c r="D23" i="4" s="1"/>
  <c r="E21" i="4"/>
  <c r="F21" i="4" s="1"/>
  <c r="G19" i="3"/>
  <c r="I18" i="3"/>
  <c r="J18" i="3" s="1"/>
  <c r="F19" i="3"/>
  <c r="D20" i="3"/>
  <c r="E20" i="3" s="1"/>
  <c r="K16" i="3" l="1"/>
  <c r="H19" i="3"/>
  <c r="G21" i="4"/>
  <c r="H21" i="4"/>
  <c r="C24" i="4"/>
  <c r="D24" i="4" s="1"/>
  <c r="E22" i="4"/>
  <c r="F22" i="4" s="1"/>
  <c r="J20" i="4"/>
  <c r="K20" i="4" s="1"/>
  <c r="I20" i="4"/>
  <c r="L20" i="4" s="1"/>
  <c r="G20" i="3"/>
  <c r="I19" i="3"/>
  <c r="J19" i="3" s="1"/>
  <c r="F20" i="3"/>
  <c r="D21" i="3"/>
  <c r="E21" i="3" s="1"/>
  <c r="K17" i="3" l="1"/>
  <c r="H20" i="3"/>
  <c r="G22" i="4"/>
  <c r="H22" i="4"/>
  <c r="C25" i="4"/>
  <c r="D25" i="4" s="1"/>
  <c r="E23" i="4"/>
  <c r="F23" i="4" s="1"/>
  <c r="J21" i="4"/>
  <c r="K21" i="4" s="1"/>
  <c r="I21" i="4"/>
  <c r="L21" i="4" s="1"/>
  <c r="G21" i="3"/>
  <c r="D22" i="3"/>
  <c r="E22" i="3" s="1"/>
  <c r="I20" i="3"/>
  <c r="J20" i="3" s="1"/>
  <c r="F21" i="3"/>
  <c r="K18" i="3" l="1"/>
  <c r="H21" i="3"/>
  <c r="J22" i="4"/>
  <c r="K22" i="4" s="1"/>
  <c r="I22" i="4"/>
  <c r="L22" i="4" s="1"/>
  <c r="G23" i="4"/>
  <c r="H23" i="4"/>
  <c r="C26" i="4"/>
  <c r="D26" i="4" s="1"/>
  <c r="E24" i="4"/>
  <c r="F24" i="4" s="1"/>
  <c r="G22" i="3"/>
  <c r="I21" i="3"/>
  <c r="J21" i="3" s="1"/>
  <c r="F22" i="3"/>
  <c r="D23" i="3"/>
  <c r="E23" i="3" s="1"/>
  <c r="K19" i="3" l="1"/>
  <c r="H22" i="3"/>
  <c r="J23" i="4"/>
  <c r="K23" i="4" s="1"/>
  <c r="I23" i="4"/>
  <c r="L23" i="4" s="1"/>
  <c r="G24" i="4"/>
  <c r="H24" i="4"/>
  <c r="C27" i="4"/>
  <c r="D27" i="4" s="1"/>
  <c r="E25" i="4"/>
  <c r="F25" i="4" s="1"/>
  <c r="G23" i="3"/>
  <c r="F23" i="3"/>
  <c r="D24" i="3"/>
  <c r="E24" i="3" s="1"/>
  <c r="I22" i="3"/>
  <c r="J22" i="3" s="1"/>
  <c r="K20" i="3" l="1"/>
  <c r="H23" i="3"/>
  <c r="G25" i="4"/>
  <c r="H25" i="4"/>
  <c r="C28" i="4"/>
  <c r="D28" i="4" s="1"/>
  <c r="E26" i="4"/>
  <c r="F26" i="4" s="1"/>
  <c r="J24" i="4"/>
  <c r="K24" i="4" s="1"/>
  <c r="I24" i="4"/>
  <c r="L24" i="4" s="1"/>
  <c r="G24" i="3"/>
  <c r="D25" i="3"/>
  <c r="E25" i="3" s="1"/>
  <c r="F24" i="3"/>
  <c r="I23" i="3"/>
  <c r="J23" i="3" s="1"/>
  <c r="K21" i="3" l="1"/>
  <c r="H24" i="3"/>
  <c r="E27" i="4"/>
  <c r="F27" i="4" s="1"/>
  <c r="G27" i="4" s="1"/>
  <c r="J25" i="4"/>
  <c r="K25" i="4" s="1"/>
  <c r="I25" i="4"/>
  <c r="L25" i="4" s="1"/>
  <c r="G26" i="4"/>
  <c r="H26" i="4"/>
  <c r="C29" i="4"/>
  <c r="D29" i="4" s="1"/>
  <c r="G25" i="3"/>
  <c r="F25" i="3"/>
  <c r="D26" i="3"/>
  <c r="E26" i="3" s="1"/>
  <c r="I24" i="3"/>
  <c r="J24" i="3" s="1"/>
  <c r="K22" i="3" l="1"/>
  <c r="H25" i="3"/>
  <c r="H27" i="4"/>
  <c r="J27" i="4"/>
  <c r="I27" i="4"/>
  <c r="L27" i="4" s="1"/>
  <c r="C30" i="4"/>
  <c r="D30" i="4" s="1"/>
  <c r="E28" i="4"/>
  <c r="F28" i="4" s="1"/>
  <c r="J26" i="4"/>
  <c r="K26" i="4" s="1"/>
  <c r="I26" i="4"/>
  <c r="L26" i="4" s="1"/>
  <c r="G26" i="3"/>
  <c r="D27" i="3"/>
  <c r="E27" i="3" s="1"/>
  <c r="F26" i="3"/>
  <c r="I25" i="3"/>
  <c r="J25" i="3" s="1"/>
  <c r="K23" i="3" l="1"/>
  <c r="H26" i="3"/>
  <c r="E29" i="4"/>
  <c r="F29" i="4" s="1"/>
  <c r="K27" i="4"/>
  <c r="G29" i="4"/>
  <c r="H29" i="4"/>
  <c r="G28" i="4"/>
  <c r="H28" i="4"/>
  <c r="C31" i="4"/>
  <c r="D31" i="4" s="1"/>
  <c r="G27" i="3"/>
  <c r="D28" i="3"/>
  <c r="E28" i="3" s="1"/>
  <c r="I26" i="3"/>
  <c r="J26" i="3" s="1"/>
  <c r="F27" i="3"/>
  <c r="K24" i="3" l="1"/>
  <c r="H27" i="3"/>
  <c r="C32" i="4"/>
  <c r="D32" i="4" s="1"/>
  <c r="E30" i="4"/>
  <c r="F30" i="4" s="1"/>
  <c r="J28" i="4"/>
  <c r="K28" i="4" s="1"/>
  <c r="I28" i="4"/>
  <c r="L28" i="4" s="1"/>
  <c r="J29" i="4"/>
  <c r="I29" i="4"/>
  <c r="L29" i="4" s="1"/>
  <c r="G28" i="3"/>
  <c r="D29" i="3"/>
  <c r="E29" i="3" s="1"/>
  <c r="I27" i="3"/>
  <c r="J27" i="3" s="1"/>
  <c r="F28" i="3"/>
  <c r="K25" i="3" l="1"/>
  <c r="H28" i="3"/>
  <c r="K29" i="4"/>
  <c r="G30" i="4"/>
  <c r="H30" i="4"/>
  <c r="C33" i="4"/>
  <c r="D33" i="4" s="1"/>
  <c r="E31" i="4"/>
  <c r="F31" i="4" s="1"/>
  <c r="G29" i="3"/>
  <c r="D30" i="3"/>
  <c r="E30" i="3" s="1"/>
  <c r="I28" i="3"/>
  <c r="J28" i="3" s="1"/>
  <c r="F29" i="3"/>
  <c r="K26" i="3" l="1"/>
  <c r="H29" i="3"/>
  <c r="J30" i="4"/>
  <c r="K30" i="4" s="1"/>
  <c r="I30" i="4"/>
  <c r="L30" i="4" s="1"/>
  <c r="G31" i="4"/>
  <c r="H31" i="4"/>
  <c r="C34" i="4"/>
  <c r="D34" i="4" s="1"/>
  <c r="E32" i="4"/>
  <c r="F32" i="4" s="1"/>
  <c r="G30" i="3"/>
  <c r="D31" i="3"/>
  <c r="E31" i="3" s="1"/>
  <c r="I29" i="3"/>
  <c r="J29" i="3" s="1"/>
  <c r="F30" i="3"/>
  <c r="K27" i="3" l="1"/>
  <c r="H30" i="3"/>
  <c r="J31" i="4"/>
  <c r="K31" i="4" s="1"/>
  <c r="I31" i="4"/>
  <c r="L31" i="4" s="1"/>
  <c r="G32" i="4"/>
  <c r="H32" i="4"/>
  <c r="C35" i="4"/>
  <c r="D35" i="4" s="1"/>
  <c r="E33" i="4"/>
  <c r="F33" i="4" s="1"/>
  <c r="G31" i="3"/>
  <c r="I30" i="3"/>
  <c r="J30" i="3" s="1"/>
  <c r="D32" i="3"/>
  <c r="E32" i="3" s="1"/>
  <c r="F31" i="3"/>
  <c r="K28" i="3" l="1"/>
  <c r="H31" i="3"/>
  <c r="J32" i="4"/>
  <c r="K32" i="4" s="1"/>
  <c r="I32" i="4"/>
  <c r="L32" i="4" s="1"/>
  <c r="G33" i="4"/>
  <c r="H33" i="4"/>
  <c r="C36" i="4"/>
  <c r="D36" i="4" s="1"/>
  <c r="E34" i="4"/>
  <c r="F34" i="4" s="1"/>
  <c r="G32" i="3"/>
  <c r="F32" i="3"/>
  <c r="I31" i="3"/>
  <c r="J31" i="3" s="1"/>
  <c r="D33" i="3"/>
  <c r="E33" i="3" s="1"/>
  <c r="K29" i="3" l="1"/>
  <c r="H32" i="3"/>
  <c r="G34" i="4"/>
  <c r="H34" i="4"/>
  <c r="C37" i="4"/>
  <c r="D37" i="4" s="1"/>
  <c r="E35" i="4"/>
  <c r="F35" i="4" s="1"/>
  <c r="J33" i="4"/>
  <c r="K33" i="4" s="1"/>
  <c r="I33" i="4"/>
  <c r="L33" i="4" s="1"/>
  <c r="G33" i="3"/>
  <c r="F33" i="3"/>
  <c r="D34" i="3"/>
  <c r="E34" i="3" s="1"/>
  <c r="I32" i="3"/>
  <c r="J32" i="3" s="1"/>
  <c r="K30" i="3" l="1"/>
  <c r="H33" i="3"/>
  <c r="J34" i="4"/>
  <c r="K34" i="4" s="1"/>
  <c r="I34" i="4"/>
  <c r="L34" i="4" s="1"/>
  <c r="G35" i="4"/>
  <c r="H35" i="4"/>
  <c r="C38" i="4"/>
  <c r="D38" i="4" s="1"/>
  <c r="E36" i="4"/>
  <c r="F36" i="4" s="1"/>
  <c r="G34" i="3"/>
  <c r="F34" i="3"/>
  <c r="D35" i="3"/>
  <c r="E35" i="3" s="1"/>
  <c r="I33" i="3"/>
  <c r="J33" i="3" s="1"/>
  <c r="K31" i="3" l="1"/>
  <c r="H34" i="3"/>
  <c r="G36" i="4"/>
  <c r="H36" i="4"/>
  <c r="C39" i="4"/>
  <c r="D39" i="4" s="1"/>
  <c r="E37" i="4"/>
  <c r="F37" i="4" s="1"/>
  <c r="J35" i="4"/>
  <c r="K35" i="4" s="1"/>
  <c r="I35" i="4"/>
  <c r="L35" i="4" s="1"/>
  <c r="G35" i="3"/>
  <c r="D36" i="3"/>
  <c r="E36" i="3" s="1"/>
  <c r="F35" i="3"/>
  <c r="I34" i="3"/>
  <c r="J34" i="3" s="1"/>
  <c r="K32" i="3" l="1"/>
  <c r="H35" i="3"/>
  <c r="E38" i="4"/>
  <c r="F38" i="4" s="1"/>
  <c r="G38" i="4" s="1"/>
  <c r="H38" i="4"/>
  <c r="J36" i="4"/>
  <c r="K36" i="4" s="1"/>
  <c r="I36" i="4"/>
  <c r="L36" i="4" s="1"/>
  <c r="G37" i="4"/>
  <c r="H37" i="4"/>
  <c r="C40" i="4"/>
  <c r="D40" i="4" s="1"/>
  <c r="G36" i="3"/>
  <c r="I35" i="3"/>
  <c r="J35" i="3" s="1"/>
  <c r="F36" i="3"/>
  <c r="D37" i="3"/>
  <c r="E37" i="3" s="1"/>
  <c r="K33" i="3" l="1"/>
  <c r="H36" i="3"/>
  <c r="C41" i="4"/>
  <c r="D41" i="4" s="1"/>
  <c r="E39" i="4"/>
  <c r="F39" i="4" s="1"/>
  <c r="J37" i="4"/>
  <c r="K37" i="4" s="1"/>
  <c r="I37" i="4"/>
  <c r="L37" i="4" s="1"/>
  <c r="J38" i="4"/>
  <c r="I38" i="4"/>
  <c r="L38" i="4" s="1"/>
  <c r="G37" i="3"/>
  <c r="F37" i="3"/>
  <c r="D38" i="3"/>
  <c r="E38" i="3" s="1"/>
  <c r="I36" i="3"/>
  <c r="J36" i="3" s="1"/>
  <c r="K34" i="3" l="1"/>
  <c r="H37" i="3"/>
  <c r="K38" i="4"/>
  <c r="C42" i="4"/>
  <c r="D42" i="4" s="1"/>
  <c r="G39" i="4"/>
  <c r="H39" i="4"/>
  <c r="E40" i="4"/>
  <c r="F40" i="4" s="1"/>
  <c r="G38" i="3"/>
  <c r="F38" i="3"/>
  <c r="D39" i="3"/>
  <c r="E39" i="3" s="1"/>
  <c r="I37" i="3"/>
  <c r="J37" i="3" s="1"/>
  <c r="K35" i="3" l="1"/>
  <c r="H38" i="3"/>
  <c r="G40" i="4"/>
  <c r="H40" i="4"/>
  <c r="J39" i="4"/>
  <c r="K39" i="4" s="1"/>
  <c r="I39" i="4"/>
  <c r="L39" i="4" s="1"/>
  <c r="C43" i="4"/>
  <c r="D43" i="4" s="1"/>
  <c r="E41" i="4"/>
  <c r="F41" i="4" s="1"/>
  <c r="G39" i="3"/>
  <c r="F39" i="3"/>
  <c r="D40" i="3"/>
  <c r="E40" i="3" s="1"/>
  <c r="I38" i="3"/>
  <c r="J38" i="3" s="1"/>
  <c r="C44" i="4" l="1"/>
  <c r="D44" i="4" s="1"/>
  <c r="K36" i="3"/>
  <c r="H39" i="3"/>
  <c r="J40" i="4"/>
  <c r="K40" i="4" s="1"/>
  <c r="I40" i="4"/>
  <c r="L40" i="4" s="1"/>
  <c r="G41" i="4"/>
  <c r="H41" i="4"/>
  <c r="E42" i="4"/>
  <c r="F42" i="4" s="1"/>
  <c r="G40" i="3"/>
  <c r="F40" i="3"/>
  <c r="D41" i="3"/>
  <c r="E41" i="3" s="1"/>
  <c r="I39" i="3"/>
  <c r="J39" i="3" s="1"/>
  <c r="K37" i="3" l="1"/>
  <c r="H40" i="3"/>
  <c r="C45" i="4"/>
  <c r="D45" i="4" s="1"/>
  <c r="G42" i="4"/>
  <c r="H42" i="4"/>
  <c r="E43" i="4"/>
  <c r="F43" i="4" s="1"/>
  <c r="J41" i="4"/>
  <c r="K41" i="4" s="1"/>
  <c r="I41" i="4"/>
  <c r="L41" i="4" s="1"/>
  <c r="G41" i="3"/>
  <c r="D42" i="3"/>
  <c r="E42" i="3" s="1"/>
  <c r="F41" i="3"/>
  <c r="I40" i="3"/>
  <c r="J40" i="3" s="1"/>
  <c r="K38" i="3" l="1"/>
  <c r="H41" i="3"/>
  <c r="J42" i="4"/>
  <c r="K42" i="4" s="1"/>
  <c r="I42" i="4"/>
  <c r="L42" i="4" s="1"/>
  <c r="C46" i="4"/>
  <c r="D46" i="4" s="1"/>
  <c r="E44" i="4"/>
  <c r="F44" i="4" s="1"/>
  <c r="G43" i="4"/>
  <c r="H43" i="4"/>
  <c r="G42" i="3"/>
  <c r="I41" i="3"/>
  <c r="J41" i="3" s="1"/>
  <c r="F42" i="3"/>
  <c r="D43" i="3"/>
  <c r="E43" i="3" s="1"/>
  <c r="K39" i="3" l="1"/>
  <c r="H42" i="3"/>
  <c r="E45" i="4"/>
  <c r="F45" i="4" s="1"/>
  <c r="G45" i="4" s="1"/>
  <c r="J43" i="4"/>
  <c r="K43" i="4" s="1"/>
  <c r="I43" i="4"/>
  <c r="L43" i="4" s="1"/>
  <c r="G44" i="4"/>
  <c r="H44" i="4"/>
  <c r="C47" i="4"/>
  <c r="D47" i="4" s="1"/>
  <c r="G43" i="3"/>
  <c r="D44" i="3"/>
  <c r="E44" i="3" s="1"/>
  <c r="I42" i="3"/>
  <c r="J42" i="3" s="1"/>
  <c r="F43" i="3"/>
  <c r="K40" i="3" l="1"/>
  <c r="H43" i="3"/>
  <c r="H45" i="4"/>
  <c r="J45" i="4"/>
  <c r="I45" i="4"/>
  <c r="L45" i="4" s="1"/>
  <c r="C48" i="4"/>
  <c r="D48" i="4" s="1"/>
  <c r="E46" i="4"/>
  <c r="F46" i="4" s="1"/>
  <c r="J44" i="4"/>
  <c r="K44" i="4" s="1"/>
  <c r="I44" i="4"/>
  <c r="L44" i="4" s="1"/>
  <c r="G44" i="3"/>
  <c r="I43" i="3"/>
  <c r="J43" i="3" s="1"/>
  <c r="F44" i="3"/>
  <c r="D45" i="3"/>
  <c r="E45" i="3" s="1"/>
  <c r="K41" i="3" l="1"/>
  <c r="H44" i="3"/>
  <c r="E47" i="4"/>
  <c r="F47" i="4" s="1"/>
  <c r="G47" i="4" s="1"/>
  <c r="K45" i="4"/>
  <c r="H47" i="4"/>
  <c r="G46" i="4"/>
  <c r="H46" i="4"/>
  <c r="C49" i="4"/>
  <c r="D49" i="4" s="1"/>
  <c r="G45" i="3"/>
  <c r="F45" i="3"/>
  <c r="D46" i="3"/>
  <c r="E46" i="3" s="1"/>
  <c r="I44" i="3"/>
  <c r="J44" i="3" s="1"/>
  <c r="K42" i="3" l="1"/>
  <c r="H45" i="3"/>
  <c r="C50" i="4"/>
  <c r="D50" i="4" s="1"/>
  <c r="E48" i="4"/>
  <c r="F48" i="4" s="1"/>
  <c r="J46" i="4"/>
  <c r="K46" i="4" s="1"/>
  <c r="I46" i="4"/>
  <c r="L46" i="4" s="1"/>
  <c r="J47" i="4"/>
  <c r="I47" i="4"/>
  <c r="L47" i="4" s="1"/>
  <c r="G46" i="3"/>
  <c r="F46" i="3"/>
  <c r="D47" i="3"/>
  <c r="E47" i="3" s="1"/>
  <c r="I45" i="3"/>
  <c r="J45" i="3" s="1"/>
  <c r="K43" i="3" l="1"/>
  <c r="H46" i="3"/>
  <c r="K47" i="4"/>
  <c r="G48" i="4"/>
  <c r="H48" i="4"/>
  <c r="C51" i="4"/>
  <c r="D51" i="4" s="1"/>
  <c r="E49" i="4"/>
  <c r="F49" i="4" s="1"/>
  <c r="G47" i="3"/>
  <c r="F47" i="3"/>
  <c r="D48" i="3"/>
  <c r="E48" i="3" s="1"/>
  <c r="I46" i="3"/>
  <c r="J46" i="3" s="1"/>
  <c r="K44" i="3" l="1"/>
  <c r="H47" i="3"/>
  <c r="E50" i="4"/>
  <c r="F50" i="4" s="1"/>
  <c r="G50" i="4" s="1"/>
  <c r="H50" i="4"/>
  <c r="J48" i="4"/>
  <c r="K48" i="4" s="1"/>
  <c r="I48" i="4"/>
  <c r="L48" i="4" s="1"/>
  <c r="G49" i="4"/>
  <c r="H49" i="4"/>
  <c r="C52" i="4"/>
  <c r="D52" i="4" s="1"/>
  <c r="G48" i="3"/>
  <c r="F48" i="3"/>
  <c r="D49" i="3"/>
  <c r="E49" i="3" s="1"/>
  <c r="I47" i="3"/>
  <c r="J47" i="3" s="1"/>
  <c r="K45" i="3" l="1"/>
  <c r="H48" i="3"/>
  <c r="C53" i="4"/>
  <c r="D53" i="4" s="1"/>
  <c r="E51" i="4"/>
  <c r="F51" i="4" s="1"/>
  <c r="J49" i="4"/>
  <c r="K49" i="4" s="1"/>
  <c r="I49" i="4"/>
  <c r="L49" i="4" s="1"/>
  <c r="J50" i="4"/>
  <c r="I50" i="4"/>
  <c r="L50" i="4" s="1"/>
  <c r="G49" i="3"/>
  <c r="D50" i="3"/>
  <c r="E50" i="3" s="1"/>
  <c r="F49" i="3"/>
  <c r="I48" i="3"/>
  <c r="J48" i="3" s="1"/>
  <c r="K46" i="3" l="1"/>
  <c r="H49" i="3"/>
  <c r="K50" i="4"/>
  <c r="G51" i="4"/>
  <c r="H51" i="4"/>
  <c r="C54" i="4"/>
  <c r="D54" i="4" s="1"/>
  <c r="E52" i="4"/>
  <c r="F52" i="4" s="1"/>
  <c r="G50" i="3"/>
  <c r="I49" i="3"/>
  <c r="J49" i="3" s="1"/>
  <c r="F50" i="3"/>
  <c r="D51" i="3"/>
  <c r="E51" i="3" s="1"/>
  <c r="K47" i="3" l="1"/>
  <c r="H50" i="3"/>
  <c r="G52" i="4"/>
  <c r="H52" i="4"/>
  <c r="C55" i="4"/>
  <c r="D55" i="4" s="1"/>
  <c r="E53" i="4"/>
  <c r="F53" i="4" s="1"/>
  <c r="J51" i="4"/>
  <c r="K51" i="4" s="1"/>
  <c r="I51" i="4"/>
  <c r="L51" i="4" s="1"/>
  <c r="G51" i="3"/>
  <c r="F51" i="3"/>
  <c r="D52" i="3"/>
  <c r="E52" i="3" s="1"/>
  <c r="I50" i="3"/>
  <c r="J50" i="3" s="1"/>
  <c r="K48" i="3" l="1"/>
  <c r="H51" i="3"/>
  <c r="G53" i="4"/>
  <c r="H53" i="4"/>
  <c r="C56" i="4"/>
  <c r="D56" i="4" s="1"/>
  <c r="E54" i="4"/>
  <c r="F54" i="4" s="1"/>
  <c r="J52" i="4"/>
  <c r="K52" i="4" s="1"/>
  <c r="I52" i="4"/>
  <c r="L52" i="4" s="1"/>
  <c r="G52" i="3"/>
  <c r="F52" i="3"/>
  <c r="D53" i="3"/>
  <c r="E53" i="3" s="1"/>
  <c r="I51" i="3"/>
  <c r="J51" i="3" s="1"/>
  <c r="K49" i="3" l="1"/>
  <c r="H52" i="3"/>
  <c r="G54" i="4"/>
  <c r="H54" i="4"/>
  <c r="C57" i="4"/>
  <c r="D57" i="4" s="1"/>
  <c r="E55" i="4"/>
  <c r="F55" i="4" s="1"/>
  <c r="J53" i="4"/>
  <c r="K53" i="4" s="1"/>
  <c r="I53" i="4"/>
  <c r="L53" i="4" s="1"/>
  <c r="G53" i="3"/>
  <c r="D54" i="3"/>
  <c r="E54" i="3" s="1"/>
  <c r="F53" i="3"/>
  <c r="I52" i="3"/>
  <c r="J52" i="3" s="1"/>
  <c r="C58" i="4" l="1"/>
  <c r="D58" i="4" s="1"/>
  <c r="K50" i="3"/>
  <c r="H53" i="3"/>
  <c r="G55" i="4"/>
  <c r="H55" i="4"/>
  <c r="E56" i="4"/>
  <c r="F56" i="4" s="1"/>
  <c r="J54" i="4"/>
  <c r="K54" i="4" s="1"/>
  <c r="I54" i="4"/>
  <c r="L54" i="4" s="1"/>
  <c r="G54" i="3"/>
  <c r="I53" i="3"/>
  <c r="J53" i="3" s="1"/>
  <c r="F54" i="3"/>
  <c r="D55" i="3"/>
  <c r="E55" i="3" s="1"/>
  <c r="K51" i="3" l="1"/>
  <c r="H54" i="3"/>
  <c r="J55" i="4"/>
  <c r="K55" i="4" s="1"/>
  <c r="I55" i="4"/>
  <c r="L55" i="4" s="1"/>
  <c r="G56" i="4"/>
  <c r="H56" i="4"/>
  <c r="C59" i="4"/>
  <c r="D59" i="4" s="1"/>
  <c r="E57" i="4"/>
  <c r="F57" i="4" s="1"/>
  <c r="G55" i="3"/>
  <c r="F55" i="3"/>
  <c r="D56" i="3"/>
  <c r="E56" i="3" s="1"/>
  <c r="I54" i="3"/>
  <c r="J54" i="3" s="1"/>
  <c r="K52" i="3" l="1"/>
  <c r="H55" i="3"/>
  <c r="G57" i="4"/>
  <c r="H57" i="4"/>
  <c r="C60" i="4"/>
  <c r="D60" i="4" s="1"/>
  <c r="E58" i="4"/>
  <c r="F58" i="4" s="1"/>
  <c r="J56" i="4"/>
  <c r="K56" i="4" s="1"/>
  <c r="I56" i="4"/>
  <c r="L56" i="4" s="1"/>
  <c r="G56" i="3"/>
  <c r="F56" i="3"/>
  <c r="I55" i="3"/>
  <c r="J55" i="3" s="1"/>
  <c r="D57" i="3"/>
  <c r="E57" i="3" s="1"/>
  <c r="K53" i="3" l="1"/>
  <c r="H56" i="3"/>
  <c r="J57" i="4"/>
  <c r="K57" i="4" s="1"/>
  <c r="I57" i="4"/>
  <c r="L57" i="4" s="1"/>
  <c r="G58" i="4"/>
  <c r="H58" i="4"/>
  <c r="C61" i="4"/>
  <c r="D61" i="4" s="1"/>
  <c r="E59" i="4"/>
  <c r="F59" i="4" s="1"/>
  <c r="G57" i="3"/>
  <c r="F57" i="3"/>
  <c r="I56" i="3"/>
  <c r="J56" i="3" s="1"/>
  <c r="D58" i="3"/>
  <c r="E58" i="3" s="1"/>
  <c r="K54" i="3" l="1"/>
  <c r="H57" i="3"/>
  <c r="G59" i="4"/>
  <c r="H59" i="4"/>
  <c r="E61" i="4"/>
  <c r="F61" i="4" s="1"/>
  <c r="E60" i="4"/>
  <c r="F60" i="4" s="1"/>
  <c r="J58" i="4"/>
  <c r="K58" i="4" s="1"/>
  <c r="I58" i="4"/>
  <c r="L58" i="4" s="1"/>
  <c r="G58" i="3"/>
  <c r="I57" i="3"/>
  <c r="J57" i="3" s="1"/>
  <c r="F58" i="3"/>
  <c r="D59" i="3"/>
  <c r="E59" i="3" s="1"/>
  <c r="C62" i="4" l="1"/>
  <c r="D62" i="4" s="1"/>
  <c r="K55" i="3"/>
  <c r="H58" i="3"/>
  <c r="G61" i="4"/>
  <c r="H61" i="4"/>
  <c r="G60" i="4"/>
  <c r="H60" i="4"/>
  <c r="J59" i="4"/>
  <c r="K59" i="4" s="1"/>
  <c r="I59" i="4"/>
  <c r="L59" i="4" s="1"/>
  <c r="G59" i="3"/>
  <c r="F59" i="3"/>
  <c r="H59" i="3" s="1"/>
  <c r="D60" i="3"/>
  <c r="E60" i="3" s="1"/>
  <c r="I58" i="3"/>
  <c r="J58" i="3" s="1"/>
  <c r="F60" i="3" l="1"/>
  <c r="G60" i="3"/>
  <c r="J60" i="4"/>
  <c r="K60" i="4" s="1"/>
  <c r="I60" i="4"/>
  <c r="L60" i="4" s="1"/>
  <c r="J61" i="4"/>
  <c r="I61" i="4"/>
  <c r="L61" i="4" s="1"/>
  <c r="K57" i="3"/>
  <c r="K58" i="3"/>
  <c r="K59" i="3"/>
  <c r="K56" i="3"/>
  <c r="D61" i="3"/>
  <c r="E61" i="3" s="1"/>
  <c r="I59" i="3"/>
  <c r="J59" i="3" s="1"/>
  <c r="E71" i="4" l="1"/>
  <c r="E69" i="4"/>
  <c r="E67" i="4"/>
  <c r="E66" i="4"/>
  <c r="E65" i="4"/>
  <c r="E64" i="4"/>
  <c r="F61" i="3"/>
  <c r="G61" i="3"/>
  <c r="I60" i="3"/>
  <c r="J60" i="3" s="1"/>
  <c r="H60" i="3"/>
  <c r="K60" i="3" s="1"/>
  <c r="K61" i="4"/>
  <c r="E74" i="4"/>
  <c r="E62" i="4"/>
  <c r="F62" i="4" s="1"/>
  <c r="D63" i="3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62" i="3"/>
  <c r="E62" i="3" s="1"/>
  <c r="E70" i="4" l="1"/>
  <c r="E72" i="4"/>
  <c r="E63" i="4"/>
  <c r="E68" i="4"/>
  <c r="E73" i="4"/>
  <c r="F62" i="3"/>
  <c r="G62" i="3"/>
  <c r="I61" i="3"/>
  <c r="H61" i="3"/>
  <c r="K61" i="3" s="1"/>
  <c r="G62" i="4"/>
  <c r="H62" i="4"/>
  <c r="N4" i="3" l="1"/>
  <c r="O4" i="3"/>
  <c r="P4" i="3"/>
  <c r="J61" i="3"/>
  <c r="I62" i="3"/>
  <c r="J62" i="3" s="1"/>
  <c r="H62" i="3"/>
  <c r="O5" i="4"/>
  <c r="Q5" i="4"/>
  <c r="P5" i="4"/>
  <c r="J62" i="4"/>
  <c r="K62" i="4" s="1"/>
  <c r="I62" i="4"/>
  <c r="N6" i="3" l="1"/>
  <c r="P6" i="3"/>
  <c r="O6" i="3"/>
  <c r="N5" i="3"/>
  <c r="O5" i="3"/>
  <c r="P5" i="3"/>
  <c r="K62" i="3"/>
  <c r="L62" i="4"/>
  <c r="O6" i="4"/>
  <c r="Q6" i="4"/>
  <c r="P6" i="4"/>
  <c r="O7" i="4"/>
  <c r="Q7" i="4"/>
  <c r="P7" i="4"/>
  <c r="N7" i="3" l="1"/>
  <c r="O7" i="3"/>
  <c r="P7" i="3"/>
  <c r="O8" i="4"/>
  <c r="P8" i="4"/>
  <c r="Q8" i="4"/>
  <c r="F3" i="5" l="1"/>
  <c r="I3" i="5" s="1"/>
  <c r="J3" i="5" s="1"/>
  <c r="L3" i="5" l="1"/>
  <c r="K3" i="5"/>
  <c r="M3" i="5" l="1"/>
  <c r="P3" i="5" s="1"/>
  <c r="N3" i="5"/>
  <c r="I4" i="5" l="1"/>
  <c r="J4" i="5" s="1"/>
  <c r="K4" i="5" s="1"/>
  <c r="H4" i="5"/>
  <c r="G5" i="5" s="1"/>
  <c r="O3" i="5"/>
  <c r="L4" i="5" l="1"/>
  <c r="I5" i="5"/>
  <c r="J5" i="5" s="1"/>
  <c r="N4" i="5"/>
  <c r="M4" i="5"/>
  <c r="H5" i="5" l="1"/>
  <c r="G6" i="5" s="1"/>
  <c r="P4" i="5"/>
  <c r="O4" i="5"/>
  <c r="K5" i="5"/>
  <c r="L5" i="5"/>
  <c r="H6" i="5" l="1"/>
  <c r="G7" i="5" s="1"/>
  <c r="N5" i="5"/>
  <c r="M5" i="5"/>
  <c r="P5" i="5" l="1"/>
  <c r="I6" i="5"/>
  <c r="J6" i="5" s="1"/>
  <c r="O5" i="5"/>
  <c r="K6" i="5" l="1"/>
  <c r="L6" i="5"/>
  <c r="H7" i="5"/>
  <c r="G8" i="5" s="1"/>
  <c r="I7" i="5" l="1"/>
  <c r="J7" i="5" s="1"/>
  <c r="N6" i="5"/>
  <c r="M6" i="5"/>
  <c r="O6" i="5" l="1"/>
  <c r="P6" i="5"/>
  <c r="K7" i="5"/>
  <c r="L7" i="5"/>
  <c r="I8" i="5" l="1"/>
  <c r="J8" i="5" s="1"/>
  <c r="K8" i="5" s="1"/>
  <c r="N8" i="5" s="1"/>
  <c r="H8" i="5"/>
  <c r="G9" i="5" s="1"/>
  <c r="L8" i="5"/>
  <c r="N7" i="5"/>
  <c r="O7" i="5" s="1"/>
  <c r="M7" i="5"/>
  <c r="O8" i="5" l="1"/>
  <c r="M8" i="5"/>
  <c r="P8" i="5" s="1"/>
  <c r="P7" i="5"/>
  <c r="I9" i="5"/>
  <c r="J9" i="5" s="1"/>
  <c r="H9" i="5" l="1"/>
  <c r="G10" i="5" s="1"/>
  <c r="K9" i="5"/>
  <c r="L9" i="5"/>
  <c r="H10" i="5" l="1"/>
  <c r="G11" i="5" s="1"/>
  <c r="N9" i="5"/>
  <c r="O9" i="5" s="1"/>
  <c r="M9" i="5"/>
  <c r="I10" i="5" l="1"/>
  <c r="J10" i="5" s="1"/>
  <c r="L10" i="5" s="1"/>
  <c r="P9" i="5"/>
  <c r="H11" i="5"/>
  <c r="G12" i="5" s="1"/>
  <c r="K10" i="5" l="1"/>
  <c r="M10" i="5" s="1"/>
  <c r="P10" i="5" s="1"/>
  <c r="H12" i="5"/>
  <c r="G13" i="5" s="1"/>
  <c r="I11" i="5"/>
  <c r="J11" i="5" s="1"/>
  <c r="N10" i="5" l="1"/>
  <c r="O10" i="5" s="1"/>
  <c r="I13" i="5"/>
  <c r="J13" i="5" s="1"/>
  <c r="K11" i="5"/>
  <c r="L11" i="5"/>
  <c r="I12" i="5"/>
  <c r="J12" i="5" s="1"/>
  <c r="K12" i="5" s="1"/>
  <c r="N12" i="5" s="1"/>
  <c r="H13" i="5" l="1"/>
  <c r="G14" i="5" s="1"/>
  <c r="M12" i="5"/>
  <c r="P12" i="5" s="1"/>
  <c r="K13" i="5"/>
  <c r="N13" i="5" s="1"/>
  <c r="L13" i="5"/>
  <c r="L12" i="5"/>
  <c r="M11" i="5"/>
  <c r="P11" i="5" s="1"/>
  <c r="N11" i="5"/>
  <c r="O11" i="5" s="1"/>
  <c r="O13" i="5" l="1"/>
  <c r="M13" i="5"/>
  <c r="P13" i="5" s="1"/>
  <c r="H14" i="5"/>
  <c r="G15" i="5" s="1"/>
  <c r="F27" i="5" s="1"/>
  <c r="O12" i="5"/>
  <c r="I14" i="5" l="1"/>
  <c r="J14" i="5" s="1"/>
  <c r="L14" i="5" l="1"/>
  <c r="K14" i="5"/>
  <c r="H15" i="5"/>
  <c r="G16" i="5" s="1"/>
  <c r="F28" i="5" s="1"/>
  <c r="I15" i="5" l="1"/>
  <c r="J15" i="5" s="1"/>
  <c r="M14" i="5"/>
  <c r="P14" i="5" s="1"/>
  <c r="N14" i="5"/>
  <c r="O14" i="5" s="1"/>
  <c r="K15" i="5" l="1"/>
  <c r="L15" i="5"/>
  <c r="I16" i="5" l="1"/>
  <c r="J16" i="5" s="1"/>
  <c r="K16" i="5" s="1"/>
  <c r="N16" i="5" s="1"/>
  <c r="H16" i="5"/>
  <c r="G17" i="5" s="1"/>
  <c r="L16" i="5"/>
  <c r="N15" i="5"/>
  <c r="M15" i="5"/>
  <c r="P15" i="5" s="1"/>
  <c r="M16" i="5"/>
  <c r="P16" i="5" s="1"/>
  <c r="F29" i="5" l="1"/>
  <c r="I17" i="5"/>
  <c r="J17" i="5" s="1"/>
  <c r="K17" i="5"/>
  <c r="L17" i="5"/>
  <c r="O15" i="5"/>
  <c r="O16" i="5"/>
  <c r="N17" i="5" l="1"/>
  <c r="O17" i="5" s="1"/>
  <c r="M17" i="5"/>
  <c r="P17" i="5" s="1"/>
  <c r="H17" i="5" l="1"/>
  <c r="F30" i="5" s="1"/>
  <c r="I18" i="5" l="1"/>
  <c r="J18" i="5" s="1"/>
  <c r="K18" i="5" s="1"/>
  <c r="L18" i="5"/>
  <c r="I19" i="5" l="1"/>
  <c r="J19" i="5" s="1"/>
  <c r="N18" i="5"/>
  <c r="O18" i="5" s="1"/>
  <c r="M18" i="5"/>
  <c r="P18" i="5" s="1"/>
  <c r="K19" i="5" l="1"/>
  <c r="L19" i="5"/>
  <c r="G19" i="5"/>
  <c r="F31" i="5" l="1"/>
  <c r="H19" i="5"/>
  <c r="G20" i="5"/>
  <c r="F32" i="5" s="1"/>
  <c r="M19" i="5"/>
  <c r="P19" i="5" s="1"/>
  <c r="N19" i="5"/>
  <c r="O19" i="5" s="1"/>
  <c r="I20" i="5"/>
  <c r="J20" i="5" s="1"/>
  <c r="H20" i="5" l="1"/>
  <c r="G21" i="5" s="1"/>
  <c r="F33" i="5" s="1"/>
  <c r="K20" i="5"/>
  <c r="L20" i="5"/>
  <c r="I21" i="5" l="1"/>
  <c r="J21" i="5" s="1"/>
  <c r="M20" i="5"/>
  <c r="P20" i="5" s="1"/>
  <c r="N20" i="5"/>
  <c r="L21" i="5"/>
  <c r="K21" i="5"/>
  <c r="H21" i="5"/>
  <c r="G22" i="5" s="1"/>
  <c r="F34" i="5" s="1"/>
  <c r="I22" i="5" l="1"/>
  <c r="J22" i="5" s="1"/>
  <c r="M21" i="5"/>
  <c r="P21" i="5" s="1"/>
  <c r="N21" i="5"/>
  <c r="O21" i="5" s="1"/>
  <c r="O20" i="5"/>
  <c r="K22" i="5" l="1"/>
  <c r="L22" i="5"/>
  <c r="H22" i="5"/>
  <c r="G23" i="5" s="1"/>
  <c r="F35" i="5" s="1"/>
  <c r="I23" i="5" l="1"/>
  <c r="J23" i="5" s="1"/>
  <c r="N22" i="5"/>
  <c r="M22" i="5"/>
  <c r="P22" i="5" s="1"/>
  <c r="O22" i="5" l="1"/>
  <c r="K23" i="5"/>
  <c r="L23" i="5"/>
  <c r="H23" i="5"/>
  <c r="G24" i="5" s="1"/>
  <c r="F36" i="5" s="1"/>
  <c r="H24" i="5" l="1"/>
  <c r="G25" i="5" s="1"/>
  <c r="F37" i="5" s="1"/>
  <c r="I24" i="5"/>
  <c r="J24" i="5" s="1"/>
  <c r="N23" i="5"/>
  <c r="M23" i="5"/>
  <c r="P23" i="5" s="1"/>
  <c r="O23" i="5" l="1"/>
  <c r="K24" i="5"/>
  <c r="L24" i="5"/>
  <c r="H25" i="5"/>
  <c r="G26" i="5" s="1"/>
  <c r="F38" i="5" s="1"/>
  <c r="H26" i="5" l="1"/>
  <c r="G27" i="5" s="1"/>
  <c r="F39" i="5" s="1"/>
  <c r="I26" i="5"/>
  <c r="J26" i="5" s="1"/>
  <c r="I25" i="5"/>
  <c r="J25" i="5" s="1"/>
  <c r="N24" i="5"/>
  <c r="O24" i="5" s="1"/>
  <c r="M24" i="5"/>
  <c r="P24" i="5" s="1"/>
  <c r="L26" i="5"/>
  <c r="K26" i="5"/>
  <c r="I27" i="5" l="1"/>
  <c r="J27" i="5" s="1"/>
  <c r="L25" i="5"/>
  <c r="K25" i="5"/>
  <c r="N26" i="5"/>
  <c r="N25" i="5" l="1"/>
  <c r="O25" i="5" s="1"/>
  <c r="M25" i="5"/>
  <c r="P25" i="5" s="1"/>
  <c r="O26" i="5"/>
  <c r="H27" i="5"/>
  <c r="G28" i="5" s="1"/>
  <c r="F40" i="5" s="1"/>
  <c r="M26" i="5"/>
  <c r="P26" i="5" s="1"/>
  <c r="K27" i="5"/>
  <c r="L27" i="5"/>
  <c r="I28" i="5" l="1"/>
  <c r="J28" i="5" s="1"/>
  <c r="M27" i="5"/>
  <c r="P27" i="5" s="1"/>
  <c r="N27" i="5"/>
  <c r="K28" i="5" l="1"/>
  <c r="L28" i="5"/>
  <c r="H28" i="5"/>
  <c r="G29" i="5" s="1"/>
  <c r="F41" i="5" s="1"/>
  <c r="O27" i="5"/>
  <c r="H29" i="5" l="1"/>
  <c r="G30" i="5" s="1"/>
  <c r="F42" i="5" s="1"/>
  <c r="I29" i="5"/>
  <c r="J29" i="5" s="1"/>
  <c r="N28" i="5"/>
  <c r="O28" i="5" s="1"/>
  <c r="M28" i="5"/>
  <c r="P28" i="5" s="1"/>
  <c r="I30" i="5" l="1"/>
  <c r="J30" i="5" s="1"/>
  <c r="L29" i="5"/>
  <c r="K29" i="5"/>
  <c r="N29" i="5" l="1"/>
  <c r="M29" i="5"/>
  <c r="P29" i="5" s="1"/>
  <c r="K30" i="5"/>
  <c r="N30" i="5" s="1"/>
  <c r="L30" i="5"/>
  <c r="H30" i="5"/>
  <c r="G31" i="5" s="1"/>
  <c r="F43" i="5" s="1"/>
  <c r="H31" i="5" l="1"/>
  <c r="G32" i="5" s="1"/>
  <c r="F44" i="5" s="1"/>
  <c r="I31" i="5"/>
  <c r="J31" i="5" s="1"/>
  <c r="M30" i="5"/>
  <c r="P30" i="5" s="1"/>
  <c r="O30" i="5"/>
  <c r="O29" i="5"/>
  <c r="I32" i="5" l="1"/>
  <c r="J32" i="5" s="1"/>
  <c r="K31" i="5"/>
  <c r="L31" i="5"/>
  <c r="N31" i="5" l="1"/>
  <c r="M31" i="5"/>
  <c r="P31" i="5" s="1"/>
  <c r="K32" i="5"/>
  <c r="N32" i="5" s="1"/>
  <c r="L32" i="5"/>
  <c r="H32" i="5"/>
  <c r="G33" i="5" s="1"/>
  <c r="F45" i="5" s="1"/>
  <c r="M32" i="5" l="1"/>
  <c r="P32" i="5" s="1"/>
  <c r="O32" i="5"/>
  <c r="O31" i="5"/>
  <c r="I33" i="5" l="1"/>
  <c r="J33" i="5" s="1"/>
  <c r="H33" i="5"/>
  <c r="G34" i="5" s="1"/>
  <c r="F46" i="5" s="1"/>
  <c r="L33" i="5" l="1"/>
  <c r="K33" i="5"/>
  <c r="H34" i="5"/>
  <c r="G35" i="5" s="1"/>
  <c r="F47" i="5" s="1"/>
  <c r="I34" i="5"/>
  <c r="J34" i="5" s="1"/>
  <c r="K34" i="5" s="1"/>
  <c r="N34" i="5" s="1"/>
  <c r="H35" i="5" l="1"/>
  <c r="G36" i="5" s="1"/>
  <c r="F48" i="5" s="1"/>
  <c r="I35" i="5"/>
  <c r="J35" i="5" s="1"/>
  <c r="L34" i="5"/>
  <c r="M33" i="5"/>
  <c r="P33" i="5" s="1"/>
  <c r="N33" i="5"/>
  <c r="O33" i="5" s="1"/>
  <c r="M34" i="5"/>
  <c r="P34" i="5" s="1"/>
  <c r="H36" i="5" l="1"/>
  <c r="G37" i="5" s="1"/>
  <c r="F49" i="5" s="1"/>
  <c r="K35" i="5"/>
  <c r="L35" i="5"/>
  <c r="O34" i="5"/>
  <c r="H37" i="5" l="1"/>
  <c r="G38" i="5" s="1"/>
  <c r="F50" i="5" s="1"/>
  <c r="I36" i="5"/>
  <c r="J36" i="5" s="1"/>
  <c r="N35" i="5"/>
  <c r="O35" i="5" s="1"/>
  <c r="M35" i="5"/>
  <c r="P35" i="5" s="1"/>
  <c r="I37" i="5"/>
  <c r="J37" i="5" s="1"/>
  <c r="L36" i="5" l="1"/>
  <c r="K36" i="5"/>
  <c r="K37" i="5"/>
  <c r="L37" i="5"/>
  <c r="M36" i="5" l="1"/>
  <c r="P36" i="5" s="1"/>
  <c r="N36" i="5"/>
  <c r="O36" i="5" s="1"/>
  <c r="H38" i="5"/>
  <c r="G39" i="5" s="1"/>
  <c r="F51" i="5" s="1"/>
  <c r="I38" i="5"/>
  <c r="J38" i="5" s="1"/>
  <c r="M37" i="5"/>
  <c r="P37" i="5" s="1"/>
  <c r="N37" i="5"/>
  <c r="I39" i="5"/>
  <c r="J39" i="5" s="1"/>
  <c r="H39" i="5" l="1"/>
  <c r="G40" i="5" s="1"/>
  <c r="F52" i="5" s="1"/>
  <c r="K38" i="5"/>
  <c r="L38" i="5"/>
  <c r="K39" i="5"/>
  <c r="L39" i="5"/>
  <c r="O37" i="5"/>
  <c r="H40" i="5" l="1"/>
  <c r="G41" i="5" s="1"/>
  <c r="F53" i="5" s="1"/>
  <c r="N38" i="5"/>
  <c r="O38" i="5" s="1"/>
  <c r="M38" i="5"/>
  <c r="P38" i="5" s="1"/>
  <c r="I40" i="5"/>
  <c r="J40" i="5" s="1"/>
  <c r="L40" i="5" s="1"/>
  <c r="N39" i="5"/>
  <c r="O39" i="5" s="1"/>
  <c r="M39" i="5"/>
  <c r="P39" i="5" s="1"/>
  <c r="I41" i="5" l="1"/>
  <c r="J41" i="5" s="1"/>
  <c r="K41" i="5" s="1"/>
  <c r="L41" i="5"/>
  <c r="K40" i="5"/>
  <c r="M40" i="5" s="1"/>
  <c r="P40" i="5" s="1"/>
  <c r="N41" i="5"/>
  <c r="N40" i="5" l="1"/>
  <c r="O40" i="5" s="1"/>
  <c r="H41" i="5"/>
  <c r="G42" i="5" s="1"/>
  <c r="F54" i="5" s="1"/>
  <c r="M41" i="5"/>
  <c r="P41" i="5" s="1"/>
  <c r="O41" i="5"/>
  <c r="I42" i="5" l="1"/>
  <c r="J42" i="5" s="1"/>
  <c r="H42" i="5"/>
  <c r="G43" i="5" s="1"/>
  <c r="F55" i="5" s="1"/>
  <c r="L42" i="5"/>
  <c r="K42" i="5"/>
  <c r="I43" i="5"/>
  <c r="J43" i="5" s="1"/>
  <c r="K43" i="5" s="1"/>
  <c r="L43" i="5"/>
  <c r="H43" i="5" l="1"/>
  <c r="G44" i="5" s="1"/>
  <c r="F56" i="5" s="1"/>
  <c r="M42" i="5"/>
  <c r="P42" i="5" s="1"/>
  <c r="N42" i="5"/>
  <c r="O42" i="5" s="1"/>
  <c r="N43" i="5"/>
  <c r="M43" i="5"/>
  <c r="P43" i="5" s="1"/>
  <c r="O43" i="5" l="1"/>
  <c r="I44" i="5" l="1"/>
  <c r="J44" i="5" s="1"/>
  <c r="H44" i="5"/>
  <c r="G45" i="5" s="1"/>
  <c r="F57" i="5" s="1"/>
  <c r="I45" i="5" l="1"/>
  <c r="J45" i="5" s="1"/>
  <c r="K45" i="5" s="1"/>
  <c r="N45" i="5" s="1"/>
  <c r="L44" i="5"/>
  <c r="K44" i="5"/>
  <c r="L45" i="5"/>
  <c r="M44" i="5" l="1"/>
  <c r="P44" i="5" s="1"/>
  <c r="M45" i="5"/>
  <c r="P45" i="5" s="1"/>
  <c r="N44" i="5"/>
  <c r="H45" i="5"/>
  <c r="G46" i="5" s="1"/>
  <c r="F58" i="5" s="1"/>
  <c r="I46" i="5" l="1"/>
  <c r="J46" i="5" s="1"/>
  <c r="O44" i="5"/>
  <c r="O45" i="5"/>
  <c r="L46" i="5" l="1"/>
  <c r="K46" i="5"/>
  <c r="H46" i="5"/>
  <c r="G47" i="5" s="1"/>
  <c r="F59" i="5" s="1"/>
  <c r="I47" i="5" l="1"/>
  <c r="J47" i="5" s="1"/>
  <c r="N46" i="5"/>
  <c r="M46" i="5"/>
  <c r="P46" i="5" s="1"/>
  <c r="O46" i="5" l="1"/>
  <c r="K47" i="5"/>
  <c r="L47" i="5"/>
  <c r="H47" i="5"/>
  <c r="G48" i="5" s="1"/>
  <c r="F60" i="5" s="1"/>
  <c r="I48" i="5" l="1"/>
  <c r="J48" i="5" s="1"/>
  <c r="N47" i="5"/>
  <c r="M47" i="5"/>
  <c r="P47" i="5" s="1"/>
  <c r="O47" i="5" l="1"/>
  <c r="K48" i="5"/>
  <c r="L48" i="5"/>
  <c r="H48" i="5"/>
  <c r="G49" i="5" s="1"/>
  <c r="F61" i="5" s="1"/>
  <c r="I49" i="5" l="1"/>
  <c r="J49" i="5" s="1"/>
  <c r="N48" i="5"/>
  <c r="M48" i="5"/>
  <c r="P48" i="5" s="1"/>
  <c r="O48" i="5" l="1"/>
  <c r="L49" i="5"/>
  <c r="K49" i="5"/>
  <c r="H49" i="5"/>
  <c r="G50" i="5" s="1"/>
  <c r="F62" i="5" s="1"/>
  <c r="N49" i="5" l="1"/>
  <c r="M49" i="5"/>
  <c r="P49" i="5" s="1"/>
  <c r="H50" i="5"/>
  <c r="G51" i="5" s="1"/>
  <c r="I50" i="5"/>
  <c r="J50" i="5" s="1"/>
  <c r="I51" i="5" l="1"/>
  <c r="J51" i="5" s="1"/>
  <c r="K51" i="5" s="1"/>
  <c r="N51" i="5" s="1"/>
  <c r="K50" i="5"/>
  <c r="L50" i="5"/>
  <c r="L51" i="5"/>
  <c r="O49" i="5"/>
  <c r="N50" i="5" l="1"/>
  <c r="M50" i="5"/>
  <c r="P50" i="5" s="1"/>
  <c r="M51" i="5"/>
  <c r="P51" i="5" s="1"/>
  <c r="H51" i="5"/>
  <c r="G52" i="5" s="1"/>
  <c r="I52" i="5" l="1"/>
  <c r="J52" i="5" s="1"/>
  <c r="O50" i="5"/>
  <c r="O51" i="5"/>
  <c r="K52" i="5" l="1"/>
  <c r="L52" i="5"/>
  <c r="H52" i="5"/>
  <c r="G53" i="5" s="1"/>
  <c r="H53" i="5" l="1"/>
  <c r="G54" i="5" s="1"/>
  <c r="I53" i="5"/>
  <c r="J53" i="5" s="1"/>
  <c r="N52" i="5"/>
  <c r="M52" i="5"/>
  <c r="P52" i="5" s="1"/>
  <c r="I54" i="5" l="1"/>
  <c r="J54" i="5" s="1"/>
  <c r="K54" i="5" s="1"/>
  <c r="N54" i="5" s="1"/>
  <c r="O52" i="5"/>
  <c r="K53" i="5"/>
  <c r="L54" i="5"/>
  <c r="L53" i="5"/>
  <c r="N53" i="5" l="1"/>
  <c r="M53" i="5"/>
  <c r="P53" i="5" s="1"/>
  <c r="M54" i="5"/>
  <c r="P54" i="5" s="1"/>
  <c r="H54" i="5"/>
  <c r="G55" i="5" s="1"/>
  <c r="H55" i="5" l="1"/>
  <c r="G56" i="5" s="1"/>
  <c r="O53" i="5"/>
  <c r="O54" i="5"/>
  <c r="I56" i="5" l="1"/>
  <c r="J56" i="5" s="1"/>
  <c r="K56" i="5" s="1"/>
  <c r="N56" i="5" s="1"/>
  <c r="I55" i="5"/>
  <c r="J55" i="5" s="1"/>
  <c r="L55" i="5" l="1"/>
  <c r="K55" i="5"/>
  <c r="L56" i="5"/>
  <c r="H56" i="5"/>
  <c r="G57" i="5" s="1"/>
  <c r="H57" i="5" l="1"/>
  <c r="G58" i="5" s="1"/>
  <c r="I57" i="5"/>
  <c r="J57" i="5" s="1"/>
  <c r="N55" i="5"/>
  <c r="M56" i="5"/>
  <c r="P56" i="5" s="1"/>
  <c r="M55" i="5"/>
  <c r="H58" i="5" l="1"/>
  <c r="G59" i="5" s="1"/>
  <c r="I58" i="5"/>
  <c r="J58" i="5" s="1"/>
  <c r="K58" i="5" s="1"/>
  <c r="N58" i="5" s="1"/>
  <c r="O55" i="5"/>
  <c r="O56" i="5"/>
  <c r="P55" i="5"/>
  <c r="K57" i="5"/>
  <c r="L57" i="5"/>
  <c r="L58" i="5"/>
  <c r="N57" i="5" l="1"/>
  <c r="M57" i="5"/>
  <c r="M58" i="5"/>
  <c r="P58" i="5" s="1"/>
  <c r="I59" i="5"/>
  <c r="J59" i="5" s="1"/>
  <c r="P57" i="5" l="1"/>
  <c r="K59" i="5"/>
  <c r="L59" i="5"/>
  <c r="H59" i="5"/>
  <c r="G60" i="5" s="1"/>
  <c r="O57" i="5"/>
  <c r="O58" i="5"/>
  <c r="N59" i="5" l="1"/>
  <c r="M59" i="5"/>
  <c r="I60" i="5"/>
  <c r="J60" i="5" s="1"/>
  <c r="P59" i="5" l="1"/>
  <c r="O59" i="5"/>
  <c r="K60" i="5"/>
  <c r="L60" i="5"/>
  <c r="H60" i="5"/>
  <c r="G61" i="5" s="1"/>
  <c r="N60" i="5" l="1"/>
  <c r="M60" i="5"/>
  <c r="H61" i="5"/>
  <c r="G62" i="5" s="1"/>
  <c r="I62" i="5" l="1"/>
  <c r="J62" i="5" s="1"/>
  <c r="K62" i="5" s="1"/>
  <c r="N62" i="5" s="1"/>
  <c r="I61" i="5"/>
  <c r="J61" i="5" s="1"/>
  <c r="O60" i="5"/>
  <c r="P60" i="5"/>
  <c r="K61" i="5" l="1"/>
  <c r="L61" i="5"/>
  <c r="L62" i="5"/>
  <c r="S8" i="5" s="1"/>
  <c r="H62" i="5"/>
  <c r="I71" i="5" l="1"/>
  <c r="I67" i="5"/>
  <c r="I72" i="5"/>
  <c r="I63" i="5"/>
  <c r="T8" i="5"/>
  <c r="U8" i="5"/>
  <c r="N61" i="5"/>
  <c r="M62" i="5"/>
  <c r="M61" i="5"/>
  <c r="I70" i="5" l="1"/>
  <c r="I69" i="5"/>
  <c r="I73" i="5"/>
  <c r="I64" i="5"/>
  <c r="I74" i="5"/>
  <c r="O61" i="5"/>
  <c r="O62" i="5"/>
  <c r="S10" i="5" s="1"/>
  <c r="I66" i="5"/>
  <c r="I65" i="5"/>
  <c r="U9" i="5"/>
  <c r="T9" i="5"/>
  <c r="P61" i="5"/>
  <c r="I68" i="5"/>
  <c r="S9" i="5"/>
  <c r="P62" i="5"/>
  <c r="S11" i="5" s="1"/>
  <c r="U11" i="5" l="1"/>
  <c r="T11" i="5"/>
  <c r="U10" i="5"/>
  <c r="T10" i="5"/>
</calcChain>
</file>

<file path=xl/sharedStrings.xml><?xml version="1.0" encoding="utf-8"?>
<sst xmlns="http://schemas.openxmlformats.org/spreadsheetml/2006/main" count="250" uniqueCount="70">
  <si>
    <r>
      <t xml:space="preserve">Period </t>
    </r>
    <r>
      <rPr>
        <i/>
        <sz val="11"/>
        <color theme="1"/>
        <rFont val="Calibri"/>
        <family val="2"/>
        <scheme val="minor"/>
      </rPr>
      <t>t</t>
    </r>
  </si>
  <si>
    <t>Demand (Dt)</t>
  </si>
  <si>
    <t>Level (Lt)</t>
  </si>
  <si>
    <t>Forecast (Ft)</t>
  </si>
  <si>
    <t>Error (Et)</t>
  </si>
  <si>
    <t>Absolute Error</t>
  </si>
  <si>
    <t>MSE</t>
  </si>
  <si>
    <t>MAD</t>
  </si>
  <si>
    <t>% Error</t>
  </si>
  <si>
    <t>MAPE</t>
  </si>
  <si>
    <t>TS</t>
  </si>
  <si>
    <r>
      <t xml:space="preserve">Period </t>
    </r>
    <r>
      <rPr>
        <b/>
        <i/>
        <sz val="11"/>
        <color theme="1"/>
        <rFont val="Calibri"/>
        <family val="2"/>
        <scheme val="minor"/>
      </rPr>
      <t>t</t>
    </r>
  </si>
  <si>
    <t>Reported</t>
  </si>
  <si>
    <t>Min</t>
  </si>
  <si>
    <t>Max</t>
  </si>
  <si>
    <t>Alpha</t>
  </si>
  <si>
    <t>Optimal Value</t>
  </si>
  <si>
    <t>Trend (t)</t>
  </si>
  <si>
    <t>α</t>
  </si>
  <si>
    <t>β</t>
  </si>
  <si>
    <t>Given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</si>
  <si>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</si>
  <si>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</si>
  <si>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</si>
  <si>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</si>
  <si>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</si>
  <si>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</si>
  <si>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</si>
  <si>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</si>
  <si>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</si>
  <si>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</si>
  <si>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</si>
  <si>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</si>
  <si>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</si>
  <si>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</si>
  <si>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</si>
  <si>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</si>
  <si>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</si>
  <si>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</si>
  <si>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</si>
  <si>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</si>
  <si>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</si>
  <si>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</si>
  <si>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</si>
  <si>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</si>
  <si>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</si>
  <si>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Deseasonalized Demand</t>
  </si>
  <si>
    <t>Deseasonalized Demand After</t>
  </si>
  <si>
    <t>Period</t>
  </si>
  <si>
    <t>Beta</t>
  </si>
  <si>
    <t>Gamma</t>
  </si>
  <si>
    <t>Seasonal factor (Initialization)</t>
  </si>
  <si>
    <t>Seasonal factor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</si>
  <si>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</si>
  <si>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</si>
  <si>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</si>
  <si>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</si>
  <si>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</si>
  <si>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</si>
  <si>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</si>
  <si>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</si>
  <si>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</si>
  <si>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</si>
  <si>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</si>
  <si>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</si>
  <si>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</si>
  <si>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</t>
  </si>
  <si>
    <t>Forcasted Demand</t>
  </si>
  <si>
    <t>Yr 6 Months</t>
  </si>
  <si>
    <t>3 period moving 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</si>
</sst>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0" borderId="4" xfId="0" applyBorder="1"/>
    <xf numFmtId="0" fontId="0" fillId="0" borderId="6" xfId="0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Continuous"/>
    </xf>
    <xf numFmtId="0" fontId="4" fillId="0" borderId="0" xfId="0" applyFo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0" xfId="0" applyBorder="1"/>
    <xf numFmtId="0" fontId="2" fillId="0" borderId="14" xfId="0" applyFont="1" applyBorder="1"/>
    <xf numFmtId="0" fontId="2" fillId="0" borderId="15" xfId="0" applyFont="1" applyBorder="1"/>
    <xf numFmtId="1" fontId="0" fillId="0" borderId="0" xfId="0" applyNumberForma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Data!$D$3:$D$62</c:f>
              <c:numCache>
                <c:formatCode>General</c:formatCode>
                <c:ptCount val="60"/>
                <c:pt idx="0">
                  <c:v>2000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7000</c:v>
                </c:pt>
                <c:pt idx="7">
                  <c:v>6000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8000</c:v>
                </c:pt>
                <c:pt idx="12">
                  <c:v>3000</c:v>
                </c:pt>
                <c:pt idx="13">
                  <c:v>4000</c:v>
                </c:pt>
                <c:pt idx="14">
                  <c:v>3000</c:v>
                </c:pt>
                <c:pt idx="15">
                  <c:v>5000</c:v>
                </c:pt>
                <c:pt idx="16">
                  <c:v>5000</c:v>
                </c:pt>
                <c:pt idx="17">
                  <c:v>8000</c:v>
                </c:pt>
                <c:pt idx="18">
                  <c:v>3000</c:v>
                </c:pt>
                <c:pt idx="19">
                  <c:v>8000</c:v>
                </c:pt>
                <c:pt idx="20">
                  <c:v>12000</c:v>
                </c:pt>
                <c:pt idx="21">
                  <c:v>12000</c:v>
                </c:pt>
                <c:pt idx="22">
                  <c:v>16000</c:v>
                </c:pt>
                <c:pt idx="23">
                  <c:v>10000</c:v>
                </c:pt>
                <c:pt idx="24">
                  <c:v>2000</c:v>
                </c:pt>
                <c:pt idx="25">
                  <c:v>5000</c:v>
                </c:pt>
                <c:pt idx="26">
                  <c:v>5000</c:v>
                </c:pt>
                <c:pt idx="27">
                  <c:v>3000</c:v>
                </c:pt>
                <c:pt idx="28">
                  <c:v>4000</c:v>
                </c:pt>
                <c:pt idx="29">
                  <c:v>6000</c:v>
                </c:pt>
                <c:pt idx="30">
                  <c:v>7000</c:v>
                </c:pt>
                <c:pt idx="31">
                  <c:v>10000</c:v>
                </c:pt>
                <c:pt idx="32">
                  <c:v>15000</c:v>
                </c:pt>
                <c:pt idx="33">
                  <c:v>15000</c:v>
                </c:pt>
                <c:pt idx="34">
                  <c:v>18000</c:v>
                </c:pt>
                <c:pt idx="35">
                  <c:v>8000</c:v>
                </c:pt>
                <c:pt idx="36">
                  <c:v>5000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5000</c:v>
                </c:pt>
                <c:pt idx="41">
                  <c:v>7000</c:v>
                </c:pt>
                <c:pt idx="42">
                  <c:v>10000</c:v>
                </c:pt>
                <c:pt idx="43">
                  <c:v>14000</c:v>
                </c:pt>
                <c:pt idx="44">
                  <c:v>16000</c:v>
                </c:pt>
                <c:pt idx="45">
                  <c:v>16000</c:v>
                </c:pt>
                <c:pt idx="46">
                  <c:v>20000</c:v>
                </c:pt>
                <c:pt idx="47">
                  <c:v>12000</c:v>
                </c:pt>
                <c:pt idx="48">
                  <c:v>5000</c:v>
                </c:pt>
                <c:pt idx="49">
                  <c:v>2000</c:v>
                </c:pt>
                <c:pt idx="50">
                  <c:v>3000</c:v>
                </c:pt>
                <c:pt idx="51">
                  <c:v>2000</c:v>
                </c:pt>
                <c:pt idx="52">
                  <c:v>7000</c:v>
                </c:pt>
                <c:pt idx="53">
                  <c:v>6000</c:v>
                </c:pt>
                <c:pt idx="54">
                  <c:v>8000</c:v>
                </c:pt>
                <c:pt idx="55">
                  <c:v>10000</c:v>
                </c:pt>
                <c:pt idx="56">
                  <c:v>20000</c:v>
                </c:pt>
                <c:pt idx="57">
                  <c:v>20000</c:v>
                </c:pt>
                <c:pt idx="58">
                  <c:v>22000</c:v>
                </c:pt>
                <c:pt idx="5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C02-9A35-FDB37E00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30415"/>
        <c:axId val="554030895"/>
      </c:lineChart>
      <c:catAx>
        <c:axId val="55403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0895"/>
        <c:crosses val="autoZero"/>
        <c:auto val="1"/>
        <c:lblAlgn val="ctr"/>
        <c:lblOffset val="100"/>
        <c:noMultiLvlLbl val="0"/>
      </c:catAx>
      <c:valAx>
        <c:axId val="5540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Average'!$C$1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'Moving Average'!$C$6:$C$62</c:f>
              <c:numCache>
                <c:formatCode>General</c:formatCode>
                <c:ptCount val="57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6000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8000</c:v>
                </c:pt>
                <c:pt idx="9">
                  <c:v>3000</c:v>
                </c:pt>
                <c:pt idx="10">
                  <c:v>4000</c:v>
                </c:pt>
                <c:pt idx="11">
                  <c:v>3000</c:v>
                </c:pt>
                <c:pt idx="12">
                  <c:v>5000</c:v>
                </c:pt>
                <c:pt idx="13">
                  <c:v>5000</c:v>
                </c:pt>
                <c:pt idx="14">
                  <c:v>8000</c:v>
                </c:pt>
                <c:pt idx="15">
                  <c:v>3000</c:v>
                </c:pt>
                <c:pt idx="16">
                  <c:v>8000</c:v>
                </c:pt>
                <c:pt idx="17">
                  <c:v>12000</c:v>
                </c:pt>
                <c:pt idx="18">
                  <c:v>12000</c:v>
                </c:pt>
                <c:pt idx="19">
                  <c:v>16000</c:v>
                </c:pt>
                <c:pt idx="20">
                  <c:v>10000</c:v>
                </c:pt>
                <c:pt idx="21">
                  <c:v>2000</c:v>
                </c:pt>
                <c:pt idx="22">
                  <c:v>5000</c:v>
                </c:pt>
                <c:pt idx="23">
                  <c:v>5000</c:v>
                </c:pt>
                <c:pt idx="24">
                  <c:v>3000</c:v>
                </c:pt>
                <c:pt idx="25">
                  <c:v>4000</c:v>
                </c:pt>
                <c:pt idx="26">
                  <c:v>6000</c:v>
                </c:pt>
                <c:pt idx="27">
                  <c:v>7000</c:v>
                </c:pt>
                <c:pt idx="28">
                  <c:v>10000</c:v>
                </c:pt>
                <c:pt idx="29">
                  <c:v>15000</c:v>
                </c:pt>
                <c:pt idx="30">
                  <c:v>15000</c:v>
                </c:pt>
                <c:pt idx="31">
                  <c:v>18000</c:v>
                </c:pt>
                <c:pt idx="32">
                  <c:v>8000</c:v>
                </c:pt>
                <c:pt idx="33">
                  <c:v>5000</c:v>
                </c:pt>
                <c:pt idx="34">
                  <c:v>4000</c:v>
                </c:pt>
                <c:pt idx="35">
                  <c:v>4000</c:v>
                </c:pt>
                <c:pt idx="36">
                  <c:v>2000</c:v>
                </c:pt>
                <c:pt idx="37">
                  <c:v>5000</c:v>
                </c:pt>
                <c:pt idx="38">
                  <c:v>7000</c:v>
                </c:pt>
                <c:pt idx="39">
                  <c:v>10000</c:v>
                </c:pt>
                <c:pt idx="40">
                  <c:v>14000</c:v>
                </c:pt>
                <c:pt idx="41">
                  <c:v>16000</c:v>
                </c:pt>
                <c:pt idx="42">
                  <c:v>16000</c:v>
                </c:pt>
                <c:pt idx="43">
                  <c:v>20000</c:v>
                </c:pt>
                <c:pt idx="44">
                  <c:v>12000</c:v>
                </c:pt>
                <c:pt idx="45">
                  <c:v>5000</c:v>
                </c:pt>
                <c:pt idx="46">
                  <c:v>2000</c:v>
                </c:pt>
                <c:pt idx="47">
                  <c:v>3000</c:v>
                </c:pt>
                <c:pt idx="48">
                  <c:v>2000</c:v>
                </c:pt>
                <c:pt idx="49">
                  <c:v>7000</c:v>
                </c:pt>
                <c:pt idx="50">
                  <c:v>6000</c:v>
                </c:pt>
                <c:pt idx="51">
                  <c:v>8000</c:v>
                </c:pt>
                <c:pt idx="52">
                  <c:v>10000</c:v>
                </c:pt>
                <c:pt idx="53">
                  <c:v>20000</c:v>
                </c:pt>
                <c:pt idx="54">
                  <c:v>20000</c:v>
                </c:pt>
                <c:pt idx="55">
                  <c:v>22000</c:v>
                </c:pt>
                <c:pt idx="56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0-4AD3-A489-A9EF4BDB576D}"/>
            </c:ext>
          </c:extLst>
        </c:ser>
        <c:ser>
          <c:idx val="1"/>
          <c:order val="1"/>
          <c:tx>
            <c:v>Moving Avg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'Moving Average'!$E$6:$E$62</c:f>
              <c:numCache>
                <c:formatCode>General</c:formatCode>
                <c:ptCount val="57"/>
                <c:pt idx="0">
                  <c:v>2666.6666666666665</c:v>
                </c:pt>
                <c:pt idx="1">
                  <c:v>3000</c:v>
                </c:pt>
                <c:pt idx="2">
                  <c:v>3333.3333333333335</c:v>
                </c:pt>
                <c:pt idx="3">
                  <c:v>4333.333333333333</c:v>
                </c:pt>
                <c:pt idx="4">
                  <c:v>5666.666666666667</c:v>
                </c:pt>
                <c:pt idx="5">
                  <c:v>6333.333333333333</c:v>
                </c:pt>
                <c:pt idx="6">
                  <c:v>7666.666666666667</c:v>
                </c:pt>
                <c:pt idx="7">
                  <c:v>9333.3333333333339</c:v>
                </c:pt>
                <c:pt idx="8">
                  <c:v>12000</c:v>
                </c:pt>
                <c:pt idx="9">
                  <c:v>11333.333333333334</c:v>
                </c:pt>
                <c:pt idx="10">
                  <c:v>8333.3333333333339</c:v>
                </c:pt>
                <c:pt idx="11">
                  <c:v>5000</c:v>
                </c:pt>
                <c:pt idx="12">
                  <c:v>3333.3333333333335</c:v>
                </c:pt>
                <c:pt idx="13">
                  <c:v>4000</c:v>
                </c:pt>
                <c:pt idx="14">
                  <c:v>4333.333333333333</c:v>
                </c:pt>
                <c:pt idx="15">
                  <c:v>6000</c:v>
                </c:pt>
                <c:pt idx="16">
                  <c:v>5333.333333333333</c:v>
                </c:pt>
                <c:pt idx="17">
                  <c:v>6333.333333333333</c:v>
                </c:pt>
                <c:pt idx="18">
                  <c:v>7666.666666666667</c:v>
                </c:pt>
                <c:pt idx="19">
                  <c:v>10666.666666666666</c:v>
                </c:pt>
                <c:pt idx="20">
                  <c:v>13333.333333333334</c:v>
                </c:pt>
                <c:pt idx="21">
                  <c:v>12666.666666666666</c:v>
                </c:pt>
                <c:pt idx="22">
                  <c:v>9333.3333333333339</c:v>
                </c:pt>
                <c:pt idx="23">
                  <c:v>5666.666666666667</c:v>
                </c:pt>
                <c:pt idx="24">
                  <c:v>4000</c:v>
                </c:pt>
                <c:pt idx="25">
                  <c:v>4333.333333333333</c:v>
                </c:pt>
                <c:pt idx="26">
                  <c:v>4000</c:v>
                </c:pt>
                <c:pt idx="27">
                  <c:v>4333.333333333333</c:v>
                </c:pt>
                <c:pt idx="28">
                  <c:v>5666.666666666667</c:v>
                </c:pt>
                <c:pt idx="29">
                  <c:v>7666.666666666667</c:v>
                </c:pt>
                <c:pt idx="30">
                  <c:v>10666.666666666666</c:v>
                </c:pt>
                <c:pt idx="31">
                  <c:v>13333.333333333334</c:v>
                </c:pt>
                <c:pt idx="32">
                  <c:v>16000</c:v>
                </c:pt>
                <c:pt idx="33">
                  <c:v>13666.666666666666</c:v>
                </c:pt>
                <c:pt idx="34">
                  <c:v>10333.333333333334</c:v>
                </c:pt>
                <c:pt idx="35">
                  <c:v>5666.666666666667</c:v>
                </c:pt>
                <c:pt idx="36">
                  <c:v>4333.333333333333</c:v>
                </c:pt>
                <c:pt idx="37">
                  <c:v>3333.3333333333335</c:v>
                </c:pt>
                <c:pt idx="38">
                  <c:v>3666.6666666666665</c:v>
                </c:pt>
                <c:pt idx="39">
                  <c:v>4666.666666666667</c:v>
                </c:pt>
                <c:pt idx="40">
                  <c:v>7333.333333333333</c:v>
                </c:pt>
                <c:pt idx="41">
                  <c:v>10333.333333333334</c:v>
                </c:pt>
                <c:pt idx="42">
                  <c:v>13333.333333333334</c:v>
                </c:pt>
                <c:pt idx="43">
                  <c:v>15333.333333333334</c:v>
                </c:pt>
                <c:pt idx="44">
                  <c:v>17333.333333333332</c:v>
                </c:pt>
                <c:pt idx="45">
                  <c:v>16000</c:v>
                </c:pt>
                <c:pt idx="46">
                  <c:v>12333.333333333334</c:v>
                </c:pt>
                <c:pt idx="47">
                  <c:v>6333.333333333333</c:v>
                </c:pt>
                <c:pt idx="48">
                  <c:v>3333.3333333333335</c:v>
                </c:pt>
                <c:pt idx="49">
                  <c:v>2333.3333333333335</c:v>
                </c:pt>
                <c:pt idx="50">
                  <c:v>4000</c:v>
                </c:pt>
                <c:pt idx="51">
                  <c:v>5000</c:v>
                </c:pt>
                <c:pt idx="52">
                  <c:v>7000</c:v>
                </c:pt>
                <c:pt idx="53">
                  <c:v>8000</c:v>
                </c:pt>
                <c:pt idx="54">
                  <c:v>12666.666666666666</c:v>
                </c:pt>
                <c:pt idx="55">
                  <c:v>16666.666666666668</c:v>
                </c:pt>
                <c:pt idx="56">
                  <c:v>20666.666666666668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0-4AD3-A489-A9EF4BDB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51647"/>
        <c:axId val="679300319"/>
      </c:lineChart>
      <c:catAx>
        <c:axId val="28975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0319"/>
        <c:crosses val="autoZero"/>
        <c:auto val="1"/>
        <c:lblAlgn val="ctr"/>
        <c:lblOffset val="100"/>
        <c:noMultiLvlLbl val="0"/>
      </c:catAx>
      <c:valAx>
        <c:axId val="6793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 Forecast after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'Exponential Smoothing'!$B$3:$B$62</c:f>
              <c:numCache>
                <c:formatCode>General</c:formatCode>
                <c:ptCount val="60"/>
                <c:pt idx="0">
                  <c:v>2000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7000</c:v>
                </c:pt>
                <c:pt idx="7">
                  <c:v>6000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8000</c:v>
                </c:pt>
                <c:pt idx="12">
                  <c:v>3000</c:v>
                </c:pt>
                <c:pt idx="13">
                  <c:v>4000</c:v>
                </c:pt>
                <c:pt idx="14">
                  <c:v>3000</c:v>
                </c:pt>
                <c:pt idx="15">
                  <c:v>5000</c:v>
                </c:pt>
                <c:pt idx="16">
                  <c:v>5000</c:v>
                </c:pt>
                <c:pt idx="17">
                  <c:v>8000</c:v>
                </c:pt>
                <c:pt idx="18">
                  <c:v>3000</c:v>
                </c:pt>
                <c:pt idx="19">
                  <c:v>8000</c:v>
                </c:pt>
                <c:pt idx="20">
                  <c:v>12000</c:v>
                </c:pt>
                <c:pt idx="21">
                  <c:v>12000</c:v>
                </c:pt>
                <c:pt idx="22">
                  <c:v>16000</c:v>
                </c:pt>
                <c:pt idx="23">
                  <c:v>10000</c:v>
                </c:pt>
                <c:pt idx="24">
                  <c:v>2000</c:v>
                </c:pt>
                <c:pt idx="25">
                  <c:v>5000</c:v>
                </c:pt>
                <c:pt idx="26">
                  <c:v>5000</c:v>
                </c:pt>
                <c:pt idx="27">
                  <c:v>3000</c:v>
                </c:pt>
                <c:pt idx="28">
                  <c:v>4000</c:v>
                </c:pt>
                <c:pt idx="29">
                  <c:v>6000</c:v>
                </c:pt>
                <c:pt idx="30">
                  <c:v>7000</c:v>
                </c:pt>
                <c:pt idx="31">
                  <c:v>10000</c:v>
                </c:pt>
                <c:pt idx="32">
                  <c:v>15000</c:v>
                </c:pt>
                <c:pt idx="33">
                  <c:v>15000</c:v>
                </c:pt>
                <c:pt idx="34">
                  <c:v>18000</c:v>
                </c:pt>
                <c:pt idx="35">
                  <c:v>8000</c:v>
                </c:pt>
                <c:pt idx="36">
                  <c:v>5000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5000</c:v>
                </c:pt>
                <c:pt idx="41">
                  <c:v>7000</c:v>
                </c:pt>
                <c:pt idx="42">
                  <c:v>10000</c:v>
                </c:pt>
                <c:pt idx="43">
                  <c:v>14000</c:v>
                </c:pt>
                <c:pt idx="44">
                  <c:v>16000</c:v>
                </c:pt>
                <c:pt idx="45">
                  <c:v>16000</c:v>
                </c:pt>
                <c:pt idx="46">
                  <c:v>20000</c:v>
                </c:pt>
                <c:pt idx="47">
                  <c:v>12000</c:v>
                </c:pt>
                <c:pt idx="48">
                  <c:v>5000</c:v>
                </c:pt>
                <c:pt idx="49">
                  <c:v>2000</c:v>
                </c:pt>
                <c:pt idx="50">
                  <c:v>3000</c:v>
                </c:pt>
                <c:pt idx="51">
                  <c:v>2000</c:v>
                </c:pt>
                <c:pt idx="52">
                  <c:v>7000</c:v>
                </c:pt>
                <c:pt idx="53">
                  <c:v>6000</c:v>
                </c:pt>
                <c:pt idx="54">
                  <c:v>8000</c:v>
                </c:pt>
                <c:pt idx="55">
                  <c:v>10000</c:v>
                </c:pt>
                <c:pt idx="56">
                  <c:v>20000</c:v>
                </c:pt>
                <c:pt idx="57">
                  <c:v>20000</c:v>
                </c:pt>
                <c:pt idx="58">
                  <c:v>22000</c:v>
                </c:pt>
                <c:pt idx="5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B-403B-9ACF-6323323C1FB0}"/>
            </c:ext>
          </c:extLst>
        </c:ser>
        <c:ser>
          <c:idx val="1"/>
          <c:order val="1"/>
          <c:tx>
            <c:v>Exponential Smoothing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'Exponential Smoothing'!$D$3:$D$74</c:f>
              <c:numCache>
                <c:formatCode>General</c:formatCode>
                <c:ptCount val="72"/>
                <c:pt idx="0">
                  <c:v>8216.6666666666661</c:v>
                </c:pt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  <c:pt idx="64">
                  <c:v>8000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B-403B-9ACF-6323323C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298399"/>
        <c:axId val="679299359"/>
      </c:lineChart>
      <c:catAx>
        <c:axId val="67929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9359"/>
        <c:crosses val="autoZero"/>
        <c:auto val="1"/>
        <c:lblAlgn val="ctr"/>
        <c:lblOffset val="100"/>
        <c:noMultiLvlLbl val="0"/>
      </c:catAx>
      <c:valAx>
        <c:axId val="6792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Holts Method Forecast after optimization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'Holts Method'!$B$1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'Holts Method'!$B$3:$B$62</c:f>
              <c:numCache>
                <c:formatCode>General</c:formatCode>
                <c:ptCount val="60"/>
                <c:pt idx="0">
                  <c:v>2000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7000</c:v>
                </c:pt>
                <c:pt idx="7">
                  <c:v>6000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8000</c:v>
                </c:pt>
                <c:pt idx="12">
                  <c:v>3000</c:v>
                </c:pt>
                <c:pt idx="13">
                  <c:v>4000</c:v>
                </c:pt>
                <c:pt idx="14">
                  <c:v>3000</c:v>
                </c:pt>
                <c:pt idx="15">
                  <c:v>5000</c:v>
                </c:pt>
                <c:pt idx="16">
                  <c:v>5000</c:v>
                </c:pt>
                <c:pt idx="17">
                  <c:v>8000</c:v>
                </c:pt>
                <c:pt idx="18">
                  <c:v>3000</c:v>
                </c:pt>
                <c:pt idx="19">
                  <c:v>8000</c:v>
                </c:pt>
                <c:pt idx="20">
                  <c:v>12000</c:v>
                </c:pt>
                <c:pt idx="21">
                  <c:v>12000</c:v>
                </c:pt>
                <c:pt idx="22">
                  <c:v>16000</c:v>
                </c:pt>
                <c:pt idx="23">
                  <c:v>10000</c:v>
                </c:pt>
                <c:pt idx="24">
                  <c:v>2000</c:v>
                </c:pt>
                <c:pt idx="25">
                  <c:v>5000</c:v>
                </c:pt>
                <c:pt idx="26">
                  <c:v>5000</c:v>
                </c:pt>
                <c:pt idx="27">
                  <c:v>3000</c:v>
                </c:pt>
                <c:pt idx="28">
                  <c:v>4000</c:v>
                </c:pt>
                <c:pt idx="29">
                  <c:v>6000</c:v>
                </c:pt>
                <c:pt idx="30">
                  <c:v>7000</c:v>
                </c:pt>
                <c:pt idx="31">
                  <c:v>10000</c:v>
                </c:pt>
                <c:pt idx="32">
                  <c:v>15000</c:v>
                </c:pt>
                <c:pt idx="33">
                  <c:v>15000</c:v>
                </c:pt>
                <c:pt idx="34">
                  <c:v>18000</c:v>
                </c:pt>
                <c:pt idx="35">
                  <c:v>8000</c:v>
                </c:pt>
                <c:pt idx="36">
                  <c:v>5000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5000</c:v>
                </c:pt>
                <c:pt idx="41">
                  <c:v>7000</c:v>
                </c:pt>
                <c:pt idx="42">
                  <c:v>10000</c:v>
                </c:pt>
                <c:pt idx="43">
                  <c:v>14000</c:v>
                </c:pt>
                <c:pt idx="44">
                  <c:v>16000</c:v>
                </c:pt>
                <c:pt idx="45">
                  <c:v>16000</c:v>
                </c:pt>
                <c:pt idx="46">
                  <c:v>20000</c:v>
                </c:pt>
                <c:pt idx="47">
                  <c:v>12000</c:v>
                </c:pt>
                <c:pt idx="48">
                  <c:v>5000</c:v>
                </c:pt>
                <c:pt idx="49">
                  <c:v>2000</c:v>
                </c:pt>
                <c:pt idx="50">
                  <c:v>3000</c:v>
                </c:pt>
                <c:pt idx="51">
                  <c:v>2000</c:v>
                </c:pt>
                <c:pt idx="52">
                  <c:v>7000</c:v>
                </c:pt>
                <c:pt idx="53">
                  <c:v>6000</c:v>
                </c:pt>
                <c:pt idx="54">
                  <c:v>8000</c:v>
                </c:pt>
                <c:pt idx="55">
                  <c:v>10000</c:v>
                </c:pt>
                <c:pt idx="56">
                  <c:v>20000</c:v>
                </c:pt>
                <c:pt idx="57">
                  <c:v>20000</c:v>
                </c:pt>
                <c:pt idx="58">
                  <c:v>22000</c:v>
                </c:pt>
                <c:pt idx="5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4-49FB-93C7-0BB5981E9257}"/>
            </c:ext>
          </c:extLst>
        </c:ser>
        <c:ser>
          <c:idx val="1"/>
          <c:order val="1"/>
          <c:tx>
            <c:strRef>
              <c:f>'Holts Method'!$E$1</c:f>
              <c:strCache>
                <c:ptCount val="1"/>
                <c:pt idx="0">
                  <c:v>Forecast (Ft)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'Holts Method'!$E$3:$E$74</c:f>
              <c:numCache>
                <c:formatCode>General</c:formatCode>
                <c:ptCount val="72"/>
                <c:pt idx="0">
                  <c:v>4912.5683060109277</c:v>
                </c:pt>
                <c:pt idx="1">
                  <c:v>2144.9216852545833</c:v>
                </c:pt>
                <c:pt idx="2">
                  <c:v>3102.3390911806614</c:v>
                </c:pt>
                <c:pt idx="3">
                  <c:v>3113.1599883771382</c:v>
                </c:pt>
                <c:pt idx="4">
                  <c:v>3113.2822880297367</c:v>
                </c:pt>
                <c:pt idx="5">
                  <c:v>4101.9814972382383</c:v>
                </c:pt>
                <c:pt idx="6">
                  <c:v>6090.5516007018523</c:v>
                </c:pt>
                <c:pt idx="7">
                  <c:v>7101.7245910766651</c:v>
                </c:pt>
                <c:pt idx="8">
                  <c:v>6124.4552162339614</c:v>
                </c:pt>
                <c:pt idx="9">
                  <c:v>10068.201256476199</c:v>
                </c:pt>
                <c:pt idx="10">
                  <c:v>12090.169810575315</c:v>
                </c:pt>
                <c:pt idx="11">
                  <c:v>14090.418102975254</c:v>
                </c:pt>
                <c:pt idx="12">
                  <c:v>8180.8382935655991</c:v>
                </c:pt>
                <c:pt idx="13">
                  <c:v>3170.5580651629289</c:v>
                </c:pt>
                <c:pt idx="14">
                  <c:v>4102.6288379825892</c:v>
                </c:pt>
                <c:pt idx="15">
                  <c:v>3124.4654361889666</c:v>
                </c:pt>
                <c:pt idx="16">
                  <c:v>5090.8057180705682</c:v>
                </c:pt>
                <c:pt idx="17">
                  <c:v>5113.0296361984738</c:v>
                </c:pt>
                <c:pt idx="18">
                  <c:v>8079.3742956368524</c:v>
                </c:pt>
                <c:pt idx="19">
                  <c:v>3169.4113015006697</c:v>
                </c:pt>
                <c:pt idx="20">
                  <c:v>8057.4071848879003</c:v>
                </c:pt>
                <c:pt idx="21">
                  <c:v>12067.443468023712</c:v>
                </c:pt>
                <c:pt idx="22">
                  <c:v>12112.765592005764</c:v>
                </c:pt>
                <c:pt idx="23">
                  <c:v>16068.069138320361</c:v>
                </c:pt>
                <c:pt idx="24">
                  <c:v>10180.585701699729</c:v>
                </c:pt>
                <c:pt idx="25">
                  <c:v>2204.4617294559548</c:v>
                </c:pt>
                <c:pt idx="26">
                  <c:v>5080.4076769765634</c:v>
                </c:pt>
                <c:pt idx="27">
                  <c:v>5112.9121157387171</c:v>
                </c:pt>
                <c:pt idx="28">
                  <c:v>3135.8838326169534</c:v>
                </c:pt>
                <c:pt idx="29">
                  <c:v>4102.2369438062096</c:v>
                </c:pt>
                <c:pt idx="30">
                  <c:v>6090.5544878031669</c:v>
                </c:pt>
                <c:pt idx="31">
                  <c:v>7101.7246237071831</c:v>
                </c:pt>
                <c:pt idx="32">
                  <c:v>10079.246524429418</c:v>
                </c:pt>
                <c:pt idx="33">
                  <c:v>15056.388126975029</c:v>
                </c:pt>
                <c:pt idx="34">
                  <c:v>15112.640642628177</c:v>
                </c:pt>
                <c:pt idx="35">
                  <c:v>18079.369899164209</c:v>
                </c:pt>
                <c:pt idx="36">
                  <c:v>8225.9221170276469</c:v>
                </c:pt>
                <c:pt idx="37">
                  <c:v>5148.4632642504821</c:v>
                </c:pt>
                <c:pt idx="38">
                  <c:v>4124.9834648059878</c:v>
                </c:pt>
                <c:pt idx="39">
                  <c:v>4113.4159190063092</c:v>
                </c:pt>
                <c:pt idx="40">
                  <c:v>2135.8895266886634</c:v>
                </c:pt>
                <c:pt idx="41">
                  <c:v>5079.6326620749242</c:v>
                </c:pt>
                <c:pt idx="42">
                  <c:v>7090.2990102995191</c:v>
                </c:pt>
                <c:pt idx="43">
                  <c:v>10079.117390169558</c:v>
                </c:pt>
                <c:pt idx="44">
                  <c:v>14067.688840520612</c:v>
                </c:pt>
                <c:pt idx="45">
                  <c:v>16090.164019161513</c:v>
                </c:pt>
                <c:pt idx="46">
                  <c:v>16113.022383606361</c:v>
                </c:pt>
                <c:pt idx="47">
                  <c:v>20068.072040623465</c:v>
                </c:pt>
                <c:pt idx="48">
                  <c:v>12203.190080588733</c:v>
                </c:pt>
                <c:pt idx="49">
                  <c:v>5193.41503501436</c:v>
                </c:pt>
                <c:pt idx="50">
                  <c:v>2148.0958635844349</c:v>
                </c:pt>
                <c:pt idx="51">
                  <c:v>3102.3749662934156</c:v>
                </c:pt>
                <c:pt idx="52">
                  <c:v>2124.4625668872045</c:v>
                </c:pt>
                <c:pt idx="53">
                  <c:v>7056.8991665112208</c:v>
                </c:pt>
                <c:pt idx="54">
                  <c:v>6123.9485915287823</c:v>
                </c:pt>
                <c:pt idx="55">
                  <c:v>8090.7998766027831</c:v>
                </c:pt>
                <c:pt idx="56">
                  <c:v>10090.425224090524</c:v>
                </c:pt>
                <c:pt idx="57">
                  <c:v>20000.003605356324</c:v>
                </c:pt>
                <c:pt idx="58">
                  <c:v>20112.003375007876</c:v>
                </c:pt>
                <c:pt idx="59">
                  <c:v>22090.664869698623</c:v>
                </c:pt>
                <c:pt idx="60">
                  <c:v>8271.2584669124844</c:v>
                </c:pt>
                <c:pt idx="61">
                  <c:v>8383.2618011720006</c:v>
                </c:pt>
                <c:pt idx="62">
                  <c:v>8495.2651354315167</c:v>
                </c:pt>
                <c:pt idx="63">
                  <c:v>8607.2684696910328</c:v>
                </c:pt>
                <c:pt idx="64">
                  <c:v>8719.2718039505507</c:v>
                </c:pt>
                <c:pt idx="65">
                  <c:v>8831.2751382100669</c:v>
                </c:pt>
                <c:pt idx="66">
                  <c:v>8943.278472469583</c:v>
                </c:pt>
                <c:pt idx="67">
                  <c:v>9055.2818067290991</c:v>
                </c:pt>
                <c:pt idx="68">
                  <c:v>9167.2851409886171</c:v>
                </c:pt>
                <c:pt idx="69">
                  <c:v>9279.2884752481332</c:v>
                </c:pt>
                <c:pt idx="70">
                  <c:v>9391.2918095076493</c:v>
                </c:pt>
                <c:pt idx="71">
                  <c:v>9503.2951437671654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4-49FB-93C7-0BB5981E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14847"/>
        <c:axId val="373719167"/>
      </c:lineChart>
      <c:catAx>
        <c:axId val="37371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9167"/>
        <c:crosses val="autoZero"/>
        <c:auto val="1"/>
        <c:lblAlgn val="ctr"/>
        <c:lblOffset val="100"/>
        <c:noMultiLvlLbl val="0"/>
      </c:catAx>
      <c:valAx>
        <c:axId val="3737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Winters Method</a:t>
            </a:r>
            <a:r>
              <a:rPr lang="en-US" baseline="0"/>
              <a:t> Forecast after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'Winters Method'!$B$1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'Winters Method'!$B$3:$B$62</c:f>
              <c:numCache>
                <c:formatCode>General</c:formatCode>
                <c:ptCount val="60"/>
                <c:pt idx="0">
                  <c:v>2000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7000</c:v>
                </c:pt>
                <c:pt idx="7">
                  <c:v>6000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8000</c:v>
                </c:pt>
                <c:pt idx="12">
                  <c:v>3000</c:v>
                </c:pt>
                <c:pt idx="13">
                  <c:v>4000</c:v>
                </c:pt>
                <c:pt idx="14">
                  <c:v>3000</c:v>
                </c:pt>
                <c:pt idx="15">
                  <c:v>5000</c:v>
                </c:pt>
                <c:pt idx="16">
                  <c:v>5000</c:v>
                </c:pt>
                <c:pt idx="17">
                  <c:v>8000</c:v>
                </c:pt>
                <c:pt idx="18">
                  <c:v>3000</c:v>
                </c:pt>
                <c:pt idx="19">
                  <c:v>8000</c:v>
                </c:pt>
                <c:pt idx="20">
                  <c:v>12000</c:v>
                </c:pt>
                <c:pt idx="21">
                  <c:v>12000</c:v>
                </c:pt>
                <c:pt idx="22">
                  <c:v>16000</c:v>
                </c:pt>
                <c:pt idx="23">
                  <c:v>10000</c:v>
                </c:pt>
                <c:pt idx="24">
                  <c:v>2000</c:v>
                </c:pt>
                <c:pt idx="25">
                  <c:v>5000</c:v>
                </c:pt>
                <c:pt idx="26">
                  <c:v>5000</c:v>
                </c:pt>
                <c:pt idx="27">
                  <c:v>3000</c:v>
                </c:pt>
                <c:pt idx="28">
                  <c:v>4000</c:v>
                </c:pt>
                <c:pt idx="29">
                  <c:v>6000</c:v>
                </c:pt>
                <c:pt idx="30">
                  <c:v>7000</c:v>
                </c:pt>
                <c:pt idx="31">
                  <c:v>10000</c:v>
                </c:pt>
                <c:pt idx="32">
                  <c:v>15000</c:v>
                </c:pt>
                <c:pt idx="33">
                  <c:v>15000</c:v>
                </c:pt>
                <c:pt idx="34">
                  <c:v>18000</c:v>
                </c:pt>
                <c:pt idx="35">
                  <c:v>8000</c:v>
                </c:pt>
                <c:pt idx="36">
                  <c:v>5000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5000</c:v>
                </c:pt>
                <c:pt idx="41">
                  <c:v>7000</c:v>
                </c:pt>
                <c:pt idx="42">
                  <c:v>10000</c:v>
                </c:pt>
                <c:pt idx="43">
                  <c:v>14000</c:v>
                </c:pt>
                <c:pt idx="44">
                  <c:v>16000</c:v>
                </c:pt>
                <c:pt idx="45">
                  <c:v>16000</c:v>
                </c:pt>
                <c:pt idx="46">
                  <c:v>20000</c:v>
                </c:pt>
                <c:pt idx="47">
                  <c:v>12000</c:v>
                </c:pt>
                <c:pt idx="48">
                  <c:v>5000</c:v>
                </c:pt>
                <c:pt idx="49">
                  <c:v>2000</c:v>
                </c:pt>
                <c:pt idx="50">
                  <c:v>3000</c:v>
                </c:pt>
                <c:pt idx="51">
                  <c:v>2000</c:v>
                </c:pt>
                <c:pt idx="52">
                  <c:v>7000</c:v>
                </c:pt>
                <c:pt idx="53">
                  <c:v>6000</c:v>
                </c:pt>
                <c:pt idx="54">
                  <c:v>8000</c:v>
                </c:pt>
                <c:pt idx="55">
                  <c:v>10000</c:v>
                </c:pt>
                <c:pt idx="56">
                  <c:v>20000</c:v>
                </c:pt>
                <c:pt idx="57">
                  <c:v>20000</c:v>
                </c:pt>
                <c:pt idx="58">
                  <c:v>22000</c:v>
                </c:pt>
                <c:pt idx="5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13A-8B8B-DC585B76DB7D}"/>
            </c:ext>
          </c:extLst>
        </c:ser>
        <c:ser>
          <c:idx val="1"/>
          <c:order val="1"/>
          <c:tx>
            <c:strRef>
              <c:f>'Winters Method'!$I$1</c:f>
              <c:strCache>
                <c:ptCount val="1"/>
                <c:pt idx="0">
                  <c:v>Forecast (Ft)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'Winters Method'!$I$3:$I$74</c:f>
              <c:numCache>
                <c:formatCode>General</c:formatCode>
                <c:ptCount val="72"/>
                <c:pt idx="0">
                  <c:v>2651.9845113628012</c:v>
                </c:pt>
                <c:pt idx="1">
                  <c:v>2968.7724844776676</c:v>
                </c:pt>
                <c:pt idx="2">
                  <c:v>2929.9319876738873</c:v>
                </c:pt>
                <c:pt idx="3">
                  <c:v>2540.5370578447059</c:v>
                </c:pt>
                <c:pt idx="4">
                  <c:v>4025.2642437987952</c:v>
                </c:pt>
                <c:pt idx="5">
                  <c:v>5452.4035915402847</c:v>
                </c:pt>
                <c:pt idx="6">
                  <c:v>5644.6432357450494</c:v>
                </c:pt>
                <c:pt idx="7">
                  <c:v>7705.6759947717856</c:v>
                </c:pt>
                <c:pt idx="8">
                  <c:v>11720.450661422547</c:v>
                </c:pt>
                <c:pt idx="9">
                  <c:v>12140.779707353258</c:v>
                </c:pt>
                <c:pt idx="10">
                  <c:v>14644.348335778621</c:v>
                </c:pt>
                <c:pt idx="11">
                  <c:v>7614.957056564439</c:v>
                </c:pt>
                <c:pt idx="12">
                  <c:v>2980.6171805753906</c:v>
                </c:pt>
                <c:pt idx="13">
                  <c:v>3332.9011488093233</c:v>
                </c:pt>
                <c:pt idx="14">
                  <c:v>3285.6608188421778</c:v>
                </c:pt>
                <c:pt idx="15">
                  <c:v>2845.8991302294485</c:v>
                </c:pt>
                <c:pt idx="16">
                  <c:v>4504.2863579745799</c:v>
                </c:pt>
                <c:pt idx="17">
                  <c:v>6094.8893183210621</c:v>
                </c:pt>
                <c:pt idx="18">
                  <c:v>6303.3136956040244</c:v>
                </c:pt>
                <c:pt idx="19">
                  <c:v>8596.1878400465157</c:v>
                </c:pt>
                <c:pt idx="20">
                  <c:v>13062.012872570807</c:v>
                </c:pt>
                <c:pt idx="21">
                  <c:v>13517.323872124854</c:v>
                </c:pt>
                <c:pt idx="22">
                  <c:v>16289.210305194179</c:v>
                </c:pt>
                <c:pt idx="23">
                  <c:v>8462.3420249864375</c:v>
                </c:pt>
                <c:pt idx="24">
                  <c:v>3309.2498497879806</c:v>
                </c:pt>
                <c:pt idx="25">
                  <c:v>3697.0298131409795</c:v>
                </c:pt>
                <c:pt idx="26">
                  <c:v>3641.3896500104684</c:v>
                </c:pt>
                <c:pt idx="27">
                  <c:v>3151.2612026141906</c:v>
                </c:pt>
                <c:pt idx="28">
                  <c:v>4983.3084721503656</c:v>
                </c:pt>
                <c:pt idx="29">
                  <c:v>6737.3750451018395</c:v>
                </c:pt>
                <c:pt idx="30">
                  <c:v>6961.9841554629993</c:v>
                </c:pt>
                <c:pt idx="31">
                  <c:v>9486.6996853212459</c:v>
                </c:pt>
                <c:pt idx="32">
                  <c:v>14403.57508371907</c:v>
                </c:pt>
                <c:pt idx="33">
                  <c:v>14893.868036896449</c:v>
                </c:pt>
                <c:pt idx="34">
                  <c:v>17934.072274609742</c:v>
                </c:pt>
                <c:pt idx="35">
                  <c:v>9309.7269934084361</c:v>
                </c:pt>
                <c:pt idx="36">
                  <c:v>3637.88251900057</c:v>
                </c:pt>
                <c:pt idx="37">
                  <c:v>4061.1584774726357</c:v>
                </c:pt>
                <c:pt idx="38">
                  <c:v>3997.1184811787589</c:v>
                </c:pt>
                <c:pt idx="39">
                  <c:v>3456.6232749989331</c:v>
                </c:pt>
                <c:pt idx="40">
                  <c:v>5462.3305863261503</c:v>
                </c:pt>
                <c:pt idx="41">
                  <c:v>7379.860771882617</c:v>
                </c:pt>
                <c:pt idx="42">
                  <c:v>7620.6546153219733</c:v>
                </c:pt>
                <c:pt idx="43">
                  <c:v>10377.211530595976</c:v>
                </c:pt>
                <c:pt idx="44">
                  <c:v>15745.137294867332</c:v>
                </c:pt>
                <c:pt idx="45">
                  <c:v>16270.412201668049</c:v>
                </c:pt>
                <c:pt idx="46">
                  <c:v>19578.934244025306</c:v>
                </c:pt>
                <c:pt idx="47">
                  <c:v>10157.11196183044</c:v>
                </c:pt>
                <c:pt idx="48">
                  <c:v>3966.5151882131618</c:v>
                </c:pt>
                <c:pt idx="49">
                  <c:v>4425.2871418042942</c:v>
                </c:pt>
                <c:pt idx="50">
                  <c:v>4352.847312347053</c:v>
                </c:pt>
                <c:pt idx="51">
                  <c:v>3761.9853473836788</c:v>
                </c:pt>
                <c:pt idx="52">
                  <c:v>5941.3527005019405</c:v>
                </c:pt>
                <c:pt idx="53">
                  <c:v>8022.3464986634026</c:v>
                </c:pt>
                <c:pt idx="54">
                  <c:v>8279.3250751809574</c:v>
                </c:pt>
                <c:pt idx="55">
                  <c:v>11267.723375870719</c:v>
                </c:pt>
                <c:pt idx="56">
                  <c:v>17086.699506015615</c:v>
                </c:pt>
                <c:pt idx="57">
                  <c:v>17646.956366439666</c:v>
                </c:pt>
                <c:pt idx="58">
                  <c:v>21223.796213440892</c:v>
                </c:pt>
                <c:pt idx="59">
                  <c:v>11004.496930252451</c:v>
                </c:pt>
                <c:pt idx="60">
                  <c:v>4295.1478574257562</c:v>
                </c:pt>
                <c:pt idx="61">
                  <c:v>4789.4158061359549</c:v>
                </c:pt>
                <c:pt idx="62">
                  <c:v>4708.5761435153481</c:v>
                </c:pt>
                <c:pt idx="63">
                  <c:v>4067.347419768425</c:v>
                </c:pt>
                <c:pt idx="64">
                  <c:v>6420.3748146777307</c:v>
                </c:pt>
                <c:pt idx="65">
                  <c:v>8664.8322254441864</c:v>
                </c:pt>
                <c:pt idx="66">
                  <c:v>8937.9955350399396</c:v>
                </c:pt>
                <c:pt idx="67">
                  <c:v>12158.235221145456</c:v>
                </c:pt>
                <c:pt idx="68">
                  <c:v>18428.261717163885</c:v>
                </c:pt>
                <c:pt idx="69">
                  <c:v>19023.50053121127</c:v>
                </c:pt>
                <c:pt idx="70">
                  <c:v>22868.658182856459</c:v>
                </c:pt>
                <c:pt idx="71">
                  <c:v>11851.881898674455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E-413A-8B8B-DC585B76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32239"/>
        <c:axId val="363027439"/>
      </c:lineChart>
      <c:catAx>
        <c:axId val="36303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7439"/>
        <c:crosses val="autoZero"/>
        <c:auto val="1"/>
        <c:lblAlgn val="ctr"/>
        <c:lblOffset val="100"/>
        <c:noMultiLvlLbl val="0"/>
      </c:catAx>
      <c:valAx>
        <c:axId val="3630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163830</xdr:rowOff>
    </xdr:from>
    <xdr:to>
      <xdr:col>16</xdr:col>
      <xdr:colOff>350520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A3CC5-DE8E-2275-4D78-818A2BCB0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8</xdr:row>
      <xdr:rowOff>3810</xdr:rowOff>
    </xdr:from>
    <xdr:to>
      <xdr:col>21</xdr:col>
      <xdr:colOff>594360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6CF88-C9D9-8A48-DDA1-33E700B3F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144780</xdr:rowOff>
    </xdr:from>
    <xdr:to>
      <xdr:col>20</xdr:col>
      <xdr:colOff>487680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CEFA-717A-E71D-8872-47C87596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8</xdr:row>
      <xdr:rowOff>156210</xdr:rowOff>
    </xdr:from>
    <xdr:to>
      <xdr:col>19</xdr:col>
      <xdr:colOff>388620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73C5E-3C8C-AEF6-7CAE-A245110CF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13</xdr:row>
      <xdr:rowOff>3810</xdr:rowOff>
    </xdr:from>
    <xdr:to>
      <xdr:col>23</xdr:col>
      <xdr:colOff>426720</xdr:colOff>
      <xdr:row>27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78CB-5A36-2C0B-8C06-1BF8AE9FB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539-E365-4F50-93EC-2877109123A3}">
  <dimension ref="A1:T62"/>
  <sheetViews>
    <sheetView tabSelected="1" workbookViewId="0">
      <selection activeCell="S1" sqref="S1:T14"/>
    </sheetView>
  </sheetViews>
  <sheetFormatPr defaultRowHeight="14.4" x14ac:dyDescent="0.3"/>
  <cols>
    <col min="4" max="4" width="12.77734375" customWidth="1"/>
    <col min="19" max="19" width="11.109375" bestFit="1" customWidth="1"/>
    <col min="20" max="20" width="16.33203125" bestFit="1" customWidth="1"/>
  </cols>
  <sheetData>
    <row r="1" spans="1:20" ht="15" thickBot="1" x14ac:dyDescent="0.35">
      <c r="A1" t="s">
        <v>66</v>
      </c>
      <c r="B1" t="s">
        <v>53</v>
      </c>
      <c r="C1" s="1" t="s">
        <v>0</v>
      </c>
      <c r="D1" s="1" t="s">
        <v>1</v>
      </c>
      <c r="S1" s="30" t="s">
        <v>69</v>
      </c>
      <c r="T1" s="31"/>
    </row>
    <row r="2" spans="1:20" ht="15" thickBot="1" x14ac:dyDescent="0.35">
      <c r="C2">
        <v>0</v>
      </c>
      <c r="D2" s="1"/>
      <c r="S2" s="19" t="s">
        <v>68</v>
      </c>
      <c r="T2" s="24" t="s">
        <v>67</v>
      </c>
    </row>
    <row r="3" spans="1:20" x14ac:dyDescent="0.3">
      <c r="A3">
        <v>1</v>
      </c>
      <c r="B3" t="s">
        <v>54</v>
      </c>
      <c r="C3">
        <f>C2+1</f>
        <v>1</v>
      </c>
      <c r="D3">
        <v>2000</v>
      </c>
      <c r="S3" s="14" t="s">
        <v>54</v>
      </c>
      <c r="T3" s="21">
        <f>AVERAGEIF($B$27:$B$62,S3,$D$27:$D$62)</f>
        <v>4000</v>
      </c>
    </row>
    <row r="4" spans="1:20" x14ac:dyDescent="0.3">
      <c r="A4">
        <v>1</v>
      </c>
      <c r="B4" t="s">
        <v>55</v>
      </c>
      <c r="C4">
        <f t="shared" ref="C4:C62" si="0">C3+1</f>
        <v>2</v>
      </c>
      <c r="D4">
        <v>3000</v>
      </c>
      <c r="S4" s="14" t="s">
        <v>55</v>
      </c>
      <c r="T4" s="22">
        <f t="shared" ref="T4:T14" si="1">AVERAGEIF($B$27:$B$62,S4,$D$27:$D$62)</f>
        <v>3666.6666666666665</v>
      </c>
    </row>
    <row r="5" spans="1:20" x14ac:dyDescent="0.3">
      <c r="A5">
        <v>1</v>
      </c>
      <c r="B5" t="s">
        <v>56</v>
      </c>
      <c r="C5">
        <f t="shared" si="0"/>
        <v>3</v>
      </c>
      <c r="D5">
        <v>3000</v>
      </c>
      <c r="S5" s="14" t="s">
        <v>56</v>
      </c>
      <c r="T5" s="22">
        <f t="shared" si="1"/>
        <v>4000</v>
      </c>
    </row>
    <row r="6" spans="1:20" x14ac:dyDescent="0.3">
      <c r="A6">
        <v>1</v>
      </c>
      <c r="B6" t="s">
        <v>57</v>
      </c>
      <c r="C6">
        <f t="shared" si="0"/>
        <v>4</v>
      </c>
      <c r="D6">
        <v>3000</v>
      </c>
      <c r="S6" s="14" t="s">
        <v>57</v>
      </c>
      <c r="T6" s="22">
        <f t="shared" si="1"/>
        <v>2333.3333333333335</v>
      </c>
    </row>
    <row r="7" spans="1:20" x14ac:dyDescent="0.3">
      <c r="A7">
        <v>1</v>
      </c>
      <c r="B7" t="s">
        <v>58</v>
      </c>
      <c r="C7">
        <f t="shared" si="0"/>
        <v>5</v>
      </c>
      <c r="D7">
        <v>4000</v>
      </c>
      <c r="S7" s="14" t="s">
        <v>58</v>
      </c>
      <c r="T7" s="22">
        <f t="shared" si="1"/>
        <v>5333.333333333333</v>
      </c>
    </row>
    <row r="8" spans="1:20" x14ac:dyDescent="0.3">
      <c r="A8">
        <v>1</v>
      </c>
      <c r="B8" t="s">
        <v>59</v>
      </c>
      <c r="C8">
        <f t="shared" si="0"/>
        <v>6</v>
      </c>
      <c r="D8">
        <v>6000</v>
      </c>
      <c r="S8" s="14" t="s">
        <v>59</v>
      </c>
      <c r="T8" s="22">
        <f t="shared" si="1"/>
        <v>6333.333333333333</v>
      </c>
    </row>
    <row r="9" spans="1:20" x14ac:dyDescent="0.3">
      <c r="A9">
        <v>1</v>
      </c>
      <c r="B9" t="s">
        <v>60</v>
      </c>
      <c r="C9">
        <f t="shared" si="0"/>
        <v>7</v>
      </c>
      <c r="D9">
        <v>7000</v>
      </c>
      <c r="S9" s="14" t="s">
        <v>60</v>
      </c>
      <c r="T9" s="22">
        <f t="shared" si="1"/>
        <v>8333.3333333333339</v>
      </c>
    </row>
    <row r="10" spans="1:20" x14ac:dyDescent="0.3">
      <c r="A10">
        <v>1</v>
      </c>
      <c r="B10" t="s">
        <v>61</v>
      </c>
      <c r="C10">
        <f t="shared" si="0"/>
        <v>8</v>
      </c>
      <c r="D10">
        <v>6000</v>
      </c>
      <c r="S10" s="14" t="s">
        <v>61</v>
      </c>
      <c r="T10" s="22">
        <f t="shared" si="1"/>
        <v>11333.333333333334</v>
      </c>
    </row>
    <row r="11" spans="1:20" x14ac:dyDescent="0.3">
      <c r="A11">
        <v>1</v>
      </c>
      <c r="B11" t="s">
        <v>62</v>
      </c>
      <c r="C11">
        <f t="shared" si="0"/>
        <v>9</v>
      </c>
      <c r="D11">
        <v>10000</v>
      </c>
      <c r="S11" s="14" t="s">
        <v>62</v>
      </c>
      <c r="T11" s="22">
        <f t="shared" si="1"/>
        <v>17000</v>
      </c>
    </row>
    <row r="12" spans="1:20" x14ac:dyDescent="0.3">
      <c r="A12">
        <v>1</v>
      </c>
      <c r="B12" t="s">
        <v>63</v>
      </c>
      <c r="C12">
        <f t="shared" si="0"/>
        <v>10</v>
      </c>
      <c r="D12">
        <v>12000</v>
      </c>
      <c r="S12" s="14" t="s">
        <v>63</v>
      </c>
      <c r="T12" s="22">
        <f t="shared" si="1"/>
        <v>17000</v>
      </c>
    </row>
    <row r="13" spans="1:20" x14ac:dyDescent="0.3">
      <c r="A13">
        <v>1</v>
      </c>
      <c r="B13" t="s">
        <v>64</v>
      </c>
      <c r="C13">
        <f t="shared" si="0"/>
        <v>11</v>
      </c>
      <c r="D13">
        <v>14000</v>
      </c>
      <c r="S13" s="14" t="s">
        <v>64</v>
      </c>
      <c r="T13" s="22">
        <f t="shared" si="1"/>
        <v>20000</v>
      </c>
    </row>
    <row r="14" spans="1:20" ht="15" thickBot="1" x14ac:dyDescent="0.35">
      <c r="A14">
        <v>1</v>
      </c>
      <c r="B14" t="s">
        <v>65</v>
      </c>
      <c r="C14">
        <f t="shared" si="0"/>
        <v>12</v>
      </c>
      <c r="D14">
        <v>8000</v>
      </c>
      <c r="S14" s="15" t="s">
        <v>65</v>
      </c>
      <c r="T14" s="23">
        <f t="shared" si="1"/>
        <v>9333.3333333333339</v>
      </c>
    </row>
    <row r="15" spans="1:20" x14ac:dyDescent="0.3">
      <c r="A15">
        <v>2</v>
      </c>
      <c r="B15" t="s">
        <v>54</v>
      </c>
      <c r="C15">
        <f t="shared" si="0"/>
        <v>13</v>
      </c>
      <c r="D15">
        <v>3000</v>
      </c>
    </row>
    <row r="16" spans="1:20" x14ac:dyDescent="0.3">
      <c r="A16">
        <v>2</v>
      </c>
      <c r="B16" t="s">
        <v>55</v>
      </c>
      <c r="C16">
        <f t="shared" si="0"/>
        <v>14</v>
      </c>
      <c r="D16">
        <v>4000</v>
      </c>
    </row>
    <row r="17" spans="1:4" x14ac:dyDescent="0.3">
      <c r="A17">
        <v>2</v>
      </c>
      <c r="B17" t="s">
        <v>56</v>
      </c>
      <c r="C17">
        <f t="shared" si="0"/>
        <v>15</v>
      </c>
      <c r="D17">
        <v>3000</v>
      </c>
    </row>
    <row r="18" spans="1:4" x14ac:dyDescent="0.3">
      <c r="A18">
        <v>2</v>
      </c>
      <c r="B18" t="s">
        <v>57</v>
      </c>
      <c r="C18">
        <f t="shared" si="0"/>
        <v>16</v>
      </c>
      <c r="D18">
        <v>5000</v>
      </c>
    </row>
    <row r="19" spans="1:4" x14ac:dyDescent="0.3">
      <c r="A19">
        <v>2</v>
      </c>
      <c r="B19" t="s">
        <v>58</v>
      </c>
      <c r="C19">
        <f t="shared" si="0"/>
        <v>17</v>
      </c>
      <c r="D19">
        <v>5000</v>
      </c>
    </row>
    <row r="20" spans="1:4" x14ac:dyDescent="0.3">
      <c r="A20">
        <v>2</v>
      </c>
      <c r="B20" t="s">
        <v>59</v>
      </c>
      <c r="C20">
        <f t="shared" si="0"/>
        <v>18</v>
      </c>
      <c r="D20">
        <v>8000</v>
      </c>
    </row>
    <row r="21" spans="1:4" x14ac:dyDescent="0.3">
      <c r="A21">
        <v>2</v>
      </c>
      <c r="B21" t="s">
        <v>60</v>
      </c>
      <c r="C21">
        <f t="shared" si="0"/>
        <v>19</v>
      </c>
      <c r="D21">
        <v>3000</v>
      </c>
    </row>
    <row r="22" spans="1:4" x14ac:dyDescent="0.3">
      <c r="A22">
        <v>2</v>
      </c>
      <c r="B22" t="s">
        <v>61</v>
      </c>
      <c r="C22">
        <f t="shared" si="0"/>
        <v>20</v>
      </c>
      <c r="D22">
        <v>8000</v>
      </c>
    </row>
    <row r="23" spans="1:4" x14ac:dyDescent="0.3">
      <c r="A23">
        <v>2</v>
      </c>
      <c r="B23" t="s">
        <v>62</v>
      </c>
      <c r="C23">
        <f t="shared" si="0"/>
        <v>21</v>
      </c>
      <c r="D23">
        <v>12000</v>
      </c>
    </row>
    <row r="24" spans="1:4" x14ac:dyDescent="0.3">
      <c r="A24">
        <v>2</v>
      </c>
      <c r="B24" t="s">
        <v>63</v>
      </c>
      <c r="C24">
        <f t="shared" si="0"/>
        <v>22</v>
      </c>
      <c r="D24">
        <v>12000</v>
      </c>
    </row>
    <row r="25" spans="1:4" x14ac:dyDescent="0.3">
      <c r="A25">
        <v>2</v>
      </c>
      <c r="B25" t="s">
        <v>64</v>
      </c>
      <c r="C25">
        <f t="shared" si="0"/>
        <v>23</v>
      </c>
      <c r="D25">
        <v>16000</v>
      </c>
    </row>
    <row r="26" spans="1:4" x14ac:dyDescent="0.3">
      <c r="A26">
        <v>2</v>
      </c>
      <c r="B26" t="s">
        <v>65</v>
      </c>
      <c r="C26">
        <f t="shared" si="0"/>
        <v>24</v>
      </c>
      <c r="D26">
        <v>10000</v>
      </c>
    </row>
    <row r="27" spans="1:4" x14ac:dyDescent="0.3">
      <c r="A27">
        <v>3</v>
      </c>
      <c r="B27" t="s">
        <v>54</v>
      </c>
      <c r="C27">
        <f t="shared" si="0"/>
        <v>25</v>
      </c>
      <c r="D27">
        <v>2000</v>
      </c>
    </row>
    <row r="28" spans="1:4" x14ac:dyDescent="0.3">
      <c r="A28">
        <v>3</v>
      </c>
      <c r="B28" t="s">
        <v>55</v>
      </c>
      <c r="C28">
        <f t="shared" si="0"/>
        <v>26</v>
      </c>
      <c r="D28">
        <v>5000</v>
      </c>
    </row>
    <row r="29" spans="1:4" x14ac:dyDescent="0.3">
      <c r="A29">
        <v>3</v>
      </c>
      <c r="B29" t="s">
        <v>56</v>
      </c>
      <c r="C29">
        <f t="shared" si="0"/>
        <v>27</v>
      </c>
      <c r="D29">
        <v>5000</v>
      </c>
    </row>
    <row r="30" spans="1:4" x14ac:dyDescent="0.3">
      <c r="A30">
        <v>3</v>
      </c>
      <c r="B30" t="s">
        <v>57</v>
      </c>
      <c r="C30">
        <f t="shared" si="0"/>
        <v>28</v>
      </c>
      <c r="D30">
        <v>3000</v>
      </c>
    </row>
    <row r="31" spans="1:4" x14ac:dyDescent="0.3">
      <c r="A31">
        <v>3</v>
      </c>
      <c r="B31" t="s">
        <v>58</v>
      </c>
      <c r="C31">
        <f t="shared" si="0"/>
        <v>29</v>
      </c>
      <c r="D31">
        <v>4000</v>
      </c>
    </row>
    <row r="32" spans="1:4" x14ac:dyDescent="0.3">
      <c r="A32">
        <v>3</v>
      </c>
      <c r="B32" t="s">
        <v>59</v>
      </c>
      <c r="C32">
        <f t="shared" si="0"/>
        <v>30</v>
      </c>
      <c r="D32">
        <v>6000</v>
      </c>
    </row>
    <row r="33" spans="1:4" x14ac:dyDescent="0.3">
      <c r="A33">
        <v>3</v>
      </c>
      <c r="B33" t="s">
        <v>60</v>
      </c>
      <c r="C33">
        <f t="shared" si="0"/>
        <v>31</v>
      </c>
      <c r="D33">
        <v>7000</v>
      </c>
    </row>
    <row r="34" spans="1:4" x14ac:dyDescent="0.3">
      <c r="A34">
        <v>3</v>
      </c>
      <c r="B34" t="s">
        <v>61</v>
      </c>
      <c r="C34">
        <f t="shared" si="0"/>
        <v>32</v>
      </c>
      <c r="D34">
        <v>10000</v>
      </c>
    </row>
    <row r="35" spans="1:4" x14ac:dyDescent="0.3">
      <c r="A35">
        <v>3</v>
      </c>
      <c r="B35" t="s">
        <v>62</v>
      </c>
      <c r="C35">
        <f t="shared" si="0"/>
        <v>33</v>
      </c>
      <c r="D35">
        <v>15000</v>
      </c>
    </row>
    <row r="36" spans="1:4" x14ac:dyDescent="0.3">
      <c r="A36">
        <v>3</v>
      </c>
      <c r="B36" t="s">
        <v>63</v>
      </c>
      <c r="C36">
        <f t="shared" si="0"/>
        <v>34</v>
      </c>
      <c r="D36">
        <v>15000</v>
      </c>
    </row>
    <row r="37" spans="1:4" x14ac:dyDescent="0.3">
      <c r="A37">
        <v>3</v>
      </c>
      <c r="B37" t="s">
        <v>64</v>
      </c>
      <c r="C37">
        <f t="shared" si="0"/>
        <v>35</v>
      </c>
      <c r="D37">
        <v>18000</v>
      </c>
    </row>
    <row r="38" spans="1:4" x14ac:dyDescent="0.3">
      <c r="A38">
        <v>3</v>
      </c>
      <c r="B38" t="s">
        <v>65</v>
      </c>
      <c r="C38">
        <f t="shared" si="0"/>
        <v>36</v>
      </c>
      <c r="D38">
        <v>8000</v>
      </c>
    </row>
    <row r="39" spans="1:4" x14ac:dyDescent="0.3">
      <c r="A39">
        <v>4</v>
      </c>
      <c r="B39" t="s">
        <v>54</v>
      </c>
      <c r="C39">
        <f t="shared" si="0"/>
        <v>37</v>
      </c>
      <c r="D39">
        <v>5000</v>
      </c>
    </row>
    <row r="40" spans="1:4" x14ac:dyDescent="0.3">
      <c r="A40">
        <v>4</v>
      </c>
      <c r="B40" t="s">
        <v>55</v>
      </c>
      <c r="C40">
        <f t="shared" si="0"/>
        <v>38</v>
      </c>
      <c r="D40">
        <v>4000</v>
      </c>
    </row>
    <row r="41" spans="1:4" x14ac:dyDescent="0.3">
      <c r="A41">
        <v>4</v>
      </c>
      <c r="B41" t="s">
        <v>56</v>
      </c>
      <c r="C41">
        <f t="shared" si="0"/>
        <v>39</v>
      </c>
      <c r="D41">
        <v>4000</v>
      </c>
    </row>
    <row r="42" spans="1:4" x14ac:dyDescent="0.3">
      <c r="A42">
        <v>4</v>
      </c>
      <c r="B42" t="s">
        <v>57</v>
      </c>
      <c r="C42">
        <f t="shared" si="0"/>
        <v>40</v>
      </c>
      <c r="D42">
        <v>2000</v>
      </c>
    </row>
    <row r="43" spans="1:4" x14ac:dyDescent="0.3">
      <c r="A43">
        <v>4</v>
      </c>
      <c r="B43" t="s">
        <v>58</v>
      </c>
      <c r="C43">
        <f t="shared" si="0"/>
        <v>41</v>
      </c>
      <c r="D43">
        <v>5000</v>
      </c>
    </row>
    <row r="44" spans="1:4" x14ac:dyDescent="0.3">
      <c r="A44">
        <v>4</v>
      </c>
      <c r="B44" t="s">
        <v>59</v>
      </c>
      <c r="C44">
        <f t="shared" si="0"/>
        <v>42</v>
      </c>
      <c r="D44">
        <v>7000</v>
      </c>
    </row>
    <row r="45" spans="1:4" x14ac:dyDescent="0.3">
      <c r="A45">
        <v>4</v>
      </c>
      <c r="B45" t="s">
        <v>60</v>
      </c>
      <c r="C45">
        <f t="shared" si="0"/>
        <v>43</v>
      </c>
      <c r="D45">
        <v>10000</v>
      </c>
    </row>
    <row r="46" spans="1:4" x14ac:dyDescent="0.3">
      <c r="A46">
        <v>4</v>
      </c>
      <c r="B46" t="s">
        <v>61</v>
      </c>
      <c r="C46">
        <f t="shared" si="0"/>
        <v>44</v>
      </c>
      <c r="D46">
        <v>14000</v>
      </c>
    </row>
    <row r="47" spans="1:4" x14ac:dyDescent="0.3">
      <c r="A47">
        <v>4</v>
      </c>
      <c r="B47" t="s">
        <v>62</v>
      </c>
      <c r="C47">
        <f t="shared" si="0"/>
        <v>45</v>
      </c>
      <c r="D47">
        <v>16000</v>
      </c>
    </row>
    <row r="48" spans="1:4" x14ac:dyDescent="0.3">
      <c r="A48">
        <v>4</v>
      </c>
      <c r="B48" t="s">
        <v>63</v>
      </c>
      <c r="C48">
        <f t="shared" si="0"/>
        <v>46</v>
      </c>
      <c r="D48">
        <v>16000</v>
      </c>
    </row>
    <row r="49" spans="1:4" x14ac:dyDescent="0.3">
      <c r="A49">
        <v>4</v>
      </c>
      <c r="B49" t="s">
        <v>64</v>
      </c>
      <c r="C49">
        <f t="shared" si="0"/>
        <v>47</v>
      </c>
      <c r="D49">
        <v>20000</v>
      </c>
    </row>
    <row r="50" spans="1:4" x14ac:dyDescent="0.3">
      <c r="A50">
        <v>4</v>
      </c>
      <c r="B50" t="s">
        <v>65</v>
      </c>
      <c r="C50">
        <f t="shared" si="0"/>
        <v>48</v>
      </c>
      <c r="D50">
        <v>12000</v>
      </c>
    </row>
    <row r="51" spans="1:4" x14ac:dyDescent="0.3">
      <c r="A51">
        <v>5</v>
      </c>
      <c r="B51" t="s">
        <v>54</v>
      </c>
      <c r="C51">
        <f t="shared" si="0"/>
        <v>49</v>
      </c>
      <c r="D51">
        <v>5000</v>
      </c>
    </row>
    <row r="52" spans="1:4" x14ac:dyDescent="0.3">
      <c r="A52">
        <v>5</v>
      </c>
      <c r="B52" t="s">
        <v>55</v>
      </c>
      <c r="C52">
        <f t="shared" si="0"/>
        <v>50</v>
      </c>
      <c r="D52">
        <v>2000</v>
      </c>
    </row>
    <row r="53" spans="1:4" x14ac:dyDescent="0.3">
      <c r="A53">
        <v>5</v>
      </c>
      <c r="B53" t="s">
        <v>56</v>
      </c>
      <c r="C53">
        <f t="shared" si="0"/>
        <v>51</v>
      </c>
      <c r="D53">
        <v>3000</v>
      </c>
    </row>
    <row r="54" spans="1:4" x14ac:dyDescent="0.3">
      <c r="A54">
        <v>5</v>
      </c>
      <c r="B54" t="s">
        <v>57</v>
      </c>
      <c r="C54">
        <f t="shared" si="0"/>
        <v>52</v>
      </c>
      <c r="D54">
        <v>2000</v>
      </c>
    </row>
    <row r="55" spans="1:4" x14ac:dyDescent="0.3">
      <c r="A55">
        <v>5</v>
      </c>
      <c r="B55" t="s">
        <v>58</v>
      </c>
      <c r="C55">
        <f t="shared" si="0"/>
        <v>53</v>
      </c>
      <c r="D55">
        <v>7000</v>
      </c>
    </row>
    <row r="56" spans="1:4" x14ac:dyDescent="0.3">
      <c r="A56">
        <v>5</v>
      </c>
      <c r="B56" t="s">
        <v>59</v>
      </c>
      <c r="C56">
        <f t="shared" si="0"/>
        <v>54</v>
      </c>
      <c r="D56">
        <v>6000</v>
      </c>
    </row>
    <row r="57" spans="1:4" x14ac:dyDescent="0.3">
      <c r="A57">
        <v>5</v>
      </c>
      <c r="B57" t="s">
        <v>60</v>
      </c>
      <c r="C57">
        <f t="shared" si="0"/>
        <v>55</v>
      </c>
      <c r="D57">
        <v>8000</v>
      </c>
    </row>
    <row r="58" spans="1:4" x14ac:dyDescent="0.3">
      <c r="A58">
        <v>5</v>
      </c>
      <c r="B58" t="s">
        <v>61</v>
      </c>
      <c r="C58">
        <f t="shared" si="0"/>
        <v>56</v>
      </c>
      <c r="D58">
        <v>10000</v>
      </c>
    </row>
    <row r="59" spans="1:4" x14ac:dyDescent="0.3">
      <c r="A59">
        <v>5</v>
      </c>
      <c r="B59" t="s">
        <v>62</v>
      </c>
      <c r="C59">
        <f t="shared" si="0"/>
        <v>57</v>
      </c>
      <c r="D59">
        <v>20000</v>
      </c>
    </row>
    <row r="60" spans="1:4" x14ac:dyDescent="0.3">
      <c r="A60">
        <v>5</v>
      </c>
      <c r="B60" t="s">
        <v>63</v>
      </c>
      <c r="C60">
        <f t="shared" si="0"/>
        <v>58</v>
      </c>
      <c r="D60">
        <v>20000</v>
      </c>
    </row>
    <row r="61" spans="1:4" x14ac:dyDescent="0.3">
      <c r="A61">
        <v>5</v>
      </c>
      <c r="B61" t="s">
        <v>64</v>
      </c>
      <c r="C61">
        <f t="shared" si="0"/>
        <v>59</v>
      </c>
      <c r="D61">
        <v>22000</v>
      </c>
    </row>
    <row r="62" spans="1:4" x14ac:dyDescent="0.3">
      <c r="A62">
        <v>5</v>
      </c>
      <c r="B62" t="s">
        <v>65</v>
      </c>
      <c r="C62">
        <f t="shared" si="0"/>
        <v>60</v>
      </c>
      <c r="D62">
        <v>8000</v>
      </c>
    </row>
  </sheetData>
  <mergeCells count="1">
    <mergeCell ref="S1:T1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45C0-E829-4A81-B210-4E0479121334}">
  <dimension ref="A1:R74"/>
  <sheetViews>
    <sheetView topLeftCell="C1" workbookViewId="0">
      <selection activeCell="P4" sqref="P4"/>
    </sheetView>
  </sheetViews>
  <sheetFormatPr defaultRowHeight="14.4" x14ac:dyDescent="0.3"/>
  <cols>
    <col min="2" max="2" width="8.88671875" customWidth="1"/>
    <col min="3" max="3" width="12.77734375" customWidth="1"/>
    <col min="4" max="4" width="8.88671875" customWidth="1"/>
    <col min="5" max="5" width="11.109375" bestFit="1" customWidth="1"/>
    <col min="7" max="7" width="12.6640625" bestFit="1" customWidth="1"/>
    <col min="16" max="16" width="11" bestFit="1" customWidth="1"/>
    <col min="17" max="17" width="12.6640625" bestFit="1" customWidth="1"/>
    <col min="18" max="18" width="11" bestFit="1" customWidth="1"/>
  </cols>
  <sheetData>
    <row r="1" spans="1:18" s="3" customFormat="1" ht="15" thickBot="1" x14ac:dyDescent="0.35">
      <c r="A1" s="2" t="s">
        <v>11</v>
      </c>
      <c r="B1" s="2"/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8" ht="15" thickBot="1" x14ac:dyDescent="0.35">
      <c r="A2">
        <v>0</v>
      </c>
      <c r="C2" s="1"/>
      <c r="O2" s="26"/>
      <c r="P2" s="25" t="s">
        <v>12</v>
      </c>
      <c r="Q2" s="25" t="s">
        <v>13</v>
      </c>
      <c r="R2" s="20" t="s">
        <v>14</v>
      </c>
    </row>
    <row r="3" spans="1:18" x14ac:dyDescent="0.3">
      <c r="A3">
        <f>A2+1</f>
        <v>1</v>
      </c>
      <c r="C3">
        <v>2000</v>
      </c>
      <c r="O3" s="27" t="s">
        <v>7</v>
      </c>
      <c r="P3">
        <f>I62</f>
        <v>4380.1169590643276</v>
      </c>
      <c r="Q3">
        <f>MIN(I6:I62)</f>
        <v>333.33333333333348</v>
      </c>
      <c r="R3" s="9">
        <f>MAX(I6:I62)</f>
        <v>4380.1169590643276</v>
      </c>
    </row>
    <row r="4" spans="1:18" x14ac:dyDescent="0.3">
      <c r="A4">
        <f t="shared" ref="A4:A67" si="0">A3+1</f>
        <v>2</v>
      </c>
      <c r="C4">
        <v>3000</v>
      </c>
      <c r="O4" s="27" t="s">
        <v>6</v>
      </c>
      <c r="P4">
        <f>H62</f>
        <v>27974658.869395707</v>
      </c>
      <c r="Q4">
        <f>MIN(H6:H62)</f>
        <v>111111.11111111121</v>
      </c>
      <c r="R4" s="9">
        <f>MAX(H6:H62)</f>
        <v>27974658.869395707</v>
      </c>
    </row>
    <row r="5" spans="1:18" x14ac:dyDescent="0.3">
      <c r="A5">
        <f t="shared" si="0"/>
        <v>3</v>
      </c>
      <c r="C5">
        <v>3000</v>
      </c>
      <c r="D5">
        <f>AVERAGE(C3:C5)</f>
        <v>2666.6666666666665</v>
      </c>
      <c r="O5" s="27" t="s">
        <v>9</v>
      </c>
      <c r="P5">
        <f>K62</f>
        <v>74.772168215150657</v>
      </c>
      <c r="Q5">
        <f>MIN(K6:K62)</f>
        <v>11.111111111111116</v>
      </c>
      <c r="R5" s="9">
        <f>MAX(K6:K62)</f>
        <v>78.095927028218696</v>
      </c>
    </row>
    <row r="6" spans="1:18" ht="15" thickBot="1" x14ac:dyDescent="0.35">
      <c r="A6">
        <f t="shared" si="0"/>
        <v>4</v>
      </c>
      <c r="B6">
        <v>1</v>
      </c>
      <c r="C6">
        <v>3000</v>
      </c>
      <c r="D6">
        <f t="shared" ref="D6:D62" si="1">AVERAGE(C4:C6)</f>
        <v>3000</v>
      </c>
      <c r="E6">
        <f>D5</f>
        <v>2666.6666666666665</v>
      </c>
      <c r="F6">
        <f>C6-E6</f>
        <v>333.33333333333348</v>
      </c>
      <c r="G6">
        <f>ABS(F6)</f>
        <v>333.33333333333348</v>
      </c>
      <c r="H6">
        <f>SUMSQ($F$6:F6)/B6</f>
        <v>111111.11111111121</v>
      </c>
      <c r="I6">
        <f>SUM($G$6:G6)/B6</f>
        <v>333.33333333333348</v>
      </c>
      <c r="J6">
        <f>100*G6/C6</f>
        <v>11.111111111111116</v>
      </c>
      <c r="K6">
        <f>AVERAGE($J$6:J6)</f>
        <v>11.111111111111116</v>
      </c>
      <c r="L6">
        <f>SUM($F$6:F6)/I6</f>
        <v>1</v>
      </c>
      <c r="O6" s="28" t="s">
        <v>10</v>
      </c>
      <c r="P6" s="11">
        <f>L62</f>
        <v>5.4032042723631459</v>
      </c>
      <c r="Q6" s="11">
        <f>MIN(L6:L62)</f>
        <v>-0.24540901502504633</v>
      </c>
      <c r="R6" s="12">
        <f>MAX(L6:L62)</f>
        <v>8.5850914205344537</v>
      </c>
    </row>
    <row r="7" spans="1:18" x14ac:dyDescent="0.3">
      <c r="A7">
        <f t="shared" si="0"/>
        <v>5</v>
      </c>
      <c r="B7">
        <v>2</v>
      </c>
      <c r="C7">
        <v>4000</v>
      </c>
      <c r="D7">
        <f t="shared" si="1"/>
        <v>3333.3333333333335</v>
      </c>
      <c r="E7">
        <f t="shared" ref="E7:E62" si="2">D6</f>
        <v>3000</v>
      </c>
      <c r="F7">
        <f t="shared" ref="F7:F62" si="3">C7-E7</f>
        <v>1000</v>
      </c>
      <c r="G7">
        <f t="shared" ref="G7:G62" si="4">ABS(F7)</f>
        <v>1000</v>
      </c>
      <c r="H7">
        <f>SUMSQ($F$6:F7)/B7</f>
        <v>555555.55555555562</v>
      </c>
      <c r="I7">
        <f>SUM($G$6:G7)/B7</f>
        <v>666.66666666666674</v>
      </c>
      <c r="J7">
        <f t="shared" ref="J7:J62" si="5">100*G7/C7</f>
        <v>25</v>
      </c>
      <c r="K7">
        <f>AVERAGE($J$6:J7)</f>
        <v>18.055555555555557</v>
      </c>
      <c r="L7">
        <f>SUM($F$6:F7)/I7</f>
        <v>2</v>
      </c>
    </row>
    <row r="8" spans="1:18" x14ac:dyDescent="0.3">
      <c r="A8">
        <f t="shared" si="0"/>
        <v>6</v>
      </c>
      <c r="B8">
        <v>3</v>
      </c>
      <c r="C8">
        <v>6000</v>
      </c>
      <c r="D8">
        <f t="shared" si="1"/>
        <v>4333.333333333333</v>
      </c>
      <c r="E8">
        <f t="shared" si="2"/>
        <v>3333.3333333333335</v>
      </c>
      <c r="F8">
        <f t="shared" si="3"/>
        <v>2666.6666666666665</v>
      </c>
      <c r="G8">
        <f t="shared" si="4"/>
        <v>2666.6666666666665</v>
      </c>
      <c r="H8">
        <f>SUMSQ($F$6:F8)/B8</f>
        <v>2740740.7407407402</v>
      </c>
      <c r="I8">
        <f>SUM($G$6:G8)/B8</f>
        <v>1333.3333333333333</v>
      </c>
      <c r="J8">
        <f t="shared" si="5"/>
        <v>44.444444444444436</v>
      </c>
      <c r="K8">
        <f>AVERAGE($J$6:J8)</f>
        <v>26.851851851851848</v>
      </c>
      <c r="L8">
        <f>SUM($F$6:F8)/I8</f>
        <v>3</v>
      </c>
    </row>
    <row r="9" spans="1:18" x14ac:dyDescent="0.3">
      <c r="A9">
        <f t="shared" si="0"/>
        <v>7</v>
      </c>
      <c r="B9">
        <v>4</v>
      </c>
      <c r="C9">
        <v>7000</v>
      </c>
      <c r="D9">
        <f t="shared" si="1"/>
        <v>5666.666666666667</v>
      </c>
      <c r="E9">
        <f t="shared" si="2"/>
        <v>4333.333333333333</v>
      </c>
      <c r="F9">
        <f t="shared" si="3"/>
        <v>2666.666666666667</v>
      </c>
      <c r="G9">
        <f t="shared" si="4"/>
        <v>2666.666666666667</v>
      </c>
      <c r="H9">
        <f>SUMSQ($F$6:F9)/B9</f>
        <v>3833333.3333333335</v>
      </c>
      <c r="I9">
        <f>SUM($G$6:G9)/B9</f>
        <v>1666.6666666666667</v>
      </c>
      <c r="J9">
        <f t="shared" si="5"/>
        <v>38.095238095238095</v>
      </c>
      <c r="K9">
        <f>AVERAGE($J$6:J9)</f>
        <v>29.662698412698411</v>
      </c>
      <c r="L9">
        <f>SUM($F$6:F9)/I9</f>
        <v>4</v>
      </c>
    </row>
    <row r="10" spans="1:18" x14ac:dyDescent="0.3">
      <c r="A10">
        <f t="shared" si="0"/>
        <v>8</v>
      </c>
      <c r="B10">
        <v>5</v>
      </c>
      <c r="C10">
        <v>6000</v>
      </c>
      <c r="D10">
        <f t="shared" si="1"/>
        <v>6333.333333333333</v>
      </c>
      <c r="E10">
        <f t="shared" si="2"/>
        <v>5666.666666666667</v>
      </c>
      <c r="F10">
        <f t="shared" si="3"/>
        <v>333.33333333333303</v>
      </c>
      <c r="G10">
        <f t="shared" si="4"/>
        <v>333.33333333333303</v>
      </c>
      <c r="H10">
        <f>SUMSQ($F$6:F10)/B10</f>
        <v>3088888.888888889</v>
      </c>
      <c r="I10">
        <f>SUM($G$6:G10)/B10</f>
        <v>1400</v>
      </c>
      <c r="J10">
        <f t="shared" si="5"/>
        <v>5.55555555555555</v>
      </c>
      <c r="K10">
        <f>AVERAGE($J$6:J10)</f>
        <v>24.841269841269838</v>
      </c>
      <c r="L10">
        <f>SUM($F$6:F10)/I10</f>
        <v>5</v>
      </c>
    </row>
    <row r="11" spans="1:18" x14ac:dyDescent="0.3">
      <c r="A11">
        <f t="shared" si="0"/>
        <v>9</v>
      </c>
      <c r="B11">
        <v>6</v>
      </c>
      <c r="C11">
        <v>10000</v>
      </c>
      <c r="D11">
        <f t="shared" si="1"/>
        <v>7666.666666666667</v>
      </c>
      <c r="E11">
        <f t="shared" si="2"/>
        <v>6333.333333333333</v>
      </c>
      <c r="F11">
        <f t="shared" si="3"/>
        <v>3666.666666666667</v>
      </c>
      <c r="G11">
        <f t="shared" si="4"/>
        <v>3666.666666666667</v>
      </c>
      <c r="H11">
        <f>SUMSQ($F$6:F11)/B11</f>
        <v>4814814.8148148144</v>
      </c>
      <c r="I11">
        <f>SUM($G$6:G11)/B11</f>
        <v>1777.7777777777781</v>
      </c>
      <c r="J11">
        <f t="shared" si="5"/>
        <v>36.666666666666671</v>
      </c>
      <c r="K11">
        <f>AVERAGE($J$6:J11)</f>
        <v>26.812169312169306</v>
      </c>
      <c r="L11">
        <f>SUM($F$6:F11)/I11</f>
        <v>6</v>
      </c>
    </row>
    <row r="12" spans="1:18" x14ac:dyDescent="0.3">
      <c r="A12">
        <f t="shared" si="0"/>
        <v>10</v>
      </c>
      <c r="B12">
        <v>7</v>
      </c>
      <c r="C12">
        <v>12000</v>
      </c>
      <c r="D12">
        <f t="shared" si="1"/>
        <v>9333.3333333333339</v>
      </c>
      <c r="E12">
        <f t="shared" si="2"/>
        <v>7666.666666666667</v>
      </c>
      <c r="F12">
        <f t="shared" si="3"/>
        <v>4333.333333333333</v>
      </c>
      <c r="G12">
        <f t="shared" si="4"/>
        <v>4333.333333333333</v>
      </c>
      <c r="H12">
        <f>SUMSQ($F$6:F12)/B12</f>
        <v>6809523.8095238088</v>
      </c>
      <c r="I12">
        <f>SUM($G$6:G12)/B12</f>
        <v>2142.8571428571427</v>
      </c>
      <c r="J12">
        <f t="shared" si="5"/>
        <v>36.111111111111107</v>
      </c>
      <c r="K12">
        <f>AVERAGE($J$6:J12)</f>
        <v>28.140589569160994</v>
      </c>
      <c r="L12">
        <f>SUM($F$6:F12)/I12</f>
        <v>7.0000000000000009</v>
      </c>
    </row>
    <row r="13" spans="1:18" x14ac:dyDescent="0.3">
      <c r="A13">
        <f t="shared" si="0"/>
        <v>11</v>
      </c>
      <c r="B13">
        <v>8</v>
      </c>
      <c r="C13">
        <v>14000</v>
      </c>
      <c r="D13">
        <f t="shared" si="1"/>
        <v>12000</v>
      </c>
      <c r="E13">
        <f t="shared" si="2"/>
        <v>9333.3333333333339</v>
      </c>
      <c r="F13">
        <f t="shared" si="3"/>
        <v>4666.6666666666661</v>
      </c>
      <c r="G13">
        <f t="shared" si="4"/>
        <v>4666.6666666666661</v>
      </c>
      <c r="H13">
        <f>SUMSQ($F$6:F13)/B13</f>
        <v>8680555.5555555541</v>
      </c>
      <c r="I13">
        <f>SUM($G$6:G13)/B13</f>
        <v>2458.333333333333</v>
      </c>
      <c r="J13">
        <f t="shared" si="5"/>
        <v>33.333333333333329</v>
      </c>
      <c r="K13">
        <f>AVERAGE($J$6:J13)</f>
        <v>28.789682539682538</v>
      </c>
      <c r="L13">
        <f>SUM($F$6:F13)/I13</f>
        <v>8</v>
      </c>
    </row>
    <row r="14" spans="1:18" x14ac:dyDescent="0.3">
      <c r="A14">
        <f t="shared" si="0"/>
        <v>12</v>
      </c>
      <c r="B14">
        <v>9</v>
      </c>
      <c r="C14">
        <v>8000</v>
      </c>
      <c r="D14">
        <f t="shared" si="1"/>
        <v>11333.333333333334</v>
      </c>
      <c r="E14">
        <f t="shared" si="2"/>
        <v>12000</v>
      </c>
      <c r="F14">
        <f t="shared" si="3"/>
        <v>-4000</v>
      </c>
      <c r="G14">
        <f t="shared" si="4"/>
        <v>4000</v>
      </c>
      <c r="H14">
        <f>SUMSQ($F$6:F14)/B14</f>
        <v>9493827.1604938265</v>
      </c>
      <c r="I14">
        <f>SUM($G$6:G14)/B14</f>
        <v>2629.6296296296296</v>
      </c>
      <c r="J14">
        <f t="shared" si="5"/>
        <v>50</v>
      </c>
      <c r="K14">
        <f>AVERAGE($J$6:J14)</f>
        <v>31.14638447971781</v>
      </c>
      <c r="L14">
        <f>SUM($F$6:F14)/I14</f>
        <v>5.957746478873239</v>
      </c>
    </row>
    <row r="15" spans="1:18" x14ac:dyDescent="0.3">
      <c r="A15">
        <f t="shared" si="0"/>
        <v>13</v>
      </c>
      <c r="B15">
        <v>10</v>
      </c>
      <c r="C15">
        <v>3000</v>
      </c>
      <c r="D15">
        <f t="shared" si="1"/>
        <v>8333.3333333333339</v>
      </c>
      <c r="E15">
        <f t="shared" si="2"/>
        <v>11333.333333333334</v>
      </c>
      <c r="F15">
        <f>C15-E15</f>
        <v>-8333.3333333333339</v>
      </c>
      <c r="G15">
        <f t="shared" si="4"/>
        <v>8333.3333333333339</v>
      </c>
      <c r="H15">
        <f>SUMSQ($F$6:F15)/B15</f>
        <v>15488888.88888889</v>
      </c>
      <c r="I15">
        <f>SUM($G$6:G15)/B15</f>
        <v>3200</v>
      </c>
      <c r="J15">
        <f t="shared" si="5"/>
        <v>277.77777777777777</v>
      </c>
      <c r="K15">
        <f>AVERAGE($J$6:J15)</f>
        <v>55.80952380952381</v>
      </c>
      <c r="L15">
        <f>SUM($F$6:F15)/I15</f>
        <v>2.2916666666666656</v>
      </c>
    </row>
    <row r="16" spans="1:18" x14ac:dyDescent="0.3">
      <c r="A16">
        <f t="shared" si="0"/>
        <v>14</v>
      </c>
      <c r="B16">
        <v>11</v>
      </c>
      <c r="C16">
        <v>4000</v>
      </c>
      <c r="D16">
        <f t="shared" si="1"/>
        <v>5000</v>
      </c>
      <c r="E16">
        <f t="shared" si="2"/>
        <v>8333.3333333333339</v>
      </c>
      <c r="F16">
        <f t="shared" si="3"/>
        <v>-4333.3333333333339</v>
      </c>
      <c r="G16">
        <f t="shared" si="4"/>
        <v>4333.3333333333339</v>
      </c>
      <c r="H16">
        <f>SUMSQ($F$6:F16)/B16</f>
        <v>15787878.787878789</v>
      </c>
      <c r="I16">
        <f>SUM($G$6:G16)/B16</f>
        <v>3303.0303030303035</v>
      </c>
      <c r="J16">
        <f t="shared" si="5"/>
        <v>108.33333333333334</v>
      </c>
      <c r="K16">
        <f>AVERAGE($J$6:J16)</f>
        <v>60.584415584415588</v>
      </c>
      <c r="L16">
        <f>SUM($F$6:F16)/I16</f>
        <v>0.90825688073394373</v>
      </c>
    </row>
    <row r="17" spans="1:12" x14ac:dyDescent="0.3">
      <c r="A17">
        <f t="shared" si="0"/>
        <v>15</v>
      </c>
      <c r="B17">
        <v>12</v>
      </c>
      <c r="C17">
        <v>3000</v>
      </c>
      <c r="D17">
        <f t="shared" si="1"/>
        <v>3333.3333333333335</v>
      </c>
      <c r="E17">
        <f t="shared" si="2"/>
        <v>5000</v>
      </c>
      <c r="F17">
        <f t="shared" si="3"/>
        <v>-2000</v>
      </c>
      <c r="G17">
        <f t="shared" si="4"/>
        <v>2000</v>
      </c>
      <c r="H17">
        <f>SUMSQ($F$6:F17)/B17</f>
        <v>14805555.555555558</v>
      </c>
      <c r="I17">
        <f>SUM($G$6:G17)/B17</f>
        <v>3194.4444444444448</v>
      </c>
      <c r="J17">
        <f t="shared" si="5"/>
        <v>66.666666666666671</v>
      </c>
      <c r="K17">
        <f>AVERAGE($J$6:J17)</f>
        <v>61.091269841269842</v>
      </c>
      <c r="L17">
        <f>SUM($F$6:F17)/I17</f>
        <v>0.31304347826086837</v>
      </c>
    </row>
    <row r="18" spans="1:12" x14ac:dyDescent="0.3">
      <c r="A18">
        <f t="shared" si="0"/>
        <v>16</v>
      </c>
      <c r="B18">
        <v>13</v>
      </c>
      <c r="C18">
        <v>5000</v>
      </c>
      <c r="D18">
        <f t="shared" si="1"/>
        <v>4000</v>
      </c>
      <c r="E18">
        <f t="shared" si="2"/>
        <v>3333.3333333333335</v>
      </c>
      <c r="F18">
        <f t="shared" si="3"/>
        <v>1666.6666666666665</v>
      </c>
      <c r="G18">
        <f t="shared" si="4"/>
        <v>1666.6666666666665</v>
      </c>
      <c r="H18">
        <f>SUMSQ($F$6:F18)/B18</f>
        <v>13880341.880341884</v>
      </c>
      <c r="I18">
        <f>SUM($G$6:G18)/B18</f>
        <v>3076.9230769230771</v>
      </c>
      <c r="J18">
        <f t="shared" si="5"/>
        <v>33.333333333333329</v>
      </c>
      <c r="K18">
        <f>AVERAGE($J$6:J18)</f>
        <v>58.956043956043956</v>
      </c>
      <c r="L18">
        <f>SUM($F$6:F18)/I18</f>
        <v>0.86666666666666536</v>
      </c>
    </row>
    <row r="19" spans="1:12" x14ac:dyDescent="0.3">
      <c r="A19">
        <f t="shared" si="0"/>
        <v>17</v>
      </c>
      <c r="B19">
        <v>14</v>
      </c>
      <c r="C19">
        <v>5000</v>
      </c>
      <c r="D19">
        <f t="shared" si="1"/>
        <v>4333.333333333333</v>
      </c>
      <c r="E19">
        <f t="shared" si="2"/>
        <v>4000</v>
      </c>
      <c r="F19">
        <f t="shared" si="3"/>
        <v>1000</v>
      </c>
      <c r="G19">
        <f t="shared" si="4"/>
        <v>1000</v>
      </c>
      <c r="H19">
        <f>SUMSQ($F$6:F19)/B19</f>
        <v>12960317.460317463</v>
      </c>
      <c r="I19">
        <f>SUM($G$6:G19)/B19</f>
        <v>2928.5714285714284</v>
      </c>
      <c r="J19">
        <f t="shared" si="5"/>
        <v>20</v>
      </c>
      <c r="K19">
        <f>AVERAGE($J$6:J19)</f>
        <v>56.173469387755105</v>
      </c>
      <c r="L19">
        <f>SUM($F$6:F19)/I19</f>
        <v>1.2520325203252021</v>
      </c>
    </row>
    <row r="20" spans="1:12" x14ac:dyDescent="0.3">
      <c r="A20">
        <f t="shared" si="0"/>
        <v>18</v>
      </c>
      <c r="B20">
        <v>15</v>
      </c>
      <c r="C20">
        <v>8000</v>
      </c>
      <c r="D20">
        <f t="shared" si="1"/>
        <v>6000</v>
      </c>
      <c r="E20">
        <f t="shared" si="2"/>
        <v>4333.333333333333</v>
      </c>
      <c r="F20">
        <f t="shared" si="3"/>
        <v>3666.666666666667</v>
      </c>
      <c r="G20">
        <f t="shared" si="4"/>
        <v>3666.666666666667</v>
      </c>
      <c r="H20">
        <f>SUMSQ($F$6:F20)/B20</f>
        <v>12992592.592592595</v>
      </c>
      <c r="I20">
        <f>SUM($G$6:G20)/B20</f>
        <v>2977.7777777777778</v>
      </c>
      <c r="J20">
        <f t="shared" si="5"/>
        <v>45.833333333333336</v>
      </c>
      <c r="K20">
        <f>AVERAGE($J$6:J20)</f>
        <v>55.484126984126988</v>
      </c>
      <c r="L20">
        <f>SUM($F$6:F20)/I20</f>
        <v>2.462686567164178</v>
      </c>
    </row>
    <row r="21" spans="1:12" x14ac:dyDescent="0.3">
      <c r="A21">
        <f t="shared" si="0"/>
        <v>19</v>
      </c>
      <c r="B21">
        <v>16</v>
      </c>
      <c r="C21">
        <v>3000</v>
      </c>
      <c r="D21">
        <f t="shared" si="1"/>
        <v>5333.333333333333</v>
      </c>
      <c r="E21">
        <f t="shared" si="2"/>
        <v>6000</v>
      </c>
      <c r="F21">
        <f t="shared" si="3"/>
        <v>-3000</v>
      </c>
      <c r="G21">
        <f t="shared" si="4"/>
        <v>3000</v>
      </c>
      <c r="H21">
        <f>SUMSQ($F$6:F21)/B21</f>
        <v>12743055.555555558</v>
      </c>
      <c r="I21">
        <f>SUM($G$6:G21)/B21</f>
        <v>2979.1666666666665</v>
      </c>
      <c r="J21">
        <f t="shared" si="5"/>
        <v>100</v>
      </c>
      <c r="K21">
        <f>AVERAGE($J$6:J21)</f>
        <v>58.266369047619051</v>
      </c>
      <c r="L21">
        <f>SUM($F$6:F21)/I21</f>
        <v>1.4545454545454537</v>
      </c>
    </row>
    <row r="22" spans="1:12" x14ac:dyDescent="0.3">
      <c r="A22">
        <f t="shared" si="0"/>
        <v>20</v>
      </c>
      <c r="B22">
        <v>17</v>
      </c>
      <c r="C22">
        <v>8000</v>
      </c>
      <c r="D22">
        <f t="shared" si="1"/>
        <v>6333.333333333333</v>
      </c>
      <c r="E22">
        <f t="shared" si="2"/>
        <v>5333.333333333333</v>
      </c>
      <c r="F22">
        <f t="shared" si="3"/>
        <v>2666.666666666667</v>
      </c>
      <c r="G22">
        <f t="shared" si="4"/>
        <v>2666.666666666667</v>
      </c>
      <c r="H22">
        <f>SUMSQ($F$6:F22)/B22</f>
        <v>12411764.705882356</v>
      </c>
      <c r="I22">
        <f>SUM($G$6:G22)/B22</f>
        <v>2960.7843137254899</v>
      </c>
      <c r="J22">
        <f t="shared" si="5"/>
        <v>33.333333333333336</v>
      </c>
      <c r="K22">
        <f>AVERAGE($J$6:J22)</f>
        <v>56.799719887955185</v>
      </c>
      <c r="L22">
        <f>SUM($F$6:F22)/I22</f>
        <v>2.3642384105960259</v>
      </c>
    </row>
    <row r="23" spans="1:12" x14ac:dyDescent="0.3">
      <c r="A23">
        <f t="shared" si="0"/>
        <v>21</v>
      </c>
      <c r="B23">
        <v>18</v>
      </c>
      <c r="C23">
        <v>12000</v>
      </c>
      <c r="D23">
        <f t="shared" si="1"/>
        <v>7666.666666666667</v>
      </c>
      <c r="E23">
        <f t="shared" si="2"/>
        <v>6333.333333333333</v>
      </c>
      <c r="F23">
        <f t="shared" si="3"/>
        <v>5666.666666666667</v>
      </c>
      <c r="G23">
        <f t="shared" si="4"/>
        <v>5666.666666666667</v>
      </c>
      <c r="H23">
        <f>SUMSQ($F$6:F23)/B23</f>
        <v>13506172.839506174</v>
      </c>
      <c r="I23">
        <f>SUM($G$6:G23)/B23</f>
        <v>3111.1111111111109</v>
      </c>
      <c r="J23">
        <f t="shared" si="5"/>
        <v>47.222222222222229</v>
      </c>
      <c r="K23">
        <f>AVERAGE($J$6:J23)</f>
        <v>56.267636684303362</v>
      </c>
      <c r="L23">
        <f>SUM($F$6:F23)/I23</f>
        <v>4.0714285714285712</v>
      </c>
    </row>
    <row r="24" spans="1:12" x14ac:dyDescent="0.3">
      <c r="A24">
        <f t="shared" si="0"/>
        <v>22</v>
      </c>
      <c r="B24">
        <v>19</v>
      </c>
      <c r="C24">
        <v>12000</v>
      </c>
      <c r="D24">
        <f t="shared" si="1"/>
        <v>10666.666666666666</v>
      </c>
      <c r="E24">
        <f t="shared" si="2"/>
        <v>7666.666666666667</v>
      </c>
      <c r="F24">
        <f t="shared" si="3"/>
        <v>4333.333333333333</v>
      </c>
      <c r="G24">
        <f t="shared" si="4"/>
        <v>4333.333333333333</v>
      </c>
      <c r="H24">
        <f>SUMSQ($F$6:F24)/B24</f>
        <v>13783625.730994152</v>
      </c>
      <c r="I24">
        <f>SUM($G$6:G24)/B24</f>
        <v>3175.4385964912276</v>
      </c>
      <c r="J24">
        <f t="shared" si="5"/>
        <v>36.111111111111107</v>
      </c>
      <c r="K24">
        <f>AVERAGE($J$6:J24)</f>
        <v>55.206766917293237</v>
      </c>
      <c r="L24">
        <f>SUM($F$6:F24)/I24</f>
        <v>5.3535911602209945</v>
      </c>
    </row>
    <row r="25" spans="1:12" x14ac:dyDescent="0.3">
      <c r="A25">
        <f t="shared" si="0"/>
        <v>23</v>
      </c>
      <c r="B25">
        <v>20</v>
      </c>
      <c r="C25">
        <v>16000</v>
      </c>
      <c r="D25">
        <f t="shared" si="1"/>
        <v>13333.333333333334</v>
      </c>
      <c r="E25">
        <f t="shared" si="2"/>
        <v>10666.666666666666</v>
      </c>
      <c r="F25">
        <f t="shared" si="3"/>
        <v>5333.3333333333339</v>
      </c>
      <c r="G25">
        <f t="shared" si="4"/>
        <v>5333.3333333333339</v>
      </c>
      <c r="H25">
        <f>SUMSQ($F$6:F25)/B25</f>
        <v>14516666.666666668</v>
      </c>
      <c r="I25">
        <f>SUM($G$6:G25)/B25</f>
        <v>3283.333333333333</v>
      </c>
      <c r="J25">
        <f t="shared" si="5"/>
        <v>33.333333333333336</v>
      </c>
      <c r="K25">
        <f>AVERAGE($J$6:J25)</f>
        <v>54.113095238095241</v>
      </c>
      <c r="L25">
        <f>SUM($F$6:F25)/I25</f>
        <v>6.8020304568527914</v>
      </c>
    </row>
    <row r="26" spans="1:12" x14ac:dyDescent="0.3">
      <c r="A26">
        <f t="shared" si="0"/>
        <v>24</v>
      </c>
      <c r="B26">
        <v>21</v>
      </c>
      <c r="C26">
        <v>10000</v>
      </c>
      <c r="D26">
        <f t="shared" si="1"/>
        <v>12666.666666666666</v>
      </c>
      <c r="E26">
        <f t="shared" si="2"/>
        <v>13333.333333333334</v>
      </c>
      <c r="F26">
        <f t="shared" si="3"/>
        <v>-3333.3333333333339</v>
      </c>
      <c r="G26">
        <f t="shared" si="4"/>
        <v>3333.3333333333339</v>
      </c>
      <c r="H26">
        <f>SUMSQ($F$6:F26)/B26</f>
        <v>14354497.354497356</v>
      </c>
      <c r="I26">
        <f>SUM($G$6:G26)/B26</f>
        <v>3285.7142857142849</v>
      </c>
      <c r="J26">
        <f t="shared" si="5"/>
        <v>33.333333333333336</v>
      </c>
      <c r="K26">
        <f>AVERAGE($J$6:J26)</f>
        <v>53.12358276643991</v>
      </c>
      <c r="L26">
        <f>SUM($F$6:F26)/I26</f>
        <v>5.7826086956521729</v>
      </c>
    </row>
    <row r="27" spans="1:12" x14ac:dyDescent="0.3">
      <c r="A27">
        <f t="shared" si="0"/>
        <v>25</v>
      </c>
      <c r="B27">
        <v>22</v>
      </c>
      <c r="C27">
        <v>2000</v>
      </c>
      <c r="D27">
        <f t="shared" si="1"/>
        <v>9333.3333333333339</v>
      </c>
      <c r="E27">
        <f t="shared" si="2"/>
        <v>12666.666666666666</v>
      </c>
      <c r="F27">
        <f t="shared" si="3"/>
        <v>-10666.666666666666</v>
      </c>
      <c r="G27">
        <f t="shared" si="4"/>
        <v>10666.666666666666</v>
      </c>
      <c r="H27">
        <f>SUMSQ($F$6:F27)/B27</f>
        <v>18873737.373737372</v>
      </c>
      <c r="I27">
        <f>SUM($G$6:G27)/B27</f>
        <v>3621.2121212121206</v>
      </c>
      <c r="J27">
        <f t="shared" si="5"/>
        <v>533.33333333333326</v>
      </c>
      <c r="K27">
        <f>AVERAGE($J$6:J27)</f>
        <v>74.951298701298697</v>
      </c>
      <c r="L27">
        <f>SUM($F$6:F27)/I27</f>
        <v>2.3012552301255216</v>
      </c>
    </row>
    <row r="28" spans="1:12" x14ac:dyDescent="0.3">
      <c r="A28">
        <f t="shared" si="0"/>
        <v>26</v>
      </c>
      <c r="B28">
        <v>23</v>
      </c>
      <c r="C28">
        <v>5000</v>
      </c>
      <c r="D28">
        <f t="shared" si="1"/>
        <v>5666.666666666667</v>
      </c>
      <c r="E28">
        <f t="shared" si="2"/>
        <v>9333.3333333333339</v>
      </c>
      <c r="F28">
        <f t="shared" si="3"/>
        <v>-4333.3333333333339</v>
      </c>
      <c r="G28">
        <f t="shared" si="4"/>
        <v>4333.3333333333339</v>
      </c>
      <c r="H28">
        <f>SUMSQ($F$6:F28)/B28</f>
        <v>18869565.217391305</v>
      </c>
      <c r="I28">
        <f>SUM($G$6:G28)/B28</f>
        <v>3652.1739130434776</v>
      </c>
      <c r="J28">
        <f t="shared" si="5"/>
        <v>86.666666666666671</v>
      </c>
      <c r="K28">
        <f>AVERAGE($J$6:J28)</f>
        <v>75.460662525879911</v>
      </c>
      <c r="L28">
        <f>SUM($F$6:F28)/I28</f>
        <v>1.0952380952380933</v>
      </c>
    </row>
    <row r="29" spans="1:12" x14ac:dyDescent="0.3">
      <c r="A29">
        <f t="shared" si="0"/>
        <v>27</v>
      </c>
      <c r="B29">
        <v>24</v>
      </c>
      <c r="C29">
        <v>5000</v>
      </c>
      <c r="D29">
        <f t="shared" si="1"/>
        <v>4000</v>
      </c>
      <c r="E29">
        <f t="shared" si="2"/>
        <v>5666.666666666667</v>
      </c>
      <c r="F29">
        <f t="shared" si="3"/>
        <v>-666.66666666666697</v>
      </c>
      <c r="G29">
        <f t="shared" si="4"/>
        <v>666.66666666666697</v>
      </c>
      <c r="H29">
        <f>SUMSQ($F$6:F29)/B29</f>
        <v>18101851.851851851</v>
      </c>
      <c r="I29">
        <f>SUM($G$6:G29)/B29</f>
        <v>3527.7777777777774</v>
      </c>
      <c r="J29">
        <f t="shared" si="5"/>
        <v>13.333333333333339</v>
      </c>
      <c r="K29">
        <f>AVERAGE($J$6:J29)</f>
        <v>72.87202380952381</v>
      </c>
      <c r="L29">
        <f>SUM($F$6:F29)/I29</f>
        <v>0.94488188976377752</v>
      </c>
    </row>
    <row r="30" spans="1:12" x14ac:dyDescent="0.3">
      <c r="A30">
        <f t="shared" si="0"/>
        <v>28</v>
      </c>
      <c r="B30">
        <v>25</v>
      </c>
      <c r="C30">
        <v>3000</v>
      </c>
      <c r="D30">
        <f t="shared" si="1"/>
        <v>4333.333333333333</v>
      </c>
      <c r="E30">
        <f t="shared" si="2"/>
        <v>4000</v>
      </c>
      <c r="F30">
        <f t="shared" si="3"/>
        <v>-1000</v>
      </c>
      <c r="G30">
        <f t="shared" si="4"/>
        <v>1000</v>
      </c>
      <c r="H30">
        <f>SUMSQ($F$6:F30)/B30</f>
        <v>17417777.777777776</v>
      </c>
      <c r="I30">
        <f>SUM($G$6:G30)/B30</f>
        <v>3426.6666666666661</v>
      </c>
      <c r="J30">
        <f t="shared" si="5"/>
        <v>33.333333333333336</v>
      </c>
      <c r="K30">
        <f>AVERAGE($J$6:J30)</f>
        <v>71.290476190476184</v>
      </c>
      <c r="L30">
        <f>SUM($F$6:F30)/I30</f>
        <v>0.68093385214007573</v>
      </c>
    </row>
    <row r="31" spans="1:12" x14ac:dyDescent="0.3">
      <c r="A31">
        <f t="shared" si="0"/>
        <v>29</v>
      </c>
      <c r="B31">
        <v>26</v>
      </c>
      <c r="C31">
        <v>4000</v>
      </c>
      <c r="D31">
        <f t="shared" si="1"/>
        <v>4000</v>
      </c>
      <c r="E31">
        <f t="shared" si="2"/>
        <v>4333.333333333333</v>
      </c>
      <c r="F31">
        <f t="shared" si="3"/>
        <v>-333.33333333333303</v>
      </c>
      <c r="G31">
        <f t="shared" si="4"/>
        <v>333.33333333333303</v>
      </c>
      <c r="H31">
        <f>SUMSQ($F$6:F31)/B31</f>
        <v>16752136.75213675</v>
      </c>
      <c r="I31">
        <f>SUM($G$6:G31)/B31</f>
        <v>3307.6923076923072</v>
      </c>
      <c r="J31">
        <f t="shared" si="5"/>
        <v>8.333333333333325</v>
      </c>
      <c r="K31">
        <f>AVERAGE($J$6:J31)</f>
        <v>68.869047619047606</v>
      </c>
      <c r="L31">
        <f>SUM($F$6:F31)/I31</f>
        <v>0.60465116279069553</v>
      </c>
    </row>
    <row r="32" spans="1:12" x14ac:dyDescent="0.3">
      <c r="A32">
        <f t="shared" si="0"/>
        <v>30</v>
      </c>
      <c r="B32">
        <v>27</v>
      </c>
      <c r="C32">
        <v>6000</v>
      </c>
      <c r="D32">
        <f t="shared" si="1"/>
        <v>4333.333333333333</v>
      </c>
      <c r="E32">
        <f t="shared" si="2"/>
        <v>4000</v>
      </c>
      <c r="F32">
        <f t="shared" si="3"/>
        <v>2000</v>
      </c>
      <c r="G32">
        <f t="shared" si="4"/>
        <v>2000</v>
      </c>
      <c r="H32">
        <f>SUMSQ($F$6:F32)/B32</f>
        <v>16279835.3909465</v>
      </c>
      <c r="I32">
        <f>SUM($G$6:G32)/B32</f>
        <v>3259.2592592592587</v>
      </c>
      <c r="J32">
        <f t="shared" si="5"/>
        <v>33.333333333333336</v>
      </c>
      <c r="K32">
        <f>AVERAGE($J$6:J32)</f>
        <v>67.552910052910036</v>
      </c>
      <c r="L32">
        <f>SUM($F$6:F32)/I32</f>
        <v>1.2272727272727253</v>
      </c>
    </row>
    <row r="33" spans="1:12" x14ac:dyDescent="0.3">
      <c r="A33">
        <f t="shared" si="0"/>
        <v>31</v>
      </c>
      <c r="B33">
        <v>28</v>
      </c>
      <c r="C33">
        <v>7000</v>
      </c>
      <c r="D33">
        <f t="shared" si="1"/>
        <v>5666.666666666667</v>
      </c>
      <c r="E33">
        <f t="shared" si="2"/>
        <v>4333.333333333333</v>
      </c>
      <c r="F33">
        <f t="shared" si="3"/>
        <v>2666.666666666667</v>
      </c>
      <c r="G33">
        <f t="shared" si="4"/>
        <v>2666.666666666667</v>
      </c>
      <c r="H33">
        <f>SUMSQ($F$6:F33)/B33</f>
        <v>15952380.952380951</v>
      </c>
      <c r="I33">
        <f>SUM($G$6:G33)/B33</f>
        <v>3238.0952380952376</v>
      </c>
      <c r="J33">
        <f t="shared" si="5"/>
        <v>38.095238095238095</v>
      </c>
      <c r="K33">
        <f>AVERAGE($J$6:J33)</f>
        <v>66.50085034013604</v>
      </c>
      <c r="L33">
        <f>SUM($F$6:F33)/I33</f>
        <v>2.0588235294117627</v>
      </c>
    </row>
    <row r="34" spans="1:12" x14ac:dyDescent="0.3">
      <c r="A34">
        <f t="shared" si="0"/>
        <v>32</v>
      </c>
      <c r="B34">
        <v>29</v>
      </c>
      <c r="C34">
        <v>10000</v>
      </c>
      <c r="D34">
        <f t="shared" si="1"/>
        <v>7666.666666666667</v>
      </c>
      <c r="E34">
        <f t="shared" si="2"/>
        <v>5666.666666666667</v>
      </c>
      <c r="F34">
        <f t="shared" si="3"/>
        <v>4333.333333333333</v>
      </c>
      <c r="G34">
        <f t="shared" si="4"/>
        <v>4333.333333333333</v>
      </c>
      <c r="H34">
        <f>SUMSQ($F$6:F34)/B34</f>
        <v>16049808.429118773</v>
      </c>
      <c r="I34">
        <f>SUM($G$6:G34)/B34</f>
        <v>3275.8620689655168</v>
      </c>
      <c r="J34">
        <f t="shared" si="5"/>
        <v>43.333333333333329</v>
      </c>
      <c r="K34">
        <f>AVERAGE($J$6:J34)</f>
        <v>65.701970443349737</v>
      </c>
      <c r="L34">
        <f>SUM($F$6:F34)/I34</f>
        <v>3.3578947368421037</v>
      </c>
    </row>
    <row r="35" spans="1:12" x14ac:dyDescent="0.3">
      <c r="A35">
        <f t="shared" si="0"/>
        <v>33</v>
      </c>
      <c r="B35">
        <v>30</v>
      </c>
      <c r="C35">
        <v>15000</v>
      </c>
      <c r="D35">
        <f t="shared" si="1"/>
        <v>10666.666666666666</v>
      </c>
      <c r="E35">
        <f t="shared" si="2"/>
        <v>7666.666666666667</v>
      </c>
      <c r="F35">
        <f t="shared" si="3"/>
        <v>7333.333333333333</v>
      </c>
      <c r="G35">
        <f t="shared" si="4"/>
        <v>7333.333333333333</v>
      </c>
      <c r="H35">
        <f>SUMSQ($F$6:F35)/B35</f>
        <v>17307407.407407407</v>
      </c>
      <c r="I35">
        <f>SUM($G$6:G35)/B35</f>
        <v>3411.1111111111104</v>
      </c>
      <c r="J35">
        <f t="shared" si="5"/>
        <v>48.888888888888886</v>
      </c>
      <c r="K35">
        <f>AVERAGE($J$6:J35)</f>
        <v>65.141534391534378</v>
      </c>
      <c r="L35">
        <f>SUM($F$6:F35)/I35</f>
        <v>5.3745928338762203</v>
      </c>
    </row>
    <row r="36" spans="1:12" x14ac:dyDescent="0.3">
      <c r="A36">
        <f t="shared" si="0"/>
        <v>34</v>
      </c>
      <c r="B36">
        <v>31</v>
      </c>
      <c r="C36">
        <v>15000</v>
      </c>
      <c r="D36">
        <f t="shared" si="1"/>
        <v>13333.333333333334</v>
      </c>
      <c r="E36">
        <f t="shared" si="2"/>
        <v>10666.666666666666</v>
      </c>
      <c r="F36">
        <f t="shared" si="3"/>
        <v>4333.3333333333339</v>
      </c>
      <c r="G36">
        <f t="shared" si="4"/>
        <v>4333.3333333333339</v>
      </c>
      <c r="H36">
        <f>SUMSQ($F$6:F36)/B36</f>
        <v>17354838.709677421</v>
      </c>
      <c r="I36">
        <f>SUM($G$6:G36)/B36</f>
        <v>3440.8602150537627</v>
      </c>
      <c r="J36">
        <f t="shared" si="5"/>
        <v>28.888888888888893</v>
      </c>
      <c r="K36">
        <f>AVERAGE($J$6:J36)</f>
        <v>63.972094214029688</v>
      </c>
      <c r="L36">
        <f>SUM($F$6:F36)/I36</f>
        <v>6.5874999999999986</v>
      </c>
    </row>
    <row r="37" spans="1:12" x14ac:dyDescent="0.3">
      <c r="A37">
        <f t="shared" si="0"/>
        <v>35</v>
      </c>
      <c r="B37">
        <v>32</v>
      </c>
      <c r="C37">
        <v>18000</v>
      </c>
      <c r="D37">
        <f t="shared" si="1"/>
        <v>16000</v>
      </c>
      <c r="E37">
        <f t="shared" si="2"/>
        <v>13333.333333333334</v>
      </c>
      <c r="F37">
        <f t="shared" si="3"/>
        <v>4666.6666666666661</v>
      </c>
      <c r="G37">
        <f t="shared" si="4"/>
        <v>4666.6666666666661</v>
      </c>
      <c r="H37">
        <f>SUMSQ($F$6:F37)/B37</f>
        <v>17493055.555555556</v>
      </c>
      <c r="I37">
        <f>SUM($G$6:G37)/B37</f>
        <v>3479.1666666666661</v>
      </c>
      <c r="J37">
        <f t="shared" si="5"/>
        <v>25.925925925925924</v>
      </c>
      <c r="K37">
        <f>AVERAGE($J$6:J37)</f>
        <v>62.783151455026442</v>
      </c>
      <c r="L37">
        <f>SUM($F$6:F37)/I37</f>
        <v>7.8562874251496986</v>
      </c>
    </row>
    <row r="38" spans="1:12" x14ac:dyDescent="0.3">
      <c r="A38">
        <f t="shared" si="0"/>
        <v>36</v>
      </c>
      <c r="B38">
        <v>33</v>
      </c>
      <c r="C38">
        <v>8000</v>
      </c>
      <c r="D38">
        <f t="shared" si="1"/>
        <v>13666.666666666666</v>
      </c>
      <c r="E38">
        <f t="shared" si="2"/>
        <v>16000</v>
      </c>
      <c r="F38">
        <f t="shared" si="3"/>
        <v>-8000</v>
      </c>
      <c r="G38">
        <f t="shared" si="4"/>
        <v>8000</v>
      </c>
      <c r="H38">
        <f>SUMSQ($F$6:F38)/B38</f>
        <v>18902356.902356904</v>
      </c>
      <c r="I38">
        <f>SUM($G$6:G38)/B38</f>
        <v>3616.1616161616157</v>
      </c>
      <c r="J38">
        <f t="shared" si="5"/>
        <v>100</v>
      </c>
      <c r="K38">
        <f>AVERAGE($J$6:J38)</f>
        <v>63.910934744268062</v>
      </c>
      <c r="L38">
        <f>SUM($F$6:F38)/I38</f>
        <v>5.3463687150837966</v>
      </c>
    </row>
    <row r="39" spans="1:12" x14ac:dyDescent="0.3">
      <c r="A39">
        <f t="shared" si="0"/>
        <v>37</v>
      </c>
      <c r="B39">
        <v>34</v>
      </c>
      <c r="C39">
        <v>5000</v>
      </c>
      <c r="D39">
        <f t="shared" si="1"/>
        <v>10333.333333333334</v>
      </c>
      <c r="E39">
        <f t="shared" si="2"/>
        <v>13666.666666666666</v>
      </c>
      <c r="F39">
        <f t="shared" si="3"/>
        <v>-8666.6666666666661</v>
      </c>
      <c r="G39">
        <f t="shared" si="4"/>
        <v>8666.6666666666661</v>
      </c>
      <c r="H39">
        <f>SUMSQ($F$6:F39)/B39</f>
        <v>20555555.555555552</v>
      </c>
      <c r="I39">
        <f>SUM($G$6:G39)/B39</f>
        <v>3764.7058823529405</v>
      </c>
      <c r="J39">
        <f t="shared" si="5"/>
        <v>173.33333333333331</v>
      </c>
      <c r="K39">
        <f>AVERAGE($J$6:J39)</f>
        <v>67.129240585122929</v>
      </c>
      <c r="L39">
        <f>SUM($F$6:F39)/I39</f>
        <v>2.8333333333333308</v>
      </c>
    </row>
    <row r="40" spans="1:12" x14ac:dyDescent="0.3">
      <c r="A40">
        <f t="shared" si="0"/>
        <v>38</v>
      </c>
      <c r="B40">
        <v>35</v>
      </c>
      <c r="C40">
        <v>4000</v>
      </c>
      <c r="D40">
        <f t="shared" si="1"/>
        <v>5666.666666666667</v>
      </c>
      <c r="E40">
        <f t="shared" si="2"/>
        <v>10333.333333333334</v>
      </c>
      <c r="F40">
        <f t="shared" si="3"/>
        <v>-6333.3333333333339</v>
      </c>
      <c r="G40">
        <f t="shared" si="4"/>
        <v>6333.3333333333339</v>
      </c>
      <c r="H40">
        <f>SUMSQ($F$6:F40)/B40</f>
        <v>21114285.714285713</v>
      </c>
      <c r="I40">
        <f>SUM($G$6:G40)/B40</f>
        <v>3838.0952380952376</v>
      </c>
      <c r="J40">
        <f t="shared" si="5"/>
        <v>158.33333333333334</v>
      </c>
      <c r="K40">
        <f>AVERAGE($J$6:J40)</f>
        <v>69.735071806500372</v>
      </c>
      <c r="L40">
        <f>SUM($F$6:F40)/I40</f>
        <v>1.1290322580645131</v>
      </c>
    </row>
    <row r="41" spans="1:12" x14ac:dyDescent="0.3">
      <c r="A41">
        <f t="shared" si="0"/>
        <v>39</v>
      </c>
      <c r="B41">
        <v>36</v>
      </c>
      <c r="C41">
        <v>4000</v>
      </c>
      <c r="D41">
        <f t="shared" si="1"/>
        <v>4333.333333333333</v>
      </c>
      <c r="E41">
        <f t="shared" si="2"/>
        <v>5666.666666666667</v>
      </c>
      <c r="F41">
        <f t="shared" si="3"/>
        <v>-1666.666666666667</v>
      </c>
      <c r="G41">
        <f t="shared" si="4"/>
        <v>1666.666666666667</v>
      </c>
      <c r="H41">
        <f>SUMSQ($F$6:F41)/B41</f>
        <v>20604938.27160494</v>
      </c>
      <c r="I41">
        <f>SUM($G$6:G41)/B41</f>
        <v>3777.7777777777769</v>
      </c>
      <c r="J41">
        <f t="shared" si="5"/>
        <v>41.666666666666671</v>
      </c>
      <c r="K41">
        <f>AVERAGE($J$6:J41)</f>
        <v>68.955393885949434</v>
      </c>
      <c r="L41">
        <f>SUM($F$6:F41)/I41</f>
        <v>0.7058823529411733</v>
      </c>
    </row>
    <row r="42" spans="1:12" x14ac:dyDescent="0.3">
      <c r="A42">
        <f t="shared" si="0"/>
        <v>40</v>
      </c>
      <c r="B42">
        <v>37</v>
      </c>
      <c r="C42">
        <v>2000</v>
      </c>
      <c r="D42">
        <f t="shared" si="1"/>
        <v>3333.3333333333335</v>
      </c>
      <c r="E42">
        <f t="shared" si="2"/>
        <v>4333.333333333333</v>
      </c>
      <c r="F42">
        <f t="shared" si="3"/>
        <v>-2333.333333333333</v>
      </c>
      <c r="G42">
        <f t="shared" si="4"/>
        <v>2333.333333333333</v>
      </c>
      <c r="H42">
        <f>SUMSQ($F$6:F42)/B42</f>
        <v>20195195.195195194</v>
      </c>
      <c r="I42">
        <f>SUM($G$6:G42)/B42</f>
        <v>3738.738738738738</v>
      </c>
      <c r="J42">
        <f t="shared" si="5"/>
        <v>116.66666666666666</v>
      </c>
      <c r="K42">
        <f>AVERAGE($J$6:J42)</f>
        <v>70.244887744887734</v>
      </c>
      <c r="L42">
        <f>SUM($F$6:F42)/I42</f>
        <v>8.9156626506020867E-2</v>
      </c>
    </row>
    <row r="43" spans="1:12" x14ac:dyDescent="0.3">
      <c r="A43">
        <f t="shared" si="0"/>
        <v>41</v>
      </c>
      <c r="B43">
        <v>38</v>
      </c>
      <c r="C43">
        <v>5000</v>
      </c>
      <c r="D43">
        <f t="shared" si="1"/>
        <v>3666.6666666666665</v>
      </c>
      <c r="E43">
        <f t="shared" si="2"/>
        <v>3333.3333333333335</v>
      </c>
      <c r="F43">
        <f t="shared" si="3"/>
        <v>1666.6666666666665</v>
      </c>
      <c r="G43">
        <f t="shared" si="4"/>
        <v>1666.6666666666665</v>
      </c>
      <c r="H43">
        <f>SUMSQ($F$6:F43)/B43</f>
        <v>19736842.105263159</v>
      </c>
      <c r="I43">
        <f>SUM($G$6:G43)/B43</f>
        <v>3684.2105263157887</v>
      </c>
      <c r="J43">
        <f t="shared" si="5"/>
        <v>33.333333333333329</v>
      </c>
      <c r="K43">
        <f>AVERAGE($J$6:J43)</f>
        <v>69.273531049846838</v>
      </c>
      <c r="L43">
        <f>SUM($F$6:F43)/I43</f>
        <v>0.5428571428571396</v>
      </c>
    </row>
    <row r="44" spans="1:12" x14ac:dyDescent="0.3">
      <c r="A44">
        <f t="shared" si="0"/>
        <v>42</v>
      </c>
      <c r="B44">
        <v>39</v>
      </c>
      <c r="C44">
        <v>7000</v>
      </c>
      <c r="D44">
        <f t="shared" si="1"/>
        <v>4666.666666666667</v>
      </c>
      <c r="E44">
        <f t="shared" si="2"/>
        <v>3666.6666666666665</v>
      </c>
      <c r="F44">
        <f t="shared" si="3"/>
        <v>3333.3333333333335</v>
      </c>
      <c r="G44">
        <f t="shared" si="4"/>
        <v>3333.3333333333335</v>
      </c>
      <c r="H44">
        <f>SUMSQ($F$6:F44)/B44</f>
        <v>19515669.515669517</v>
      </c>
      <c r="I44">
        <f>SUM($G$6:G44)/B44</f>
        <v>3675.2136752136748</v>
      </c>
      <c r="J44">
        <f t="shared" si="5"/>
        <v>47.619047619047628</v>
      </c>
      <c r="K44">
        <f>AVERAGE($J$6:J44)</f>
        <v>68.718287884954549</v>
      </c>
      <c r="L44">
        <f>SUM($F$6:F44)/I44</f>
        <v>1.4511627906976712</v>
      </c>
    </row>
    <row r="45" spans="1:12" x14ac:dyDescent="0.3">
      <c r="A45">
        <f t="shared" si="0"/>
        <v>43</v>
      </c>
      <c r="B45">
        <v>40</v>
      </c>
      <c r="C45">
        <v>10000</v>
      </c>
      <c r="D45">
        <f t="shared" si="1"/>
        <v>7333.333333333333</v>
      </c>
      <c r="E45">
        <f t="shared" si="2"/>
        <v>4666.666666666667</v>
      </c>
      <c r="F45">
        <f t="shared" si="3"/>
        <v>5333.333333333333</v>
      </c>
      <c r="G45">
        <f t="shared" si="4"/>
        <v>5333.333333333333</v>
      </c>
      <c r="H45">
        <f>SUMSQ($F$6:F45)/B45</f>
        <v>19738888.888888888</v>
      </c>
      <c r="I45">
        <f>SUM($G$6:G45)/B45</f>
        <v>3716.6666666666665</v>
      </c>
      <c r="J45">
        <f t="shared" si="5"/>
        <v>53.333333333333329</v>
      </c>
      <c r="K45">
        <f>AVERAGE($J$6:J45)</f>
        <v>68.333664021164026</v>
      </c>
      <c r="L45">
        <f>SUM($F$6:F45)/I45</f>
        <v>2.8699551569506694</v>
      </c>
    </row>
    <row r="46" spans="1:12" x14ac:dyDescent="0.3">
      <c r="A46">
        <f t="shared" si="0"/>
        <v>44</v>
      </c>
      <c r="B46">
        <v>41</v>
      </c>
      <c r="C46">
        <v>14000</v>
      </c>
      <c r="D46">
        <f t="shared" si="1"/>
        <v>10333.333333333334</v>
      </c>
      <c r="E46">
        <f t="shared" si="2"/>
        <v>7333.333333333333</v>
      </c>
      <c r="F46">
        <f t="shared" si="3"/>
        <v>6666.666666666667</v>
      </c>
      <c r="G46">
        <f t="shared" si="4"/>
        <v>6666.666666666667</v>
      </c>
      <c r="H46">
        <f>SUMSQ($F$6:F46)/B46</f>
        <v>20341463.414634146</v>
      </c>
      <c r="I46">
        <f>SUM($G$6:G46)/B46</f>
        <v>3788.6178861788612</v>
      </c>
      <c r="J46">
        <f t="shared" si="5"/>
        <v>47.619047619047628</v>
      </c>
      <c r="K46">
        <f>AVERAGE($J$6:J46)</f>
        <v>67.828429474770942</v>
      </c>
      <c r="L46">
        <f>SUM($F$6:F46)/I46</f>
        <v>4.5751072961373369</v>
      </c>
    </row>
    <row r="47" spans="1:12" x14ac:dyDescent="0.3">
      <c r="A47">
        <f t="shared" si="0"/>
        <v>45</v>
      </c>
      <c r="B47">
        <v>42</v>
      </c>
      <c r="C47">
        <v>16000</v>
      </c>
      <c r="D47">
        <f t="shared" si="1"/>
        <v>13333.333333333334</v>
      </c>
      <c r="E47">
        <f t="shared" si="2"/>
        <v>10333.333333333334</v>
      </c>
      <c r="F47">
        <f t="shared" si="3"/>
        <v>5666.6666666666661</v>
      </c>
      <c r="G47">
        <f t="shared" si="4"/>
        <v>5666.6666666666661</v>
      </c>
      <c r="H47">
        <f>SUMSQ($F$6:F47)/B47</f>
        <v>20621693.121693123</v>
      </c>
      <c r="I47">
        <f>SUM($G$6:G47)/B47</f>
        <v>3833.3333333333326</v>
      </c>
      <c r="J47">
        <f t="shared" si="5"/>
        <v>35.416666666666664</v>
      </c>
      <c r="K47">
        <f>AVERAGE($J$6:J47)</f>
        <v>67.056720836482739</v>
      </c>
      <c r="L47">
        <f>SUM($F$6:F47)/I47</f>
        <v>5.9999999999999973</v>
      </c>
    </row>
    <row r="48" spans="1:12" x14ac:dyDescent="0.3">
      <c r="A48">
        <f t="shared" si="0"/>
        <v>46</v>
      </c>
      <c r="B48">
        <v>43</v>
      </c>
      <c r="C48">
        <v>16000</v>
      </c>
      <c r="D48">
        <f t="shared" si="1"/>
        <v>15333.333333333334</v>
      </c>
      <c r="E48">
        <f t="shared" si="2"/>
        <v>13333.333333333334</v>
      </c>
      <c r="F48">
        <f t="shared" si="3"/>
        <v>2666.6666666666661</v>
      </c>
      <c r="G48">
        <f t="shared" si="4"/>
        <v>2666.6666666666661</v>
      </c>
      <c r="H48">
        <f>SUMSQ($F$6:F48)/B48</f>
        <v>20307493.540051684</v>
      </c>
      <c r="I48">
        <f>SUM($G$6:G48)/B48</f>
        <v>3806.2015503875959</v>
      </c>
      <c r="J48">
        <f t="shared" si="5"/>
        <v>16.666666666666664</v>
      </c>
      <c r="K48">
        <f>AVERAGE($J$6:J48)</f>
        <v>65.884859111603291</v>
      </c>
      <c r="L48">
        <f>SUM($F$6:F48)/I48</f>
        <v>6.7433808553971462</v>
      </c>
    </row>
    <row r="49" spans="1:12" x14ac:dyDescent="0.3">
      <c r="A49">
        <f t="shared" si="0"/>
        <v>47</v>
      </c>
      <c r="B49">
        <v>44</v>
      </c>
      <c r="C49">
        <v>20000</v>
      </c>
      <c r="D49">
        <f t="shared" si="1"/>
        <v>17333.333333333332</v>
      </c>
      <c r="E49">
        <f t="shared" si="2"/>
        <v>15333.333333333334</v>
      </c>
      <c r="F49">
        <f t="shared" si="3"/>
        <v>4666.6666666666661</v>
      </c>
      <c r="G49">
        <f t="shared" si="4"/>
        <v>4666.6666666666661</v>
      </c>
      <c r="H49">
        <f>SUMSQ($F$6:F49)/B49</f>
        <v>20340909.090909094</v>
      </c>
      <c r="I49">
        <f>SUM($G$6:G49)/B49</f>
        <v>3825.7575757575746</v>
      </c>
      <c r="J49">
        <f t="shared" si="5"/>
        <v>23.333333333333332</v>
      </c>
      <c r="K49">
        <f>AVERAGE($J$6:J49)</f>
        <v>64.917778980278982</v>
      </c>
      <c r="L49">
        <f>SUM($F$6:F49)/I49</f>
        <v>7.928712871287126</v>
      </c>
    </row>
    <row r="50" spans="1:12" x14ac:dyDescent="0.3">
      <c r="A50">
        <f t="shared" si="0"/>
        <v>48</v>
      </c>
      <c r="B50">
        <v>45</v>
      </c>
      <c r="C50">
        <v>12000</v>
      </c>
      <c r="D50">
        <f t="shared" si="1"/>
        <v>16000</v>
      </c>
      <c r="E50">
        <f t="shared" si="2"/>
        <v>17333.333333333332</v>
      </c>
      <c r="F50">
        <f t="shared" si="3"/>
        <v>-5333.3333333333321</v>
      </c>
      <c r="G50">
        <f t="shared" si="4"/>
        <v>5333.3333333333321</v>
      </c>
      <c r="H50">
        <f>SUMSQ($F$6:F50)/B50</f>
        <v>20520987.654320989</v>
      </c>
      <c r="I50">
        <f>SUM($G$6:G50)/B50</f>
        <v>3859.2592592592582</v>
      </c>
      <c r="J50">
        <f t="shared" si="5"/>
        <v>44.444444444444436</v>
      </c>
      <c r="K50">
        <f>AVERAGE($J$6:J50)</f>
        <v>64.462815990593768</v>
      </c>
      <c r="L50">
        <f>SUM($F$6:F50)/I50</f>
        <v>6.4779270633397283</v>
      </c>
    </row>
    <row r="51" spans="1:12" x14ac:dyDescent="0.3">
      <c r="A51">
        <f t="shared" si="0"/>
        <v>49</v>
      </c>
      <c r="B51">
        <v>46</v>
      </c>
      <c r="C51">
        <v>5000</v>
      </c>
      <c r="D51">
        <f t="shared" si="1"/>
        <v>12333.333333333334</v>
      </c>
      <c r="E51">
        <f t="shared" si="2"/>
        <v>16000</v>
      </c>
      <c r="F51">
        <f t="shared" si="3"/>
        <v>-11000</v>
      </c>
      <c r="G51">
        <f t="shared" si="4"/>
        <v>11000</v>
      </c>
      <c r="H51">
        <f>SUMSQ($F$6:F51)/B51</f>
        <v>22705314.009661838</v>
      </c>
      <c r="I51">
        <f>SUM($G$6:G51)/B51</f>
        <v>4014.4927536231876</v>
      </c>
      <c r="J51">
        <f t="shared" si="5"/>
        <v>220</v>
      </c>
      <c r="K51">
        <f>AVERAGE($J$6:J51)</f>
        <v>67.84405912123303</v>
      </c>
      <c r="L51">
        <f>SUM($F$6:F51)/I51</f>
        <v>3.4873646209386244</v>
      </c>
    </row>
    <row r="52" spans="1:12" x14ac:dyDescent="0.3">
      <c r="A52">
        <f t="shared" si="0"/>
        <v>50</v>
      </c>
      <c r="B52">
        <v>47</v>
      </c>
      <c r="C52">
        <v>2000</v>
      </c>
      <c r="D52">
        <f t="shared" si="1"/>
        <v>6333.333333333333</v>
      </c>
      <c r="E52">
        <f t="shared" si="2"/>
        <v>12333.333333333334</v>
      </c>
      <c r="F52">
        <f t="shared" si="3"/>
        <v>-10333.333333333334</v>
      </c>
      <c r="G52">
        <f t="shared" si="4"/>
        <v>10333.333333333334</v>
      </c>
      <c r="H52">
        <f>SUMSQ($F$6:F52)/B52</f>
        <v>24494089.83451537</v>
      </c>
      <c r="I52">
        <f>SUM($G$6:G52)/B52</f>
        <v>4148.9361702127653</v>
      </c>
      <c r="J52">
        <f t="shared" si="5"/>
        <v>516.66666666666674</v>
      </c>
      <c r="K52">
        <f>AVERAGE($J$6:J52)</f>
        <v>77.393476303050775</v>
      </c>
      <c r="L52">
        <f>SUM($F$6:F52)/I52</f>
        <v>0.8837606837606794</v>
      </c>
    </row>
    <row r="53" spans="1:12" x14ac:dyDescent="0.3">
      <c r="A53">
        <f t="shared" si="0"/>
        <v>51</v>
      </c>
      <c r="B53">
        <v>48</v>
      </c>
      <c r="C53">
        <v>3000</v>
      </c>
      <c r="D53">
        <f t="shared" si="1"/>
        <v>3333.3333333333335</v>
      </c>
      <c r="E53">
        <f t="shared" si="2"/>
        <v>6333.333333333333</v>
      </c>
      <c r="F53">
        <f t="shared" si="3"/>
        <v>-3333.333333333333</v>
      </c>
      <c r="G53">
        <f t="shared" si="4"/>
        <v>3333.333333333333</v>
      </c>
      <c r="H53">
        <f>SUMSQ($F$6:F53)/B53</f>
        <v>24215277.77777778</v>
      </c>
      <c r="I53">
        <f>SUM($G$6:G53)/B53</f>
        <v>4131.9444444444443</v>
      </c>
      <c r="J53">
        <f t="shared" si="5"/>
        <v>111.1111111111111</v>
      </c>
      <c r="K53">
        <f>AVERAGE($J$6:J53)</f>
        <v>78.095927028218696</v>
      </c>
      <c r="L53">
        <f>SUM($F$6:F53)/I53</f>
        <v>8.0672268907558548E-2</v>
      </c>
    </row>
    <row r="54" spans="1:12" x14ac:dyDescent="0.3">
      <c r="A54">
        <f t="shared" si="0"/>
        <v>52</v>
      </c>
      <c r="B54">
        <v>49</v>
      </c>
      <c r="C54">
        <v>2000</v>
      </c>
      <c r="D54">
        <f t="shared" si="1"/>
        <v>2333.3333333333335</v>
      </c>
      <c r="E54">
        <f t="shared" si="2"/>
        <v>3333.3333333333335</v>
      </c>
      <c r="F54">
        <f t="shared" si="3"/>
        <v>-1333.3333333333335</v>
      </c>
      <c r="G54">
        <f t="shared" si="4"/>
        <v>1333.3333333333335</v>
      </c>
      <c r="H54">
        <f>SUMSQ($F$6:F54)/B54</f>
        <v>23757369.614512473</v>
      </c>
      <c r="I54">
        <f>SUM($G$6:G54)/B54</f>
        <v>4074.8299319727889</v>
      </c>
      <c r="J54">
        <f t="shared" si="5"/>
        <v>66.666666666666671</v>
      </c>
      <c r="K54">
        <f>AVERAGE($J$6:J54)</f>
        <v>77.862676816758452</v>
      </c>
      <c r="L54">
        <f>SUM($F$6:F54)/I54</f>
        <v>-0.24540901502504633</v>
      </c>
    </row>
    <row r="55" spans="1:12" x14ac:dyDescent="0.3">
      <c r="A55">
        <f t="shared" si="0"/>
        <v>53</v>
      </c>
      <c r="B55">
        <v>50</v>
      </c>
      <c r="C55">
        <v>7000</v>
      </c>
      <c r="D55">
        <f t="shared" si="1"/>
        <v>4000</v>
      </c>
      <c r="E55">
        <f t="shared" si="2"/>
        <v>2333.3333333333335</v>
      </c>
      <c r="F55">
        <f t="shared" si="3"/>
        <v>4666.6666666666661</v>
      </c>
      <c r="G55">
        <f t="shared" si="4"/>
        <v>4666.6666666666661</v>
      </c>
      <c r="H55">
        <f>SUMSQ($F$6:F55)/B55</f>
        <v>23717777.777777776</v>
      </c>
      <c r="I55">
        <f>SUM($G$6:G55)/B55</f>
        <v>4086.6666666666661</v>
      </c>
      <c r="J55">
        <f t="shared" si="5"/>
        <v>66.666666666666657</v>
      </c>
      <c r="K55">
        <f>AVERAGE($J$6:J55)</f>
        <v>77.638756613756613</v>
      </c>
      <c r="L55">
        <f>SUM($F$6:F55)/I55</f>
        <v>0.89722675367046856</v>
      </c>
    </row>
    <row r="56" spans="1:12" x14ac:dyDescent="0.3">
      <c r="A56">
        <f t="shared" si="0"/>
        <v>54</v>
      </c>
      <c r="B56">
        <v>51</v>
      </c>
      <c r="C56">
        <v>6000</v>
      </c>
      <c r="D56">
        <f t="shared" si="1"/>
        <v>5000</v>
      </c>
      <c r="E56">
        <f t="shared" si="2"/>
        <v>4000</v>
      </c>
      <c r="F56">
        <f t="shared" si="3"/>
        <v>2000</v>
      </c>
      <c r="G56">
        <f t="shared" si="4"/>
        <v>2000</v>
      </c>
      <c r="H56">
        <f>SUMSQ($F$6:F56)/B56</f>
        <v>23331154.68409586</v>
      </c>
      <c r="I56">
        <f>SUM($G$6:G56)/B56</f>
        <v>4045.7516339869276</v>
      </c>
      <c r="J56">
        <f t="shared" si="5"/>
        <v>33.333333333333336</v>
      </c>
      <c r="K56">
        <f>AVERAGE($J$6:J56)</f>
        <v>76.770022823944402</v>
      </c>
      <c r="L56">
        <f>SUM($F$6:F56)/I56</f>
        <v>1.4006462035541152</v>
      </c>
    </row>
    <row r="57" spans="1:12" x14ac:dyDescent="0.3">
      <c r="A57">
        <f t="shared" si="0"/>
        <v>55</v>
      </c>
      <c r="B57">
        <v>52</v>
      </c>
      <c r="C57">
        <v>8000</v>
      </c>
      <c r="D57">
        <f t="shared" si="1"/>
        <v>7000</v>
      </c>
      <c r="E57">
        <f t="shared" si="2"/>
        <v>5000</v>
      </c>
      <c r="F57">
        <f t="shared" si="3"/>
        <v>3000</v>
      </c>
      <c r="G57">
        <f t="shared" si="4"/>
        <v>3000</v>
      </c>
      <c r="H57">
        <f>SUMSQ($F$6:F57)/B57</f>
        <v>23055555.555555556</v>
      </c>
      <c r="I57">
        <f>SUM($G$6:G57)/B57</f>
        <v>4025.6410256410254</v>
      </c>
      <c r="J57">
        <f t="shared" si="5"/>
        <v>37.5</v>
      </c>
      <c r="K57">
        <f>AVERAGE($J$6:J57)</f>
        <v>76.014830077330075</v>
      </c>
      <c r="L57">
        <f>SUM($F$6:F57)/I57</f>
        <v>2.1528662420382121</v>
      </c>
    </row>
    <row r="58" spans="1:12" x14ac:dyDescent="0.3">
      <c r="A58">
        <f t="shared" si="0"/>
        <v>56</v>
      </c>
      <c r="B58">
        <v>53</v>
      </c>
      <c r="C58">
        <v>10000</v>
      </c>
      <c r="D58">
        <f t="shared" si="1"/>
        <v>8000</v>
      </c>
      <c r="E58">
        <f t="shared" si="2"/>
        <v>7000</v>
      </c>
      <c r="F58">
        <f t="shared" si="3"/>
        <v>3000</v>
      </c>
      <c r="G58">
        <f t="shared" si="4"/>
        <v>3000</v>
      </c>
      <c r="H58">
        <f>SUMSQ($F$6:F58)/B58</f>
        <v>22790356.394129977</v>
      </c>
      <c r="I58">
        <f>SUM($G$6:G58)/B58</f>
        <v>4006.2893081761003</v>
      </c>
      <c r="J58">
        <f t="shared" si="5"/>
        <v>30</v>
      </c>
      <c r="K58">
        <f>AVERAGE($J$6:J58)</f>
        <v>75.146625736248382</v>
      </c>
      <c r="L58">
        <f>SUM($F$6:F58)/I58</f>
        <v>2.9120879120879075</v>
      </c>
    </row>
    <row r="59" spans="1:12" x14ac:dyDescent="0.3">
      <c r="A59">
        <f t="shared" si="0"/>
        <v>57</v>
      </c>
      <c r="B59">
        <v>54</v>
      </c>
      <c r="C59">
        <v>20000</v>
      </c>
      <c r="D59">
        <f t="shared" si="1"/>
        <v>12666.666666666666</v>
      </c>
      <c r="E59">
        <f t="shared" si="2"/>
        <v>8000</v>
      </c>
      <c r="F59">
        <f t="shared" si="3"/>
        <v>12000</v>
      </c>
      <c r="G59">
        <f t="shared" si="4"/>
        <v>12000</v>
      </c>
      <c r="H59">
        <f>SUMSQ($F$6:F59)/B59</f>
        <v>25034979.423868313</v>
      </c>
      <c r="I59">
        <f>SUM($G$6:G59)/B59</f>
        <v>4154.3209876543206</v>
      </c>
      <c r="J59">
        <f t="shared" si="5"/>
        <v>60</v>
      </c>
      <c r="K59">
        <f>AVERAGE($J$6:J59)</f>
        <v>74.866132667058594</v>
      </c>
      <c r="L59">
        <f>SUM($F$6:F59)/I59</f>
        <v>5.6968796433878124</v>
      </c>
    </row>
    <row r="60" spans="1:12" x14ac:dyDescent="0.3">
      <c r="A60">
        <f t="shared" si="0"/>
        <v>58</v>
      </c>
      <c r="B60">
        <v>55</v>
      </c>
      <c r="C60">
        <v>20000</v>
      </c>
      <c r="D60">
        <f t="shared" si="1"/>
        <v>16666.666666666668</v>
      </c>
      <c r="E60">
        <f t="shared" si="2"/>
        <v>12666.666666666666</v>
      </c>
      <c r="F60">
        <f t="shared" si="3"/>
        <v>7333.3333333333339</v>
      </c>
      <c r="G60">
        <f t="shared" si="4"/>
        <v>7333.3333333333339</v>
      </c>
      <c r="H60">
        <f>SUMSQ($F$6:F60)/B60</f>
        <v>25557575.757575754</v>
      </c>
      <c r="I60">
        <f>SUM($G$6:G60)/B60</f>
        <v>4212.121212121212</v>
      </c>
      <c r="J60">
        <f t="shared" si="5"/>
        <v>36.666666666666671</v>
      </c>
      <c r="K60">
        <f>AVERAGE($J$6:J60)</f>
        <v>74.171596921596915</v>
      </c>
      <c r="L60">
        <f>SUM($F$6:F60)/I60</f>
        <v>7.3597122302158242</v>
      </c>
    </row>
    <row r="61" spans="1:12" x14ac:dyDescent="0.3">
      <c r="A61">
        <f t="shared" si="0"/>
        <v>59</v>
      </c>
      <c r="B61">
        <v>56</v>
      </c>
      <c r="C61">
        <v>22000</v>
      </c>
      <c r="D61">
        <f t="shared" si="1"/>
        <v>20666.666666666668</v>
      </c>
      <c r="E61">
        <f t="shared" si="2"/>
        <v>16666.666666666668</v>
      </c>
      <c r="F61">
        <f t="shared" si="3"/>
        <v>5333.3333333333321</v>
      </c>
      <c r="G61">
        <f t="shared" si="4"/>
        <v>5333.3333333333321</v>
      </c>
      <c r="H61">
        <f>SUMSQ($F$6:F61)/B61</f>
        <v>25609126.984126981</v>
      </c>
      <c r="I61">
        <f>SUM($G$6:G61)/B61</f>
        <v>4232.1428571428569</v>
      </c>
      <c r="J61">
        <f t="shared" si="5"/>
        <v>24.242424242424239</v>
      </c>
      <c r="K61">
        <f>AVERAGE($J$6:J61)</f>
        <v>73.280004552325977</v>
      </c>
      <c r="L61">
        <f>SUM($F$6:F61)/I61</f>
        <v>8.5850914205344537</v>
      </c>
    </row>
    <row r="62" spans="1:12" x14ac:dyDescent="0.3">
      <c r="A62">
        <f t="shared" si="0"/>
        <v>60</v>
      </c>
      <c r="B62">
        <v>57</v>
      </c>
      <c r="C62">
        <v>8000</v>
      </c>
      <c r="D62">
        <f t="shared" si="1"/>
        <v>16666.666666666668</v>
      </c>
      <c r="E62">
        <f t="shared" si="2"/>
        <v>20666.666666666668</v>
      </c>
      <c r="F62">
        <f t="shared" si="3"/>
        <v>-12666.666666666668</v>
      </c>
      <c r="G62">
        <f t="shared" si="4"/>
        <v>12666.666666666668</v>
      </c>
      <c r="H62">
        <f>SUMSQ($F$6:F62)/B62</f>
        <v>27974658.869395707</v>
      </c>
      <c r="I62">
        <f>SUM($G$6:G62)/B62</f>
        <v>4380.1169590643276</v>
      </c>
      <c r="J62">
        <f t="shared" si="5"/>
        <v>158.33333333333334</v>
      </c>
      <c r="K62">
        <f>AVERAGE($J$6:J62)</f>
        <v>74.772168215150657</v>
      </c>
      <c r="L62">
        <f>SUM($F$6:F62)/I62</f>
        <v>5.4032042723631459</v>
      </c>
    </row>
    <row r="63" spans="1:12" x14ac:dyDescent="0.3">
      <c r="A63">
        <f t="shared" si="0"/>
        <v>61</v>
      </c>
      <c r="E63" s="4">
        <f>D62</f>
        <v>16666.666666666668</v>
      </c>
    </row>
    <row r="64" spans="1:12" x14ac:dyDescent="0.3">
      <c r="A64">
        <f t="shared" si="0"/>
        <v>62</v>
      </c>
      <c r="E64" s="4">
        <f>E63</f>
        <v>16666.666666666668</v>
      </c>
    </row>
    <row r="65" spans="1:5" x14ac:dyDescent="0.3">
      <c r="A65">
        <f t="shared" si="0"/>
        <v>63</v>
      </c>
      <c r="E65" s="4">
        <f t="shared" ref="E65:E74" si="6">E64</f>
        <v>16666.666666666668</v>
      </c>
    </row>
    <row r="66" spans="1:5" x14ac:dyDescent="0.3">
      <c r="A66">
        <f t="shared" si="0"/>
        <v>64</v>
      </c>
      <c r="E66" s="4">
        <f t="shared" si="6"/>
        <v>16666.666666666668</v>
      </c>
    </row>
    <row r="67" spans="1:5" x14ac:dyDescent="0.3">
      <c r="A67">
        <f t="shared" si="0"/>
        <v>65</v>
      </c>
      <c r="E67" s="4">
        <f t="shared" si="6"/>
        <v>16666.666666666668</v>
      </c>
    </row>
    <row r="68" spans="1:5" x14ac:dyDescent="0.3">
      <c r="A68">
        <f t="shared" ref="A68:A74" si="7">A67+1</f>
        <v>66</v>
      </c>
      <c r="E68" s="4">
        <f t="shared" si="6"/>
        <v>16666.666666666668</v>
      </c>
    </row>
    <row r="69" spans="1:5" x14ac:dyDescent="0.3">
      <c r="A69">
        <f t="shared" si="7"/>
        <v>67</v>
      </c>
      <c r="E69" s="4">
        <f t="shared" si="6"/>
        <v>16666.666666666668</v>
      </c>
    </row>
    <row r="70" spans="1:5" x14ac:dyDescent="0.3">
      <c r="A70">
        <f t="shared" si="7"/>
        <v>68</v>
      </c>
      <c r="E70" s="4">
        <f t="shared" si="6"/>
        <v>16666.666666666668</v>
      </c>
    </row>
    <row r="71" spans="1:5" x14ac:dyDescent="0.3">
      <c r="A71">
        <f t="shared" si="7"/>
        <v>69</v>
      </c>
      <c r="E71" s="4">
        <f t="shared" si="6"/>
        <v>16666.666666666668</v>
      </c>
    </row>
    <row r="72" spans="1:5" x14ac:dyDescent="0.3">
      <c r="A72">
        <f t="shared" si="7"/>
        <v>70</v>
      </c>
      <c r="E72" s="4">
        <f t="shared" si="6"/>
        <v>16666.666666666668</v>
      </c>
    </row>
    <row r="73" spans="1:5" x14ac:dyDescent="0.3">
      <c r="A73">
        <f t="shared" si="7"/>
        <v>71</v>
      </c>
      <c r="E73" s="4">
        <f t="shared" si="6"/>
        <v>16666.666666666668</v>
      </c>
    </row>
    <row r="74" spans="1:5" x14ac:dyDescent="0.3">
      <c r="A74">
        <f t="shared" si="7"/>
        <v>72</v>
      </c>
      <c r="E74" s="4">
        <f t="shared" si="6"/>
        <v>16666.666666666668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6D91-F0DE-48F0-B48B-778C67F21CAF}">
  <dimension ref="A1:T74"/>
  <sheetViews>
    <sheetView topLeftCell="C1" workbookViewId="0">
      <selection activeCell="R4" sqref="R4"/>
    </sheetView>
  </sheetViews>
  <sheetFormatPr defaultRowHeight="14.4" x14ac:dyDescent="0.3"/>
  <cols>
    <col min="2" max="2" width="12.77734375" customWidth="1"/>
    <col min="4" max="4" width="11.33203125" bestFit="1" customWidth="1"/>
    <col min="6" max="6" width="13.109375" bestFit="1" customWidth="1"/>
    <col min="7" max="8" width="11" bestFit="1" customWidth="1"/>
    <col min="11" max="11" width="12.6640625" bestFit="1" customWidth="1"/>
    <col min="14" max="14" width="12" bestFit="1" customWidth="1"/>
    <col min="15" max="16" width="11" bestFit="1" customWidth="1"/>
    <col min="18" max="19" width="12" bestFit="1" customWidth="1"/>
  </cols>
  <sheetData>
    <row r="1" spans="1:20" x14ac:dyDescent="0.3">
      <c r="A1" s="2" t="s">
        <v>11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N1" s="3" t="s">
        <v>16</v>
      </c>
      <c r="R1" s="3" t="s">
        <v>20</v>
      </c>
    </row>
    <row r="2" spans="1:20" ht="15" thickBot="1" x14ac:dyDescent="0.35">
      <c r="A2">
        <v>0</v>
      </c>
      <c r="B2" s="1"/>
      <c r="C2">
        <f>AVERAGE(B3:B62)</f>
        <v>8216.6666666666661</v>
      </c>
      <c r="M2" s="3" t="s">
        <v>15</v>
      </c>
      <c r="N2">
        <v>1</v>
      </c>
      <c r="Q2" s="3" t="s">
        <v>15</v>
      </c>
      <c r="R2">
        <v>0.2</v>
      </c>
    </row>
    <row r="3" spans="1:20" x14ac:dyDescent="0.3">
      <c r="A3">
        <v>1</v>
      </c>
      <c r="B3">
        <v>2000</v>
      </c>
      <c r="C3">
        <f t="shared" ref="C3:C34" si="0">B3*$N$2+(1-$N$2)*C2</f>
        <v>2000</v>
      </c>
      <c r="D3">
        <f>C2</f>
        <v>8216.6666666666661</v>
      </c>
      <c r="E3">
        <f>B3-D3</f>
        <v>-6216.6666666666661</v>
      </c>
      <c r="F3">
        <f>ABS(E3)</f>
        <v>6216.6666666666661</v>
      </c>
      <c r="G3">
        <f>SUMSQ($E$3:E3)/A3</f>
        <v>38646944.44444444</v>
      </c>
      <c r="H3">
        <f>SUM($F$3:F3)/A3</f>
        <v>6216.6666666666661</v>
      </c>
      <c r="I3">
        <f>100*F3/B3</f>
        <v>310.83333333333331</v>
      </c>
      <c r="J3">
        <f>AVERAGE($I$3:I3)</f>
        <v>310.83333333333331</v>
      </c>
      <c r="K3">
        <f>SUM($E$3:E3)/H3</f>
        <v>-1</v>
      </c>
      <c r="M3" s="5"/>
      <c r="N3" s="13" t="s">
        <v>12</v>
      </c>
      <c r="O3" s="6" t="s">
        <v>13</v>
      </c>
      <c r="P3" s="7" t="s">
        <v>14</v>
      </c>
      <c r="Q3" s="5"/>
      <c r="R3" s="13" t="s">
        <v>12</v>
      </c>
      <c r="S3" s="6" t="s">
        <v>13</v>
      </c>
      <c r="T3" s="7" t="s">
        <v>14</v>
      </c>
    </row>
    <row r="4" spans="1:20" x14ac:dyDescent="0.3">
      <c r="A4">
        <v>2</v>
      </c>
      <c r="B4">
        <v>3000</v>
      </c>
      <c r="C4">
        <f t="shared" si="0"/>
        <v>3000</v>
      </c>
      <c r="D4">
        <f t="shared" ref="D4:D63" si="1">C3</f>
        <v>2000</v>
      </c>
      <c r="E4">
        <f t="shared" ref="E4:E62" si="2">B4-D4</f>
        <v>1000</v>
      </c>
      <c r="F4">
        <f t="shared" ref="F4:F62" si="3">ABS(E4)</f>
        <v>1000</v>
      </c>
      <c r="G4">
        <f>SUMSQ($E$3:E4)/A4</f>
        <v>19823472.22222222</v>
      </c>
      <c r="H4">
        <f>SUM($F$3:F4)/A4</f>
        <v>3608.333333333333</v>
      </c>
      <c r="I4">
        <f t="shared" ref="I4:I59" si="4">100*F4/B4</f>
        <v>33.333333333333336</v>
      </c>
      <c r="J4">
        <f>AVERAGE($I$3:I4)</f>
        <v>172.08333333333331</v>
      </c>
      <c r="K4">
        <f>SUM($E$3:E4)/H4</f>
        <v>-1.4457274826789839</v>
      </c>
      <c r="M4" s="8" t="s">
        <v>6</v>
      </c>
      <c r="N4" s="14">
        <f>G62</f>
        <v>17010782.407407407</v>
      </c>
      <c r="O4">
        <f>MIN(G3:G62)</f>
        <v>5830868.055555555</v>
      </c>
      <c r="P4" s="9">
        <f>MAX(G3:G62)</f>
        <v>38646944.44444444</v>
      </c>
      <c r="Q4" s="8" t="s">
        <v>6</v>
      </c>
      <c r="R4" s="14">
        <v>27525821.033508841</v>
      </c>
      <c r="S4">
        <v>9688538.3478434086</v>
      </c>
      <c r="T4" s="9">
        <v>38646944.44444444</v>
      </c>
    </row>
    <row r="5" spans="1:20" x14ac:dyDescent="0.3">
      <c r="A5">
        <v>3</v>
      </c>
      <c r="B5">
        <v>3000</v>
      </c>
      <c r="C5">
        <f t="shared" si="0"/>
        <v>3000</v>
      </c>
      <c r="D5">
        <f t="shared" si="1"/>
        <v>3000</v>
      </c>
      <c r="E5">
        <f t="shared" si="2"/>
        <v>0</v>
      </c>
      <c r="F5">
        <f t="shared" si="3"/>
        <v>0</v>
      </c>
      <c r="G5">
        <f>SUMSQ($E$3:E5)/A5</f>
        <v>13215648.148148147</v>
      </c>
      <c r="H5">
        <f>SUM($F$3:F5)/A5</f>
        <v>2405.5555555555552</v>
      </c>
      <c r="I5">
        <f t="shared" si="4"/>
        <v>0</v>
      </c>
      <c r="J5">
        <f>AVERAGE($I$3:I5)</f>
        <v>114.72222222222221</v>
      </c>
      <c r="K5">
        <f>SUM($E$3:E5)/H5</f>
        <v>-2.1685912240184759</v>
      </c>
      <c r="M5" s="8" t="s">
        <v>7</v>
      </c>
      <c r="N5" s="14">
        <f>H62</f>
        <v>3003.6111111111109</v>
      </c>
      <c r="O5">
        <f>MIN(H3:H62)</f>
        <v>1527.0833333333333</v>
      </c>
      <c r="P5" s="9">
        <f>MAX(H3:H62)</f>
        <v>6216.6666666666661</v>
      </c>
      <c r="Q5" s="8" t="s">
        <v>7</v>
      </c>
      <c r="R5" s="14">
        <v>4364.8349863961021</v>
      </c>
      <c r="S5">
        <v>2575.8627466666667</v>
      </c>
      <c r="T5" s="9">
        <v>6216.6666666666661</v>
      </c>
    </row>
    <row r="6" spans="1:20" x14ac:dyDescent="0.3">
      <c r="A6">
        <v>4</v>
      </c>
      <c r="B6">
        <v>3000</v>
      </c>
      <c r="C6">
        <f t="shared" si="0"/>
        <v>3000</v>
      </c>
      <c r="D6">
        <f t="shared" si="1"/>
        <v>3000</v>
      </c>
      <c r="E6">
        <f t="shared" si="2"/>
        <v>0</v>
      </c>
      <c r="F6">
        <f t="shared" si="3"/>
        <v>0</v>
      </c>
      <c r="G6">
        <f>SUMSQ($E$3:E6)/A6</f>
        <v>9911736.1111111101</v>
      </c>
      <c r="H6">
        <f>SUM($F$3:F6)/A6</f>
        <v>1804.1666666666665</v>
      </c>
      <c r="I6">
        <f t="shared" si="4"/>
        <v>0</v>
      </c>
      <c r="J6">
        <f>AVERAGE($I$3:I6)</f>
        <v>86.041666666666657</v>
      </c>
      <c r="K6">
        <f>SUM($E$3:E6)/H6</f>
        <v>-2.8914549653579678</v>
      </c>
      <c r="M6" s="8" t="s">
        <v>9</v>
      </c>
      <c r="N6" s="14">
        <f>J62</f>
        <v>53.425324675324667</v>
      </c>
      <c r="O6">
        <f>MIN(J3:J62)</f>
        <v>45.85497835497835</v>
      </c>
      <c r="P6" s="9">
        <f>MAX(J3:J62)</f>
        <v>310.83333333333331</v>
      </c>
      <c r="Q6" s="8" t="s">
        <v>9</v>
      </c>
      <c r="R6" s="14">
        <v>81.559767582890359</v>
      </c>
      <c r="S6">
        <v>67.240212744446012</v>
      </c>
      <c r="T6" s="9">
        <v>310.83333333333331</v>
      </c>
    </row>
    <row r="7" spans="1:20" ht="15" thickBot="1" x14ac:dyDescent="0.35">
      <c r="A7">
        <v>5</v>
      </c>
      <c r="B7">
        <v>4000</v>
      </c>
      <c r="C7">
        <f t="shared" si="0"/>
        <v>4000</v>
      </c>
      <c r="D7">
        <f t="shared" si="1"/>
        <v>3000</v>
      </c>
      <c r="E7">
        <f t="shared" si="2"/>
        <v>1000</v>
      </c>
      <c r="F7">
        <f t="shared" si="3"/>
        <v>1000</v>
      </c>
      <c r="G7">
        <f>SUMSQ($E$3:E7)/A7</f>
        <v>8129388.8888888881</v>
      </c>
      <c r="H7">
        <f>SUM($F$3:F7)/A7</f>
        <v>1643.3333333333333</v>
      </c>
      <c r="I7">
        <f t="shared" si="4"/>
        <v>25</v>
      </c>
      <c r="J7">
        <f>AVERAGE($I$3:I7)</f>
        <v>73.833333333333329</v>
      </c>
      <c r="K7">
        <f>SUM($E$3:E7)/H7</f>
        <v>-2.5659229208924947</v>
      </c>
      <c r="M7" s="10" t="s">
        <v>10</v>
      </c>
      <c r="N7" s="15">
        <f>K62</f>
        <v>-7.2135392583001751E-2</v>
      </c>
      <c r="O7" s="11">
        <f>MIN(K3:K62)</f>
        <v>-2.8914549653579678</v>
      </c>
      <c r="P7" s="12">
        <f>MAX(K3:K62)</f>
        <v>4.8925097763962704</v>
      </c>
      <c r="Q7" s="10" t="s">
        <v>10</v>
      </c>
      <c r="R7" s="15">
        <v>5.2873268012134638</v>
      </c>
      <c r="S7" s="11">
        <v>-5.2234293228007793</v>
      </c>
      <c r="T7" s="12">
        <v>6.7148975842060104</v>
      </c>
    </row>
    <row r="8" spans="1:20" x14ac:dyDescent="0.3">
      <c r="A8">
        <v>6</v>
      </c>
      <c r="B8">
        <v>6000</v>
      </c>
      <c r="C8">
        <f t="shared" si="0"/>
        <v>6000</v>
      </c>
      <c r="D8">
        <f t="shared" si="1"/>
        <v>4000</v>
      </c>
      <c r="E8">
        <f t="shared" si="2"/>
        <v>2000</v>
      </c>
      <c r="F8">
        <f t="shared" si="3"/>
        <v>2000</v>
      </c>
      <c r="G8">
        <f>SUMSQ($E$3:E8)/A8</f>
        <v>7441157.4074074067</v>
      </c>
      <c r="H8">
        <f>SUM($F$3:F8)/A8</f>
        <v>1702.7777777777776</v>
      </c>
      <c r="I8">
        <f t="shared" si="4"/>
        <v>33.333333333333336</v>
      </c>
      <c r="J8">
        <f>AVERAGE($I$3:I8)</f>
        <v>67.083333333333329</v>
      </c>
      <c r="K8">
        <f>SUM($E$3:E8)/H8</f>
        <v>-1.3017944535073407</v>
      </c>
    </row>
    <row r="9" spans="1:20" x14ac:dyDescent="0.3">
      <c r="A9">
        <v>7</v>
      </c>
      <c r="B9">
        <v>7000</v>
      </c>
      <c r="C9">
        <f t="shared" si="0"/>
        <v>7000</v>
      </c>
      <c r="D9">
        <f t="shared" si="1"/>
        <v>6000</v>
      </c>
      <c r="E9">
        <f t="shared" si="2"/>
        <v>1000</v>
      </c>
      <c r="F9">
        <f t="shared" si="3"/>
        <v>1000</v>
      </c>
      <c r="G9">
        <f>SUMSQ($E$3:E9)/A9</f>
        <v>6520992.0634920625</v>
      </c>
      <c r="H9">
        <f>SUM($F$3:F9)/A9</f>
        <v>1602.3809523809523</v>
      </c>
      <c r="I9">
        <f t="shared" si="4"/>
        <v>14.285714285714286</v>
      </c>
      <c r="J9">
        <f>AVERAGE($I$3:I9)</f>
        <v>59.540816326530603</v>
      </c>
      <c r="K9">
        <f>SUM($E$3:E9)/H9</f>
        <v>-0.75928677563150038</v>
      </c>
    </row>
    <row r="10" spans="1:20" x14ac:dyDescent="0.3">
      <c r="A10">
        <v>8</v>
      </c>
      <c r="B10">
        <v>6000</v>
      </c>
      <c r="C10">
        <f t="shared" si="0"/>
        <v>6000</v>
      </c>
      <c r="D10">
        <f t="shared" si="1"/>
        <v>7000</v>
      </c>
      <c r="E10">
        <f t="shared" si="2"/>
        <v>-1000</v>
      </c>
      <c r="F10">
        <f t="shared" si="3"/>
        <v>1000</v>
      </c>
      <c r="G10">
        <f>SUMSQ($E$3:E10)/A10</f>
        <v>5830868.055555555</v>
      </c>
      <c r="H10">
        <f>SUM($F$3:F10)/A10</f>
        <v>1527.0833333333333</v>
      </c>
      <c r="I10">
        <f t="shared" si="4"/>
        <v>16.666666666666668</v>
      </c>
      <c r="J10">
        <f>AVERAGE($I$3:I10)</f>
        <v>54.181547619047613</v>
      </c>
      <c r="K10">
        <f>SUM($E$3:E10)/H10</f>
        <v>-1.4515688949522507</v>
      </c>
    </row>
    <row r="11" spans="1:20" x14ac:dyDescent="0.3">
      <c r="A11">
        <v>9</v>
      </c>
      <c r="B11">
        <v>10000</v>
      </c>
      <c r="C11">
        <f t="shared" si="0"/>
        <v>10000</v>
      </c>
      <c r="D11">
        <f t="shared" si="1"/>
        <v>6000</v>
      </c>
      <c r="E11">
        <f t="shared" si="2"/>
        <v>4000</v>
      </c>
      <c r="F11">
        <f t="shared" si="3"/>
        <v>4000</v>
      </c>
      <c r="G11">
        <f>SUMSQ($E$3:E11)/A11</f>
        <v>6960771.6049382715</v>
      </c>
      <c r="H11">
        <f>SUM($F$3:F11)/A11</f>
        <v>1801.8518518518517</v>
      </c>
      <c r="I11">
        <f t="shared" si="4"/>
        <v>40</v>
      </c>
      <c r="J11">
        <f>AVERAGE($I$3:I11)</f>
        <v>52.605820105820101</v>
      </c>
      <c r="K11">
        <f>SUM($E$3:E11)/H11</f>
        <v>0.98972250770811965</v>
      </c>
    </row>
    <row r="12" spans="1:20" x14ac:dyDescent="0.3">
      <c r="A12">
        <v>10</v>
      </c>
      <c r="B12">
        <v>12000</v>
      </c>
      <c r="C12">
        <f t="shared" si="0"/>
        <v>12000</v>
      </c>
      <c r="D12">
        <f t="shared" si="1"/>
        <v>10000</v>
      </c>
      <c r="E12">
        <f>B12-D12</f>
        <v>2000</v>
      </c>
      <c r="F12">
        <f t="shared" si="3"/>
        <v>2000</v>
      </c>
      <c r="G12">
        <f>SUMSQ($E$3:E12)/A12</f>
        <v>6664694.444444444</v>
      </c>
      <c r="H12">
        <f>SUM($F$3:F12)/A12</f>
        <v>1821.6666666666665</v>
      </c>
      <c r="I12">
        <f t="shared" si="4"/>
        <v>16.666666666666668</v>
      </c>
      <c r="J12">
        <f>AVERAGE($I$3:I12)</f>
        <v>49.011904761904759</v>
      </c>
      <c r="K12">
        <f>SUM($E$3:E12)/H12</f>
        <v>2.076852698993596</v>
      </c>
    </row>
    <row r="13" spans="1:20" x14ac:dyDescent="0.3">
      <c r="A13">
        <v>11</v>
      </c>
      <c r="B13">
        <v>14000</v>
      </c>
      <c r="C13">
        <f t="shared" si="0"/>
        <v>14000</v>
      </c>
      <c r="D13">
        <f t="shared" si="1"/>
        <v>12000</v>
      </c>
      <c r="E13">
        <f t="shared" si="2"/>
        <v>2000</v>
      </c>
      <c r="F13">
        <f t="shared" si="3"/>
        <v>2000</v>
      </c>
      <c r="G13">
        <f>SUMSQ($E$3:E13)/A13</f>
        <v>6422449.4949494954</v>
      </c>
      <c r="H13">
        <f>SUM($F$3:F13)/A13</f>
        <v>1837.8787878787878</v>
      </c>
      <c r="I13">
        <f t="shared" si="4"/>
        <v>14.285714285714286</v>
      </c>
      <c r="J13">
        <f>AVERAGE($I$3:I13)</f>
        <v>45.85497835497835</v>
      </c>
      <c r="K13">
        <f>SUM($E$3:E13)/H13</f>
        <v>3.146743610882111</v>
      </c>
    </row>
    <row r="14" spans="1:20" x14ac:dyDescent="0.3">
      <c r="A14">
        <v>12</v>
      </c>
      <c r="B14">
        <v>8000</v>
      </c>
      <c r="C14">
        <f t="shared" si="0"/>
        <v>8000</v>
      </c>
      <c r="D14">
        <f t="shared" si="1"/>
        <v>14000</v>
      </c>
      <c r="E14">
        <f t="shared" si="2"/>
        <v>-6000</v>
      </c>
      <c r="F14">
        <f t="shared" si="3"/>
        <v>6000</v>
      </c>
      <c r="G14">
        <f>SUMSQ($E$3:E14)/A14</f>
        <v>8887245.3703703713</v>
      </c>
      <c r="H14">
        <f>SUM($F$3:F14)/A14</f>
        <v>2184.7222222222222</v>
      </c>
      <c r="I14">
        <f t="shared" si="4"/>
        <v>75</v>
      </c>
      <c r="J14">
        <f>AVERAGE($I$3:I14)</f>
        <v>48.283730158730158</v>
      </c>
      <c r="K14">
        <f>SUM($E$3:E14)/H14</f>
        <v>-9.917355371900799E-2</v>
      </c>
    </row>
    <row r="15" spans="1:20" x14ac:dyDescent="0.3">
      <c r="A15">
        <v>13</v>
      </c>
      <c r="B15">
        <v>3000</v>
      </c>
      <c r="C15">
        <f t="shared" si="0"/>
        <v>3000</v>
      </c>
      <c r="D15">
        <f t="shared" si="1"/>
        <v>8000</v>
      </c>
      <c r="E15">
        <f t="shared" si="2"/>
        <v>-5000</v>
      </c>
      <c r="F15">
        <f t="shared" si="3"/>
        <v>5000</v>
      </c>
      <c r="G15">
        <f>SUMSQ($E$3:E15)/A15</f>
        <v>10126688.034188034</v>
      </c>
      <c r="H15">
        <f>SUM($F$3:F15)/A15</f>
        <v>2401.2820512820513</v>
      </c>
      <c r="I15">
        <f t="shared" si="4"/>
        <v>166.66666666666666</v>
      </c>
      <c r="J15">
        <f>AVERAGE($I$3:I15)</f>
        <v>57.390109890109891</v>
      </c>
      <c r="K15">
        <f>SUM($E$3:E15)/H15</f>
        <v>-2.172450613988254</v>
      </c>
    </row>
    <row r="16" spans="1:20" x14ac:dyDescent="0.3">
      <c r="A16">
        <v>14</v>
      </c>
      <c r="B16">
        <v>4000</v>
      </c>
      <c r="C16">
        <f t="shared" si="0"/>
        <v>4000</v>
      </c>
      <c r="D16">
        <f t="shared" si="1"/>
        <v>3000</v>
      </c>
      <c r="E16">
        <f t="shared" si="2"/>
        <v>1000</v>
      </c>
      <c r="F16">
        <f t="shared" si="3"/>
        <v>1000</v>
      </c>
      <c r="G16">
        <f>SUMSQ($E$3:E16)/A16</f>
        <v>9474781.7460317463</v>
      </c>
      <c r="H16">
        <f>SUM($F$3:F16)/A16</f>
        <v>2301.1904761904761</v>
      </c>
      <c r="I16">
        <f t="shared" si="4"/>
        <v>25</v>
      </c>
      <c r="J16">
        <f>AVERAGE($I$3:I16)</f>
        <v>55.076530612244895</v>
      </c>
      <c r="K16">
        <f>SUM($E$3:E16)/H16</f>
        <v>-1.832384893947232</v>
      </c>
    </row>
    <row r="17" spans="1:11" x14ac:dyDescent="0.3">
      <c r="A17">
        <v>15</v>
      </c>
      <c r="B17">
        <v>3000</v>
      </c>
      <c r="C17">
        <f t="shared" si="0"/>
        <v>3000</v>
      </c>
      <c r="D17">
        <f t="shared" si="1"/>
        <v>4000</v>
      </c>
      <c r="E17">
        <f t="shared" si="2"/>
        <v>-1000</v>
      </c>
      <c r="F17">
        <f t="shared" si="3"/>
        <v>1000</v>
      </c>
      <c r="G17">
        <f>SUMSQ($E$3:E17)/A17</f>
        <v>8909796.2962962966</v>
      </c>
      <c r="H17">
        <f>SUM($F$3:F17)/A17</f>
        <v>2214.4444444444443</v>
      </c>
      <c r="I17">
        <f t="shared" si="4"/>
        <v>33.333333333333336</v>
      </c>
      <c r="J17">
        <f>AVERAGE($I$3:I17)</f>
        <v>53.626984126984127</v>
      </c>
      <c r="K17">
        <f>SUM($E$3:E17)/H17</f>
        <v>-2.3557451078775715</v>
      </c>
    </row>
    <row r="18" spans="1:11" x14ac:dyDescent="0.3">
      <c r="A18">
        <v>16</v>
      </c>
      <c r="B18">
        <v>5000</v>
      </c>
      <c r="C18">
        <f t="shared" si="0"/>
        <v>5000</v>
      </c>
      <c r="D18">
        <f t="shared" si="1"/>
        <v>3000</v>
      </c>
      <c r="E18">
        <f t="shared" si="2"/>
        <v>2000</v>
      </c>
      <c r="F18">
        <f t="shared" si="3"/>
        <v>2000</v>
      </c>
      <c r="G18">
        <f>SUMSQ($E$3:E18)/A18</f>
        <v>8602934.027777778</v>
      </c>
      <c r="H18">
        <f>SUM($F$3:F18)/A18</f>
        <v>2201.0416666666665</v>
      </c>
      <c r="I18">
        <f t="shared" si="4"/>
        <v>40</v>
      </c>
      <c r="J18">
        <f>AVERAGE($I$3:I18)</f>
        <v>52.77529761904762</v>
      </c>
      <c r="K18">
        <f>SUM($E$3:E18)/H18</f>
        <v>-1.4614292475153807</v>
      </c>
    </row>
    <row r="19" spans="1:11" x14ac:dyDescent="0.3">
      <c r="A19">
        <v>17</v>
      </c>
      <c r="B19">
        <v>5000</v>
      </c>
      <c r="C19">
        <f t="shared" si="0"/>
        <v>5000</v>
      </c>
      <c r="D19">
        <f t="shared" si="1"/>
        <v>5000</v>
      </c>
      <c r="E19">
        <f t="shared" si="2"/>
        <v>0</v>
      </c>
      <c r="F19">
        <f t="shared" si="3"/>
        <v>0</v>
      </c>
      <c r="G19">
        <f>SUMSQ($E$3:E19)/A19</f>
        <v>8096879.0849673208</v>
      </c>
      <c r="H19">
        <f>SUM($F$3:F19)/A19</f>
        <v>2071.5686274509803</v>
      </c>
      <c r="I19">
        <f t="shared" si="4"/>
        <v>0</v>
      </c>
      <c r="J19">
        <f>AVERAGE($I$3:I19)</f>
        <v>49.670868347338939</v>
      </c>
      <c r="K19">
        <f>SUM($E$3:E19)/H19</f>
        <v>-1.552768575485092</v>
      </c>
    </row>
    <row r="20" spans="1:11" x14ac:dyDescent="0.3">
      <c r="A20">
        <v>18</v>
      </c>
      <c r="B20">
        <v>8000</v>
      </c>
      <c r="C20">
        <f t="shared" si="0"/>
        <v>8000</v>
      </c>
      <c r="D20">
        <f t="shared" si="1"/>
        <v>5000</v>
      </c>
      <c r="E20">
        <f t="shared" si="2"/>
        <v>3000</v>
      </c>
      <c r="F20">
        <f t="shared" si="3"/>
        <v>3000</v>
      </c>
      <c r="G20">
        <f>SUMSQ($E$3:E20)/A20</f>
        <v>8147052.4691358022</v>
      </c>
      <c r="H20">
        <f>SUM($F$3:F20)/A20</f>
        <v>2123.1481481481478</v>
      </c>
      <c r="I20">
        <f t="shared" si="4"/>
        <v>37.5</v>
      </c>
      <c r="J20">
        <f>AVERAGE($I$3:I20)</f>
        <v>48.994708994708994</v>
      </c>
      <c r="K20">
        <f>SUM($E$3:E20)/H20</f>
        <v>-0.10204971652856493</v>
      </c>
    </row>
    <row r="21" spans="1:11" x14ac:dyDescent="0.3">
      <c r="A21">
        <v>19</v>
      </c>
      <c r="B21">
        <v>3000</v>
      </c>
      <c r="C21">
        <f t="shared" si="0"/>
        <v>3000</v>
      </c>
      <c r="D21">
        <f t="shared" si="1"/>
        <v>8000</v>
      </c>
      <c r="E21">
        <f t="shared" si="2"/>
        <v>-5000</v>
      </c>
      <c r="F21">
        <f t="shared" si="3"/>
        <v>5000</v>
      </c>
      <c r="G21">
        <f>SUMSQ($E$3:E21)/A21</f>
        <v>9034049.7076023389</v>
      </c>
      <c r="H21">
        <f>SUM($F$3:F21)/A21</f>
        <v>2274.5614035087719</v>
      </c>
      <c r="I21">
        <f t="shared" si="4"/>
        <v>166.66666666666666</v>
      </c>
      <c r="J21">
        <f>AVERAGE($I$3:I21)</f>
        <v>55.187969924812037</v>
      </c>
      <c r="K21">
        <f>SUM($E$3:E21)/H21</f>
        <v>-2.2934824527574236</v>
      </c>
    </row>
    <row r="22" spans="1:11" x14ac:dyDescent="0.3">
      <c r="A22">
        <v>20</v>
      </c>
      <c r="B22">
        <v>8000</v>
      </c>
      <c r="C22">
        <f t="shared" si="0"/>
        <v>8000</v>
      </c>
      <c r="D22">
        <f t="shared" si="1"/>
        <v>3000</v>
      </c>
      <c r="E22">
        <f t="shared" si="2"/>
        <v>5000</v>
      </c>
      <c r="F22">
        <f t="shared" si="3"/>
        <v>5000</v>
      </c>
      <c r="G22">
        <f>SUMSQ($E$3:E22)/A22</f>
        <v>9832347.222222222</v>
      </c>
      <c r="H22">
        <f>SUM($F$3:F22)/A22</f>
        <v>2410.833333333333</v>
      </c>
      <c r="I22">
        <f t="shared" si="4"/>
        <v>62.5</v>
      </c>
      <c r="J22">
        <f>AVERAGE($I$3:I22)</f>
        <v>55.553571428571431</v>
      </c>
      <c r="K22">
        <f>SUM($E$3:E22)/H22</f>
        <v>-8.9872105081230322E-2</v>
      </c>
    </row>
    <row r="23" spans="1:11" x14ac:dyDescent="0.3">
      <c r="A23">
        <v>21</v>
      </c>
      <c r="B23">
        <v>12000</v>
      </c>
      <c r="C23">
        <f t="shared" si="0"/>
        <v>12000</v>
      </c>
      <c r="D23">
        <f t="shared" si="1"/>
        <v>8000</v>
      </c>
      <c r="E23">
        <f t="shared" si="2"/>
        <v>4000</v>
      </c>
      <c r="F23">
        <f t="shared" si="3"/>
        <v>4000</v>
      </c>
      <c r="G23">
        <f>SUMSQ($E$3:E23)/A23</f>
        <v>10126044.973544974</v>
      </c>
      <c r="H23">
        <f>SUM($F$3:F23)/A23</f>
        <v>2486.5079365079364</v>
      </c>
      <c r="I23">
        <f t="shared" si="4"/>
        <v>33.333333333333336</v>
      </c>
      <c r="J23">
        <f>AVERAGE($I$3:I23)</f>
        <v>54.495464852607711</v>
      </c>
      <c r="K23">
        <f>SUM($E$3:E23)/H23</f>
        <v>1.5215448451962978</v>
      </c>
    </row>
    <row r="24" spans="1:11" x14ac:dyDescent="0.3">
      <c r="A24">
        <v>22</v>
      </c>
      <c r="B24">
        <v>12000</v>
      </c>
      <c r="C24">
        <f t="shared" si="0"/>
        <v>12000</v>
      </c>
      <c r="D24">
        <f t="shared" si="1"/>
        <v>12000</v>
      </c>
      <c r="E24">
        <f t="shared" si="2"/>
        <v>0</v>
      </c>
      <c r="F24">
        <f t="shared" si="3"/>
        <v>0</v>
      </c>
      <c r="G24">
        <f>SUMSQ($E$3:E24)/A24</f>
        <v>9665770.2020202018</v>
      </c>
      <c r="H24">
        <f>SUM($F$3:F24)/A24</f>
        <v>2373.4848484848485</v>
      </c>
      <c r="I24">
        <f t="shared" si="4"/>
        <v>0</v>
      </c>
      <c r="J24">
        <f>AVERAGE($I$3:I24)</f>
        <v>52.018398268398272</v>
      </c>
      <c r="K24">
        <f>SUM($E$3:E24)/H24</f>
        <v>1.5939993616342167</v>
      </c>
    </row>
    <row r="25" spans="1:11" x14ac:dyDescent="0.3">
      <c r="A25">
        <v>23</v>
      </c>
      <c r="B25">
        <v>16000</v>
      </c>
      <c r="C25">
        <f t="shared" si="0"/>
        <v>16000</v>
      </c>
      <c r="D25">
        <f t="shared" si="1"/>
        <v>12000</v>
      </c>
      <c r="E25">
        <f t="shared" si="2"/>
        <v>4000</v>
      </c>
      <c r="F25">
        <f t="shared" si="3"/>
        <v>4000</v>
      </c>
      <c r="G25">
        <f>SUMSQ($E$3:E25)/A25</f>
        <v>9941171.4975845404</v>
      </c>
      <c r="H25">
        <f>SUM($F$3:F25)/A25</f>
        <v>2444.2028985507245</v>
      </c>
      <c r="I25">
        <f t="shared" si="4"/>
        <v>25</v>
      </c>
      <c r="J25">
        <f>AVERAGE($I$3:I25)</f>
        <v>50.843685300207042</v>
      </c>
      <c r="K25">
        <f>SUM($E$3:E25)/H25</f>
        <v>3.1844055736732884</v>
      </c>
    </row>
    <row r="26" spans="1:11" x14ac:dyDescent="0.3">
      <c r="A26">
        <v>24</v>
      </c>
      <c r="B26">
        <v>10000</v>
      </c>
      <c r="C26">
        <f t="shared" si="0"/>
        <v>10000</v>
      </c>
      <c r="D26">
        <f t="shared" si="1"/>
        <v>16000</v>
      </c>
      <c r="E26">
        <f t="shared" si="2"/>
        <v>-6000</v>
      </c>
      <c r="F26">
        <f t="shared" si="3"/>
        <v>6000</v>
      </c>
      <c r="G26">
        <f>SUMSQ($E$3:E26)/A26</f>
        <v>11026956.018518519</v>
      </c>
      <c r="H26">
        <f>SUM($F$3:F26)/A26</f>
        <v>2592.3611111111109</v>
      </c>
      <c r="I26">
        <f t="shared" si="4"/>
        <v>60</v>
      </c>
      <c r="J26">
        <f>AVERAGE($I$3:I26)</f>
        <v>51.225198412698411</v>
      </c>
      <c r="K26">
        <f>SUM($E$3:E26)/H26</f>
        <v>0.6879185641575144</v>
      </c>
    </row>
    <row r="27" spans="1:11" x14ac:dyDescent="0.3">
      <c r="A27">
        <v>25</v>
      </c>
      <c r="B27">
        <v>2000</v>
      </c>
      <c r="C27">
        <f t="shared" si="0"/>
        <v>2000</v>
      </c>
      <c r="D27">
        <f t="shared" si="1"/>
        <v>10000</v>
      </c>
      <c r="E27">
        <f t="shared" si="2"/>
        <v>-8000</v>
      </c>
      <c r="F27">
        <f t="shared" si="3"/>
        <v>8000</v>
      </c>
      <c r="G27">
        <f>SUMSQ($E$3:E27)/A27</f>
        <v>13145877.777777776</v>
      </c>
      <c r="H27">
        <f>SUM($F$3:F27)/A27</f>
        <v>2808.6666666666661</v>
      </c>
      <c r="I27">
        <f t="shared" si="4"/>
        <v>400</v>
      </c>
      <c r="J27">
        <f>AVERAGE($I$3:I27)</f>
        <v>65.17619047619047</v>
      </c>
      <c r="K27">
        <f>SUM($E$3:E27)/H27</f>
        <v>-2.2133871350581535</v>
      </c>
    </row>
    <row r="28" spans="1:11" x14ac:dyDescent="0.3">
      <c r="A28">
        <v>26</v>
      </c>
      <c r="B28">
        <v>5000</v>
      </c>
      <c r="C28">
        <f t="shared" si="0"/>
        <v>5000</v>
      </c>
      <c r="D28">
        <f t="shared" si="1"/>
        <v>2000</v>
      </c>
      <c r="E28">
        <f t="shared" si="2"/>
        <v>3000</v>
      </c>
      <c r="F28">
        <f t="shared" si="3"/>
        <v>3000</v>
      </c>
      <c r="G28">
        <f>SUMSQ($E$3:E28)/A28</f>
        <v>12986420.94017094</v>
      </c>
      <c r="H28">
        <f>SUM($F$3:F28)/A28</f>
        <v>2816.0256410256407</v>
      </c>
      <c r="I28">
        <f t="shared" si="4"/>
        <v>60</v>
      </c>
      <c r="J28">
        <f>AVERAGE($I$3:I28)</f>
        <v>64.977106227106233</v>
      </c>
      <c r="K28">
        <f>SUM($E$3:E28)/H28</f>
        <v>-1.1422717960391531</v>
      </c>
    </row>
    <row r="29" spans="1:11" x14ac:dyDescent="0.3">
      <c r="A29">
        <v>27</v>
      </c>
      <c r="B29">
        <v>5000</v>
      </c>
      <c r="C29">
        <f t="shared" si="0"/>
        <v>5000</v>
      </c>
      <c r="D29">
        <f t="shared" si="1"/>
        <v>5000</v>
      </c>
      <c r="E29">
        <f t="shared" si="2"/>
        <v>0</v>
      </c>
      <c r="F29">
        <f t="shared" si="3"/>
        <v>0</v>
      </c>
      <c r="G29">
        <f>SUMSQ($E$3:E29)/A29</f>
        <v>12505442.386831274</v>
      </c>
      <c r="H29">
        <f>SUM($F$3:F29)/A29</f>
        <v>2711.728395061728</v>
      </c>
      <c r="I29">
        <f t="shared" si="4"/>
        <v>0</v>
      </c>
      <c r="J29">
        <f>AVERAGE($I$3:I29)</f>
        <v>62.570546737213405</v>
      </c>
      <c r="K29">
        <f>SUM($E$3:E29)/H29</f>
        <v>-1.1862053266560437</v>
      </c>
    </row>
    <row r="30" spans="1:11" x14ac:dyDescent="0.3">
      <c r="A30">
        <v>28</v>
      </c>
      <c r="B30">
        <v>3000</v>
      </c>
      <c r="C30">
        <f t="shared" si="0"/>
        <v>3000</v>
      </c>
      <c r="D30">
        <f t="shared" si="1"/>
        <v>5000</v>
      </c>
      <c r="E30">
        <f t="shared" si="2"/>
        <v>-2000</v>
      </c>
      <c r="F30">
        <f t="shared" si="3"/>
        <v>2000</v>
      </c>
      <c r="G30">
        <f>SUMSQ($E$3:E30)/A30</f>
        <v>12201676.587301586</v>
      </c>
      <c r="H30">
        <f>SUM($F$3:F30)/A30</f>
        <v>2686.3095238095234</v>
      </c>
      <c r="I30">
        <f t="shared" si="4"/>
        <v>66.666666666666671</v>
      </c>
      <c r="J30">
        <f>AVERAGE($I$3:I30)</f>
        <v>62.716836734693878</v>
      </c>
      <c r="K30">
        <f>SUM($E$3:E30)/H30</f>
        <v>-1.941945490804343</v>
      </c>
    </row>
    <row r="31" spans="1:11" x14ac:dyDescent="0.3">
      <c r="A31">
        <v>29</v>
      </c>
      <c r="B31">
        <v>4000</v>
      </c>
      <c r="C31">
        <f t="shared" si="0"/>
        <v>4000</v>
      </c>
      <c r="D31">
        <f t="shared" si="1"/>
        <v>3000</v>
      </c>
      <c r="E31">
        <f t="shared" si="2"/>
        <v>1000</v>
      </c>
      <c r="F31">
        <f t="shared" si="3"/>
        <v>1000</v>
      </c>
      <c r="G31">
        <f>SUMSQ($E$3:E31)/A31</f>
        <v>11815411.877394635</v>
      </c>
      <c r="H31">
        <f>SUM($F$3:F31)/A31</f>
        <v>2628.1609195402298</v>
      </c>
      <c r="I31">
        <f t="shared" si="4"/>
        <v>25</v>
      </c>
      <c r="J31">
        <f>AVERAGE($I$3:I31)</f>
        <v>61.416256157635473</v>
      </c>
      <c r="K31">
        <f>SUM($E$3:E31)/H31</f>
        <v>-1.6044172315766454</v>
      </c>
    </row>
    <row r="32" spans="1:11" x14ac:dyDescent="0.3">
      <c r="A32">
        <v>30</v>
      </c>
      <c r="B32">
        <v>6000</v>
      </c>
      <c r="C32">
        <f t="shared" si="0"/>
        <v>6000</v>
      </c>
      <c r="D32">
        <f t="shared" si="1"/>
        <v>4000</v>
      </c>
      <c r="E32">
        <f t="shared" si="2"/>
        <v>2000</v>
      </c>
      <c r="F32">
        <f t="shared" si="3"/>
        <v>2000</v>
      </c>
      <c r="G32">
        <f>SUMSQ($E$3:E32)/A32</f>
        <v>11554898.148148147</v>
      </c>
      <c r="H32">
        <f>SUM($F$3:F32)/A32</f>
        <v>2607.2222222222217</v>
      </c>
      <c r="I32">
        <f t="shared" si="4"/>
        <v>33.333333333333336</v>
      </c>
      <c r="J32">
        <f>AVERAGE($I$3:I32)</f>
        <v>60.480158730158728</v>
      </c>
      <c r="K32">
        <f>SUM($E$3:E32)/H32</f>
        <v>-0.85020242914979749</v>
      </c>
    </row>
    <row r="33" spans="1:11" x14ac:dyDescent="0.3">
      <c r="A33">
        <v>31</v>
      </c>
      <c r="B33">
        <v>7000</v>
      </c>
      <c r="C33">
        <f t="shared" si="0"/>
        <v>7000</v>
      </c>
      <c r="D33">
        <f t="shared" si="1"/>
        <v>6000</v>
      </c>
      <c r="E33">
        <f t="shared" si="2"/>
        <v>1000</v>
      </c>
      <c r="F33">
        <f t="shared" si="3"/>
        <v>1000</v>
      </c>
      <c r="G33">
        <f>SUMSQ($E$3:E33)/A33</f>
        <v>11214417.562724013</v>
      </c>
      <c r="H33">
        <f>SUM($F$3:F33)/A33</f>
        <v>2555.3763440860212</v>
      </c>
      <c r="I33">
        <f t="shared" si="4"/>
        <v>14.285714285714286</v>
      </c>
      <c r="J33">
        <f>AVERAGE($I$3:I33)</f>
        <v>58.990015360983101</v>
      </c>
      <c r="K33">
        <f>SUM($E$3:E33)/H33</f>
        <v>-0.47612034504523443</v>
      </c>
    </row>
    <row r="34" spans="1:11" x14ac:dyDescent="0.3">
      <c r="A34">
        <v>32</v>
      </c>
      <c r="B34">
        <v>10000</v>
      </c>
      <c r="C34">
        <f t="shared" si="0"/>
        <v>10000</v>
      </c>
      <c r="D34">
        <f t="shared" si="1"/>
        <v>7000</v>
      </c>
      <c r="E34">
        <f t="shared" si="2"/>
        <v>3000</v>
      </c>
      <c r="F34">
        <f t="shared" si="3"/>
        <v>3000</v>
      </c>
      <c r="G34">
        <f>SUMSQ($E$3:E34)/A34</f>
        <v>11145217.013888888</v>
      </c>
      <c r="H34">
        <f>SUM($F$3:F34)/A34</f>
        <v>2569.270833333333</v>
      </c>
      <c r="I34">
        <f t="shared" si="4"/>
        <v>30</v>
      </c>
      <c r="J34">
        <f>AVERAGE($I$3:I34)</f>
        <v>58.08407738095238</v>
      </c>
      <c r="K34">
        <f>SUM($E$3:E34)/H34</f>
        <v>0.69410095276707917</v>
      </c>
    </row>
    <row r="35" spans="1:11" x14ac:dyDescent="0.3">
      <c r="A35">
        <v>33</v>
      </c>
      <c r="B35">
        <v>15000</v>
      </c>
      <c r="C35">
        <f t="shared" ref="C35:C66" si="5">B35*$N$2+(1-$N$2)*C34</f>
        <v>15000</v>
      </c>
      <c r="D35">
        <f t="shared" si="1"/>
        <v>10000</v>
      </c>
      <c r="E35">
        <f t="shared" si="2"/>
        <v>5000</v>
      </c>
      <c r="F35">
        <f t="shared" si="3"/>
        <v>5000</v>
      </c>
      <c r="G35">
        <f>SUMSQ($E$3:E35)/A35</f>
        <v>11565058.922558922</v>
      </c>
      <c r="H35">
        <f>SUM($F$3:F35)/A35</f>
        <v>2642.9292929292928</v>
      </c>
      <c r="I35">
        <f t="shared" si="4"/>
        <v>33.333333333333336</v>
      </c>
      <c r="J35">
        <f>AVERAGE($I$3:I35)</f>
        <v>57.334054834054832</v>
      </c>
      <c r="K35">
        <f>SUM($E$3:E35)/H35</f>
        <v>2.5665965985094594</v>
      </c>
    </row>
    <row r="36" spans="1:11" x14ac:dyDescent="0.3">
      <c r="A36">
        <v>34</v>
      </c>
      <c r="B36">
        <v>15000</v>
      </c>
      <c r="C36">
        <f t="shared" si="5"/>
        <v>15000</v>
      </c>
      <c r="D36">
        <f t="shared" si="1"/>
        <v>15000</v>
      </c>
      <c r="E36">
        <f t="shared" si="2"/>
        <v>0</v>
      </c>
      <c r="F36">
        <f t="shared" si="3"/>
        <v>0</v>
      </c>
      <c r="G36">
        <f>SUMSQ($E$3:E36)/A36</f>
        <v>11224910.130718954</v>
      </c>
      <c r="H36">
        <f>SUM($F$3:F36)/A36</f>
        <v>2565.1960784313724</v>
      </c>
      <c r="I36">
        <f t="shared" si="4"/>
        <v>0</v>
      </c>
      <c r="J36">
        <f>AVERAGE($I$3:I36)</f>
        <v>55.647759103641455</v>
      </c>
      <c r="K36">
        <f>SUM($E$3:E36)/H36</f>
        <v>2.6443722530097462</v>
      </c>
    </row>
    <row r="37" spans="1:11" x14ac:dyDescent="0.3">
      <c r="A37">
        <v>35</v>
      </c>
      <c r="B37">
        <v>18000</v>
      </c>
      <c r="C37">
        <f t="shared" si="5"/>
        <v>18000</v>
      </c>
      <c r="D37">
        <f t="shared" si="1"/>
        <v>15000</v>
      </c>
      <c r="E37">
        <f t="shared" si="2"/>
        <v>3000</v>
      </c>
      <c r="F37">
        <f t="shared" si="3"/>
        <v>3000</v>
      </c>
      <c r="G37">
        <f>SUMSQ($E$3:E37)/A37</f>
        <v>11161341.269841269</v>
      </c>
      <c r="H37">
        <f>SUM($F$3:F37)/A37</f>
        <v>2577.6190476190473</v>
      </c>
      <c r="I37">
        <f t="shared" si="4"/>
        <v>16.666666666666668</v>
      </c>
      <c r="J37">
        <f>AVERAGE($I$3:I37)</f>
        <v>54.534013605442176</v>
      </c>
      <c r="K37">
        <f>SUM($E$3:E37)/H37</f>
        <v>3.7954923332717541</v>
      </c>
    </row>
    <row r="38" spans="1:11" x14ac:dyDescent="0.3">
      <c r="A38">
        <v>36</v>
      </c>
      <c r="B38">
        <v>8000</v>
      </c>
      <c r="C38">
        <f t="shared" si="5"/>
        <v>8000</v>
      </c>
      <c r="D38">
        <f t="shared" si="1"/>
        <v>18000</v>
      </c>
      <c r="E38">
        <f t="shared" si="2"/>
        <v>-10000</v>
      </c>
      <c r="F38">
        <f t="shared" si="3"/>
        <v>10000</v>
      </c>
      <c r="G38">
        <f>SUMSQ($E$3:E38)/A38</f>
        <v>13629081.790123455</v>
      </c>
      <c r="H38">
        <f>SUM($F$3:F38)/A38</f>
        <v>2783.7962962962961</v>
      </c>
      <c r="I38">
        <f t="shared" si="4"/>
        <v>125</v>
      </c>
      <c r="J38">
        <f>AVERAGE($I$3:I38)</f>
        <v>56.491402116402114</v>
      </c>
      <c r="K38">
        <f>SUM($E$3:E38)/H38</f>
        <v>-7.783136537502057E-2</v>
      </c>
    </row>
    <row r="39" spans="1:11" x14ac:dyDescent="0.3">
      <c r="A39">
        <v>37</v>
      </c>
      <c r="B39">
        <v>5000</v>
      </c>
      <c r="C39">
        <f t="shared" si="5"/>
        <v>5000</v>
      </c>
      <c r="D39">
        <f t="shared" si="1"/>
        <v>8000</v>
      </c>
      <c r="E39">
        <f t="shared" si="2"/>
        <v>-3000</v>
      </c>
      <c r="F39">
        <f t="shared" si="3"/>
        <v>3000</v>
      </c>
      <c r="G39">
        <f>SUMSQ($E$3:E39)/A39</f>
        <v>13503971.47147147</v>
      </c>
      <c r="H39">
        <f>SUM($F$3:F39)/A39</f>
        <v>2789.6396396396394</v>
      </c>
      <c r="I39">
        <f t="shared" si="4"/>
        <v>60</v>
      </c>
      <c r="J39">
        <f>AVERAGE($I$3:I39)</f>
        <v>56.586229086229082</v>
      </c>
      <c r="K39">
        <f>SUM($E$3:E39)/H39</f>
        <v>-1.1530760536089131</v>
      </c>
    </row>
    <row r="40" spans="1:11" x14ac:dyDescent="0.3">
      <c r="A40">
        <v>38</v>
      </c>
      <c r="B40">
        <v>4000</v>
      </c>
      <c r="C40">
        <f t="shared" si="5"/>
        <v>4000</v>
      </c>
      <c r="D40">
        <f t="shared" si="1"/>
        <v>5000</v>
      </c>
      <c r="E40">
        <f t="shared" si="2"/>
        <v>-1000</v>
      </c>
      <c r="F40">
        <f t="shared" si="3"/>
        <v>1000</v>
      </c>
      <c r="G40">
        <f>SUMSQ($E$3:E40)/A40</f>
        <v>13174919.590643274</v>
      </c>
      <c r="H40">
        <f>SUM($F$3:F40)/A40</f>
        <v>2742.5438596491226</v>
      </c>
      <c r="I40">
        <f t="shared" si="4"/>
        <v>25</v>
      </c>
      <c r="J40">
        <f>AVERAGE($I$3:I40)</f>
        <v>55.755012531328319</v>
      </c>
      <c r="K40">
        <f>SUM($E$3:E40)/H40</f>
        <v>-1.5375019990404604</v>
      </c>
    </row>
    <row r="41" spans="1:11" x14ac:dyDescent="0.3">
      <c r="A41">
        <v>39</v>
      </c>
      <c r="B41">
        <v>4000</v>
      </c>
      <c r="C41">
        <f t="shared" si="5"/>
        <v>4000</v>
      </c>
      <c r="D41">
        <f t="shared" si="1"/>
        <v>4000</v>
      </c>
      <c r="E41">
        <f t="shared" si="2"/>
        <v>0</v>
      </c>
      <c r="F41">
        <f t="shared" si="3"/>
        <v>0</v>
      </c>
      <c r="G41">
        <f>SUMSQ($E$3:E41)/A41</f>
        <v>12837101.139601139</v>
      </c>
      <c r="H41">
        <f>SUM($F$3:F41)/A41</f>
        <v>2672.2222222222222</v>
      </c>
      <c r="I41">
        <f t="shared" si="4"/>
        <v>0</v>
      </c>
      <c r="J41">
        <f>AVERAGE($I$3:I41)</f>
        <v>54.325396825396822</v>
      </c>
      <c r="K41">
        <f>SUM($E$3:E41)/H41</f>
        <v>-1.5779625779625777</v>
      </c>
    </row>
    <row r="42" spans="1:11" x14ac:dyDescent="0.3">
      <c r="A42">
        <v>40</v>
      </c>
      <c r="B42">
        <v>2000</v>
      </c>
      <c r="C42">
        <f t="shared" si="5"/>
        <v>2000</v>
      </c>
      <c r="D42">
        <f t="shared" si="1"/>
        <v>4000</v>
      </c>
      <c r="E42">
        <f t="shared" si="2"/>
        <v>-2000</v>
      </c>
      <c r="F42">
        <f t="shared" si="3"/>
        <v>2000</v>
      </c>
      <c r="G42">
        <f>SUMSQ($E$3:E42)/A42</f>
        <v>12616173.61111111</v>
      </c>
      <c r="H42">
        <f>SUM($F$3:F42)/A42</f>
        <v>2655.4166666666665</v>
      </c>
      <c r="I42">
        <f t="shared" si="4"/>
        <v>100</v>
      </c>
      <c r="J42">
        <f>AVERAGE($I$3:I42)</f>
        <v>55.467261904761905</v>
      </c>
      <c r="K42">
        <f>SUM($E$3:E42)/H42</f>
        <v>-2.3411266279617133</v>
      </c>
    </row>
    <row r="43" spans="1:11" x14ac:dyDescent="0.3">
      <c r="A43">
        <v>41</v>
      </c>
      <c r="B43">
        <v>5000</v>
      </c>
      <c r="C43">
        <f t="shared" si="5"/>
        <v>5000</v>
      </c>
      <c r="D43">
        <f t="shared" si="1"/>
        <v>2000</v>
      </c>
      <c r="E43">
        <f t="shared" si="2"/>
        <v>3000</v>
      </c>
      <c r="F43">
        <f t="shared" si="3"/>
        <v>3000</v>
      </c>
      <c r="G43">
        <f>SUMSQ($E$3:E43)/A43</f>
        <v>12527974.254742546</v>
      </c>
      <c r="H43">
        <f>SUM($F$3:F43)/A43</f>
        <v>2663.8211382113818</v>
      </c>
      <c r="I43">
        <f t="shared" si="4"/>
        <v>60</v>
      </c>
      <c r="J43">
        <f>AVERAGE($I$3:I43)</f>
        <v>55.577816492450637</v>
      </c>
      <c r="K43">
        <f>SUM($E$3:E43)/H43</f>
        <v>-1.20753853197009</v>
      </c>
    </row>
    <row r="44" spans="1:11" x14ac:dyDescent="0.3">
      <c r="A44">
        <v>42</v>
      </c>
      <c r="B44">
        <v>7000</v>
      </c>
      <c r="C44">
        <f t="shared" si="5"/>
        <v>7000</v>
      </c>
      <c r="D44">
        <f t="shared" si="1"/>
        <v>5000</v>
      </c>
      <c r="E44">
        <f t="shared" si="2"/>
        <v>2000</v>
      </c>
      <c r="F44">
        <f t="shared" si="3"/>
        <v>2000</v>
      </c>
      <c r="G44">
        <f>SUMSQ($E$3:E44)/A44</f>
        <v>12324927.248677248</v>
      </c>
      <c r="H44">
        <f>SUM($F$3:F44)/A44</f>
        <v>2648.0158730158728</v>
      </c>
      <c r="I44">
        <f t="shared" si="4"/>
        <v>28.571428571428573</v>
      </c>
      <c r="J44">
        <f>AVERAGE($I$3:I44)</f>
        <v>54.934807256235821</v>
      </c>
      <c r="K44">
        <f>SUM($E$3:E44)/H44</f>
        <v>-0.45946350966581728</v>
      </c>
    </row>
    <row r="45" spans="1:11" x14ac:dyDescent="0.3">
      <c r="A45">
        <v>43</v>
      </c>
      <c r="B45">
        <v>10000</v>
      </c>
      <c r="C45">
        <f t="shared" si="5"/>
        <v>10000</v>
      </c>
      <c r="D45">
        <f t="shared" si="1"/>
        <v>7000</v>
      </c>
      <c r="E45">
        <f t="shared" si="2"/>
        <v>3000</v>
      </c>
      <c r="F45">
        <f t="shared" si="3"/>
        <v>3000</v>
      </c>
      <c r="G45">
        <f>SUMSQ($E$3:E45)/A45</f>
        <v>12247603.359173127</v>
      </c>
      <c r="H45">
        <f>SUM($F$3:F45)/A45</f>
        <v>2656.2015503875969</v>
      </c>
      <c r="I45">
        <f t="shared" si="4"/>
        <v>30</v>
      </c>
      <c r="J45">
        <f>AVERAGE($I$3:I45)</f>
        <v>54.354928017718713</v>
      </c>
      <c r="K45">
        <f>SUM($E$3:E45)/H45</f>
        <v>0.67138479498030079</v>
      </c>
    </row>
    <row r="46" spans="1:11" x14ac:dyDescent="0.3">
      <c r="A46">
        <v>44</v>
      </c>
      <c r="B46">
        <v>14000</v>
      </c>
      <c r="C46">
        <f t="shared" si="5"/>
        <v>14000</v>
      </c>
      <c r="D46">
        <f t="shared" si="1"/>
        <v>10000</v>
      </c>
      <c r="E46">
        <f t="shared" si="2"/>
        <v>4000</v>
      </c>
      <c r="F46">
        <f t="shared" si="3"/>
        <v>4000</v>
      </c>
      <c r="G46">
        <f>SUMSQ($E$3:E46)/A46</f>
        <v>12332885.101010101</v>
      </c>
      <c r="H46">
        <f>SUM($F$3:F46)/A46</f>
        <v>2686.742424242424</v>
      </c>
      <c r="I46">
        <f t="shared" si="4"/>
        <v>28.571428571428573</v>
      </c>
      <c r="J46">
        <f>AVERAGE($I$3:I46)</f>
        <v>53.768939393939384</v>
      </c>
      <c r="K46">
        <f>SUM($E$3:E46)/H46</f>
        <v>2.1525447624418446</v>
      </c>
    </row>
    <row r="47" spans="1:11" x14ac:dyDescent="0.3">
      <c r="A47">
        <v>45</v>
      </c>
      <c r="B47">
        <v>16000</v>
      </c>
      <c r="C47">
        <f t="shared" si="5"/>
        <v>16000</v>
      </c>
      <c r="D47">
        <f t="shared" si="1"/>
        <v>14000</v>
      </c>
      <c r="E47">
        <f t="shared" si="2"/>
        <v>2000</v>
      </c>
      <c r="F47">
        <f t="shared" si="3"/>
        <v>2000</v>
      </c>
      <c r="G47">
        <f>SUMSQ($E$3:E47)/A47</f>
        <v>12147709.876543209</v>
      </c>
      <c r="H47">
        <f>SUM($F$3:F47)/A47</f>
        <v>2671.4814814814813</v>
      </c>
      <c r="I47">
        <f t="shared" si="4"/>
        <v>12.5</v>
      </c>
      <c r="J47">
        <f>AVERAGE($I$3:I47)</f>
        <v>52.851851851851848</v>
      </c>
      <c r="K47">
        <f>SUM($E$3:E47)/H47</f>
        <v>2.9134895327880219</v>
      </c>
    </row>
    <row r="48" spans="1:11" x14ac:dyDescent="0.3">
      <c r="A48">
        <v>46</v>
      </c>
      <c r="B48">
        <v>16000</v>
      </c>
      <c r="C48">
        <f t="shared" si="5"/>
        <v>16000</v>
      </c>
      <c r="D48">
        <f t="shared" si="1"/>
        <v>16000</v>
      </c>
      <c r="E48">
        <f t="shared" si="2"/>
        <v>0</v>
      </c>
      <c r="F48">
        <f t="shared" si="3"/>
        <v>0</v>
      </c>
      <c r="G48">
        <f>SUMSQ($E$3:E48)/A48</f>
        <v>11883629.227053139</v>
      </c>
      <c r="H48">
        <f>SUM($F$3:F48)/A48</f>
        <v>2613.405797101449</v>
      </c>
      <c r="I48">
        <f t="shared" si="4"/>
        <v>0</v>
      </c>
      <c r="J48">
        <f>AVERAGE($I$3:I48)</f>
        <v>51.702898550724633</v>
      </c>
      <c r="K48">
        <f>SUM($E$3:E48)/H48</f>
        <v>2.9782337446277558</v>
      </c>
    </row>
    <row r="49" spans="1:11" x14ac:dyDescent="0.3">
      <c r="A49">
        <v>47</v>
      </c>
      <c r="B49">
        <v>20000</v>
      </c>
      <c r="C49">
        <f t="shared" si="5"/>
        <v>20000</v>
      </c>
      <c r="D49">
        <f t="shared" si="1"/>
        <v>16000</v>
      </c>
      <c r="E49">
        <f t="shared" si="2"/>
        <v>4000</v>
      </c>
      <c r="F49">
        <f t="shared" si="3"/>
        <v>4000</v>
      </c>
      <c r="G49">
        <f>SUMSQ($E$3:E49)/A49</f>
        <v>11971211.583924349</v>
      </c>
      <c r="H49">
        <f>SUM($F$3:F49)/A49</f>
        <v>2642.9078014184397</v>
      </c>
      <c r="I49">
        <f t="shared" si="4"/>
        <v>20</v>
      </c>
      <c r="J49">
        <f>AVERAGE($I$3:I49)</f>
        <v>51.028368794326234</v>
      </c>
      <c r="K49">
        <f>SUM($E$3:E49)/H49</f>
        <v>4.4584730980813099</v>
      </c>
    </row>
    <row r="50" spans="1:11" x14ac:dyDescent="0.3">
      <c r="A50">
        <v>48</v>
      </c>
      <c r="B50">
        <v>12000</v>
      </c>
      <c r="C50">
        <f t="shared" si="5"/>
        <v>12000</v>
      </c>
      <c r="D50">
        <f t="shared" si="1"/>
        <v>20000</v>
      </c>
      <c r="E50">
        <f t="shared" si="2"/>
        <v>-8000</v>
      </c>
      <c r="F50">
        <f t="shared" si="3"/>
        <v>8000</v>
      </c>
      <c r="G50">
        <f>SUMSQ($E$3:E50)/A50</f>
        <v>13055144.675925925</v>
      </c>
      <c r="H50">
        <f>SUM($F$3:F50)/A50</f>
        <v>2754.5138888888887</v>
      </c>
      <c r="I50">
        <f t="shared" si="4"/>
        <v>66.666666666666671</v>
      </c>
      <c r="J50">
        <f>AVERAGE($I$3:I50)</f>
        <v>51.354166666666657</v>
      </c>
      <c r="K50">
        <f>SUM($E$3:E50)/H50</f>
        <v>1.3735030883650576</v>
      </c>
    </row>
    <row r="51" spans="1:11" x14ac:dyDescent="0.3">
      <c r="A51">
        <v>49</v>
      </c>
      <c r="B51">
        <v>5000</v>
      </c>
      <c r="C51">
        <f t="shared" si="5"/>
        <v>5000</v>
      </c>
      <c r="D51">
        <f t="shared" si="1"/>
        <v>12000</v>
      </c>
      <c r="E51">
        <f t="shared" si="2"/>
        <v>-7000</v>
      </c>
      <c r="F51">
        <f t="shared" si="3"/>
        <v>7000</v>
      </c>
      <c r="G51">
        <f>SUMSQ($E$3:E51)/A51</f>
        <v>13788713.151927438</v>
      </c>
      <c r="H51">
        <f>SUM($F$3:F51)/A51</f>
        <v>2841.1564625850338</v>
      </c>
      <c r="I51">
        <f t="shared" si="4"/>
        <v>140</v>
      </c>
      <c r="J51">
        <f>AVERAGE($I$3:I51)</f>
        <v>53.16326530612244</v>
      </c>
      <c r="K51">
        <f>SUM($E$3:E51)/H51</f>
        <v>-1.1321680833233567</v>
      </c>
    </row>
    <row r="52" spans="1:11" x14ac:dyDescent="0.3">
      <c r="A52">
        <v>50</v>
      </c>
      <c r="B52">
        <v>2000</v>
      </c>
      <c r="C52">
        <f t="shared" si="5"/>
        <v>2000</v>
      </c>
      <c r="D52">
        <f t="shared" si="1"/>
        <v>5000</v>
      </c>
      <c r="E52">
        <f t="shared" si="2"/>
        <v>-3000</v>
      </c>
      <c r="F52">
        <f t="shared" si="3"/>
        <v>3000</v>
      </c>
      <c r="G52">
        <f>SUMSQ($E$3:E52)/A52</f>
        <v>13692938.888888888</v>
      </c>
      <c r="H52">
        <f>SUM($F$3:F52)/A52</f>
        <v>2844.333333333333</v>
      </c>
      <c r="I52">
        <f t="shared" si="4"/>
        <v>150</v>
      </c>
      <c r="J52">
        <f>AVERAGE($I$3:I52)</f>
        <v>55.099999999999994</v>
      </c>
      <c r="K52">
        <f>SUM($E$3:E52)/H52</f>
        <v>-2.1856322512598148</v>
      </c>
    </row>
    <row r="53" spans="1:11" x14ac:dyDescent="0.3">
      <c r="A53">
        <v>51</v>
      </c>
      <c r="B53">
        <v>3000</v>
      </c>
      <c r="C53">
        <f t="shared" si="5"/>
        <v>3000</v>
      </c>
      <c r="D53">
        <f t="shared" si="1"/>
        <v>2000</v>
      </c>
      <c r="E53">
        <f t="shared" si="2"/>
        <v>1000</v>
      </c>
      <c r="F53">
        <f t="shared" si="3"/>
        <v>1000</v>
      </c>
      <c r="G53">
        <f>SUMSQ($E$3:E53)/A53</f>
        <v>13444057.734204793</v>
      </c>
      <c r="H53">
        <f>SUM($F$3:F53)/A53</f>
        <v>2808.1699346405226</v>
      </c>
      <c r="I53">
        <f t="shared" si="4"/>
        <v>33.333333333333336</v>
      </c>
      <c r="J53">
        <f>AVERAGE($I$3:I53)</f>
        <v>54.673202614379079</v>
      </c>
      <c r="K53">
        <f>SUM($E$3:E53)/H53</f>
        <v>-1.8576748516234145</v>
      </c>
    </row>
    <row r="54" spans="1:11" x14ac:dyDescent="0.3">
      <c r="A54">
        <v>52</v>
      </c>
      <c r="B54">
        <v>2000</v>
      </c>
      <c r="C54">
        <f t="shared" si="5"/>
        <v>2000</v>
      </c>
      <c r="D54">
        <f t="shared" si="1"/>
        <v>3000</v>
      </c>
      <c r="E54">
        <f t="shared" si="2"/>
        <v>-1000</v>
      </c>
      <c r="F54">
        <f t="shared" si="3"/>
        <v>1000</v>
      </c>
      <c r="G54">
        <f>SUMSQ($E$3:E54)/A54</f>
        <v>13204748.931623932</v>
      </c>
      <c r="H54">
        <f>SUM($F$3:F54)/A54</f>
        <v>2773.3974358974356</v>
      </c>
      <c r="I54">
        <f t="shared" si="4"/>
        <v>50</v>
      </c>
      <c r="J54">
        <f>AVERAGE($I$3:I54)</f>
        <v>54.583333333333329</v>
      </c>
      <c r="K54">
        <f>SUM($E$3:E54)/H54</f>
        <v>-2.2415347278400555</v>
      </c>
    </row>
    <row r="55" spans="1:11" x14ac:dyDescent="0.3">
      <c r="A55">
        <v>53</v>
      </c>
      <c r="B55">
        <v>7000</v>
      </c>
      <c r="C55">
        <f t="shared" si="5"/>
        <v>7000</v>
      </c>
      <c r="D55">
        <f t="shared" si="1"/>
        <v>2000</v>
      </c>
      <c r="E55">
        <f t="shared" si="2"/>
        <v>5000</v>
      </c>
      <c r="F55">
        <f t="shared" si="3"/>
        <v>5000</v>
      </c>
      <c r="G55">
        <f>SUMSQ($E$3:E55)/A55</f>
        <v>13427300.838574423</v>
      </c>
      <c r="H55">
        <f>SUM($F$3:F55)/A55</f>
        <v>2815.4088050314463</v>
      </c>
      <c r="I55">
        <f t="shared" si="4"/>
        <v>71.428571428571431</v>
      </c>
      <c r="J55">
        <f>AVERAGE($I$3:I55)</f>
        <v>54.901168014375557</v>
      </c>
      <c r="K55">
        <f>SUM($E$3:E55)/H55</f>
        <v>-0.43214564950295975</v>
      </c>
    </row>
    <row r="56" spans="1:11" x14ac:dyDescent="0.3">
      <c r="A56">
        <v>54</v>
      </c>
      <c r="B56">
        <v>6000</v>
      </c>
      <c r="C56">
        <f t="shared" si="5"/>
        <v>6000</v>
      </c>
      <c r="D56">
        <f t="shared" si="1"/>
        <v>7000</v>
      </c>
      <c r="E56">
        <f t="shared" si="2"/>
        <v>-1000</v>
      </c>
      <c r="F56">
        <f t="shared" si="3"/>
        <v>1000</v>
      </c>
      <c r="G56">
        <f>SUMSQ($E$3:E56)/A56</f>
        <v>13197165.637860082</v>
      </c>
      <c r="H56">
        <f>SUM($F$3:F56)/A56</f>
        <v>2781.7901234567898</v>
      </c>
      <c r="I56">
        <f t="shared" si="4"/>
        <v>16.666666666666668</v>
      </c>
      <c r="J56">
        <f>AVERAGE($I$3:I56)</f>
        <v>54.193121693121689</v>
      </c>
      <c r="K56">
        <f>SUM($E$3:E56)/H56</f>
        <v>-0.7968489958948185</v>
      </c>
    </row>
    <row r="57" spans="1:11" x14ac:dyDescent="0.3">
      <c r="A57">
        <v>55</v>
      </c>
      <c r="B57">
        <v>8000</v>
      </c>
      <c r="C57">
        <f t="shared" si="5"/>
        <v>8000</v>
      </c>
      <c r="D57">
        <f t="shared" si="1"/>
        <v>6000</v>
      </c>
      <c r="E57">
        <f t="shared" si="2"/>
        <v>2000</v>
      </c>
      <c r="F57">
        <f t="shared" si="3"/>
        <v>2000</v>
      </c>
      <c r="G57">
        <f>SUMSQ($E$3:E57)/A57</f>
        <v>13029944.444444444</v>
      </c>
      <c r="H57">
        <f>SUM($F$3:F57)/A57</f>
        <v>2767.5757575757575</v>
      </c>
      <c r="I57">
        <f t="shared" si="4"/>
        <v>25</v>
      </c>
      <c r="J57">
        <f>AVERAGE($I$3:I57)</f>
        <v>53.662337662337656</v>
      </c>
      <c r="K57">
        <f>SUM($E$3:E57)/H57</f>
        <v>-7.828752874192467E-2</v>
      </c>
    </row>
    <row r="58" spans="1:11" x14ac:dyDescent="0.3">
      <c r="A58">
        <v>56</v>
      </c>
      <c r="B58">
        <v>10000</v>
      </c>
      <c r="C58">
        <f t="shared" si="5"/>
        <v>10000</v>
      </c>
      <c r="D58">
        <f t="shared" si="1"/>
        <v>8000</v>
      </c>
      <c r="E58">
        <f t="shared" si="2"/>
        <v>2000</v>
      </c>
      <c r="F58">
        <f t="shared" si="3"/>
        <v>2000</v>
      </c>
      <c r="G58">
        <f>SUMSQ($E$3:E58)/A58</f>
        <v>12868695.436507937</v>
      </c>
      <c r="H58">
        <f>SUM($F$3:F58)/A58</f>
        <v>2753.8690476190473</v>
      </c>
      <c r="I58">
        <f t="shared" si="4"/>
        <v>20</v>
      </c>
      <c r="J58">
        <f>AVERAGE($I$3:I58)</f>
        <v>53.061224489795912</v>
      </c>
      <c r="K58">
        <f>SUM($E$3:E58)/H58</f>
        <v>0.64757375986166676</v>
      </c>
    </row>
    <row r="59" spans="1:11" x14ac:dyDescent="0.3">
      <c r="A59">
        <v>57</v>
      </c>
      <c r="B59">
        <v>20000</v>
      </c>
      <c r="C59">
        <f t="shared" si="5"/>
        <v>20000</v>
      </c>
      <c r="D59">
        <f t="shared" si="1"/>
        <v>10000</v>
      </c>
      <c r="E59">
        <f t="shared" si="2"/>
        <v>10000</v>
      </c>
      <c r="F59">
        <f t="shared" si="3"/>
        <v>10000</v>
      </c>
      <c r="G59">
        <f>SUMSQ($E$3:E59)/A59</f>
        <v>14397314.814814813</v>
      </c>
      <c r="H59">
        <f>SUM($F$3:F59)/A59</f>
        <v>2880.9941520467833</v>
      </c>
      <c r="I59">
        <f t="shared" si="4"/>
        <v>50</v>
      </c>
      <c r="J59">
        <f>AVERAGE($I$3:I59)</f>
        <v>53.007518796992478</v>
      </c>
      <c r="K59">
        <f>SUM($E$3:E59)/H59</f>
        <v>4.090023343144221</v>
      </c>
    </row>
    <row r="60" spans="1:11" x14ac:dyDescent="0.3">
      <c r="A60">
        <v>58</v>
      </c>
      <c r="B60">
        <v>20000</v>
      </c>
      <c r="C60">
        <f t="shared" si="5"/>
        <v>20000</v>
      </c>
      <c r="D60">
        <f t="shared" si="1"/>
        <v>20000</v>
      </c>
      <c r="E60">
        <f t="shared" si="2"/>
        <v>0</v>
      </c>
      <c r="F60">
        <f t="shared" si="3"/>
        <v>0</v>
      </c>
      <c r="G60">
        <f>SUMSQ($E$3:E60)/A60</f>
        <v>14149085.249042146</v>
      </c>
      <c r="H60">
        <f>SUM($F$3:F60)/A60</f>
        <v>2831.3218390804595</v>
      </c>
      <c r="I60">
        <f t="shared" ref="I60:I62" si="6">100*F60/B60</f>
        <v>0</v>
      </c>
      <c r="J60">
        <f>AVERAGE($I$3:I60)</f>
        <v>52.093596059113295</v>
      </c>
      <c r="K60">
        <f>SUM($E$3:E60)/H60</f>
        <v>4.1617781386379784</v>
      </c>
    </row>
    <row r="61" spans="1:11" x14ac:dyDescent="0.3">
      <c r="A61">
        <v>59</v>
      </c>
      <c r="B61">
        <v>22000</v>
      </c>
      <c r="C61">
        <f t="shared" si="5"/>
        <v>22000</v>
      </c>
      <c r="D61">
        <f t="shared" si="1"/>
        <v>20000</v>
      </c>
      <c r="E61">
        <f t="shared" si="2"/>
        <v>2000</v>
      </c>
      <c r="F61">
        <f t="shared" si="3"/>
        <v>2000</v>
      </c>
      <c r="G61">
        <f>SUMSQ($E$3:E61)/A61</f>
        <v>13977066.854990583</v>
      </c>
      <c r="H61">
        <f>SUM($F$3:F61)/A61</f>
        <v>2817.231638418079</v>
      </c>
      <c r="I61">
        <f t="shared" si="6"/>
        <v>9.0909090909090917</v>
      </c>
      <c r="J61">
        <f>AVERAGE($I$3:I61)</f>
        <v>51.364736957957291</v>
      </c>
      <c r="K61">
        <f>SUM($E$3:E61)/H61</f>
        <v>4.8925097763962704</v>
      </c>
    </row>
    <row r="62" spans="1:11" x14ac:dyDescent="0.3">
      <c r="A62">
        <v>60</v>
      </c>
      <c r="B62">
        <v>8000</v>
      </c>
      <c r="C62">
        <f t="shared" si="5"/>
        <v>8000</v>
      </c>
      <c r="D62">
        <f t="shared" si="1"/>
        <v>22000</v>
      </c>
      <c r="E62">
        <f t="shared" si="2"/>
        <v>-14000</v>
      </c>
      <c r="F62">
        <f t="shared" si="3"/>
        <v>14000</v>
      </c>
      <c r="G62">
        <f>SUMSQ($E$3:E62)/A62</f>
        <v>17010782.407407407</v>
      </c>
      <c r="H62">
        <f>SUM($F$3:F62)/A62</f>
        <v>3003.6111111111109</v>
      </c>
      <c r="I62">
        <f t="shared" si="6"/>
        <v>175</v>
      </c>
      <c r="J62">
        <f>AVERAGE($I$3:I62)</f>
        <v>53.425324675324667</v>
      </c>
      <c r="K62">
        <f>SUM($E$3:E62)/H62</f>
        <v>-7.2135392583001751E-2</v>
      </c>
    </row>
    <row r="63" spans="1:11" x14ac:dyDescent="0.3">
      <c r="A63">
        <v>61</v>
      </c>
      <c r="D63" s="4">
        <f t="shared" si="1"/>
        <v>8000</v>
      </c>
    </row>
    <row r="64" spans="1:11" x14ac:dyDescent="0.3">
      <c r="A64">
        <v>62</v>
      </c>
      <c r="D64" s="4">
        <f>D63</f>
        <v>8000</v>
      </c>
    </row>
    <row r="65" spans="1:4" x14ac:dyDescent="0.3">
      <c r="A65">
        <v>63</v>
      </c>
      <c r="D65" s="4">
        <f t="shared" ref="D65:D74" si="7">D64</f>
        <v>8000</v>
      </c>
    </row>
    <row r="66" spans="1:4" x14ac:dyDescent="0.3">
      <c r="A66">
        <v>64</v>
      </c>
      <c r="D66" s="4">
        <f t="shared" si="7"/>
        <v>8000</v>
      </c>
    </row>
    <row r="67" spans="1:4" x14ac:dyDescent="0.3">
      <c r="A67">
        <v>65</v>
      </c>
      <c r="D67" s="4">
        <f t="shared" si="7"/>
        <v>8000</v>
      </c>
    </row>
    <row r="68" spans="1:4" x14ac:dyDescent="0.3">
      <c r="A68">
        <v>66</v>
      </c>
      <c r="D68" s="4">
        <f t="shared" si="7"/>
        <v>8000</v>
      </c>
    </row>
    <row r="69" spans="1:4" x14ac:dyDescent="0.3">
      <c r="A69">
        <v>67</v>
      </c>
      <c r="D69" s="4">
        <f t="shared" si="7"/>
        <v>8000</v>
      </c>
    </row>
    <row r="70" spans="1:4" x14ac:dyDescent="0.3">
      <c r="A70">
        <v>68</v>
      </c>
      <c r="D70" s="4">
        <f t="shared" si="7"/>
        <v>8000</v>
      </c>
    </row>
    <row r="71" spans="1:4" x14ac:dyDescent="0.3">
      <c r="A71">
        <v>69</v>
      </c>
      <c r="D71" s="4">
        <f t="shared" si="7"/>
        <v>8000</v>
      </c>
    </row>
    <row r="72" spans="1:4" x14ac:dyDescent="0.3">
      <c r="A72">
        <v>70</v>
      </c>
      <c r="D72" s="4">
        <f t="shared" si="7"/>
        <v>8000</v>
      </c>
    </row>
    <row r="73" spans="1:4" x14ac:dyDescent="0.3">
      <c r="A73">
        <v>71</v>
      </c>
      <c r="D73" s="4">
        <f t="shared" si="7"/>
        <v>8000</v>
      </c>
    </row>
    <row r="74" spans="1:4" x14ac:dyDescent="0.3">
      <c r="A74">
        <v>72</v>
      </c>
      <c r="D74" s="4">
        <f t="shared" si="7"/>
        <v>8000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F938-F695-4E08-A04D-B53464935F6F}">
  <dimension ref="A1:AE74"/>
  <sheetViews>
    <sheetView workbookViewId="0">
      <selection activeCell="D4" sqref="D4"/>
    </sheetView>
  </sheetViews>
  <sheetFormatPr defaultRowHeight="14.4" x14ac:dyDescent="0.3"/>
  <cols>
    <col min="2" max="2" width="12.77734375" customWidth="1"/>
    <col min="5" max="5" width="11.33203125" bestFit="1" customWidth="1"/>
    <col min="15" max="15" width="11" bestFit="1" customWidth="1"/>
    <col min="17" max="17" width="11" bestFit="1" customWidth="1"/>
    <col min="19" max="19" width="12.44140625" bestFit="1" customWidth="1"/>
  </cols>
  <sheetData>
    <row r="1" spans="1:28" x14ac:dyDescent="0.3">
      <c r="A1" s="2" t="s">
        <v>11</v>
      </c>
      <c r="B1" s="2" t="s">
        <v>1</v>
      </c>
      <c r="C1" s="3" t="s">
        <v>2</v>
      </c>
      <c r="D1" s="3" t="s">
        <v>17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O1" s="3" t="s">
        <v>16</v>
      </c>
      <c r="S1" s="3" t="s">
        <v>20</v>
      </c>
    </row>
    <row r="2" spans="1:28" x14ac:dyDescent="0.3">
      <c r="A2">
        <v>0</v>
      </c>
      <c r="B2" s="1"/>
      <c r="C2">
        <f>X18</f>
        <v>4800.5649717514116</v>
      </c>
      <c r="D2">
        <f>X19</f>
        <v>112.00333425951655</v>
      </c>
      <c r="N2" s="18" t="s">
        <v>18</v>
      </c>
      <c r="O2">
        <v>0.98869782695666553</v>
      </c>
      <c r="R2" s="18" t="s">
        <v>18</v>
      </c>
      <c r="S2">
        <v>0.3</v>
      </c>
      <c r="W2" t="s">
        <v>21</v>
      </c>
    </row>
    <row r="3" spans="1:28" ht="15" thickBot="1" x14ac:dyDescent="0.35">
      <c r="A3">
        <v>1</v>
      </c>
      <c r="B3">
        <v>2000</v>
      </c>
      <c r="C3">
        <f t="shared" ref="C3:C34" si="0">$O$2*B3+(1-$O$2)*(C2+D2)</f>
        <v>2032.9183509950669</v>
      </c>
      <c r="D3">
        <f t="shared" ref="D3:D34" si="1">$O$3*(C3-C2)+(1-$O$3)*D2</f>
        <v>112.00333425951655</v>
      </c>
      <c r="E3">
        <f>C2+D2</f>
        <v>4912.5683060109277</v>
      </c>
      <c r="F3">
        <f>B3-E3</f>
        <v>-2912.5683060109277</v>
      </c>
      <c r="G3">
        <f>ABS(F3)</f>
        <v>2912.5683060109277</v>
      </c>
      <c r="H3">
        <f>SUMSQ($F$3:F3)/A3</f>
        <v>8483054.1371793654</v>
      </c>
      <c r="I3">
        <f>SUM($G$3:G3)/A3</f>
        <v>2912.5683060109277</v>
      </c>
      <c r="J3">
        <f>100*G3/B3</f>
        <v>145.62841530054638</v>
      </c>
      <c r="K3">
        <f>AVERAGE($J$3:J3)</f>
        <v>145.62841530054638</v>
      </c>
      <c r="L3">
        <f>SUM($F$3:F3)/I3</f>
        <v>-1</v>
      </c>
      <c r="N3" s="18" t="s">
        <v>19</v>
      </c>
      <c r="O3">
        <v>0</v>
      </c>
      <c r="R3" s="18" t="s">
        <v>19</v>
      </c>
      <c r="S3">
        <v>0.1</v>
      </c>
    </row>
    <row r="4" spans="1:28" x14ac:dyDescent="0.3">
      <c r="A4">
        <v>2</v>
      </c>
      <c r="B4">
        <v>3000</v>
      </c>
      <c r="C4">
        <f t="shared" si="0"/>
        <v>2990.3357569211448</v>
      </c>
      <c r="D4">
        <f t="shared" si="1"/>
        <v>112.00333425951655</v>
      </c>
      <c r="E4">
        <f t="shared" ref="E4:E62" si="2">C3+D3</f>
        <v>2144.9216852545833</v>
      </c>
      <c r="F4">
        <f t="shared" ref="F4:F62" si="3">B4-E4</f>
        <v>855.07831474541672</v>
      </c>
      <c r="G4">
        <f t="shared" ref="G4:G62" si="4">ABS(F4)</f>
        <v>855.07831474541672</v>
      </c>
      <c r="H4">
        <f>SUMSQ($F$3:F4)/A4</f>
        <v>4607106.530763614</v>
      </c>
      <c r="I4">
        <f>SUM($G$3:G4)/A4</f>
        <v>1883.8233103781722</v>
      </c>
      <c r="J4">
        <f>100*G4/B4</f>
        <v>28.502610491513892</v>
      </c>
      <c r="K4">
        <f>AVERAGE($J$3:J4)</f>
        <v>87.065512896030128</v>
      </c>
      <c r="L4">
        <f>SUM($F$3:F4)/I4</f>
        <v>-1.0921884127511277</v>
      </c>
      <c r="N4" s="3"/>
      <c r="O4" s="13" t="s">
        <v>12</v>
      </c>
      <c r="P4" s="6" t="s">
        <v>13</v>
      </c>
      <c r="Q4" s="7" t="s">
        <v>14</v>
      </c>
      <c r="R4" s="3"/>
      <c r="S4" s="13" t="s">
        <v>12</v>
      </c>
      <c r="T4" s="6" t="s">
        <v>13</v>
      </c>
      <c r="U4" s="7" t="s">
        <v>14</v>
      </c>
      <c r="W4" s="17" t="s">
        <v>22</v>
      </c>
      <c r="X4" s="17"/>
    </row>
    <row r="5" spans="1:28" x14ac:dyDescent="0.3">
      <c r="A5">
        <v>3</v>
      </c>
      <c r="B5">
        <v>3000</v>
      </c>
      <c r="C5">
        <f t="shared" si="0"/>
        <v>3001.1566541176217</v>
      </c>
      <c r="D5">
        <f t="shared" si="1"/>
        <v>112.00333425951655</v>
      </c>
      <c r="E5">
        <f t="shared" si="2"/>
        <v>3102.3390911806614</v>
      </c>
      <c r="F5">
        <f t="shared" si="3"/>
        <v>-102.3390911806614</v>
      </c>
      <c r="G5">
        <f t="shared" si="4"/>
        <v>102.3390911806614</v>
      </c>
      <c r="H5">
        <f>SUMSQ($F$3:F5)/A5</f>
        <v>3074895.4503703038</v>
      </c>
      <c r="I5">
        <f>SUM($G$3:G5)/A5</f>
        <v>1289.9952373123353</v>
      </c>
      <c r="J5">
        <f t="shared" ref="J5:J62" si="5">100*G5/B5</f>
        <v>3.41130303935538</v>
      </c>
      <c r="K5">
        <f>AVERAGE($J$3:J5)</f>
        <v>59.180776277138541</v>
      </c>
      <c r="L5">
        <f>SUM($F$3:F5)/I5</f>
        <v>-1.6742922919204792</v>
      </c>
      <c r="N5" s="3" t="s">
        <v>6</v>
      </c>
      <c r="O5" s="14">
        <f>H62</f>
        <v>16526363.131190363</v>
      </c>
      <c r="P5">
        <f>MIN(H3:H62)</f>
        <v>1958390.9421496517</v>
      </c>
      <c r="Q5" s="9">
        <f>MAX(H3:H62)</f>
        <v>16526363.131190363</v>
      </c>
      <c r="R5" s="3" t="s">
        <v>6</v>
      </c>
      <c r="S5" s="14">
        <v>28910358.501575399</v>
      </c>
      <c r="T5">
        <v>2177755.4962796648</v>
      </c>
      <c r="U5" s="9">
        <v>28910358.501575399</v>
      </c>
      <c r="W5" t="s">
        <v>23</v>
      </c>
      <c r="X5">
        <v>0.3628927091252534</v>
      </c>
    </row>
    <row r="6" spans="1:28" x14ac:dyDescent="0.3">
      <c r="A6">
        <v>4</v>
      </c>
      <c r="B6">
        <v>3000</v>
      </c>
      <c r="C6">
        <f t="shared" si="0"/>
        <v>3001.2789537702201</v>
      </c>
      <c r="D6">
        <f t="shared" si="1"/>
        <v>112.00333425951655</v>
      </c>
      <c r="E6">
        <f t="shared" si="2"/>
        <v>3113.1599883771382</v>
      </c>
      <c r="F6">
        <f t="shared" si="3"/>
        <v>-113.15998837713823</v>
      </c>
      <c r="G6">
        <f t="shared" si="4"/>
        <v>113.15998837713823</v>
      </c>
      <c r="H6">
        <f>SUMSQ($F$3:F6)/A6</f>
        <v>2309372.8835201063</v>
      </c>
      <c r="I6">
        <f>SUM($G$3:G6)/A6</f>
        <v>995.78642507853601</v>
      </c>
      <c r="J6">
        <f t="shared" si="5"/>
        <v>3.7719996125712743</v>
      </c>
      <c r="K6">
        <f>AVERAGE($J$3:J6)</f>
        <v>45.328582110996727</v>
      </c>
      <c r="L6">
        <f>SUM($F$3:F6)/I6</f>
        <v>-2.2826070064612938</v>
      </c>
      <c r="N6" s="3" t="s">
        <v>7</v>
      </c>
      <c r="O6" s="14">
        <f>I62</f>
        <v>2937.8877872358298</v>
      </c>
      <c r="P6">
        <f>MIN(I3:I62)</f>
        <v>973.97268245688133</v>
      </c>
      <c r="Q6" s="9">
        <f>MAX(I3:I62)</f>
        <v>2937.8877872358298</v>
      </c>
      <c r="R6" s="3" t="s">
        <v>7</v>
      </c>
      <c r="S6" s="14">
        <v>4531.9283717015596</v>
      </c>
      <c r="T6">
        <v>1180.6157981333695</v>
      </c>
      <c r="U6" s="9">
        <v>4531.9283717015596</v>
      </c>
      <c r="W6" t="s">
        <v>24</v>
      </c>
      <c r="X6">
        <v>0.13169111833626576</v>
      </c>
    </row>
    <row r="7" spans="1:28" x14ac:dyDescent="0.3">
      <c r="A7">
        <v>5</v>
      </c>
      <c r="B7">
        <v>4000</v>
      </c>
      <c r="C7">
        <f t="shared" si="0"/>
        <v>3989.9781629787221</v>
      </c>
      <c r="D7">
        <f t="shared" si="1"/>
        <v>112.00333425951655</v>
      </c>
      <c r="E7">
        <f t="shared" si="2"/>
        <v>3113.2822880297367</v>
      </c>
      <c r="F7">
        <f t="shared" si="3"/>
        <v>886.71771197026328</v>
      </c>
      <c r="G7">
        <f t="shared" si="4"/>
        <v>886.71771197026328</v>
      </c>
      <c r="H7">
        <f>SUMSQ($F$3:F7)/A7</f>
        <v>2004751.9669604409</v>
      </c>
      <c r="I7">
        <f>SUM($G$3:G7)/A7</f>
        <v>973.97268245688133</v>
      </c>
      <c r="J7">
        <f t="shared" si="5"/>
        <v>22.167942799256583</v>
      </c>
      <c r="K7">
        <f>AVERAGE($J$3:J7)</f>
        <v>40.696454248648699</v>
      </c>
      <c r="L7">
        <f>SUM($F$3:F7)/I7</f>
        <v>-1.4233164685441975</v>
      </c>
      <c r="N7" s="3" t="s">
        <v>9</v>
      </c>
      <c r="O7" s="14">
        <f>K62</f>
        <v>51.110955812766129</v>
      </c>
      <c r="P7">
        <f>MIN(K3:K62)</f>
        <v>30.45141130676296</v>
      </c>
      <c r="Q7" s="9">
        <f>MAX(K3:K62)</f>
        <v>145.62841530054638</v>
      </c>
      <c r="R7" s="3" t="s">
        <v>9</v>
      </c>
      <c r="S7" s="14">
        <v>83.068809727275621</v>
      </c>
      <c r="T7">
        <v>40.88819792462872</v>
      </c>
      <c r="U7" s="9">
        <v>145.62841530054638</v>
      </c>
      <c r="W7" t="s">
        <v>25</v>
      </c>
      <c r="X7">
        <v>0.11672027554896</v>
      </c>
    </row>
    <row r="8" spans="1:28" ht="15" thickBot="1" x14ac:dyDescent="0.35">
      <c r="A8">
        <v>6</v>
      </c>
      <c r="B8">
        <v>6000</v>
      </c>
      <c r="C8">
        <f t="shared" si="0"/>
        <v>5978.5482664423362</v>
      </c>
      <c r="D8">
        <f t="shared" si="1"/>
        <v>112.00333425951655</v>
      </c>
      <c r="E8">
        <f t="shared" si="2"/>
        <v>4101.9814972382383</v>
      </c>
      <c r="F8">
        <f t="shared" si="3"/>
        <v>1898.0185027617617</v>
      </c>
      <c r="G8">
        <f t="shared" si="4"/>
        <v>1898.0185027617617</v>
      </c>
      <c r="H8">
        <f>SUMSQ($F$3:F8)/A8</f>
        <v>2271039.0119380341</v>
      </c>
      <c r="I8">
        <f>SUM($G$3:G8)/A8</f>
        <v>1127.9803191743615</v>
      </c>
      <c r="J8">
        <f t="shared" si="5"/>
        <v>31.633641712696029</v>
      </c>
      <c r="K8">
        <f>AVERAGE($J$3:J8)</f>
        <v>39.185985492656592</v>
      </c>
      <c r="L8">
        <f>SUM($F$3:F8)/I8</f>
        <v>0.45368446169636517</v>
      </c>
      <c r="N8" s="3" t="s">
        <v>10</v>
      </c>
      <c r="O8" s="15">
        <f>L62</f>
        <v>-1.1572724393515554</v>
      </c>
      <c r="P8" s="11">
        <f>MIN(L3:L62)</f>
        <v>-3.2200646261631776</v>
      </c>
      <c r="Q8" s="12">
        <f>MAX(L3:L62)</f>
        <v>5.3589880076387901</v>
      </c>
      <c r="R8" s="3" t="s">
        <v>10</v>
      </c>
      <c r="S8" s="15">
        <v>2.7139232170756111</v>
      </c>
      <c r="T8" s="11">
        <v>-4.0352775246525869</v>
      </c>
      <c r="U8" s="12">
        <v>6.5921650680559845</v>
      </c>
      <c r="W8" t="s">
        <v>26</v>
      </c>
      <c r="X8">
        <v>5065.843384072693</v>
      </c>
    </row>
    <row r="9" spans="1:28" ht="15" thickBot="1" x14ac:dyDescent="0.35">
      <c r="A9">
        <v>7</v>
      </c>
      <c r="B9">
        <v>7000</v>
      </c>
      <c r="C9">
        <f t="shared" si="0"/>
        <v>6989.721256817149</v>
      </c>
      <c r="D9">
        <f t="shared" si="1"/>
        <v>112.00333425951655</v>
      </c>
      <c r="E9">
        <f t="shared" si="2"/>
        <v>6090.5516007018523</v>
      </c>
      <c r="F9">
        <f t="shared" si="3"/>
        <v>909.44839929814771</v>
      </c>
      <c r="G9">
        <f t="shared" si="4"/>
        <v>909.44839929814771</v>
      </c>
      <c r="H9">
        <f>SUMSQ($F$3:F9)/A9</f>
        <v>2064761.494659167</v>
      </c>
      <c r="I9">
        <f>SUM($G$3:G9)/A9</f>
        <v>1096.7614734777594</v>
      </c>
      <c r="J9">
        <f t="shared" si="5"/>
        <v>12.992119989973538</v>
      </c>
      <c r="K9">
        <f>AVERAGE($J$3:J9)</f>
        <v>35.444004706559006</v>
      </c>
      <c r="L9">
        <f>SUM($F$3:F9)/I9</f>
        <v>1.295810964894986</v>
      </c>
      <c r="W9" s="11" t="s">
        <v>27</v>
      </c>
      <c r="X9" s="11">
        <v>60</v>
      </c>
    </row>
    <row r="10" spans="1:28" x14ac:dyDescent="0.3">
      <c r="A10">
        <v>8</v>
      </c>
      <c r="B10">
        <v>6000</v>
      </c>
      <c r="C10">
        <f t="shared" si="0"/>
        <v>6012.4518819744453</v>
      </c>
      <c r="D10">
        <f t="shared" si="1"/>
        <v>112.00333425951655</v>
      </c>
      <c r="E10">
        <f t="shared" si="2"/>
        <v>7101.7245910766651</v>
      </c>
      <c r="F10">
        <f t="shared" si="3"/>
        <v>-1101.7245910766651</v>
      </c>
      <c r="G10">
        <f t="shared" si="4"/>
        <v>1101.7245910766651</v>
      </c>
      <c r="H10">
        <f>SUMSQ($F$3:F10)/A10</f>
        <v>1958390.9421496517</v>
      </c>
      <c r="I10">
        <f>SUM($G$3:G10)/A10</f>
        <v>1097.3818631776226</v>
      </c>
      <c r="J10">
        <f t="shared" si="5"/>
        <v>18.36207651794442</v>
      </c>
      <c r="K10">
        <f>AVERAGE($J$3:J10)</f>
        <v>33.308763682982189</v>
      </c>
      <c r="L10">
        <f>SUM($F$3:F10)/I10</f>
        <v>0.29112104259234267</v>
      </c>
    </row>
    <row r="11" spans="1:28" ht="15" thickBot="1" x14ac:dyDescent="0.35">
      <c r="A11">
        <v>9</v>
      </c>
      <c r="B11">
        <v>10000</v>
      </c>
      <c r="C11">
        <f t="shared" si="0"/>
        <v>9956.1979222166829</v>
      </c>
      <c r="D11">
        <f t="shared" si="1"/>
        <v>112.00333425951655</v>
      </c>
      <c r="E11">
        <f t="shared" si="2"/>
        <v>6124.4552162339614</v>
      </c>
      <c r="F11">
        <f t="shared" si="3"/>
        <v>3875.5447837660386</v>
      </c>
      <c r="G11">
        <f t="shared" si="4"/>
        <v>3875.5447837660386</v>
      </c>
      <c r="H11">
        <f>SUMSQ($F$3:F11)/A11</f>
        <v>3409663.8786859293</v>
      </c>
      <c r="I11">
        <f>SUM($G$3:G11)/A11</f>
        <v>1406.0666321318911</v>
      </c>
      <c r="J11">
        <f t="shared" si="5"/>
        <v>38.755447837660384</v>
      </c>
      <c r="K11">
        <f>AVERAGE($J$3:J11)</f>
        <v>33.913950811279761</v>
      </c>
      <c r="L11">
        <f>SUM($F$3:F11)/I11</f>
        <v>2.9835113358288816</v>
      </c>
      <c r="W11" t="s">
        <v>28</v>
      </c>
    </row>
    <row r="12" spans="1:28" x14ac:dyDescent="0.3">
      <c r="A12">
        <v>10</v>
      </c>
      <c r="B12">
        <v>12000</v>
      </c>
      <c r="C12">
        <f t="shared" si="0"/>
        <v>11978.166476315799</v>
      </c>
      <c r="D12">
        <f t="shared" si="1"/>
        <v>112.00333425951655</v>
      </c>
      <c r="E12">
        <f t="shared" si="2"/>
        <v>10068.201256476199</v>
      </c>
      <c r="F12">
        <f t="shared" si="3"/>
        <v>1931.798743523801</v>
      </c>
      <c r="G12">
        <f t="shared" si="4"/>
        <v>1931.798743523801</v>
      </c>
      <c r="H12">
        <f>SUMSQ($F$3:F12)/A12</f>
        <v>3441882.1293653501</v>
      </c>
      <c r="I12">
        <f>SUM($G$3:G12)/A12</f>
        <v>1458.6398432710821</v>
      </c>
      <c r="J12">
        <f t="shared" si="5"/>
        <v>16.098322862698343</v>
      </c>
      <c r="K12">
        <f>AVERAGE($J$3:J12)</f>
        <v>32.132388016421622</v>
      </c>
      <c r="L12">
        <f>SUM($F$3:F12)/I12</f>
        <v>4.2003613898824463</v>
      </c>
      <c r="W12" s="16"/>
      <c r="X12" s="16" t="s">
        <v>33</v>
      </c>
      <c r="Y12" s="16" t="s">
        <v>34</v>
      </c>
      <c r="Z12" s="16" t="s">
        <v>35</v>
      </c>
      <c r="AA12" s="16" t="s">
        <v>36</v>
      </c>
      <c r="AB12" s="16" t="s">
        <v>37</v>
      </c>
    </row>
    <row r="13" spans="1:28" x14ac:dyDescent="0.3">
      <c r="A13">
        <v>11</v>
      </c>
      <c r="B13">
        <v>14000</v>
      </c>
      <c r="C13">
        <f t="shared" si="0"/>
        <v>13978.414768715738</v>
      </c>
      <c r="D13">
        <f t="shared" si="1"/>
        <v>112.00333425951655</v>
      </c>
      <c r="E13">
        <f t="shared" si="2"/>
        <v>12090.169810575315</v>
      </c>
      <c r="F13">
        <f t="shared" si="3"/>
        <v>1909.8301894246852</v>
      </c>
      <c r="G13">
        <f t="shared" si="4"/>
        <v>1909.8301894246852</v>
      </c>
      <c r="H13">
        <f>SUMSQ($F$3:F13)/A13</f>
        <v>3460570.2405537665</v>
      </c>
      <c r="I13">
        <f>SUM($G$3:G13)/A13</f>
        <v>1499.6571474668642</v>
      </c>
      <c r="J13">
        <f t="shared" si="5"/>
        <v>13.641644210176322</v>
      </c>
      <c r="K13">
        <f>AVERAGE($J$3:J13)</f>
        <v>30.45141130676296</v>
      </c>
      <c r="L13">
        <f>SUM($F$3:F13)/I13</f>
        <v>5.3589880076387901</v>
      </c>
      <c r="W13" t="s">
        <v>29</v>
      </c>
      <c r="X13">
        <v>1</v>
      </c>
      <c r="Y13">
        <v>225742720.20005441</v>
      </c>
      <c r="Z13">
        <v>225742720.20005441</v>
      </c>
      <c r="AA13">
        <v>8.7965066634679179</v>
      </c>
      <c r="AB13">
        <v>4.3765450279160505E-3</v>
      </c>
    </row>
    <row r="14" spans="1:28" x14ac:dyDescent="0.3">
      <c r="A14">
        <v>12</v>
      </c>
      <c r="B14">
        <v>8000</v>
      </c>
      <c r="C14">
        <f t="shared" si="0"/>
        <v>8068.834959306083</v>
      </c>
      <c r="D14">
        <f t="shared" si="1"/>
        <v>112.00333425951655</v>
      </c>
      <c r="E14">
        <f t="shared" si="2"/>
        <v>14090.418102975254</v>
      </c>
      <c r="F14">
        <f t="shared" si="3"/>
        <v>-6090.4181029752544</v>
      </c>
      <c r="G14">
        <f t="shared" si="4"/>
        <v>6090.4181029752544</v>
      </c>
      <c r="H14">
        <f>SUMSQ($F$3:F14)/A14</f>
        <v>6263288.776261677</v>
      </c>
      <c r="I14">
        <f>SUM($G$3:G14)/A14</f>
        <v>1882.2205604258968</v>
      </c>
      <c r="J14">
        <f t="shared" si="5"/>
        <v>76.130226287190681</v>
      </c>
      <c r="K14">
        <f>AVERAGE($J$3:J14)</f>
        <v>34.2579792217986</v>
      </c>
      <c r="L14">
        <f>SUM($F$3:F14)/I14</f>
        <v>1.0340055819117644</v>
      </c>
      <c r="W14" t="s">
        <v>30</v>
      </c>
      <c r="X14">
        <v>58</v>
      </c>
      <c r="Y14">
        <v>1488440613.1332784</v>
      </c>
      <c r="Z14">
        <v>25662769.191953074</v>
      </c>
    </row>
    <row r="15" spans="1:28" ht="15" thickBot="1" x14ac:dyDescent="0.35">
      <c r="A15">
        <v>13</v>
      </c>
      <c r="B15">
        <v>3000</v>
      </c>
      <c r="C15">
        <f t="shared" si="0"/>
        <v>3058.5547309034123</v>
      </c>
      <c r="D15">
        <f t="shared" si="1"/>
        <v>112.00333425951655</v>
      </c>
      <c r="E15">
        <f t="shared" si="2"/>
        <v>8180.8382935655991</v>
      </c>
      <c r="F15">
        <f t="shared" si="3"/>
        <v>-5180.8382935655991</v>
      </c>
      <c r="G15">
        <f t="shared" si="4"/>
        <v>5180.8382935655991</v>
      </c>
      <c r="H15">
        <f>SUMSQ($F$3:F15)/A15</f>
        <v>7846196.2107089106</v>
      </c>
      <c r="I15">
        <f>SUM($G$3:G15)/A15</f>
        <v>2135.9603860520274</v>
      </c>
      <c r="J15">
        <f t="shared" si="5"/>
        <v>172.69460978551996</v>
      </c>
      <c r="K15">
        <f>AVERAGE($J$3:J15)</f>
        <v>44.906950803623324</v>
      </c>
      <c r="L15">
        <f>SUM($F$3:F15)/I15</f>
        <v>-1.5143594182824625</v>
      </c>
      <c r="W15" s="11" t="s">
        <v>31</v>
      </c>
      <c r="X15" s="11">
        <v>59</v>
      </c>
      <c r="Y15" s="11">
        <v>1714183333.3333328</v>
      </c>
      <c r="Z15" s="11"/>
      <c r="AA15" s="11"/>
      <c r="AB15" s="11"/>
    </row>
    <row r="16" spans="1:28" ht="15" thickBot="1" x14ac:dyDescent="0.35">
      <c r="A16">
        <v>14</v>
      </c>
      <c r="B16">
        <v>4000</v>
      </c>
      <c r="C16">
        <f t="shared" si="0"/>
        <v>3990.6255037230731</v>
      </c>
      <c r="D16">
        <f t="shared" si="1"/>
        <v>112.00333425951655</v>
      </c>
      <c r="E16">
        <f t="shared" si="2"/>
        <v>3170.5580651629289</v>
      </c>
      <c r="F16">
        <f t="shared" si="3"/>
        <v>829.44193483707113</v>
      </c>
      <c r="G16">
        <f t="shared" si="4"/>
        <v>829.44193483707113</v>
      </c>
      <c r="H16">
        <f>SUMSQ($F$3:F16)/A16</f>
        <v>7334894.6187487217</v>
      </c>
      <c r="I16">
        <f>SUM($G$3:G16)/A16</f>
        <v>2042.6376395366735</v>
      </c>
      <c r="J16">
        <f t="shared" si="5"/>
        <v>20.736048370926778</v>
      </c>
      <c r="K16">
        <f>AVERAGE($J$3:J16)</f>
        <v>43.18045777271643</v>
      </c>
      <c r="L16">
        <f>SUM($F$3:F16)/I16</f>
        <v>-1.1774823621700321</v>
      </c>
    </row>
    <row r="17" spans="1:31" x14ac:dyDescent="0.3">
      <c r="A17">
        <v>15</v>
      </c>
      <c r="B17">
        <v>3000</v>
      </c>
      <c r="C17">
        <f t="shared" si="0"/>
        <v>3012.46210192945</v>
      </c>
      <c r="D17">
        <f t="shared" si="1"/>
        <v>112.00333425951655</v>
      </c>
      <c r="E17">
        <f t="shared" si="2"/>
        <v>4102.6288379825892</v>
      </c>
      <c r="F17">
        <f t="shared" si="3"/>
        <v>-1102.6288379825892</v>
      </c>
      <c r="G17">
        <f t="shared" si="4"/>
        <v>1102.6288379825892</v>
      </c>
      <c r="H17">
        <f>SUMSQ($F$3:F17)/A17</f>
        <v>6926954.3344555292</v>
      </c>
      <c r="I17">
        <f>SUM($G$3:G17)/A17</f>
        <v>1979.9703860997347</v>
      </c>
      <c r="J17">
        <f t="shared" si="5"/>
        <v>36.754294599419637</v>
      </c>
      <c r="K17">
        <f>AVERAGE($J$3:J17)</f>
        <v>42.752046894496644</v>
      </c>
      <c r="L17">
        <f>SUM($F$3:F17)/I17</f>
        <v>-1.7716419677122162</v>
      </c>
      <c r="W17" s="16"/>
      <c r="X17" s="16" t="s">
        <v>38</v>
      </c>
      <c r="Y17" s="16" t="s">
        <v>26</v>
      </c>
      <c r="Z17" s="16" t="s">
        <v>39</v>
      </c>
      <c r="AA17" s="16" t="s">
        <v>40</v>
      </c>
      <c r="AB17" s="16" t="s">
        <v>41</v>
      </c>
      <c r="AC17" s="16" t="s">
        <v>42</v>
      </c>
      <c r="AD17" s="16" t="s">
        <v>43</v>
      </c>
      <c r="AE17" s="16" t="s">
        <v>44</v>
      </c>
    </row>
    <row r="18" spans="1:31" x14ac:dyDescent="0.3">
      <c r="A18">
        <v>16</v>
      </c>
      <c r="B18">
        <v>5000</v>
      </c>
      <c r="C18">
        <f t="shared" si="0"/>
        <v>4978.8023838110521</v>
      </c>
      <c r="D18">
        <f t="shared" si="1"/>
        <v>112.00333425951655</v>
      </c>
      <c r="E18">
        <f t="shared" si="2"/>
        <v>3124.4654361889666</v>
      </c>
      <c r="F18">
        <f t="shared" si="3"/>
        <v>1875.5345638110334</v>
      </c>
      <c r="G18">
        <f t="shared" si="4"/>
        <v>1875.5345638110334</v>
      </c>
      <c r="H18">
        <f>SUMSQ($F$3:F18)/A18</f>
        <v>6713871.5573051739</v>
      </c>
      <c r="I18">
        <f>SUM($G$3:G18)/A18</f>
        <v>1973.4431472066908</v>
      </c>
      <c r="J18">
        <f t="shared" si="5"/>
        <v>37.510691276220669</v>
      </c>
      <c r="K18">
        <f>AVERAGE($J$3:J18)</f>
        <v>42.424462168354395</v>
      </c>
      <c r="L18">
        <f>SUM($F$3:F18)/I18</f>
        <v>-0.82711481673085152</v>
      </c>
      <c r="W18" t="s">
        <v>32</v>
      </c>
      <c r="X18">
        <v>4800.5649717514116</v>
      </c>
      <c r="Y18">
        <v>1324.5178362079348</v>
      </c>
      <c r="Z18">
        <v>3.6243868074252004</v>
      </c>
      <c r="AA18">
        <v>6.1138830545691707E-4</v>
      </c>
      <c r="AB18">
        <v>2149.2544609517736</v>
      </c>
      <c r="AC18">
        <v>7451.8754825510496</v>
      </c>
      <c r="AD18">
        <v>2149.2544609517736</v>
      </c>
      <c r="AE18">
        <v>7451.8754825510496</v>
      </c>
    </row>
    <row r="19" spans="1:31" ht="15" thickBot="1" x14ac:dyDescent="0.35">
      <c r="A19">
        <v>17</v>
      </c>
      <c r="B19">
        <v>5000</v>
      </c>
      <c r="C19">
        <f t="shared" si="0"/>
        <v>5001.0263019389577</v>
      </c>
      <c r="D19">
        <f t="shared" si="1"/>
        <v>112.00333425951655</v>
      </c>
      <c r="E19">
        <f t="shared" si="2"/>
        <v>5090.8057180705682</v>
      </c>
      <c r="F19">
        <f t="shared" si="3"/>
        <v>-90.805718070568219</v>
      </c>
      <c r="G19">
        <f t="shared" si="4"/>
        <v>90.805718070568219</v>
      </c>
      <c r="H19">
        <f>SUMSQ($F$3:F19)/A19</f>
        <v>6319422.976195123</v>
      </c>
      <c r="I19">
        <f>SUM($G$3:G19)/A19</f>
        <v>1862.6997690222131</v>
      </c>
      <c r="J19">
        <f t="shared" si="5"/>
        <v>1.8161143614113644</v>
      </c>
      <c r="K19">
        <f>AVERAGE($J$3:J19)</f>
        <v>40.03573582676951</v>
      </c>
      <c r="L19">
        <f>SUM($F$3:F19)/I19</f>
        <v>-0.92503892133173771</v>
      </c>
      <c r="W19" s="11" t="s">
        <v>45</v>
      </c>
      <c r="X19" s="11">
        <v>112.00333425951655</v>
      </c>
      <c r="Y19" s="11">
        <v>37.763812572100299</v>
      </c>
      <c r="Z19" s="11">
        <v>2.9658905346401387</v>
      </c>
      <c r="AA19" s="11">
        <v>4.3765450279159655E-3</v>
      </c>
      <c r="AB19" s="11">
        <v>36.410850365959732</v>
      </c>
      <c r="AC19" s="11">
        <v>187.59581815307337</v>
      </c>
      <c r="AD19" s="11">
        <v>36.410850365959732</v>
      </c>
      <c r="AE19" s="11">
        <v>187.59581815307337</v>
      </c>
    </row>
    <row r="20" spans="1:31" x14ac:dyDescent="0.3">
      <c r="A20">
        <v>18</v>
      </c>
      <c r="B20">
        <v>8000</v>
      </c>
      <c r="C20">
        <f t="shared" si="0"/>
        <v>7967.3709613773362</v>
      </c>
      <c r="D20">
        <f t="shared" si="1"/>
        <v>112.00333425951655</v>
      </c>
      <c r="E20">
        <f t="shared" si="2"/>
        <v>5113.0296361984738</v>
      </c>
      <c r="F20">
        <f t="shared" si="3"/>
        <v>2886.9703638015262</v>
      </c>
      <c r="G20">
        <f t="shared" si="4"/>
        <v>2886.9703638015262</v>
      </c>
      <c r="H20">
        <f>SUMSQ($F$3:F20)/A20</f>
        <v>6431377.1375991888</v>
      </c>
      <c r="I20">
        <f>SUM($G$3:G20)/A20</f>
        <v>1919.6036909543971</v>
      </c>
      <c r="J20">
        <f t="shared" si="5"/>
        <v>36.087129547519076</v>
      </c>
      <c r="K20">
        <f>AVERAGE($J$3:J20)</f>
        <v>39.8163688112556</v>
      </c>
      <c r="L20">
        <f>SUM($F$3:F20)/I20</f>
        <v>0.60632336986269697</v>
      </c>
    </row>
    <row r="21" spans="1:31" x14ac:dyDescent="0.3">
      <c r="A21">
        <v>19</v>
      </c>
      <c r="B21">
        <v>3000</v>
      </c>
      <c r="C21">
        <f t="shared" si="0"/>
        <v>3057.4079672411531</v>
      </c>
      <c r="D21">
        <f t="shared" si="1"/>
        <v>112.00333425951655</v>
      </c>
      <c r="E21">
        <f t="shared" si="2"/>
        <v>8079.3742956368524</v>
      </c>
      <c r="F21">
        <f t="shared" si="3"/>
        <v>-5079.3742956368524</v>
      </c>
      <c r="G21">
        <f t="shared" si="4"/>
        <v>5079.3742956368524</v>
      </c>
      <c r="H21">
        <f>SUMSQ($F$3:F21)/A21</f>
        <v>7450780.6164190406</v>
      </c>
      <c r="I21">
        <f>SUM($G$3:G21)/A21</f>
        <v>2085.9074069903158</v>
      </c>
      <c r="J21">
        <f t="shared" si="5"/>
        <v>169.31247652122843</v>
      </c>
      <c r="K21">
        <f>AVERAGE($J$3:J21)</f>
        <v>46.631953427569954</v>
      </c>
      <c r="L21">
        <f>SUM($F$3:F21)/I21</f>
        <v>-1.8771081131477518</v>
      </c>
    </row>
    <row r="22" spans="1:31" x14ac:dyDescent="0.3">
      <c r="A22">
        <v>20</v>
      </c>
      <c r="B22">
        <v>8000</v>
      </c>
      <c r="C22">
        <f t="shared" si="0"/>
        <v>7945.4038506283841</v>
      </c>
      <c r="D22">
        <f t="shared" si="1"/>
        <v>112.00333425951655</v>
      </c>
      <c r="E22">
        <f t="shared" si="2"/>
        <v>3169.4113015006697</v>
      </c>
      <c r="F22">
        <f t="shared" si="3"/>
        <v>4830.5886984993303</v>
      </c>
      <c r="G22">
        <f t="shared" si="4"/>
        <v>4830.5886984993303</v>
      </c>
      <c r="H22">
        <f>SUMSQ($F$3:F22)/A22</f>
        <v>8244970.9443015624</v>
      </c>
      <c r="I22">
        <f>SUM($G$3:G22)/A22</f>
        <v>2223.1414715657666</v>
      </c>
      <c r="J22">
        <f t="shared" si="5"/>
        <v>60.382358731241631</v>
      </c>
      <c r="K22">
        <f>AVERAGE($J$3:J22)</f>
        <v>47.31947369275354</v>
      </c>
      <c r="L22">
        <f>SUM($F$3:F22)/I22</f>
        <v>0.41163146532384209</v>
      </c>
    </row>
    <row r="23" spans="1:31" x14ac:dyDescent="0.3">
      <c r="A23">
        <v>21</v>
      </c>
      <c r="B23">
        <v>12000</v>
      </c>
      <c r="C23">
        <f t="shared" si="0"/>
        <v>11955.440133764196</v>
      </c>
      <c r="D23">
        <f t="shared" si="1"/>
        <v>112.00333425951655</v>
      </c>
      <c r="E23">
        <f t="shared" si="2"/>
        <v>8057.4071848879003</v>
      </c>
      <c r="F23">
        <f t="shared" si="3"/>
        <v>3942.5928151120997</v>
      </c>
      <c r="G23">
        <f t="shared" si="4"/>
        <v>3942.5928151120997</v>
      </c>
      <c r="H23">
        <f>SUMSQ($F$3:F23)/A23</f>
        <v>8592545.5710383225</v>
      </c>
      <c r="I23">
        <f>SUM($G$3:G23)/A23</f>
        <v>2305.0201069727345</v>
      </c>
      <c r="J23">
        <f t="shared" si="5"/>
        <v>32.854940125934164</v>
      </c>
      <c r="K23">
        <f>AVERAGE($J$3:J23)</f>
        <v>46.630686380047855</v>
      </c>
      <c r="L23">
        <f>SUM($F$3:F23)/I23</f>
        <v>2.1074470378719257</v>
      </c>
    </row>
    <row r="24" spans="1:31" x14ac:dyDescent="0.3">
      <c r="A24">
        <v>22</v>
      </c>
      <c r="B24">
        <v>12000</v>
      </c>
      <c r="C24">
        <f t="shared" si="0"/>
        <v>12000.762257746248</v>
      </c>
      <c r="D24">
        <f t="shared" si="1"/>
        <v>112.00333425951655</v>
      </c>
      <c r="E24">
        <f t="shared" si="2"/>
        <v>12067.443468023712</v>
      </c>
      <c r="F24">
        <f t="shared" si="3"/>
        <v>-67.44346802371183</v>
      </c>
      <c r="G24">
        <f t="shared" si="4"/>
        <v>67.44346802371183</v>
      </c>
      <c r="H24">
        <f>SUMSQ($F$3:F24)/A24</f>
        <v>8202182.0733265392</v>
      </c>
      <c r="I24">
        <f>SUM($G$3:G24)/A24</f>
        <v>2203.3120779295973</v>
      </c>
      <c r="J24">
        <f t="shared" si="5"/>
        <v>0.56202890019759855</v>
      </c>
      <c r="K24">
        <f>AVERAGE($J$3:J24)</f>
        <v>44.536656494600116</v>
      </c>
      <c r="L24">
        <f>SUM($F$3:F24)/I24</f>
        <v>2.1741197611699699</v>
      </c>
    </row>
    <row r="25" spans="1:31" x14ac:dyDescent="0.3">
      <c r="A25">
        <v>23</v>
      </c>
      <c r="B25">
        <v>16000</v>
      </c>
      <c r="C25">
        <f t="shared" si="0"/>
        <v>15956.065804060845</v>
      </c>
      <c r="D25">
        <f t="shared" si="1"/>
        <v>112.00333425951655</v>
      </c>
      <c r="E25">
        <f t="shared" si="2"/>
        <v>12112.765592005764</v>
      </c>
      <c r="F25">
        <f t="shared" si="3"/>
        <v>3887.2344079942359</v>
      </c>
      <c r="G25">
        <f t="shared" si="4"/>
        <v>3887.2344079942359</v>
      </c>
      <c r="H25">
        <f>SUMSQ($F$3:F25)/A25</f>
        <v>8502547.6937338319</v>
      </c>
      <c r="I25">
        <f>SUM($G$3:G25)/A25</f>
        <v>2276.5260922802336</v>
      </c>
      <c r="J25">
        <f t="shared" si="5"/>
        <v>24.295215049963975</v>
      </c>
      <c r="K25">
        <f>AVERAGE($J$3:J25)</f>
        <v>43.656593823094198</v>
      </c>
      <c r="L25">
        <f>SUM($F$3:F25)/I25</f>
        <v>3.8117282143486491</v>
      </c>
    </row>
    <row r="26" spans="1:31" x14ac:dyDescent="0.3">
      <c r="A26">
        <v>24</v>
      </c>
      <c r="B26">
        <v>10000</v>
      </c>
      <c r="C26">
        <f t="shared" si="0"/>
        <v>10068.582367440213</v>
      </c>
      <c r="D26">
        <f t="shared" si="1"/>
        <v>112.00333425951655</v>
      </c>
      <c r="E26">
        <f t="shared" si="2"/>
        <v>16068.069138320361</v>
      </c>
      <c r="F26">
        <f t="shared" si="3"/>
        <v>-6068.0691383203612</v>
      </c>
      <c r="G26">
        <f t="shared" si="4"/>
        <v>6068.0691383203612</v>
      </c>
      <c r="H26">
        <f>SUMSQ($F$3:F26)/A26</f>
        <v>9682502.5009714235</v>
      </c>
      <c r="I26">
        <f>SUM($G$3:G26)/A26</f>
        <v>2434.5070525319056</v>
      </c>
      <c r="J26">
        <f t="shared" si="5"/>
        <v>60.680691383203609</v>
      </c>
      <c r="K26">
        <f>AVERAGE($J$3:J26)</f>
        <v>44.365931221432085</v>
      </c>
      <c r="L26">
        <f>SUM($F$3:F26)/I26</f>
        <v>1.0718513202133693</v>
      </c>
    </row>
    <row r="27" spans="1:31" x14ac:dyDescent="0.3">
      <c r="A27">
        <v>25</v>
      </c>
      <c r="B27">
        <v>2000</v>
      </c>
      <c r="C27">
        <f t="shared" si="0"/>
        <v>2092.4583951964382</v>
      </c>
      <c r="D27">
        <f t="shared" si="1"/>
        <v>112.00333425951655</v>
      </c>
      <c r="E27">
        <f t="shared" si="2"/>
        <v>10180.585701699729</v>
      </c>
      <c r="F27">
        <f t="shared" si="3"/>
        <v>-8180.5857016997288</v>
      </c>
      <c r="G27">
        <f t="shared" si="4"/>
        <v>8180.5857016997288</v>
      </c>
      <c r="H27">
        <f>SUMSQ($F$3:F27)/A27</f>
        <v>11972081.697846727</v>
      </c>
      <c r="I27">
        <f>SUM($G$3:G27)/A27</f>
        <v>2664.3501984986187</v>
      </c>
      <c r="J27">
        <f t="shared" si="5"/>
        <v>409.02928508498644</v>
      </c>
      <c r="K27">
        <f>AVERAGE($J$3:J27)</f>
        <v>58.952465375974263</v>
      </c>
      <c r="L27">
        <f>SUM($F$3:F27)/I27</f>
        <v>-2.090999939315048</v>
      </c>
    </row>
    <row r="28" spans="1:31" x14ac:dyDescent="0.3">
      <c r="A28">
        <v>26</v>
      </c>
      <c r="B28">
        <v>5000</v>
      </c>
      <c r="C28">
        <f t="shared" si="0"/>
        <v>4968.4043427170473</v>
      </c>
      <c r="D28">
        <f t="shared" si="1"/>
        <v>112.00333425951655</v>
      </c>
      <c r="E28">
        <f t="shared" si="2"/>
        <v>2204.4617294559548</v>
      </c>
      <c r="F28">
        <f t="shared" si="3"/>
        <v>2795.5382705440452</v>
      </c>
      <c r="G28">
        <f t="shared" si="4"/>
        <v>2795.5382705440452</v>
      </c>
      <c r="H28">
        <f>SUMSQ($F$3:F28)/A28</f>
        <v>11812195.256470947</v>
      </c>
      <c r="I28">
        <f>SUM($G$3:G28)/A28</f>
        <v>2669.3958935772889</v>
      </c>
      <c r="J28">
        <f t="shared" si="5"/>
        <v>55.910765410880906</v>
      </c>
      <c r="K28">
        <f>AVERAGE($J$3:J28)</f>
        <v>58.835476915778365</v>
      </c>
      <c r="L28">
        <f>SUM($F$3:F28)/I28</f>
        <v>-1.0397925011830913</v>
      </c>
    </row>
    <row r="29" spans="1:31" x14ac:dyDescent="0.3">
      <c r="A29">
        <v>27</v>
      </c>
      <c r="B29">
        <v>5000</v>
      </c>
      <c r="C29">
        <f t="shared" si="0"/>
        <v>5000.908781479201</v>
      </c>
      <c r="D29">
        <f t="shared" si="1"/>
        <v>112.00333425951655</v>
      </c>
      <c r="E29">
        <f t="shared" si="2"/>
        <v>5080.4076769765634</v>
      </c>
      <c r="F29">
        <f t="shared" si="3"/>
        <v>-80.40767697656338</v>
      </c>
      <c r="G29">
        <f t="shared" si="4"/>
        <v>80.40767697656338</v>
      </c>
      <c r="H29">
        <f>SUMSQ($F$3:F29)/A29</f>
        <v>11374946.002324495</v>
      </c>
      <c r="I29">
        <f>SUM($G$3:G29)/A29</f>
        <v>2573.5074411105952</v>
      </c>
      <c r="J29">
        <f t="shared" si="5"/>
        <v>1.6081535395312676</v>
      </c>
      <c r="K29">
        <f>AVERAGE($J$3:J29)</f>
        <v>56.715946420361803</v>
      </c>
      <c r="L29">
        <f>SUM($F$3:F29)/I29</f>
        <v>-1.109779386755785</v>
      </c>
    </row>
    <row r="30" spans="1:31" x14ac:dyDescent="0.3">
      <c r="A30">
        <v>28</v>
      </c>
      <c r="B30">
        <v>3000</v>
      </c>
      <c r="C30">
        <f t="shared" si="0"/>
        <v>3023.8804983574369</v>
      </c>
      <c r="D30">
        <f t="shared" si="1"/>
        <v>112.00333425951655</v>
      </c>
      <c r="E30">
        <f t="shared" si="2"/>
        <v>5112.9121157387171</v>
      </c>
      <c r="F30">
        <f t="shared" si="3"/>
        <v>-2112.9121157387171</v>
      </c>
      <c r="G30">
        <f t="shared" si="4"/>
        <v>2112.9121157387171</v>
      </c>
      <c r="H30">
        <f>SUMSQ($F$3:F30)/A30</f>
        <v>11128140.702557029</v>
      </c>
      <c r="I30">
        <f>SUM($G$3:G30)/A30</f>
        <v>2557.0576080615997</v>
      </c>
      <c r="J30">
        <f t="shared" si="5"/>
        <v>70.430403857957245</v>
      </c>
      <c r="K30">
        <f>AVERAGE($J$3:J30)</f>
        <v>57.205748471704503</v>
      </c>
      <c r="L30">
        <f>SUM($F$3:F30)/I30</f>
        <v>-1.9432247478040319</v>
      </c>
    </row>
    <row r="31" spans="1:31" x14ac:dyDescent="0.3">
      <c r="A31">
        <v>29</v>
      </c>
      <c r="B31">
        <v>4000</v>
      </c>
      <c r="C31">
        <f t="shared" si="0"/>
        <v>3990.2336095466935</v>
      </c>
      <c r="D31">
        <f t="shared" si="1"/>
        <v>112.00333425951655</v>
      </c>
      <c r="E31">
        <f t="shared" si="2"/>
        <v>3135.8838326169534</v>
      </c>
      <c r="F31">
        <f t="shared" si="3"/>
        <v>864.11616738304656</v>
      </c>
      <c r="G31">
        <f t="shared" si="4"/>
        <v>864.11616738304656</v>
      </c>
      <c r="H31">
        <f>SUMSQ($F$3:F31)/A31</f>
        <v>10770159.876632055</v>
      </c>
      <c r="I31">
        <f>SUM($G$3:G31)/A31</f>
        <v>2498.6803170037183</v>
      </c>
      <c r="J31">
        <f t="shared" si="5"/>
        <v>21.602904184576165</v>
      </c>
      <c r="K31">
        <f>AVERAGE($J$3:J31)</f>
        <v>55.978064185941456</v>
      </c>
      <c r="L31">
        <f>SUM($F$3:F31)/I31</f>
        <v>-1.6427957711233405</v>
      </c>
    </row>
    <row r="32" spans="1:31" x14ac:dyDescent="0.3">
      <c r="A32">
        <v>30</v>
      </c>
      <c r="B32">
        <v>6000</v>
      </c>
      <c r="C32">
        <f t="shared" si="0"/>
        <v>5978.5511535436508</v>
      </c>
      <c r="D32">
        <f t="shared" si="1"/>
        <v>112.00333425951655</v>
      </c>
      <c r="E32">
        <f t="shared" si="2"/>
        <v>4102.2369438062096</v>
      </c>
      <c r="F32">
        <f t="shared" si="3"/>
        <v>1897.7630561937904</v>
      </c>
      <c r="G32">
        <f t="shared" si="4"/>
        <v>1897.7630561937904</v>
      </c>
      <c r="H32">
        <f>SUMSQ($F$3:F32)/A32</f>
        <v>10531204.701326121</v>
      </c>
      <c r="I32">
        <f>SUM($G$3:G32)/A32</f>
        <v>2478.6497416433872</v>
      </c>
      <c r="J32">
        <f t="shared" si="5"/>
        <v>31.629384269896505</v>
      </c>
      <c r="K32">
        <f>AVERAGE($J$3:J32)</f>
        <v>55.166441522073292</v>
      </c>
      <c r="L32">
        <f>SUM($F$3:F32)/I32</f>
        <v>-0.89042770541098248</v>
      </c>
    </row>
    <row r="33" spans="1:12" x14ac:dyDescent="0.3">
      <c r="A33">
        <v>31</v>
      </c>
      <c r="B33">
        <v>7000</v>
      </c>
      <c r="C33">
        <f t="shared" si="0"/>
        <v>6989.721289447667</v>
      </c>
      <c r="D33">
        <f t="shared" si="1"/>
        <v>112.00333425951655</v>
      </c>
      <c r="E33">
        <f t="shared" si="2"/>
        <v>6090.5544878031669</v>
      </c>
      <c r="F33">
        <f t="shared" si="3"/>
        <v>909.44551219683308</v>
      </c>
      <c r="G33">
        <f t="shared" si="4"/>
        <v>909.44551219683308</v>
      </c>
      <c r="H33">
        <f>SUMSQ($F$3:F33)/A33</f>
        <v>10218168.779981889</v>
      </c>
      <c r="I33">
        <f>SUM($G$3:G33)/A33</f>
        <v>2428.0302503709181</v>
      </c>
      <c r="J33">
        <f t="shared" si="5"/>
        <v>12.992078745669046</v>
      </c>
      <c r="K33">
        <f>AVERAGE($J$3:J33)</f>
        <v>53.805978206705412</v>
      </c>
      <c r="L33">
        <f>SUM($F$3:F33)/I33</f>
        <v>-0.53443028132535952</v>
      </c>
    </row>
    <row r="34" spans="1:12" x14ac:dyDescent="0.3">
      <c r="A34">
        <v>32</v>
      </c>
      <c r="B34">
        <v>10000</v>
      </c>
      <c r="C34">
        <f t="shared" si="0"/>
        <v>9967.2431901699019</v>
      </c>
      <c r="D34">
        <f t="shared" si="1"/>
        <v>112.00333425951655</v>
      </c>
      <c r="E34">
        <f t="shared" si="2"/>
        <v>7101.7246237071831</v>
      </c>
      <c r="F34">
        <f t="shared" si="3"/>
        <v>2898.2753762928169</v>
      </c>
      <c r="G34">
        <f t="shared" si="4"/>
        <v>2898.2753762928169</v>
      </c>
      <c r="H34">
        <f>SUMSQ($F$3:F34)/A34</f>
        <v>10161351.010508243</v>
      </c>
      <c r="I34">
        <f>SUM($G$3:G34)/A34</f>
        <v>2442.7254105559773</v>
      </c>
      <c r="J34">
        <f t="shared" si="5"/>
        <v>28.982753762928169</v>
      </c>
      <c r="K34">
        <f>AVERAGE($J$3:J34)</f>
        <v>53.030252442837373</v>
      </c>
      <c r="L34">
        <f>SUM($F$3:F34)/I34</f>
        <v>0.65527728970416066</v>
      </c>
    </row>
    <row r="35" spans="1:12" x14ac:dyDescent="0.3">
      <c r="A35">
        <v>33</v>
      </c>
      <c r="B35">
        <v>15000</v>
      </c>
      <c r="C35">
        <f t="shared" ref="C35:C66" si="6">$O$2*B35+(1-$O$2)*(C34+D34)</f>
        <v>14944.384792715513</v>
      </c>
      <c r="D35">
        <f t="shared" ref="D35:D66" si="7">$O$3*(C35-C34)+(1-$O$3)*D34</f>
        <v>112.00333425951655</v>
      </c>
      <c r="E35">
        <f t="shared" si="2"/>
        <v>10079.246524429418</v>
      </c>
      <c r="F35">
        <f t="shared" si="3"/>
        <v>4920.7534755705819</v>
      </c>
      <c r="G35">
        <f t="shared" si="4"/>
        <v>4920.7534755705819</v>
      </c>
      <c r="H35">
        <f>SUMSQ($F$3:F35)/A35</f>
        <v>10587183.245563749</v>
      </c>
      <c r="I35">
        <f>SUM($G$3:G35)/A35</f>
        <v>2517.8171701018746</v>
      </c>
      <c r="J35">
        <f t="shared" si="5"/>
        <v>32.805023170470548</v>
      </c>
      <c r="K35">
        <f>AVERAGE($J$3:J35)</f>
        <v>52.417366707311103</v>
      </c>
      <c r="L35">
        <f>SUM($F$3:F35)/I35</f>
        <v>2.5901070337951979</v>
      </c>
    </row>
    <row r="36" spans="1:12" x14ac:dyDescent="0.3">
      <c r="A36">
        <v>34</v>
      </c>
      <c r="B36">
        <v>15000</v>
      </c>
      <c r="C36">
        <f t="shared" si="6"/>
        <v>15000.637308368661</v>
      </c>
      <c r="D36">
        <f t="shared" si="7"/>
        <v>112.00333425951655</v>
      </c>
      <c r="E36">
        <f t="shared" si="2"/>
        <v>15056.388126975029</v>
      </c>
      <c r="F36">
        <f t="shared" si="3"/>
        <v>-56.388126975029081</v>
      </c>
      <c r="G36">
        <f t="shared" si="4"/>
        <v>56.388126975029081</v>
      </c>
      <c r="H36">
        <f>SUMSQ($F$3:F36)/A36</f>
        <v>10275889.021307867</v>
      </c>
      <c r="I36">
        <f>SUM($G$3:G36)/A36</f>
        <v>2445.4221982452027</v>
      </c>
      <c r="J36">
        <f t="shared" si="5"/>
        <v>0.37592084650019386</v>
      </c>
      <c r="K36">
        <f>AVERAGE($J$3:J36)</f>
        <v>50.886735946699019</v>
      </c>
      <c r="L36">
        <f>SUM($F$3:F36)/I36</f>
        <v>2.6437266496375806</v>
      </c>
    </row>
    <row r="37" spans="1:12" x14ac:dyDescent="0.3">
      <c r="A37">
        <v>35</v>
      </c>
      <c r="B37">
        <v>18000</v>
      </c>
      <c r="C37">
        <f t="shared" si="6"/>
        <v>17967.366564904692</v>
      </c>
      <c r="D37">
        <f t="shared" si="7"/>
        <v>112.00333425951655</v>
      </c>
      <c r="E37">
        <f t="shared" si="2"/>
        <v>15112.640642628177</v>
      </c>
      <c r="F37">
        <f t="shared" si="3"/>
        <v>2887.3593573718226</v>
      </c>
      <c r="G37">
        <f t="shared" si="4"/>
        <v>2887.3593573718226</v>
      </c>
      <c r="H37">
        <f>SUMSQ($F$3:F37)/A37</f>
        <v>10220487.736659145</v>
      </c>
      <c r="I37">
        <f>SUM($G$3:G37)/A37</f>
        <v>2458.048974220249</v>
      </c>
      <c r="J37">
        <f t="shared" si="5"/>
        <v>16.040885318732347</v>
      </c>
      <c r="K37">
        <f>AVERAGE($J$3:J37)</f>
        <v>49.891140214471399</v>
      </c>
      <c r="L37">
        <f>SUM($F$3:F37)/I37</f>
        <v>3.8048009989120644</v>
      </c>
    </row>
    <row r="38" spans="1:12" x14ac:dyDescent="0.3">
      <c r="A38">
        <v>36</v>
      </c>
      <c r="B38">
        <v>8000</v>
      </c>
      <c r="C38">
        <f t="shared" si="6"/>
        <v>8113.9187827681308</v>
      </c>
      <c r="D38">
        <f t="shared" si="7"/>
        <v>112.00333425951655</v>
      </c>
      <c r="E38">
        <f t="shared" si="2"/>
        <v>18079.369899164209</v>
      </c>
      <c r="F38">
        <f t="shared" si="3"/>
        <v>-10079.369899164209</v>
      </c>
      <c r="G38">
        <f t="shared" si="4"/>
        <v>10079.369899164209</v>
      </c>
      <c r="H38">
        <f>SUMSQ($F$3:F38)/A38</f>
        <v>12758632.454090212</v>
      </c>
      <c r="I38">
        <f>SUM($G$3:G38)/A38</f>
        <v>2669.7523332464698</v>
      </c>
      <c r="J38">
        <f t="shared" si="5"/>
        <v>125.99212373955261</v>
      </c>
      <c r="K38">
        <f>AVERAGE($J$3:J38)</f>
        <v>52.005056423501429</v>
      </c>
      <c r="L38">
        <f>SUM($F$3:F38)/I38</f>
        <v>-0.27230342591074924</v>
      </c>
    </row>
    <row r="39" spans="1:12" x14ac:dyDescent="0.3">
      <c r="A39">
        <v>37</v>
      </c>
      <c r="B39">
        <v>5000</v>
      </c>
      <c r="C39">
        <f t="shared" si="6"/>
        <v>5036.459929990966</v>
      </c>
      <c r="D39">
        <f t="shared" si="7"/>
        <v>112.00333425951655</v>
      </c>
      <c r="E39">
        <f t="shared" si="2"/>
        <v>8225.9221170276469</v>
      </c>
      <c r="F39">
        <f t="shared" si="3"/>
        <v>-3225.9221170276469</v>
      </c>
      <c r="G39">
        <f t="shared" si="4"/>
        <v>3225.9221170276469</v>
      </c>
      <c r="H39">
        <f>SUMSQ($F$3:F39)/A39</f>
        <v>12695063.293307453</v>
      </c>
      <c r="I39">
        <f>SUM($G$3:G39)/A39</f>
        <v>2684.7839490243396</v>
      </c>
      <c r="J39">
        <f t="shared" si="5"/>
        <v>64.518442340552937</v>
      </c>
      <c r="K39">
        <f>AVERAGE($J$3:J39)</f>
        <v>52.343256042881201</v>
      </c>
      <c r="L39">
        <f>SUM($F$3:F39)/I39</f>
        <v>-1.4723362843182883</v>
      </c>
    </row>
    <row r="40" spans="1:12" x14ac:dyDescent="0.3">
      <c r="A40">
        <v>38</v>
      </c>
      <c r="B40">
        <v>4000</v>
      </c>
      <c r="C40">
        <f t="shared" si="6"/>
        <v>4012.9801305464716</v>
      </c>
      <c r="D40">
        <f t="shared" si="7"/>
        <v>112.00333425951655</v>
      </c>
      <c r="E40">
        <f t="shared" si="2"/>
        <v>5148.4632642504821</v>
      </c>
      <c r="F40">
        <f t="shared" si="3"/>
        <v>-1148.4632642504821</v>
      </c>
      <c r="G40">
        <f t="shared" si="4"/>
        <v>1148.4632642504821</v>
      </c>
      <c r="H40">
        <f>SUMSQ($F$3:F40)/A40</f>
        <v>12395692.361097595</v>
      </c>
      <c r="I40">
        <f>SUM($G$3:G40)/A40</f>
        <v>2644.3544573197642</v>
      </c>
      <c r="J40">
        <f t="shared" si="5"/>
        <v>28.711581606262051</v>
      </c>
      <c r="K40">
        <f>AVERAGE($J$3:J40)</f>
        <v>51.721369873496485</v>
      </c>
      <c r="L40">
        <f>SUM($F$3:F40)/I40</f>
        <v>-1.9291544194589358</v>
      </c>
    </row>
    <row r="41" spans="1:12" x14ac:dyDescent="0.3">
      <c r="A41">
        <v>39</v>
      </c>
      <c r="B41">
        <v>4000</v>
      </c>
      <c r="C41">
        <f t="shared" si="6"/>
        <v>4001.4125847467926</v>
      </c>
      <c r="D41">
        <f t="shared" si="7"/>
        <v>112.00333425951655</v>
      </c>
      <c r="E41">
        <f t="shared" si="2"/>
        <v>4124.9834648059878</v>
      </c>
      <c r="F41">
        <f t="shared" si="3"/>
        <v>-124.98346480598775</v>
      </c>
      <c r="G41">
        <f t="shared" si="4"/>
        <v>124.98346480598775</v>
      </c>
      <c r="H41">
        <f>SUMSQ($F$3:F41)/A41</f>
        <v>12078254.630466243</v>
      </c>
      <c r="I41">
        <f>SUM($G$3:G41)/A41</f>
        <v>2579.7552011014623</v>
      </c>
      <c r="J41">
        <f t="shared" si="5"/>
        <v>3.1245866201496937</v>
      </c>
      <c r="K41">
        <f>AVERAGE($J$3:J41)</f>
        <v>50.475298508026057</v>
      </c>
      <c r="L41">
        <f>SUM($F$3:F41)/I41</f>
        <v>-2.0259098811115424</v>
      </c>
    </row>
    <row r="42" spans="1:12" x14ac:dyDescent="0.3">
      <c r="A42">
        <v>40</v>
      </c>
      <c r="B42">
        <v>2000</v>
      </c>
      <c r="C42">
        <f t="shared" si="6"/>
        <v>2023.8861924291471</v>
      </c>
      <c r="D42">
        <f t="shared" si="7"/>
        <v>112.00333425951655</v>
      </c>
      <c r="E42">
        <f t="shared" si="2"/>
        <v>4113.4159190063092</v>
      </c>
      <c r="F42">
        <f t="shared" si="3"/>
        <v>-2113.4159190063092</v>
      </c>
      <c r="G42">
        <f t="shared" si="4"/>
        <v>2113.4159190063092</v>
      </c>
      <c r="H42">
        <f>SUMSQ($F$3:F42)/A42</f>
        <v>11887961.43587232</v>
      </c>
      <c r="I42">
        <f>SUM($G$3:G42)/A42</f>
        <v>2568.0967190490837</v>
      </c>
      <c r="J42">
        <f t="shared" si="5"/>
        <v>105.67079595031545</v>
      </c>
      <c r="K42">
        <f>AVERAGE($J$3:J42)</f>
        <v>51.855185944083289</v>
      </c>
      <c r="L42">
        <f>SUM($F$3:F42)/I42</f>
        <v>-2.8580572598077336</v>
      </c>
    </row>
    <row r="43" spans="1:12" x14ac:dyDescent="0.3">
      <c r="A43">
        <v>41</v>
      </c>
      <c r="B43">
        <v>5000</v>
      </c>
      <c r="C43">
        <f t="shared" si="6"/>
        <v>4967.629327815408</v>
      </c>
      <c r="D43">
        <f t="shared" si="7"/>
        <v>112.00333425951655</v>
      </c>
      <c r="E43">
        <f t="shared" si="2"/>
        <v>2135.8895266886634</v>
      </c>
      <c r="F43">
        <f t="shared" si="3"/>
        <v>2864.1104733113366</v>
      </c>
      <c r="G43">
        <f t="shared" si="4"/>
        <v>2864.1104733113366</v>
      </c>
      <c r="H43">
        <f>SUMSQ($F$3:F43)/A43</f>
        <v>11798087.469224988</v>
      </c>
      <c r="I43">
        <f>SUM($G$3:G43)/A43</f>
        <v>2575.3165667140165</v>
      </c>
      <c r="J43">
        <f t="shared" si="5"/>
        <v>57.282209466226739</v>
      </c>
      <c r="K43">
        <f>AVERAGE($J$3:J43)</f>
        <v>51.987552371452651</v>
      </c>
      <c r="L43">
        <f>SUM($F$3:F43)/I43</f>
        <v>-1.7379055671458861</v>
      </c>
    </row>
    <row r="44" spans="1:12" x14ac:dyDescent="0.3">
      <c r="A44">
        <v>42</v>
      </c>
      <c r="B44">
        <v>7000</v>
      </c>
      <c r="C44">
        <f t="shared" si="6"/>
        <v>6978.2956760400029</v>
      </c>
      <c r="D44">
        <f t="shared" si="7"/>
        <v>112.00333425951655</v>
      </c>
      <c r="E44">
        <f t="shared" si="2"/>
        <v>5079.6326620749242</v>
      </c>
      <c r="F44">
        <f t="shared" si="3"/>
        <v>1920.3673379250758</v>
      </c>
      <c r="G44">
        <f t="shared" si="4"/>
        <v>1920.3673379250758</v>
      </c>
      <c r="H44">
        <f>SUMSQ($F$3:F44)/A44</f>
        <v>11604985.64168557</v>
      </c>
      <c r="I44">
        <f>SUM($G$3:G44)/A44</f>
        <v>2559.7225374571372</v>
      </c>
      <c r="J44">
        <f t="shared" si="5"/>
        <v>27.433819113215367</v>
      </c>
      <c r="K44">
        <f>AVERAGE($J$3:J44)</f>
        <v>51.402939674827955</v>
      </c>
      <c r="L44">
        <f>SUM($F$3:F44)/I44</f>
        <v>-0.99826821975349811</v>
      </c>
    </row>
    <row r="45" spans="1:12" x14ac:dyDescent="0.3">
      <c r="A45">
        <v>43</v>
      </c>
      <c r="B45">
        <v>10000</v>
      </c>
      <c r="C45">
        <f t="shared" si="6"/>
        <v>9967.1140559100422</v>
      </c>
      <c r="D45">
        <f t="shared" si="7"/>
        <v>112.00333425951655</v>
      </c>
      <c r="E45">
        <f t="shared" si="2"/>
        <v>7090.2990102995191</v>
      </c>
      <c r="F45">
        <f t="shared" si="3"/>
        <v>2909.7009897004809</v>
      </c>
      <c r="G45">
        <f t="shared" si="4"/>
        <v>2909.7009897004809</v>
      </c>
      <c r="H45">
        <f>SUMSQ($F$3:F45)/A45</f>
        <v>11531994.344192043</v>
      </c>
      <c r="I45">
        <f>SUM($G$3:G45)/A45</f>
        <v>2567.861571230238</v>
      </c>
      <c r="J45">
        <f t="shared" si="5"/>
        <v>29.097009897004806</v>
      </c>
      <c r="K45">
        <f>AVERAGE($J$3:J45)</f>
        <v>50.884197121855323</v>
      </c>
      <c r="L45">
        <f>SUM($F$3:F45)/I45</f>
        <v>0.13801808210418554</v>
      </c>
    </row>
    <row r="46" spans="1:12" x14ac:dyDescent="0.3">
      <c r="A46">
        <v>44</v>
      </c>
      <c r="B46">
        <v>14000</v>
      </c>
      <c r="C46">
        <f t="shared" si="6"/>
        <v>13955.685506261096</v>
      </c>
      <c r="D46">
        <f t="shared" si="7"/>
        <v>112.00333425951655</v>
      </c>
      <c r="E46">
        <f t="shared" si="2"/>
        <v>10079.117390169558</v>
      </c>
      <c r="F46">
        <f t="shared" si="3"/>
        <v>3920.8826098304417</v>
      </c>
      <c r="G46">
        <f t="shared" si="4"/>
        <v>3920.8826098304417</v>
      </c>
      <c r="H46">
        <f>SUMSQ($F$3:F46)/A46</f>
        <v>11619297.210007468</v>
      </c>
      <c r="I46">
        <f>SUM($G$3:G46)/A46</f>
        <v>2598.6120493802428</v>
      </c>
      <c r="J46">
        <f t="shared" si="5"/>
        <v>28.006304355931725</v>
      </c>
      <c r="K46">
        <f>AVERAGE($J$3:J46)</f>
        <v>50.364245013538877</v>
      </c>
      <c r="L46">
        <f>SUM($F$3:F46)/I46</f>
        <v>1.6452220869291811</v>
      </c>
    </row>
    <row r="47" spans="1:12" x14ac:dyDescent="0.3">
      <c r="A47">
        <v>45</v>
      </c>
      <c r="B47">
        <v>16000</v>
      </c>
      <c r="C47">
        <f t="shared" si="6"/>
        <v>15978.160684901997</v>
      </c>
      <c r="D47">
        <f t="shared" si="7"/>
        <v>112.00333425951655</v>
      </c>
      <c r="E47">
        <f t="shared" si="2"/>
        <v>14067.688840520612</v>
      </c>
      <c r="F47">
        <f t="shared" si="3"/>
        <v>1932.3111594793882</v>
      </c>
      <c r="G47">
        <f t="shared" si="4"/>
        <v>1932.3111594793882</v>
      </c>
      <c r="H47">
        <f>SUMSQ($F$3:F47)/A47</f>
        <v>11444064.525719494</v>
      </c>
      <c r="I47">
        <f>SUM($G$3:G47)/A47</f>
        <v>2583.8053629380015</v>
      </c>
      <c r="J47">
        <f t="shared" si="5"/>
        <v>12.076944746746175</v>
      </c>
      <c r="K47">
        <f>AVERAGE($J$3:J47)</f>
        <v>49.513416118721253</v>
      </c>
      <c r="L47">
        <f>SUM($F$3:F47)/I47</f>
        <v>2.4025049206576088</v>
      </c>
    </row>
    <row r="48" spans="1:12" x14ac:dyDescent="0.3">
      <c r="A48">
        <v>46</v>
      </c>
      <c r="B48">
        <v>16000</v>
      </c>
      <c r="C48">
        <f t="shared" si="6"/>
        <v>16001.019049346845</v>
      </c>
      <c r="D48">
        <f t="shared" si="7"/>
        <v>112.00333425951655</v>
      </c>
      <c r="E48">
        <f t="shared" si="2"/>
        <v>16090.164019161513</v>
      </c>
      <c r="F48">
        <f t="shared" si="3"/>
        <v>-90.164019161513352</v>
      </c>
      <c r="G48">
        <f t="shared" si="4"/>
        <v>90.164019161513352</v>
      </c>
      <c r="H48">
        <f>SUMSQ($F$3:F48)/A48</f>
        <v>11195457.243646273</v>
      </c>
      <c r="I48">
        <f>SUM($G$3:G48)/A48</f>
        <v>2529.595768508078</v>
      </c>
      <c r="J48">
        <f t="shared" si="5"/>
        <v>0.5635251197594584</v>
      </c>
      <c r="K48">
        <f>AVERAGE($J$3:J48)</f>
        <v>48.449288053526438</v>
      </c>
      <c r="L48">
        <f>SUM($F$3:F48)/I48</f>
        <v>2.4183472930643539</v>
      </c>
    </row>
    <row r="49" spans="1:12" x14ac:dyDescent="0.3">
      <c r="A49">
        <v>47</v>
      </c>
      <c r="B49">
        <v>20000</v>
      </c>
      <c r="C49">
        <f t="shared" si="6"/>
        <v>19956.068706363949</v>
      </c>
      <c r="D49">
        <f t="shared" si="7"/>
        <v>112.00333425951655</v>
      </c>
      <c r="E49">
        <f t="shared" si="2"/>
        <v>16113.022383606361</v>
      </c>
      <c r="F49">
        <f t="shared" si="3"/>
        <v>3886.9776163936385</v>
      </c>
      <c r="G49">
        <f t="shared" si="4"/>
        <v>3886.9776163936385</v>
      </c>
      <c r="H49">
        <f>SUMSQ($F$3:F49)/A49</f>
        <v>11278715.493576037</v>
      </c>
      <c r="I49">
        <f>SUM($G$3:G49)/A49</f>
        <v>2558.4762333567064</v>
      </c>
      <c r="J49">
        <f t="shared" si="5"/>
        <v>19.434888081968193</v>
      </c>
      <c r="K49">
        <f>AVERAGE($J$3:J49)</f>
        <v>47.831960394557107</v>
      </c>
      <c r="L49">
        <f>SUM($F$3:F49)/I49</f>
        <v>3.9103035491506022</v>
      </c>
    </row>
    <row r="50" spans="1:12" x14ac:dyDescent="0.3">
      <c r="A50">
        <v>48</v>
      </c>
      <c r="B50">
        <v>12000</v>
      </c>
      <c r="C50">
        <f t="shared" si="6"/>
        <v>12091.186746329216</v>
      </c>
      <c r="D50">
        <f t="shared" si="7"/>
        <v>112.00333425951655</v>
      </c>
      <c r="E50">
        <f t="shared" si="2"/>
        <v>20068.072040623465</v>
      </c>
      <c r="F50">
        <f t="shared" si="3"/>
        <v>-8068.072040623465</v>
      </c>
      <c r="G50">
        <f t="shared" si="4"/>
        <v>8068.072040623465</v>
      </c>
      <c r="H50">
        <f>SUMSQ($F$3:F50)/A50</f>
        <v>12399862.805224247</v>
      </c>
      <c r="I50">
        <f>SUM($G$3:G50)/A50</f>
        <v>2673.2594793414305</v>
      </c>
      <c r="J50">
        <f t="shared" si="5"/>
        <v>67.233933671862204</v>
      </c>
      <c r="K50">
        <f>AVERAGE($J$3:J50)</f>
        <v>48.236168171167634</v>
      </c>
      <c r="L50">
        <f>SUM($F$3:F50)/I50</f>
        <v>0.72433920839055832</v>
      </c>
    </row>
    <row r="51" spans="1:12" x14ac:dyDescent="0.3">
      <c r="A51">
        <v>49</v>
      </c>
      <c r="B51">
        <v>5000</v>
      </c>
      <c r="C51">
        <f t="shared" si="6"/>
        <v>5081.4117007548439</v>
      </c>
      <c r="D51">
        <f t="shared" si="7"/>
        <v>112.00333425951655</v>
      </c>
      <c r="E51">
        <f t="shared" si="2"/>
        <v>12203.190080588733</v>
      </c>
      <c r="F51">
        <f t="shared" si="3"/>
        <v>-7203.1900805887326</v>
      </c>
      <c r="G51">
        <f t="shared" si="4"/>
        <v>7203.1900805887326</v>
      </c>
      <c r="H51">
        <f>SUMSQ($F$3:F51)/A51</f>
        <v>13205701.265058281</v>
      </c>
      <c r="I51">
        <f>SUM($G$3:G51)/A51</f>
        <v>2765.707042632192</v>
      </c>
      <c r="J51">
        <f t="shared" si="5"/>
        <v>144.06380161177464</v>
      </c>
      <c r="K51">
        <f>AVERAGE($J$3:J51)</f>
        <v>50.191834159751451</v>
      </c>
      <c r="L51">
        <f>SUM($F$3:F51)/I51</f>
        <v>-1.9043388704276571</v>
      </c>
    </row>
    <row r="52" spans="1:12" x14ac:dyDescent="0.3">
      <c r="A52">
        <v>50</v>
      </c>
      <c r="B52">
        <v>2000</v>
      </c>
      <c r="C52">
        <f t="shared" si="6"/>
        <v>2036.0925293249184</v>
      </c>
      <c r="D52">
        <f t="shared" si="7"/>
        <v>112.00333425951655</v>
      </c>
      <c r="E52">
        <f t="shared" si="2"/>
        <v>5193.41503501436</v>
      </c>
      <c r="F52">
        <f t="shared" si="3"/>
        <v>-3193.41503501436</v>
      </c>
      <c r="G52">
        <f t="shared" si="4"/>
        <v>3193.41503501436</v>
      </c>
      <c r="H52">
        <f>SUMSQ($F$3:F52)/A52</f>
        <v>13145545.23147423</v>
      </c>
      <c r="I52">
        <f>SUM($G$3:G52)/A52</f>
        <v>2774.2612024798354</v>
      </c>
      <c r="J52">
        <f t="shared" si="5"/>
        <v>159.67075175071798</v>
      </c>
      <c r="K52">
        <f>AVERAGE($J$3:J52)</f>
        <v>52.38141251157078</v>
      </c>
      <c r="L52">
        <f>SUM($F$3:F52)/I52</f>
        <v>-3.0495536804364249</v>
      </c>
    </row>
    <row r="53" spans="1:12" x14ac:dyDescent="0.3">
      <c r="A53">
        <v>51</v>
      </c>
      <c r="B53">
        <v>3000</v>
      </c>
      <c r="C53">
        <f t="shared" si="6"/>
        <v>2990.371632033899</v>
      </c>
      <c r="D53">
        <f t="shared" si="7"/>
        <v>112.00333425951655</v>
      </c>
      <c r="E53">
        <f t="shared" si="2"/>
        <v>2148.0958635844349</v>
      </c>
      <c r="F53">
        <f t="shared" si="3"/>
        <v>851.90413641556506</v>
      </c>
      <c r="G53">
        <f t="shared" si="4"/>
        <v>851.90413641556506</v>
      </c>
      <c r="H53">
        <f>SUMSQ($F$3:F53)/A53</f>
        <v>12902019.651595168</v>
      </c>
      <c r="I53">
        <f>SUM($G$3:G53)/A53</f>
        <v>2736.5679266746538</v>
      </c>
      <c r="J53">
        <f t="shared" si="5"/>
        <v>28.3968045471855</v>
      </c>
      <c r="K53">
        <f>AVERAGE($J$3:J53)</f>
        <v>51.911126080896558</v>
      </c>
      <c r="L53">
        <f>SUM($F$3:F53)/I53</f>
        <v>-2.7802541460551669</v>
      </c>
    </row>
    <row r="54" spans="1:12" x14ac:dyDescent="0.3">
      <c r="A54">
        <v>52</v>
      </c>
      <c r="B54">
        <v>2000</v>
      </c>
      <c r="C54">
        <f t="shared" si="6"/>
        <v>2012.4592326276882</v>
      </c>
      <c r="D54">
        <f t="shared" si="7"/>
        <v>112.00333425951655</v>
      </c>
      <c r="E54">
        <f t="shared" si="2"/>
        <v>3102.3749662934156</v>
      </c>
      <c r="F54">
        <f t="shared" si="3"/>
        <v>-1102.3749662934156</v>
      </c>
      <c r="G54">
        <f t="shared" si="4"/>
        <v>1102.3749662934156</v>
      </c>
      <c r="H54">
        <f>SUMSQ($F$3:F54)/A54</f>
        <v>12677273.707647383</v>
      </c>
      <c r="I54">
        <f>SUM($G$3:G54)/A54</f>
        <v>2705.1411389750147</v>
      </c>
      <c r="J54">
        <f t="shared" si="5"/>
        <v>55.118748314670782</v>
      </c>
      <c r="K54">
        <f>AVERAGE($J$3:J54)</f>
        <v>51.972811123853759</v>
      </c>
      <c r="L54">
        <f>SUM($F$3:F54)/I54</f>
        <v>-3.2200646261631776</v>
      </c>
    </row>
    <row r="55" spans="1:12" x14ac:dyDescent="0.3">
      <c r="A55">
        <v>53</v>
      </c>
      <c r="B55">
        <v>7000</v>
      </c>
      <c r="C55">
        <f t="shared" si="6"/>
        <v>6944.8958322517046</v>
      </c>
      <c r="D55">
        <f t="shared" si="7"/>
        <v>112.00333425951655</v>
      </c>
      <c r="E55">
        <f t="shared" si="2"/>
        <v>2124.4625668872045</v>
      </c>
      <c r="F55">
        <f t="shared" si="3"/>
        <v>4875.537433112795</v>
      </c>
      <c r="G55">
        <f t="shared" si="4"/>
        <v>4875.537433112795</v>
      </c>
      <c r="H55">
        <f>SUMSQ($F$3:F55)/A55</f>
        <v>12886586.755836755</v>
      </c>
      <c r="I55">
        <f>SUM($G$3:G55)/A55</f>
        <v>2746.0920124493127</v>
      </c>
      <c r="J55">
        <f t="shared" si="5"/>
        <v>69.650534758754219</v>
      </c>
      <c r="K55">
        <f>AVERAGE($J$3:J55)</f>
        <v>52.30635307922924</v>
      </c>
      <c r="L55">
        <f>SUM($F$3:F55)/I55</f>
        <v>-1.3965999099420956</v>
      </c>
    </row>
    <row r="56" spans="1:12" x14ac:dyDescent="0.3">
      <c r="A56">
        <v>54</v>
      </c>
      <c r="B56">
        <v>6000</v>
      </c>
      <c r="C56">
        <f t="shared" si="6"/>
        <v>6011.9452572692662</v>
      </c>
      <c r="D56">
        <f t="shared" si="7"/>
        <v>112.00333425951655</v>
      </c>
      <c r="E56">
        <f t="shared" si="2"/>
        <v>7056.8991665112208</v>
      </c>
      <c r="F56">
        <f t="shared" si="3"/>
        <v>-1056.8991665112208</v>
      </c>
      <c r="G56">
        <f t="shared" si="4"/>
        <v>1056.8991665112208</v>
      </c>
      <c r="H56">
        <f>SUMSQ($F$3:F56)/A56</f>
        <v>12668632.10939852</v>
      </c>
      <c r="I56">
        <f>SUM($G$3:G56)/A56</f>
        <v>2714.8106634504593</v>
      </c>
      <c r="J56">
        <f t="shared" si="5"/>
        <v>17.614986108520345</v>
      </c>
      <c r="K56">
        <f>AVERAGE($J$3:J56)</f>
        <v>51.663920357549443</v>
      </c>
      <c r="L56">
        <f>SUM($F$3:F56)/I56</f>
        <v>-1.8020008134095469</v>
      </c>
    </row>
    <row r="57" spans="1:12" x14ac:dyDescent="0.3">
      <c r="A57">
        <v>55</v>
      </c>
      <c r="B57">
        <v>8000</v>
      </c>
      <c r="C57">
        <f t="shared" si="6"/>
        <v>7978.796542343267</v>
      </c>
      <c r="D57">
        <f t="shared" si="7"/>
        <v>112.00333425951655</v>
      </c>
      <c r="E57">
        <f t="shared" si="2"/>
        <v>6123.9485915287823</v>
      </c>
      <c r="F57">
        <f t="shared" si="3"/>
        <v>1876.0514084712177</v>
      </c>
      <c r="G57">
        <f t="shared" si="4"/>
        <v>1876.0514084712177</v>
      </c>
      <c r="H57">
        <f>SUMSQ($F$3:F57)/A57</f>
        <v>12502285.505359035</v>
      </c>
      <c r="I57">
        <f>SUM($G$3:G57)/A57</f>
        <v>2699.5604951781092</v>
      </c>
      <c r="J57">
        <f t="shared" si="5"/>
        <v>23.45064260589022</v>
      </c>
      <c r="K57">
        <f>AVERAGE($J$3:J57)</f>
        <v>51.150951671155639</v>
      </c>
      <c r="L57">
        <f>SUM($F$3:F57)/I57</f>
        <v>-1.1172335721709514</v>
      </c>
    </row>
    <row r="58" spans="1:12" x14ac:dyDescent="0.3">
      <c r="A58">
        <v>56</v>
      </c>
      <c r="B58">
        <v>10000</v>
      </c>
      <c r="C58">
        <f t="shared" si="6"/>
        <v>9978.4218898310082</v>
      </c>
      <c r="D58">
        <f t="shared" si="7"/>
        <v>112.00333425951655</v>
      </c>
      <c r="E58">
        <f t="shared" si="2"/>
        <v>8090.7998766027831</v>
      </c>
      <c r="F58">
        <f t="shared" si="3"/>
        <v>1909.2001233972169</v>
      </c>
      <c r="G58">
        <f t="shared" si="4"/>
        <v>1909.2001233972169</v>
      </c>
      <c r="H58">
        <f>SUMSQ($F$3:F58)/A58</f>
        <v>12344120.498320121</v>
      </c>
      <c r="I58">
        <f>SUM($G$3:G58)/A58</f>
        <v>2685.4469171105934</v>
      </c>
      <c r="J58">
        <f t="shared" si="5"/>
        <v>19.092001233972169</v>
      </c>
      <c r="K58">
        <f>AVERAGE($J$3:J58)</f>
        <v>50.578470413348789</v>
      </c>
      <c r="L58">
        <f>SUM($F$3:F58)/I58</f>
        <v>-0.41216211903868449</v>
      </c>
    </row>
    <row r="59" spans="1:12" x14ac:dyDescent="0.3">
      <c r="A59">
        <v>57</v>
      </c>
      <c r="B59">
        <v>20000</v>
      </c>
      <c r="C59">
        <f t="shared" si="6"/>
        <v>19888.000271096807</v>
      </c>
      <c r="D59">
        <f t="shared" si="7"/>
        <v>112.00333425951655</v>
      </c>
      <c r="E59">
        <f t="shared" si="2"/>
        <v>10090.425224090524</v>
      </c>
      <c r="F59">
        <f t="shared" si="3"/>
        <v>9909.5747759094756</v>
      </c>
      <c r="G59">
        <f t="shared" si="4"/>
        <v>9909.5747759094756</v>
      </c>
      <c r="H59">
        <f>SUMSQ($F$3:F59)/A59</f>
        <v>13850358.248162599</v>
      </c>
      <c r="I59">
        <f>SUM($G$3:G59)/A59</f>
        <v>2812.1860023526792</v>
      </c>
      <c r="J59">
        <f t="shared" si="5"/>
        <v>49.547873879547375</v>
      </c>
      <c r="K59">
        <f>AVERAGE($J$3:J59)</f>
        <v>50.560389772404903</v>
      </c>
      <c r="L59">
        <f>SUM($F$3:F59)/I59</f>
        <v>3.1302109023453246</v>
      </c>
    </row>
    <row r="60" spans="1:12" x14ac:dyDescent="0.3">
      <c r="A60">
        <v>58</v>
      </c>
      <c r="B60">
        <v>20000</v>
      </c>
      <c r="C60">
        <f t="shared" si="6"/>
        <v>20000.00004074836</v>
      </c>
      <c r="D60">
        <f t="shared" si="7"/>
        <v>112.00333425951655</v>
      </c>
      <c r="E60">
        <f t="shared" si="2"/>
        <v>20000.003605356324</v>
      </c>
      <c r="F60">
        <f t="shared" si="3"/>
        <v>-3.6053563235327601E-3</v>
      </c>
      <c r="G60">
        <f t="shared" si="4"/>
        <v>3.6053563235327601E-3</v>
      </c>
      <c r="H60">
        <f>SUMSQ($F$3:F60)/A60</f>
        <v>13611558.968022089</v>
      </c>
      <c r="I60">
        <f>SUM($G$3:G60)/A60</f>
        <v>2763.7000989561902</v>
      </c>
      <c r="J60">
        <f t="shared" si="5"/>
        <v>1.8026781617663801E-5</v>
      </c>
      <c r="K60">
        <f>AVERAGE($J$3:J60)</f>
        <v>49.688659225066573</v>
      </c>
      <c r="L60">
        <f>SUM($F$3:F60)/I60</f>
        <v>3.1851255069085145</v>
      </c>
    </row>
    <row r="61" spans="1:12" x14ac:dyDescent="0.3">
      <c r="A61">
        <v>59</v>
      </c>
      <c r="B61">
        <v>22000</v>
      </c>
      <c r="C61">
        <f t="shared" si="6"/>
        <v>21978.661535439107</v>
      </c>
      <c r="D61">
        <f t="shared" si="7"/>
        <v>112.00333425951655</v>
      </c>
      <c r="E61">
        <f t="shared" si="2"/>
        <v>20112.003375007876</v>
      </c>
      <c r="F61">
        <f t="shared" si="3"/>
        <v>1887.9966249921235</v>
      </c>
      <c r="G61">
        <f t="shared" si="4"/>
        <v>1887.9966249921235</v>
      </c>
      <c r="H61">
        <f>SUMSQ($F$3:F61)/A61</f>
        <v>13441270.362733269</v>
      </c>
      <c r="I61">
        <f>SUM($G$3:G61)/A61</f>
        <v>2748.8576671940873</v>
      </c>
      <c r="J61">
        <f t="shared" si="5"/>
        <v>8.5818028408732889</v>
      </c>
      <c r="K61">
        <f>AVERAGE($J$3:J61)</f>
        <v>48.991932845673468</v>
      </c>
      <c r="L61">
        <f>SUM($F$3:F61)/I61</f>
        <v>3.8891530948329147</v>
      </c>
    </row>
    <row r="62" spans="1:12" x14ac:dyDescent="0.3">
      <c r="A62">
        <v>60</v>
      </c>
      <c r="B62">
        <v>8000</v>
      </c>
      <c r="C62">
        <f t="shared" si="6"/>
        <v>8159.2551326529674</v>
      </c>
      <c r="D62">
        <f t="shared" si="7"/>
        <v>112.00333425951655</v>
      </c>
      <c r="E62">
        <f t="shared" si="2"/>
        <v>22090.664869698623</v>
      </c>
      <c r="F62">
        <f t="shared" si="3"/>
        <v>-14090.664869698623</v>
      </c>
      <c r="G62">
        <f t="shared" si="4"/>
        <v>14090.664869698623</v>
      </c>
      <c r="H62">
        <f>SUMSQ($F$3:F62)/A62</f>
        <v>16526363.131190363</v>
      </c>
      <c r="I62">
        <f>SUM($G$3:G62)/A62</f>
        <v>2937.8877872358298</v>
      </c>
      <c r="J62">
        <f t="shared" si="5"/>
        <v>176.13331087123279</v>
      </c>
      <c r="K62">
        <f>AVERAGE($J$3:J62)</f>
        <v>51.110955812766129</v>
      </c>
      <c r="L62">
        <f>SUM($F$3:F62)/I62</f>
        <v>-1.1572724393515554</v>
      </c>
    </row>
    <row r="63" spans="1:12" x14ac:dyDescent="0.3">
      <c r="A63">
        <v>61</v>
      </c>
      <c r="E63" s="4">
        <f>C62+D62</f>
        <v>8271.2584669124844</v>
      </c>
    </row>
    <row r="64" spans="1:12" x14ac:dyDescent="0.3">
      <c r="A64">
        <v>62</v>
      </c>
      <c r="E64" s="4">
        <f>$C$62+$D$62*2</f>
        <v>8383.2618011720006</v>
      </c>
    </row>
    <row r="65" spans="1:5" x14ac:dyDescent="0.3">
      <c r="A65">
        <v>63</v>
      </c>
      <c r="E65" s="4">
        <f>$C$62+$D$62*3</f>
        <v>8495.2651354315167</v>
      </c>
    </row>
    <row r="66" spans="1:5" x14ac:dyDescent="0.3">
      <c r="A66">
        <v>64</v>
      </c>
      <c r="E66" s="4">
        <f>$C$62+$D$62*4</f>
        <v>8607.2684696910328</v>
      </c>
    </row>
    <row r="67" spans="1:5" x14ac:dyDescent="0.3">
      <c r="A67">
        <v>65</v>
      </c>
      <c r="E67" s="4">
        <f>$C$62+$D$62*5</f>
        <v>8719.2718039505507</v>
      </c>
    </row>
    <row r="68" spans="1:5" x14ac:dyDescent="0.3">
      <c r="A68">
        <v>66</v>
      </c>
      <c r="E68" s="4">
        <f>$C$62+$D$62*6</f>
        <v>8831.2751382100669</v>
      </c>
    </row>
    <row r="69" spans="1:5" x14ac:dyDescent="0.3">
      <c r="A69">
        <v>67</v>
      </c>
      <c r="E69" s="4">
        <f>$C$62+$D$62*7</f>
        <v>8943.278472469583</v>
      </c>
    </row>
    <row r="70" spans="1:5" x14ac:dyDescent="0.3">
      <c r="A70">
        <v>68</v>
      </c>
      <c r="E70" s="4">
        <f>$C$62+$D$62*8</f>
        <v>9055.2818067290991</v>
      </c>
    </row>
    <row r="71" spans="1:5" x14ac:dyDescent="0.3">
      <c r="A71">
        <v>69</v>
      </c>
      <c r="E71" s="4">
        <f>$C$62+$D$62*9</f>
        <v>9167.2851409886171</v>
      </c>
    </row>
    <row r="72" spans="1:5" x14ac:dyDescent="0.3">
      <c r="A72">
        <v>70</v>
      </c>
      <c r="E72" s="4">
        <f>$C$62+$D$62*10</f>
        <v>9279.2884752481332</v>
      </c>
    </row>
    <row r="73" spans="1:5" x14ac:dyDescent="0.3">
      <c r="A73">
        <v>71</v>
      </c>
      <c r="E73" s="4">
        <f>$C$62+$D$62*11</f>
        <v>9391.2918095076493</v>
      </c>
    </row>
    <row r="74" spans="1:5" x14ac:dyDescent="0.3">
      <c r="A74">
        <v>72</v>
      </c>
      <c r="E74" s="4">
        <f>$C$62+$D$62*12</f>
        <v>9503.2951437671654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6FC7-C2F7-47EF-835D-5C61FD2E84B3}">
  <dimension ref="A1:AI74"/>
  <sheetViews>
    <sheetView topLeftCell="E6" workbookViewId="0">
      <selection activeCell="Y15" sqref="Y15"/>
    </sheetView>
  </sheetViews>
  <sheetFormatPr defaultRowHeight="14.4" x14ac:dyDescent="0.3"/>
  <cols>
    <col min="2" max="2" width="12.77734375" customWidth="1"/>
    <col min="3" max="3" width="14.21875" customWidth="1"/>
    <col min="4" max="4" width="13.88671875" customWidth="1"/>
    <col min="5" max="5" width="13.5546875" customWidth="1"/>
    <col min="9" max="9" width="11.33203125" bestFit="1" customWidth="1"/>
    <col min="11" max="11" width="13.109375" bestFit="1" customWidth="1"/>
    <col min="19" max="19" width="12" bestFit="1" customWidth="1"/>
    <col min="23" max="23" width="12.88671875" bestFit="1" customWidth="1"/>
  </cols>
  <sheetData>
    <row r="1" spans="1:35" ht="60.6" customHeight="1" x14ac:dyDescent="0.3">
      <c r="A1" s="2" t="s">
        <v>11</v>
      </c>
      <c r="B1" s="2" t="s">
        <v>1</v>
      </c>
      <c r="C1" s="2" t="s">
        <v>46</v>
      </c>
      <c r="D1" s="2" t="s">
        <v>47</v>
      </c>
      <c r="E1" s="2" t="s">
        <v>51</v>
      </c>
      <c r="F1" s="2" t="s">
        <v>52</v>
      </c>
      <c r="G1" s="3" t="s">
        <v>2</v>
      </c>
      <c r="H1" s="3" t="s">
        <v>17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S1" s="3" t="s">
        <v>16</v>
      </c>
      <c r="W1" s="3" t="s">
        <v>20</v>
      </c>
      <c r="AA1" t="s">
        <v>21</v>
      </c>
    </row>
    <row r="2" spans="1:35" ht="15" thickBot="1" x14ac:dyDescent="0.35">
      <c r="A2">
        <v>0</v>
      </c>
      <c r="B2" s="1"/>
      <c r="G2">
        <f>AB17</f>
        <v>5628.3886054421764</v>
      </c>
      <c r="H2">
        <f>AB18</f>
        <v>58.728741496598659</v>
      </c>
      <c r="R2" s="3" t="s">
        <v>48</v>
      </c>
      <c r="S2">
        <v>12</v>
      </c>
      <c r="V2" s="3" t="s">
        <v>48</v>
      </c>
      <c r="W2">
        <v>12</v>
      </c>
    </row>
    <row r="3" spans="1:35" x14ac:dyDescent="0.3">
      <c r="A3">
        <v>1</v>
      </c>
      <c r="B3">
        <v>2000</v>
      </c>
      <c r="D3">
        <f>$G$2+$H$2*A3</f>
        <v>5687.117346938775</v>
      </c>
      <c r="E3">
        <f>B3/D3</f>
        <v>0.35167201202144127</v>
      </c>
      <c r="F3">
        <f>(E3+E15+E27+E39+E51)/5</f>
        <v>0.46631436448032754</v>
      </c>
      <c r="G3">
        <f t="shared" ref="G3:G34" si="0">$S$3*(B3/F3)+(1-$S$3)*(G2+H2)</f>
        <v>5687.117346938775</v>
      </c>
      <c r="H3">
        <f t="shared" ref="H3:H34" si="1">$S$4*(G3-G2)+(1-$S$4)*H2</f>
        <v>58.728741496598659</v>
      </c>
      <c r="I3">
        <f>(G2+H2)*F3</f>
        <v>2651.9845113628012</v>
      </c>
      <c r="J3">
        <f>B3-I3</f>
        <v>-651.98451136280119</v>
      </c>
      <c r="K3">
        <f>ABS(J3)</f>
        <v>651.98451136280119</v>
      </c>
      <c r="L3">
        <f>SUMSQ($J$3:J3)/A3</f>
        <v>425083.80305699061</v>
      </c>
      <c r="M3">
        <f>SUM($K$3:K3)/A3</f>
        <v>651.98451136280119</v>
      </c>
      <c r="N3">
        <f>100*K3/B3</f>
        <v>32.599225568140064</v>
      </c>
      <c r="O3">
        <f>AVERAGE($N$3:N3)</f>
        <v>32.599225568140064</v>
      </c>
      <c r="P3">
        <f>SUM($J$3:J3)/M3</f>
        <v>-1</v>
      </c>
      <c r="R3" s="3" t="s">
        <v>15</v>
      </c>
      <c r="S3" s="29">
        <v>0</v>
      </c>
      <c r="V3" s="3" t="s">
        <v>15</v>
      </c>
      <c r="W3">
        <v>0.2</v>
      </c>
      <c r="AA3" s="17" t="s">
        <v>22</v>
      </c>
      <c r="AB3" s="17"/>
    </row>
    <row r="4" spans="1:35" x14ac:dyDescent="0.3">
      <c r="A4">
        <v>2</v>
      </c>
      <c r="B4">
        <v>3000</v>
      </c>
      <c r="D4">
        <f t="shared" ref="D4:D57" si="2">$G$2+$H$2*A4</f>
        <v>5745.8460884353735</v>
      </c>
      <c r="E4">
        <f t="shared" ref="E4:E57" si="3">B4/D4</f>
        <v>0.52211631739285191</v>
      </c>
      <c r="F4">
        <f>(E4+E16+E28+E40+E52)/5</f>
        <v>0.51668151892423575</v>
      </c>
      <c r="G4">
        <f t="shared" si="0"/>
        <v>5745.8460884353735</v>
      </c>
      <c r="H4">
        <f t="shared" si="1"/>
        <v>58.728741496598659</v>
      </c>
      <c r="I4">
        <f t="shared" ref="I4:I62" si="4">(G3+H3)*F4</f>
        <v>2968.7724844776676</v>
      </c>
      <c r="J4">
        <f t="shared" ref="J4:J62" si="5">B4-I4</f>
        <v>31.227515522332396</v>
      </c>
      <c r="K4">
        <f t="shared" ref="K4:K62" si="6">ABS(J4)</f>
        <v>31.227515522332396</v>
      </c>
      <c r="L4">
        <f>SUMSQ($J$3:J4)/A4</f>
        <v>213029.48039134406</v>
      </c>
      <c r="M4">
        <f>SUM($K$3:K4)/A4</f>
        <v>341.60601344256679</v>
      </c>
      <c r="N4">
        <f t="shared" ref="N4:N62" si="7">100*K4/B4</f>
        <v>1.0409171840777465</v>
      </c>
      <c r="O4">
        <f>AVERAGE($N$3:N4)</f>
        <v>16.820071376108906</v>
      </c>
      <c r="P4">
        <f>SUM($J$3:J4)/M4</f>
        <v>-1.8171723313203174</v>
      </c>
      <c r="R4" s="3" t="s">
        <v>49</v>
      </c>
      <c r="S4">
        <v>2.2463562869251785E-2</v>
      </c>
      <c r="V4" s="3" t="s">
        <v>49</v>
      </c>
      <c r="W4">
        <v>0.3</v>
      </c>
      <c r="AA4" t="s">
        <v>23</v>
      </c>
      <c r="AB4">
        <v>0.88562923934770987</v>
      </c>
    </row>
    <row r="5" spans="1:35" x14ac:dyDescent="0.3">
      <c r="A5">
        <v>3</v>
      </c>
      <c r="B5">
        <v>3000</v>
      </c>
      <c r="D5">
        <f t="shared" si="2"/>
        <v>5804.5748299319721</v>
      </c>
      <c r="E5">
        <f t="shared" si="3"/>
        <v>0.51683371959133817</v>
      </c>
      <c r="F5">
        <f t="shared" ref="F5:F13" si="8">(E5+E17+E29+E41+E53)/5</f>
        <v>0.50476254911304597</v>
      </c>
      <c r="G5">
        <f t="shared" si="0"/>
        <v>5804.5748299319721</v>
      </c>
      <c r="H5">
        <f t="shared" si="1"/>
        <v>58.728741496598659</v>
      </c>
      <c r="I5">
        <f t="shared" si="4"/>
        <v>2929.9319876738873</v>
      </c>
      <c r="J5">
        <f t="shared" si="5"/>
        <v>70.068012326112694</v>
      </c>
      <c r="K5">
        <f t="shared" si="6"/>
        <v>70.068012326112694</v>
      </c>
      <c r="L5">
        <f>SUMSQ($J$3:J5)/A5</f>
        <v>143656.16237800679</v>
      </c>
      <c r="M5">
        <f>SUM($K$3:K5)/A5</f>
        <v>251.09334640374877</v>
      </c>
      <c r="N5">
        <f t="shared" si="7"/>
        <v>2.3356004108704229</v>
      </c>
      <c r="O5">
        <f>AVERAGE($N$3:N5)</f>
        <v>11.991914387696077</v>
      </c>
      <c r="P5">
        <f>SUM($J$3:J5)/M5</f>
        <v>-2.193164380504407</v>
      </c>
      <c r="R5" s="3" t="s">
        <v>50</v>
      </c>
      <c r="S5">
        <v>0</v>
      </c>
      <c r="V5" s="3" t="s">
        <v>50</v>
      </c>
      <c r="W5">
        <v>0.1</v>
      </c>
      <c r="AA5" t="s">
        <v>24</v>
      </c>
      <c r="AB5">
        <v>0.7843391495876032</v>
      </c>
    </row>
    <row r="6" spans="1:35" ht="15" thickBot="1" x14ac:dyDescent="0.35">
      <c r="A6">
        <v>4</v>
      </c>
      <c r="B6">
        <v>3000</v>
      </c>
      <c r="D6">
        <f t="shared" si="2"/>
        <v>5863.3035714285706</v>
      </c>
      <c r="E6">
        <f t="shared" si="3"/>
        <v>0.51165694619988134</v>
      </c>
      <c r="F6">
        <f t="shared" si="8"/>
        <v>0.43329447757481782</v>
      </c>
      <c r="G6">
        <f t="shared" si="0"/>
        <v>5863.3035714285706</v>
      </c>
      <c r="H6">
        <f t="shared" si="1"/>
        <v>58.728741496598659</v>
      </c>
      <c r="I6">
        <f t="shared" si="4"/>
        <v>2540.5370578447059</v>
      </c>
      <c r="J6">
        <f t="shared" si="5"/>
        <v>459.46294215529406</v>
      </c>
      <c r="K6">
        <f t="shared" si="6"/>
        <v>459.46294215529406</v>
      </c>
      <c r="L6">
        <f>SUMSQ($J$3:J6)/A6</f>
        <v>160518.67058700486</v>
      </c>
      <c r="M6">
        <f>SUM($K$3:K6)/A6</f>
        <v>303.18574534163508</v>
      </c>
      <c r="N6">
        <f t="shared" si="7"/>
        <v>15.315431405176469</v>
      </c>
      <c r="O6">
        <f>AVERAGE($N$3:N6)</f>
        <v>12.822793642066175</v>
      </c>
      <c r="P6">
        <f>SUM($J$3:J6)/M6</f>
        <v>-0.30089159124637244</v>
      </c>
      <c r="AA6" t="s">
        <v>25</v>
      </c>
      <c r="AB6">
        <v>0.77975062085542446</v>
      </c>
    </row>
    <row r="7" spans="1:35" x14ac:dyDescent="0.3">
      <c r="A7">
        <v>5</v>
      </c>
      <c r="B7">
        <v>4000</v>
      </c>
      <c r="D7">
        <f t="shared" si="2"/>
        <v>5922.0323129251701</v>
      </c>
      <c r="E7">
        <f t="shared" si="3"/>
        <v>0.67544379845239511</v>
      </c>
      <c r="F7">
        <f t="shared" si="8"/>
        <v>0.67970994265151663</v>
      </c>
      <c r="G7">
        <f t="shared" si="0"/>
        <v>5922.0323129251692</v>
      </c>
      <c r="H7">
        <f t="shared" si="1"/>
        <v>58.728741496598659</v>
      </c>
      <c r="I7">
        <f t="shared" si="4"/>
        <v>4025.2642437987952</v>
      </c>
      <c r="J7">
        <f t="shared" si="5"/>
        <v>-25.264243798795178</v>
      </c>
      <c r="K7">
        <f t="shared" si="6"/>
        <v>25.264243798795178</v>
      </c>
      <c r="L7">
        <f>SUMSQ($J$3:J7)/A7</f>
        <v>128542.59287254888</v>
      </c>
      <c r="M7">
        <f>SUM($K$3:K7)/A7</f>
        <v>247.60144503306711</v>
      </c>
      <c r="N7">
        <f t="shared" si="7"/>
        <v>0.63160609496987941</v>
      </c>
      <c r="O7">
        <f>AVERAGE($N$3:N7)</f>
        <v>10.384556132646917</v>
      </c>
      <c r="P7">
        <f>SUM($J$3:J7)/M7</f>
        <v>-0.47047498104181085</v>
      </c>
      <c r="R7" s="3"/>
      <c r="S7" s="13" t="s">
        <v>12</v>
      </c>
      <c r="T7" s="6" t="s">
        <v>13</v>
      </c>
      <c r="U7" s="7" t="s">
        <v>14</v>
      </c>
      <c r="V7" s="3"/>
      <c r="W7" s="13" t="s">
        <v>12</v>
      </c>
      <c r="X7" s="6" t="s">
        <v>13</v>
      </c>
      <c r="Y7" s="7" t="s">
        <v>14</v>
      </c>
      <c r="AA7" t="s">
        <v>26</v>
      </c>
      <c r="AB7">
        <v>444.68093844161552</v>
      </c>
    </row>
    <row r="8" spans="1:35" ht="15" thickBot="1" x14ac:dyDescent="0.35">
      <c r="A8">
        <v>6</v>
      </c>
      <c r="B8">
        <v>6000</v>
      </c>
      <c r="D8">
        <f t="shared" si="2"/>
        <v>5980.7610544217687</v>
      </c>
      <c r="E8">
        <f t="shared" si="3"/>
        <v>1.0032168055876447</v>
      </c>
      <c r="F8">
        <f t="shared" si="8"/>
        <v>0.91165715231327427</v>
      </c>
      <c r="G8">
        <f t="shared" si="0"/>
        <v>5980.7610544217678</v>
      </c>
      <c r="H8">
        <f t="shared" si="1"/>
        <v>58.728741496598659</v>
      </c>
      <c r="I8">
        <f t="shared" si="4"/>
        <v>5452.4035915402847</v>
      </c>
      <c r="J8">
        <f t="shared" si="5"/>
        <v>547.59640845971535</v>
      </c>
      <c r="K8">
        <f t="shared" si="6"/>
        <v>547.59640845971535</v>
      </c>
      <c r="L8">
        <f>SUMSQ($J$3:J8)/A8</f>
        <v>157095.79848678727</v>
      </c>
      <c r="M8">
        <f>SUM($K$3:K8)/A8</f>
        <v>297.60060560417514</v>
      </c>
      <c r="N8">
        <f t="shared" si="7"/>
        <v>9.126606807661922</v>
      </c>
      <c r="O8">
        <f>AVERAGE($N$3:N8)</f>
        <v>10.174897911816084</v>
      </c>
      <c r="P8">
        <f>SUM($J$3:J8)/M8</f>
        <v>1.448606337432164</v>
      </c>
      <c r="R8" s="3" t="s">
        <v>6</v>
      </c>
      <c r="S8" s="14">
        <f>L62</f>
        <v>1897224.19246911</v>
      </c>
      <c r="T8">
        <f>MIN(L3:L62)</f>
        <v>128542.59287254888</v>
      </c>
      <c r="U8" s="9">
        <f>MAX(L3:L62)</f>
        <v>1897224.19246911</v>
      </c>
      <c r="V8" s="3" t="s">
        <v>6</v>
      </c>
      <c r="W8" s="14">
        <v>3828266.4328036336</v>
      </c>
      <c r="X8">
        <v>173424.27931496166</v>
      </c>
      <c r="Y8" s="9">
        <v>3828266.4328036336</v>
      </c>
      <c r="AA8" s="11" t="s">
        <v>27</v>
      </c>
      <c r="AB8" s="11">
        <v>49</v>
      </c>
    </row>
    <row r="9" spans="1:35" x14ac:dyDescent="0.3">
      <c r="A9">
        <v>7</v>
      </c>
      <c r="B9">
        <v>7000</v>
      </c>
      <c r="C9">
        <f>(B3+B14+SUM(B4:B13)*2)/(2*$S$2)</f>
        <v>6083.333333333333</v>
      </c>
      <c r="D9">
        <f t="shared" si="2"/>
        <v>6039.4897959183672</v>
      </c>
      <c r="E9">
        <f t="shared" si="3"/>
        <v>1.1590383023299036</v>
      </c>
      <c r="F9">
        <f t="shared" si="8"/>
        <v>0.93462253045941668</v>
      </c>
      <c r="G9">
        <f t="shared" si="0"/>
        <v>6039.4897959183663</v>
      </c>
      <c r="H9">
        <f t="shared" si="1"/>
        <v>58.728741496598659</v>
      </c>
      <c r="I9">
        <f t="shared" si="4"/>
        <v>5644.6432357450494</v>
      </c>
      <c r="J9">
        <f t="shared" si="5"/>
        <v>1355.3567642549506</v>
      </c>
      <c r="K9">
        <f t="shared" si="6"/>
        <v>1355.3567642549506</v>
      </c>
      <c r="L9">
        <f>SUMSQ($J$3:J9)/A9</f>
        <v>397080.96419033903</v>
      </c>
      <c r="M9">
        <f>SUM($K$3:K9)/A9</f>
        <v>448.70862826857166</v>
      </c>
      <c r="N9">
        <f t="shared" si="7"/>
        <v>19.362239489356437</v>
      </c>
      <c r="O9">
        <f>AVERAGE($N$3:N9)</f>
        <v>11.487375280036135</v>
      </c>
      <c r="P9">
        <f>SUM($J$3:J9)/M9</f>
        <v>3.9813428470279666</v>
      </c>
      <c r="R9" s="3" t="s">
        <v>7</v>
      </c>
      <c r="S9" s="14">
        <f>M62</f>
        <v>1046.7893586741543</v>
      </c>
      <c r="T9">
        <f>MIN(M3:M62)</f>
        <v>247.60144503306711</v>
      </c>
      <c r="U9" s="9">
        <f>MAX(M3:M62)</f>
        <v>1046.7893586741543</v>
      </c>
      <c r="V9" s="3" t="s">
        <v>7</v>
      </c>
      <c r="W9" s="14">
        <v>1420.8830657409778</v>
      </c>
      <c r="X9">
        <v>348.83247317948661</v>
      </c>
      <c r="Y9" s="9">
        <v>1420.8830657409778</v>
      </c>
    </row>
    <row r="10" spans="1:35" ht="15" thickBot="1" x14ac:dyDescent="0.35">
      <c r="A10">
        <v>8</v>
      </c>
      <c r="B10">
        <v>6000</v>
      </c>
      <c r="C10">
        <f t="shared" ref="C10:C56" si="9">(B4+B15+SUM(B5:B14)*2)/(2*$S$2)</f>
        <v>6333.333333333333</v>
      </c>
      <c r="D10">
        <f t="shared" si="2"/>
        <v>6098.2185374149658</v>
      </c>
      <c r="E10">
        <f t="shared" si="3"/>
        <v>0.98389389674831162</v>
      </c>
      <c r="F10">
        <f t="shared" si="8"/>
        <v>1.2635945969293225</v>
      </c>
      <c r="G10">
        <f t="shared" si="0"/>
        <v>6098.2185374149649</v>
      </c>
      <c r="H10">
        <f t="shared" si="1"/>
        <v>58.728741496598659</v>
      </c>
      <c r="I10">
        <f t="shared" si="4"/>
        <v>7705.6759947717856</v>
      </c>
      <c r="J10">
        <f t="shared" si="5"/>
        <v>-1705.6759947717856</v>
      </c>
      <c r="K10">
        <f t="shared" si="6"/>
        <v>1705.6759947717856</v>
      </c>
      <c r="L10">
        <f>SUMSQ($J$3:J10)/A10</f>
        <v>711112.16855913668</v>
      </c>
      <c r="M10">
        <f>SUM($K$3:K10)/A10</f>
        <v>605.82954908147337</v>
      </c>
      <c r="N10">
        <f t="shared" si="7"/>
        <v>28.427933246196428</v>
      </c>
      <c r="O10">
        <f>AVERAGE($N$3:N10)</f>
        <v>13.604945025806172</v>
      </c>
      <c r="P10">
        <f>SUM($J$3:J10)/M10</f>
        <v>0.13334921168422365</v>
      </c>
      <c r="R10" s="3" t="s">
        <v>9</v>
      </c>
      <c r="S10" s="14">
        <f>O62</f>
        <v>19.642373687390975</v>
      </c>
      <c r="T10">
        <f>MIN(O3:O62)</f>
        <v>10.174897911816084</v>
      </c>
      <c r="U10" s="9">
        <f>MAX(O3:O62)</f>
        <v>32.599225568140064</v>
      </c>
      <c r="V10" s="3" t="s">
        <v>9</v>
      </c>
      <c r="W10" s="14">
        <v>24.700645836206601</v>
      </c>
      <c r="X10">
        <v>12.758869256047513</v>
      </c>
      <c r="Y10" s="9">
        <v>32.599225568140064</v>
      </c>
      <c r="AA10" t="s">
        <v>28</v>
      </c>
    </row>
    <row r="11" spans="1:35" ht="15" thickBot="1" x14ac:dyDescent="0.35">
      <c r="A11">
        <v>9</v>
      </c>
      <c r="B11">
        <v>10000</v>
      </c>
      <c r="C11">
        <f t="shared" si="9"/>
        <v>6375</v>
      </c>
      <c r="D11">
        <f t="shared" si="2"/>
        <v>6156.9472789115644</v>
      </c>
      <c r="E11">
        <f t="shared" si="3"/>
        <v>1.6241815216205355</v>
      </c>
      <c r="F11">
        <f t="shared" si="8"/>
        <v>1.9036139389347686</v>
      </c>
      <c r="G11">
        <f t="shared" si="0"/>
        <v>6156.9472789115634</v>
      </c>
      <c r="H11">
        <f t="shared" si="1"/>
        <v>58.728741496598659</v>
      </c>
      <c r="I11">
        <f t="shared" si="4"/>
        <v>11720.450661422547</v>
      </c>
      <c r="J11">
        <f t="shared" si="5"/>
        <v>-1720.4506614225465</v>
      </c>
      <c r="K11">
        <f t="shared" si="6"/>
        <v>1720.4506614225465</v>
      </c>
      <c r="L11">
        <f>SUMSQ($J$3:J11)/A11</f>
        <v>960983.09187359689</v>
      </c>
      <c r="M11">
        <f>SUM($K$3:K11)/A11</f>
        <v>729.67633934159267</v>
      </c>
      <c r="N11">
        <f t="shared" si="7"/>
        <v>17.204506614225465</v>
      </c>
      <c r="O11">
        <f>AVERAGE($N$3:N11)</f>
        <v>14.004896313408317</v>
      </c>
      <c r="P11">
        <f>SUM($J$3:J11)/M11</f>
        <v>-2.2471110549055733</v>
      </c>
      <c r="R11" s="3" t="s">
        <v>10</v>
      </c>
      <c r="S11" s="15">
        <f>P62</f>
        <v>0.43208185594654175</v>
      </c>
      <c r="T11" s="11">
        <f>MIN(P3:P62)</f>
        <v>-4.7499827763350355</v>
      </c>
      <c r="U11" s="12">
        <f>MAX(P3:P62)</f>
        <v>6.1430926042505636</v>
      </c>
      <c r="V11" s="3" t="s">
        <v>10</v>
      </c>
      <c r="W11" s="15">
        <v>3.4183898183873187</v>
      </c>
      <c r="X11" s="11">
        <v>-9.5967525980381989</v>
      </c>
      <c r="Y11" s="12">
        <v>5.7087574715968996</v>
      </c>
      <c r="AA11" s="16"/>
      <c r="AB11" s="16" t="s">
        <v>33</v>
      </c>
      <c r="AC11" s="16" t="s">
        <v>34</v>
      </c>
      <c r="AD11" s="16" t="s">
        <v>35</v>
      </c>
      <c r="AE11" s="16" t="s">
        <v>36</v>
      </c>
      <c r="AF11" s="16" t="s">
        <v>37</v>
      </c>
    </row>
    <row r="12" spans="1:35" x14ac:dyDescent="0.3">
      <c r="A12">
        <v>10</v>
      </c>
      <c r="B12">
        <v>12000</v>
      </c>
      <c r="C12">
        <f t="shared" si="9"/>
        <v>6416.666666666667</v>
      </c>
      <c r="D12">
        <f t="shared" si="2"/>
        <v>6215.6760204081629</v>
      </c>
      <c r="E12">
        <f t="shared" si="3"/>
        <v>1.9306025540262954</v>
      </c>
      <c r="F12">
        <f t="shared" si="8"/>
        <v>1.9532516925739021</v>
      </c>
      <c r="G12">
        <f t="shared" si="0"/>
        <v>6215.676020408162</v>
      </c>
      <c r="H12">
        <f t="shared" si="1"/>
        <v>58.728741496598659</v>
      </c>
      <c r="I12">
        <f t="shared" si="4"/>
        <v>12140.779707353258</v>
      </c>
      <c r="J12">
        <f t="shared" si="5"/>
        <v>-140.77970735325835</v>
      </c>
      <c r="K12">
        <f t="shared" si="6"/>
        <v>140.77970735325835</v>
      </c>
      <c r="L12">
        <f>SUMSQ($J$3:J12)/A12</f>
        <v>866866.67528648418</v>
      </c>
      <c r="M12">
        <f>SUM($K$3:K12)/A12</f>
        <v>670.78667614275923</v>
      </c>
      <c r="N12">
        <f t="shared" si="7"/>
        <v>1.1731642279438195</v>
      </c>
      <c r="O12">
        <f>AVERAGE($N$3:N12)</f>
        <v>12.721723104861866</v>
      </c>
      <c r="P12">
        <f>SUM($J$3:J12)/M12</f>
        <v>-2.6542618380986767</v>
      </c>
      <c r="AA12" t="s">
        <v>29</v>
      </c>
      <c r="AB12">
        <v>1</v>
      </c>
      <c r="AC12">
        <v>33800837.762188204</v>
      </c>
      <c r="AD12">
        <v>33800837.762188204</v>
      </c>
      <c r="AE12">
        <v>170.93478004989959</v>
      </c>
      <c r="AF12">
        <v>2.8678070492907886E-17</v>
      </c>
    </row>
    <row r="13" spans="1:35" x14ac:dyDescent="0.3">
      <c r="A13">
        <v>11</v>
      </c>
      <c r="B13">
        <v>14000</v>
      </c>
      <c r="C13">
        <f t="shared" si="9"/>
        <v>6458.333333333333</v>
      </c>
      <c r="D13">
        <f t="shared" si="2"/>
        <v>6274.4047619047615</v>
      </c>
      <c r="E13">
        <f t="shared" si="3"/>
        <v>2.2312873541409735</v>
      </c>
      <c r="F13">
        <f t="shared" si="8"/>
        <v>2.3339820893755894</v>
      </c>
      <c r="G13">
        <f t="shared" si="0"/>
        <v>6274.4047619047606</v>
      </c>
      <c r="H13">
        <f t="shared" si="1"/>
        <v>58.728741496598659</v>
      </c>
      <c r="I13">
        <f t="shared" si="4"/>
        <v>14644.348335778621</v>
      </c>
      <c r="J13">
        <f t="shared" si="5"/>
        <v>-644.34833577862082</v>
      </c>
      <c r="K13">
        <f t="shared" si="6"/>
        <v>644.34833577862082</v>
      </c>
      <c r="L13">
        <f>SUMSQ($J$3:J13)/A13</f>
        <v>825804.68460777448</v>
      </c>
      <c r="M13">
        <f>SUM($K$3:K13)/A13</f>
        <v>668.3831906551103</v>
      </c>
      <c r="N13">
        <f t="shared" si="7"/>
        <v>4.6024881127044344</v>
      </c>
      <c r="O13">
        <f>AVERAGE($N$3:N13)</f>
        <v>11.983610832847553</v>
      </c>
      <c r="P13">
        <f>SUM($J$3:J13)/M13</f>
        <v>-3.6278467885955701</v>
      </c>
      <c r="AA13" t="s">
        <v>30</v>
      </c>
      <c r="AB13">
        <v>47</v>
      </c>
      <c r="AC13">
        <v>9293833.4396258462</v>
      </c>
      <c r="AD13">
        <v>197741.13701331586</v>
      </c>
    </row>
    <row r="14" spans="1:35" ht="15" thickBot="1" x14ac:dyDescent="0.35">
      <c r="A14">
        <v>12</v>
      </c>
      <c r="B14">
        <v>8000</v>
      </c>
      <c r="C14">
        <f t="shared" si="9"/>
        <v>6458.333333333333</v>
      </c>
      <c r="D14">
        <f t="shared" si="2"/>
        <v>6333.13350340136</v>
      </c>
      <c r="E14">
        <f t="shared" si="3"/>
        <v>1.2631977512716903</v>
      </c>
      <c r="F14">
        <f>(E14+E26+E38+E50+E62)/5</f>
        <v>1.2023995787353363</v>
      </c>
      <c r="G14">
        <f t="shared" si="0"/>
        <v>6333.1335034013591</v>
      </c>
      <c r="H14">
        <f t="shared" si="1"/>
        <v>58.728741496598659</v>
      </c>
      <c r="I14">
        <f t="shared" si="4"/>
        <v>7614.957056564439</v>
      </c>
      <c r="J14">
        <f t="shared" si="5"/>
        <v>385.04294343556103</v>
      </c>
      <c r="K14">
        <f t="shared" si="6"/>
        <v>385.04294343556103</v>
      </c>
      <c r="L14">
        <f>SUMSQ($J$3:J14)/A14</f>
        <v>769342.46658125333</v>
      </c>
      <c r="M14">
        <f>SUM($K$3:K14)/A14</f>
        <v>644.77150338681452</v>
      </c>
      <c r="N14">
        <f t="shared" si="7"/>
        <v>4.813036792944513</v>
      </c>
      <c r="O14">
        <f>AVERAGE($N$3:N14)</f>
        <v>11.386062996188967</v>
      </c>
      <c r="P14">
        <f>SUM($J$3:J14)/M14</f>
        <v>-3.1635220502450543</v>
      </c>
      <c r="AA14" s="11" t="s">
        <v>31</v>
      </c>
      <c r="AB14" s="11">
        <v>48</v>
      </c>
      <c r="AC14" s="11">
        <v>43094671.201814048</v>
      </c>
      <c r="AD14" s="11"/>
      <c r="AE14" s="11"/>
      <c r="AF14" s="11"/>
    </row>
    <row r="15" spans="1:35" ht="15" thickBot="1" x14ac:dyDescent="0.35">
      <c r="A15">
        <v>13</v>
      </c>
      <c r="B15">
        <v>3000</v>
      </c>
      <c r="C15">
        <f t="shared" si="9"/>
        <v>6458.333333333333</v>
      </c>
      <c r="D15">
        <f t="shared" si="2"/>
        <v>6391.8622448979586</v>
      </c>
      <c r="E15">
        <f t="shared" si="3"/>
        <v>0.4693467858126365</v>
      </c>
      <c r="F15">
        <f t="shared" ref="F15:F62" si="10">$S$5*(B3/G3)+(1-$S$5)*F3</f>
        <v>0.46631436448032754</v>
      </c>
      <c r="G15">
        <f t="shared" si="0"/>
        <v>6391.8622448979577</v>
      </c>
      <c r="H15">
        <f t="shared" si="1"/>
        <v>58.728741496598659</v>
      </c>
      <c r="I15">
        <f t="shared" si="4"/>
        <v>2980.6171805753906</v>
      </c>
      <c r="J15">
        <f t="shared" si="5"/>
        <v>19.382819424609352</v>
      </c>
      <c r="K15">
        <f t="shared" si="6"/>
        <v>19.382819424609352</v>
      </c>
      <c r="L15">
        <f>SUMSQ($J$3:J15)/A15</f>
        <v>710191.17635876057</v>
      </c>
      <c r="M15">
        <f>SUM($K$3:K15)/A15</f>
        <v>596.66468154356801</v>
      </c>
      <c r="N15">
        <f t="shared" si="7"/>
        <v>0.64609398082031178</v>
      </c>
      <c r="O15">
        <f>AVERAGE($N$3:N15)</f>
        <v>10.559911533468302</v>
      </c>
      <c r="P15">
        <f>SUM($J$3:J15)/M15</f>
        <v>-3.3860996157549614</v>
      </c>
    </row>
    <row r="16" spans="1:35" x14ac:dyDescent="0.3">
      <c r="A16">
        <v>14</v>
      </c>
      <c r="B16">
        <v>4000</v>
      </c>
      <c r="C16">
        <f t="shared" si="9"/>
        <v>6375</v>
      </c>
      <c r="D16">
        <f t="shared" si="2"/>
        <v>6450.5909863945581</v>
      </c>
      <c r="E16">
        <f t="shared" si="3"/>
        <v>0.62009822176552665</v>
      </c>
      <c r="F16">
        <f t="shared" si="10"/>
        <v>0.51668151892423575</v>
      </c>
      <c r="G16">
        <f t="shared" si="0"/>
        <v>6450.5909863945562</v>
      </c>
      <c r="H16">
        <f t="shared" si="1"/>
        <v>58.728741496598659</v>
      </c>
      <c r="I16">
        <f t="shared" si="4"/>
        <v>3332.9011488093233</v>
      </c>
      <c r="J16">
        <f t="shared" si="5"/>
        <v>667.09885119067667</v>
      </c>
      <c r="K16">
        <f t="shared" si="6"/>
        <v>667.09885119067667</v>
      </c>
      <c r="L16">
        <f>SUMSQ($J$3:J16)/A16</f>
        <v>691250.44070884341</v>
      </c>
      <c r="M16">
        <f>SUM($K$3:K16)/A16</f>
        <v>601.69569366121857</v>
      </c>
      <c r="N16">
        <f t="shared" si="7"/>
        <v>16.677471279766916</v>
      </c>
      <c r="O16">
        <f>AVERAGE($N$3:N16)</f>
        <v>10.996880086775345</v>
      </c>
      <c r="P16">
        <f>SUM($J$3:J16)/M16</f>
        <v>-2.2490890527803997</v>
      </c>
      <c r="AA16" s="16"/>
      <c r="AB16" s="16" t="s">
        <v>38</v>
      </c>
      <c r="AC16" s="16" t="s">
        <v>26</v>
      </c>
      <c r="AD16" s="16" t="s">
        <v>39</v>
      </c>
      <c r="AE16" s="16" t="s">
        <v>40</v>
      </c>
      <c r="AF16" s="16" t="s">
        <v>41</v>
      </c>
      <c r="AG16" s="16" t="s">
        <v>42</v>
      </c>
      <c r="AH16" s="16" t="s">
        <v>43</v>
      </c>
      <c r="AI16" s="16" t="s">
        <v>44</v>
      </c>
    </row>
    <row r="17" spans="1:35" x14ac:dyDescent="0.3">
      <c r="A17">
        <v>15</v>
      </c>
      <c r="B17">
        <v>3000</v>
      </c>
      <c r="C17">
        <f t="shared" si="9"/>
        <v>6166.666666666667</v>
      </c>
      <c r="D17">
        <f t="shared" si="2"/>
        <v>6509.3197278911566</v>
      </c>
      <c r="E17">
        <f t="shared" si="3"/>
        <v>0.46087765318172791</v>
      </c>
      <c r="F17">
        <f t="shared" si="10"/>
        <v>0.50476254911304597</v>
      </c>
      <c r="G17">
        <f t="shared" si="0"/>
        <v>6509.3197278911548</v>
      </c>
      <c r="H17">
        <f t="shared" si="1"/>
        <v>58.728741496598659</v>
      </c>
      <c r="I17">
        <f t="shared" si="4"/>
        <v>3285.6608188421778</v>
      </c>
      <c r="J17">
        <f t="shared" si="5"/>
        <v>-285.66081884217783</v>
      </c>
      <c r="K17">
        <f t="shared" si="6"/>
        <v>285.66081884217783</v>
      </c>
      <c r="L17">
        <f>SUMSQ($J$3:J17)/A17</f>
        <v>650607.21822302614</v>
      </c>
      <c r="M17">
        <f>SUM($K$3:K17)/A17</f>
        <v>580.6267020066158</v>
      </c>
      <c r="N17">
        <f t="shared" si="7"/>
        <v>9.5220272947392619</v>
      </c>
      <c r="O17">
        <f>AVERAGE($N$3:N17)</f>
        <v>10.898556567306274</v>
      </c>
      <c r="P17">
        <f>SUM($J$3:J17)/M17</f>
        <v>-2.8226879867851116</v>
      </c>
      <c r="AA17" t="s">
        <v>32</v>
      </c>
      <c r="AB17">
        <v>5628.3886054421764</v>
      </c>
      <c r="AC17">
        <v>153.05643219402862</v>
      </c>
      <c r="AD17">
        <v>36.773290248312506</v>
      </c>
      <c r="AE17">
        <v>2.7306814158548758E-36</v>
      </c>
      <c r="AF17">
        <v>5320.4787799105161</v>
      </c>
      <c r="AG17">
        <v>5936.2984309738367</v>
      </c>
      <c r="AH17">
        <v>5320.4787799105161</v>
      </c>
      <c r="AI17">
        <v>5936.2984309738367</v>
      </c>
    </row>
    <row r="18" spans="1:35" ht="15" thickBot="1" x14ac:dyDescent="0.35">
      <c r="A18">
        <v>16</v>
      </c>
      <c r="B18">
        <v>5000</v>
      </c>
      <c r="C18">
        <f t="shared" si="9"/>
        <v>6083.333333333333</v>
      </c>
      <c r="D18">
        <f t="shared" si="2"/>
        <v>6568.0484693877552</v>
      </c>
      <c r="E18">
        <f t="shared" si="3"/>
        <v>0.76126113004553975</v>
      </c>
      <c r="F18">
        <f t="shared" si="10"/>
        <v>0.43329447757481782</v>
      </c>
      <c r="G18">
        <f t="shared" si="0"/>
        <v>6568.0484693877534</v>
      </c>
      <c r="H18">
        <f t="shared" si="1"/>
        <v>58.728741496598659</v>
      </c>
      <c r="I18">
        <f t="shared" si="4"/>
        <v>2845.8991302294485</v>
      </c>
      <c r="J18">
        <f t="shared" si="5"/>
        <v>2154.1008697705515</v>
      </c>
      <c r="K18">
        <f t="shared" si="6"/>
        <v>2154.1008697705515</v>
      </c>
      <c r="L18">
        <f>SUMSQ($J$3:J18)/A18</f>
        <v>899953.67690572748</v>
      </c>
      <c r="M18">
        <f>SUM($K$3:K18)/A18</f>
        <v>678.96883749186179</v>
      </c>
      <c r="N18">
        <f t="shared" si="7"/>
        <v>43.082017395411029</v>
      </c>
      <c r="O18">
        <f>AVERAGE($N$3:N18)</f>
        <v>12.910022869062821</v>
      </c>
      <c r="P18">
        <f>SUM($J$3:J18)/M18</f>
        <v>0.75875772901873884</v>
      </c>
      <c r="AA18" s="11" t="s">
        <v>45</v>
      </c>
      <c r="AB18" s="11">
        <v>58.728741496598659</v>
      </c>
      <c r="AC18" s="11">
        <v>4.4919558148066292</v>
      </c>
      <c r="AD18" s="11">
        <v>13.074202845676661</v>
      </c>
      <c r="AE18" s="11">
        <v>2.8678070492907473E-17</v>
      </c>
      <c r="AF18" s="11">
        <v>49.692091998068157</v>
      </c>
      <c r="AG18" s="11">
        <v>67.765390995129167</v>
      </c>
      <c r="AH18" s="11">
        <v>49.692091998068157</v>
      </c>
      <c r="AI18" s="11">
        <v>67.765390995129167</v>
      </c>
    </row>
    <row r="19" spans="1:35" x14ac:dyDescent="0.3">
      <c r="A19">
        <v>17</v>
      </c>
      <c r="B19">
        <v>5000</v>
      </c>
      <c r="C19">
        <f t="shared" si="9"/>
        <v>6000</v>
      </c>
      <c r="D19">
        <f t="shared" si="2"/>
        <v>6626.7772108843537</v>
      </c>
      <c r="E19">
        <f t="shared" si="3"/>
        <v>0.75451457637471142</v>
      </c>
      <c r="F19">
        <f t="shared" si="10"/>
        <v>0.67970994265151663</v>
      </c>
      <c r="G19">
        <f t="shared" si="0"/>
        <v>6626.7772108843519</v>
      </c>
      <c r="H19">
        <f t="shared" si="1"/>
        <v>58.728741496598659</v>
      </c>
      <c r="I19">
        <f t="shared" si="4"/>
        <v>4504.2863579745799</v>
      </c>
      <c r="J19">
        <f t="shared" si="5"/>
        <v>495.71364202542009</v>
      </c>
      <c r="K19">
        <f t="shared" si="6"/>
        <v>495.71364202542009</v>
      </c>
      <c r="L19">
        <f>SUMSQ($J$3:J19)/A19</f>
        <v>861470.04972833802</v>
      </c>
      <c r="M19">
        <f>SUM($K$3:K19)/A19</f>
        <v>668.18912011148279</v>
      </c>
      <c r="N19">
        <f t="shared" si="7"/>
        <v>9.9142728405084029</v>
      </c>
      <c r="O19">
        <f>AVERAGE($N$3:N19)</f>
        <v>12.733802279147856</v>
      </c>
      <c r="P19">
        <f>SUM($J$3:J19)/M19</f>
        <v>1.5128748206294931</v>
      </c>
    </row>
    <row r="20" spans="1:35" x14ac:dyDescent="0.3">
      <c r="A20">
        <v>18</v>
      </c>
      <c r="B20">
        <v>8000</v>
      </c>
      <c r="C20">
        <f t="shared" si="9"/>
        <v>6250</v>
      </c>
      <c r="D20">
        <f t="shared" si="2"/>
        <v>6685.5059523809523</v>
      </c>
      <c r="E20">
        <f t="shared" si="3"/>
        <v>1.1966184843722873</v>
      </c>
      <c r="F20">
        <f t="shared" si="10"/>
        <v>0.91165715231327427</v>
      </c>
      <c r="G20">
        <f t="shared" si="0"/>
        <v>6685.5059523809505</v>
      </c>
      <c r="H20">
        <f t="shared" si="1"/>
        <v>58.728741496598659</v>
      </c>
      <c r="I20">
        <f t="shared" si="4"/>
        <v>6094.8893183210621</v>
      </c>
      <c r="J20">
        <f t="shared" si="5"/>
        <v>1905.1106816789379</v>
      </c>
      <c r="K20">
        <f t="shared" si="6"/>
        <v>1905.1106816789379</v>
      </c>
      <c r="L20">
        <f>SUMSQ($J$3:J20)/A20</f>
        <v>1015246.5308238297</v>
      </c>
      <c r="M20">
        <f>SUM($K$3:K20)/A20</f>
        <v>736.90698464300806</v>
      </c>
      <c r="N20">
        <f t="shared" si="7"/>
        <v>23.813883520986725</v>
      </c>
      <c r="O20">
        <f>AVERAGE($N$3:N20)</f>
        <v>13.349362348138904</v>
      </c>
      <c r="P20">
        <f>SUM($J$3:J20)/M20</f>
        <v>3.9570763172055163</v>
      </c>
    </row>
    <row r="21" spans="1:35" x14ac:dyDescent="0.3">
      <c r="A21">
        <v>19</v>
      </c>
      <c r="B21">
        <v>3000</v>
      </c>
      <c r="C21">
        <f t="shared" si="9"/>
        <v>6875</v>
      </c>
      <c r="D21">
        <f t="shared" si="2"/>
        <v>6744.2346938775509</v>
      </c>
      <c r="E21">
        <f t="shared" si="3"/>
        <v>0.44482437758629823</v>
      </c>
      <c r="F21">
        <f t="shared" si="10"/>
        <v>0.93462253045941668</v>
      </c>
      <c r="G21">
        <f t="shared" si="0"/>
        <v>6744.234693877549</v>
      </c>
      <c r="H21">
        <f t="shared" si="1"/>
        <v>58.728741496598659</v>
      </c>
      <c r="I21">
        <f t="shared" si="4"/>
        <v>6303.3136956040244</v>
      </c>
      <c r="J21">
        <f t="shared" si="5"/>
        <v>-3303.3136956040244</v>
      </c>
      <c r="K21">
        <f t="shared" si="6"/>
        <v>3303.3136956040244</v>
      </c>
      <c r="L21">
        <f>SUMSQ($J$3:J21)/A21</f>
        <v>1536122.0487575817</v>
      </c>
      <c r="M21">
        <f>SUM($K$3:K21)/A21</f>
        <v>871.98102206200895</v>
      </c>
      <c r="N21">
        <f t="shared" si="7"/>
        <v>110.11045652013414</v>
      </c>
      <c r="O21">
        <f>AVERAGE($N$3:N21)</f>
        <v>18.442051515086021</v>
      </c>
      <c r="P21">
        <f>SUM($J$3:J21)/M21</f>
        <v>-0.44417998659414065</v>
      </c>
    </row>
    <row r="22" spans="1:35" x14ac:dyDescent="0.3">
      <c r="A22">
        <v>20</v>
      </c>
      <c r="B22">
        <v>8000</v>
      </c>
      <c r="C22">
        <f t="shared" si="9"/>
        <v>7083.333333333333</v>
      </c>
      <c r="D22">
        <f t="shared" si="2"/>
        <v>6802.9634353741494</v>
      </c>
      <c r="E22">
        <f t="shared" si="3"/>
        <v>1.1759581064924562</v>
      </c>
      <c r="F22">
        <f t="shared" si="10"/>
        <v>1.2635945969293225</v>
      </c>
      <c r="G22">
        <f t="shared" si="0"/>
        <v>6802.9634353741476</v>
      </c>
      <c r="H22">
        <f t="shared" si="1"/>
        <v>58.728741496598659</v>
      </c>
      <c r="I22">
        <f t="shared" si="4"/>
        <v>8596.1878400465157</v>
      </c>
      <c r="J22">
        <f t="shared" si="5"/>
        <v>-596.1878400465157</v>
      </c>
      <c r="K22">
        <f t="shared" si="6"/>
        <v>596.1878400465157</v>
      </c>
      <c r="L22">
        <f>SUMSQ($J$3:J22)/A22</f>
        <v>1477087.9433506692</v>
      </c>
      <c r="M22">
        <f>SUM($K$3:K22)/A22</f>
        <v>858.19136296123429</v>
      </c>
      <c r="N22">
        <f t="shared" si="7"/>
        <v>7.4523480005814466</v>
      </c>
      <c r="O22">
        <f>AVERAGE($N$3:N22)</f>
        <v>17.892566339360791</v>
      </c>
      <c r="P22">
        <f>SUM($J$3:J22)/M22</f>
        <v>-1.1460198752673652</v>
      </c>
    </row>
    <row r="23" spans="1:35" x14ac:dyDescent="0.3">
      <c r="A23">
        <v>21</v>
      </c>
      <c r="B23">
        <v>12000</v>
      </c>
      <c r="C23">
        <f t="shared" si="9"/>
        <v>7083.333333333333</v>
      </c>
      <c r="D23">
        <f t="shared" si="2"/>
        <v>6861.692176870748</v>
      </c>
      <c r="E23">
        <f t="shared" si="3"/>
        <v>1.7488397454565734</v>
      </c>
      <c r="F23">
        <f t="shared" si="10"/>
        <v>1.9036139389347686</v>
      </c>
      <c r="G23">
        <f t="shared" si="0"/>
        <v>6861.6921768707462</v>
      </c>
      <c r="H23">
        <f t="shared" si="1"/>
        <v>58.728741496598659</v>
      </c>
      <c r="I23">
        <f t="shared" si="4"/>
        <v>13062.012872570807</v>
      </c>
      <c r="J23">
        <f t="shared" si="5"/>
        <v>-1062.0128725708073</v>
      </c>
      <c r="K23">
        <f t="shared" si="6"/>
        <v>1062.0128725708073</v>
      </c>
      <c r="L23">
        <f>SUMSQ($J$3:J23)/A23</f>
        <v>1460458.5813580705</v>
      </c>
      <c r="M23">
        <f>SUM($K$3:K23)/A23</f>
        <v>867.89714913311866</v>
      </c>
      <c r="N23">
        <f t="shared" si="7"/>
        <v>8.8501072714233935</v>
      </c>
      <c r="O23">
        <f>AVERAGE($N$3:N23)</f>
        <v>17.461973050411391</v>
      </c>
      <c r="P23">
        <f>SUM($J$3:J23)/M23</f>
        <v>-2.3568659412584707</v>
      </c>
    </row>
    <row r="24" spans="1:35" x14ac:dyDescent="0.3">
      <c r="A24">
        <v>22</v>
      </c>
      <c r="B24">
        <v>12000</v>
      </c>
      <c r="C24">
        <f t="shared" si="9"/>
        <v>7166.666666666667</v>
      </c>
      <c r="D24">
        <f t="shared" si="2"/>
        <v>6920.4209183673465</v>
      </c>
      <c r="E24">
        <f t="shared" si="3"/>
        <v>1.7339985734322962</v>
      </c>
      <c r="F24">
        <f t="shared" si="10"/>
        <v>1.9532516925739021</v>
      </c>
      <c r="G24">
        <f t="shared" si="0"/>
        <v>6920.4209183673447</v>
      </c>
      <c r="H24">
        <f t="shared" si="1"/>
        <v>58.728741496598659</v>
      </c>
      <c r="I24">
        <f t="shared" si="4"/>
        <v>13517.323872124854</v>
      </c>
      <c r="J24">
        <f t="shared" si="5"/>
        <v>-1517.3238721248545</v>
      </c>
      <c r="K24">
        <f t="shared" si="6"/>
        <v>1517.3238721248545</v>
      </c>
      <c r="L24">
        <f>SUMSQ($J$3:J24)/A24</f>
        <v>1498722.8155199746</v>
      </c>
      <c r="M24">
        <f>SUM($K$3:K24)/A24</f>
        <v>897.41654563274312</v>
      </c>
      <c r="N24">
        <f t="shared" si="7"/>
        <v>12.644365601040455</v>
      </c>
      <c r="O24">
        <f>AVERAGE($N$3:N24)</f>
        <v>17.242990893621805</v>
      </c>
      <c r="P24">
        <f>SUM($J$3:J24)/M24</f>
        <v>-3.9701085530131013</v>
      </c>
    </row>
    <row r="25" spans="1:35" x14ac:dyDescent="0.3">
      <c r="A25">
        <v>23</v>
      </c>
      <c r="B25">
        <v>16000</v>
      </c>
      <c r="C25">
        <f t="shared" si="9"/>
        <v>7083.333333333333</v>
      </c>
      <c r="D25">
        <f t="shared" si="2"/>
        <v>6979.149659863946</v>
      </c>
      <c r="E25">
        <f t="shared" si="3"/>
        <v>2.2925428998913184</v>
      </c>
      <c r="F25">
        <f t="shared" si="10"/>
        <v>2.3339820893755894</v>
      </c>
      <c r="G25">
        <f t="shared" si="0"/>
        <v>6979.1496598639433</v>
      </c>
      <c r="H25">
        <f t="shared" si="1"/>
        <v>58.728741496598659</v>
      </c>
      <c r="I25">
        <f t="shared" si="4"/>
        <v>16289.210305194179</v>
      </c>
      <c r="J25">
        <f t="shared" si="5"/>
        <v>-289.21030519417945</v>
      </c>
      <c r="K25">
        <f t="shared" si="6"/>
        <v>289.21030519417945</v>
      </c>
      <c r="L25">
        <f>SUMSQ($J$3:J25)/A25</f>
        <v>1437197.5887856502</v>
      </c>
      <c r="M25">
        <f>SUM($K$3:K25)/A25</f>
        <v>870.97279604845778</v>
      </c>
      <c r="N25">
        <f t="shared" si="7"/>
        <v>1.8075644074636217</v>
      </c>
      <c r="O25">
        <f>AVERAGE($N$3:N25)</f>
        <v>16.571885394223624</v>
      </c>
      <c r="P25">
        <f>SUM($J$3:J25)/M25</f>
        <v>-4.4227000270303405</v>
      </c>
    </row>
    <row r="26" spans="1:35" x14ac:dyDescent="0.3">
      <c r="A26">
        <v>24</v>
      </c>
      <c r="B26">
        <v>10000</v>
      </c>
      <c r="C26">
        <f t="shared" si="9"/>
        <v>6833.333333333333</v>
      </c>
      <c r="D26">
        <f t="shared" si="2"/>
        <v>7037.8784013605436</v>
      </c>
      <c r="E26">
        <f t="shared" si="3"/>
        <v>1.4208827475716015</v>
      </c>
      <c r="F26">
        <f t="shared" si="10"/>
        <v>1.2023995787353363</v>
      </c>
      <c r="G26">
        <f t="shared" si="0"/>
        <v>7037.8784013605418</v>
      </c>
      <c r="H26">
        <f t="shared" si="1"/>
        <v>58.728741496598659</v>
      </c>
      <c r="I26">
        <f t="shared" si="4"/>
        <v>8462.3420249864375</v>
      </c>
      <c r="J26">
        <f t="shared" si="5"/>
        <v>1537.6579750135625</v>
      </c>
      <c r="K26">
        <f t="shared" si="6"/>
        <v>1537.6579750135625</v>
      </c>
      <c r="L26">
        <f>SUMSQ($J$3:J26)/A26</f>
        <v>1475830.6912580319</v>
      </c>
      <c r="M26">
        <f>SUM($K$3:K26)/A26</f>
        <v>898.75134517200388</v>
      </c>
      <c r="N26">
        <f t="shared" si="7"/>
        <v>15.376579750135626</v>
      </c>
      <c r="O26">
        <f>AVERAGE($N$3:N26)</f>
        <v>16.522080992386623</v>
      </c>
      <c r="P26">
        <f>SUM($J$3:J26)/M26</f>
        <v>-2.5751209676016806</v>
      </c>
    </row>
    <row r="27" spans="1:35" x14ac:dyDescent="0.3">
      <c r="A27">
        <v>25</v>
      </c>
      <c r="B27">
        <v>2000</v>
      </c>
      <c r="C27">
        <f t="shared" si="9"/>
        <v>6791.666666666667</v>
      </c>
      <c r="D27">
        <f t="shared" si="2"/>
        <v>7096.6071428571431</v>
      </c>
      <c r="E27">
        <f t="shared" si="3"/>
        <v>0.28182481568153794</v>
      </c>
      <c r="F27">
        <f t="shared" si="10"/>
        <v>0.46631436448032754</v>
      </c>
      <c r="G27">
        <f t="shared" si="0"/>
        <v>7096.6071428571404</v>
      </c>
      <c r="H27">
        <f t="shared" si="1"/>
        <v>58.728741496598659</v>
      </c>
      <c r="I27">
        <f t="shared" si="4"/>
        <v>3309.2498497879806</v>
      </c>
      <c r="J27">
        <f t="shared" si="5"/>
        <v>-1309.2498497879806</v>
      </c>
      <c r="K27">
        <f t="shared" si="6"/>
        <v>1309.2498497879806</v>
      </c>
      <c r="L27">
        <f>SUMSQ($J$3:J27)/A27</f>
        <v>1485362.8703745047</v>
      </c>
      <c r="M27">
        <f>SUM($K$3:K27)/A27</f>
        <v>915.1712853566429</v>
      </c>
      <c r="N27">
        <f t="shared" si="7"/>
        <v>65.462492489399025</v>
      </c>
      <c r="O27">
        <f>AVERAGE($N$3:N27)</f>
        <v>18.479697452267121</v>
      </c>
      <c r="P27">
        <f>SUM($J$3:J27)/M27</f>
        <v>-3.9595246719180954</v>
      </c>
    </row>
    <row r="28" spans="1:35" x14ac:dyDescent="0.3">
      <c r="A28">
        <v>26</v>
      </c>
      <c r="B28">
        <v>5000</v>
      </c>
      <c r="C28">
        <f t="shared" si="9"/>
        <v>6875</v>
      </c>
      <c r="D28">
        <f t="shared" si="2"/>
        <v>7155.3358843537417</v>
      </c>
      <c r="E28">
        <f t="shared" si="3"/>
        <v>0.69877921607192195</v>
      </c>
      <c r="F28">
        <f t="shared" si="10"/>
        <v>0.51668151892423575</v>
      </c>
      <c r="G28">
        <f t="shared" si="0"/>
        <v>7155.3358843537389</v>
      </c>
      <c r="H28">
        <f t="shared" si="1"/>
        <v>58.728741496598659</v>
      </c>
      <c r="I28">
        <f t="shared" si="4"/>
        <v>3697.0298131409795</v>
      </c>
      <c r="J28">
        <f t="shared" si="5"/>
        <v>1302.9701868590205</v>
      </c>
      <c r="K28">
        <f t="shared" si="6"/>
        <v>1302.9701868590205</v>
      </c>
      <c r="L28">
        <f>SUMSQ($J$3:J28)/A28</f>
        <v>1493530.8872002326</v>
      </c>
      <c r="M28">
        <f>SUM($K$3:K28)/A28</f>
        <v>930.08662772211892</v>
      </c>
      <c r="N28">
        <f t="shared" si="7"/>
        <v>26.059403737180411</v>
      </c>
      <c r="O28">
        <f>AVERAGE($N$3:N28)</f>
        <v>18.771224617071478</v>
      </c>
      <c r="P28">
        <f>SUM($J$3:J28)/M28</f>
        <v>-2.4951150004437523</v>
      </c>
    </row>
    <row r="29" spans="1:35" x14ac:dyDescent="0.3">
      <c r="A29">
        <v>27</v>
      </c>
      <c r="B29">
        <v>5000</v>
      </c>
      <c r="C29">
        <f t="shared" si="9"/>
        <v>6750</v>
      </c>
      <c r="D29">
        <f t="shared" si="2"/>
        <v>7214.0646258503402</v>
      </c>
      <c r="E29">
        <f t="shared" si="3"/>
        <v>0.69309054732936182</v>
      </c>
      <c r="F29">
        <f t="shared" si="10"/>
        <v>0.50476254911304597</v>
      </c>
      <c r="G29">
        <f t="shared" si="0"/>
        <v>7214.0646258503375</v>
      </c>
      <c r="H29">
        <f t="shared" si="1"/>
        <v>58.728741496598659</v>
      </c>
      <c r="I29">
        <f t="shared" si="4"/>
        <v>3641.3896500104684</v>
      </c>
      <c r="J29">
        <f t="shared" si="5"/>
        <v>1358.6103499895316</v>
      </c>
      <c r="K29">
        <f t="shared" si="6"/>
        <v>1358.6103499895316</v>
      </c>
      <c r="L29">
        <f>SUMSQ($J$3:J29)/A29</f>
        <v>1506578.7092705455</v>
      </c>
      <c r="M29">
        <f>SUM($K$3:K29)/A29</f>
        <v>945.95787669498611</v>
      </c>
      <c r="N29">
        <f t="shared" si="7"/>
        <v>27.172206999790635</v>
      </c>
      <c r="O29">
        <f>AVERAGE($N$3:N29)</f>
        <v>19.082372112727743</v>
      </c>
      <c r="P29">
        <f>SUM($J$3:J29)/M29</f>
        <v>-1.0170249334075558</v>
      </c>
    </row>
    <row r="30" spans="1:35" x14ac:dyDescent="0.3">
      <c r="A30">
        <v>28</v>
      </c>
      <c r="B30">
        <v>3000</v>
      </c>
      <c r="C30">
        <f t="shared" si="9"/>
        <v>6791.666666666667</v>
      </c>
      <c r="D30">
        <f t="shared" si="2"/>
        <v>7272.7933673469388</v>
      </c>
      <c r="E30">
        <f t="shared" si="3"/>
        <v>0.41249625122985967</v>
      </c>
      <c r="F30">
        <f t="shared" si="10"/>
        <v>0.43329447757481782</v>
      </c>
      <c r="G30">
        <f t="shared" si="0"/>
        <v>7272.7933673469361</v>
      </c>
      <c r="H30">
        <f t="shared" si="1"/>
        <v>58.728741496598659</v>
      </c>
      <c r="I30">
        <f t="shared" si="4"/>
        <v>3151.2612026141906</v>
      </c>
      <c r="J30">
        <f t="shared" si="5"/>
        <v>-151.26120261419055</v>
      </c>
      <c r="K30">
        <f t="shared" si="6"/>
        <v>151.26120261419055</v>
      </c>
      <c r="L30">
        <f>SUMSQ($J$3:J30)/A30</f>
        <v>1453589.4679186079</v>
      </c>
      <c r="M30">
        <f>SUM($K$3:K30)/A30</f>
        <v>917.57585262067198</v>
      </c>
      <c r="N30">
        <f t="shared" si="7"/>
        <v>5.0420400871396849</v>
      </c>
      <c r="O30">
        <f>AVERAGE($N$3:N30)</f>
        <v>18.580931683242454</v>
      </c>
      <c r="P30">
        <f>SUM($J$3:J30)/M30</f>
        <v>-1.2133317872157565</v>
      </c>
    </row>
    <row r="31" spans="1:35" x14ac:dyDescent="0.3">
      <c r="A31">
        <v>29</v>
      </c>
      <c r="B31">
        <v>4000</v>
      </c>
      <c r="C31">
        <f t="shared" si="9"/>
        <v>6875</v>
      </c>
      <c r="D31">
        <f t="shared" si="2"/>
        <v>7331.5221088435374</v>
      </c>
      <c r="E31">
        <f t="shared" si="3"/>
        <v>0.54558929791332966</v>
      </c>
      <c r="F31">
        <f t="shared" si="10"/>
        <v>0.67970994265151663</v>
      </c>
      <c r="G31">
        <f t="shared" si="0"/>
        <v>7331.5221088435346</v>
      </c>
      <c r="H31">
        <f t="shared" si="1"/>
        <v>58.728741496598659</v>
      </c>
      <c r="I31">
        <f t="shared" si="4"/>
        <v>4983.3084721503656</v>
      </c>
      <c r="J31">
        <f t="shared" si="5"/>
        <v>-983.30847215036556</v>
      </c>
      <c r="K31">
        <f t="shared" si="6"/>
        <v>983.30847215036556</v>
      </c>
      <c r="L31">
        <f>SUMSQ($J$3:J31)/A31</f>
        <v>1436806.9190732313</v>
      </c>
      <c r="M31">
        <f>SUM($K$3:K31)/A31</f>
        <v>919.84249467342011</v>
      </c>
      <c r="N31">
        <f t="shared" si="7"/>
        <v>24.582711803759139</v>
      </c>
      <c r="O31">
        <f>AVERAGE($N$3:N31)</f>
        <v>18.787889618432686</v>
      </c>
      <c r="P31">
        <f>SUM($J$3:J31)/M31</f>
        <v>-2.2793385100793948</v>
      </c>
    </row>
    <row r="32" spans="1:35" x14ac:dyDescent="0.3">
      <c r="A32">
        <v>30</v>
      </c>
      <c r="B32">
        <v>6000</v>
      </c>
      <c r="C32">
        <f t="shared" si="9"/>
        <v>7166.666666666667</v>
      </c>
      <c r="D32">
        <f t="shared" si="2"/>
        <v>7390.2508503401359</v>
      </c>
      <c r="E32">
        <f t="shared" si="3"/>
        <v>0.81188042483346157</v>
      </c>
      <c r="F32">
        <f t="shared" si="10"/>
        <v>0.91165715231327427</v>
      </c>
      <c r="G32">
        <f t="shared" si="0"/>
        <v>7390.2508503401332</v>
      </c>
      <c r="H32">
        <f t="shared" si="1"/>
        <v>58.728741496598659</v>
      </c>
      <c r="I32">
        <f t="shared" si="4"/>
        <v>6737.3750451018395</v>
      </c>
      <c r="J32">
        <f t="shared" si="5"/>
        <v>-737.37504510183953</v>
      </c>
      <c r="K32">
        <f t="shared" si="6"/>
        <v>737.37504510183953</v>
      </c>
      <c r="L32">
        <f>SUMSQ($J$3:J32)/A32</f>
        <v>1407037.4203420882</v>
      </c>
      <c r="M32">
        <f>SUM($K$3:K32)/A32</f>
        <v>913.76024635436738</v>
      </c>
      <c r="N32">
        <f t="shared" si="7"/>
        <v>12.289584085030658</v>
      </c>
      <c r="O32">
        <f>AVERAGE($N$3:N32)</f>
        <v>18.571279433985953</v>
      </c>
      <c r="P32">
        <f>SUM($J$3:J32)/M32</f>
        <v>-3.1014781806555023</v>
      </c>
    </row>
    <row r="33" spans="1:16" x14ac:dyDescent="0.3">
      <c r="A33">
        <v>31</v>
      </c>
      <c r="B33">
        <v>7000</v>
      </c>
      <c r="C33">
        <f t="shared" si="9"/>
        <v>7750</v>
      </c>
      <c r="D33">
        <f t="shared" si="2"/>
        <v>7448.9795918367345</v>
      </c>
      <c r="E33">
        <f t="shared" si="3"/>
        <v>0.9397260273972603</v>
      </c>
      <c r="F33">
        <f t="shared" si="10"/>
        <v>0.93462253045941668</v>
      </c>
      <c r="G33">
        <f t="shared" si="0"/>
        <v>7448.9795918367317</v>
      </c>
      <c r="H33">
        <f t="shared" si="1"/>
        <v>58.728741496598659</v>
      </c>
      <c r="I33">
        <f t="shared" si="4"/>
        <v>6961.9841554629993</v>
      </c>
      <c r="J33">
        <f t="shared" si="5"/>
        <v>38.015844537000703</v>
      </c>
      <c r="K33">
        <f t="shared" si="6"/>
        <v>38.015844537000703</v>
      </c>
      <c r="L33">
        <f>SUMSQ($J$3:J33)/A33</f>
        <v>1361695.7359580165</v>
      </c>
      <c r="M33">
        <f>SUM($K$3:K33)/A33</f>
        <v>885.51042694090381</v>
      </c>
      <c r="N33">
        <f t="shared" si="7"/>
        <v>0.54308349338572437</v>
      </c>
      <c r="O33">
        <f>AVERAGE($N$3:N33)</f>
        <v>17.989724726224654</v>
      </c>
      <c r="P33">
        <f>SUM($J$3:J33)/M33</f>
        <v>-3.1574914725064684</v>
      </c>
    </row>
    <row r="34" spans="1:16" x14ac:dyDescent="0.3">
      <c r="A34">
        <v>32</v>
      </c>
      <c r="B34">
        <v>10000</v>
      </c>
      <c r="C34">
        <f t="shared" si="9"/>
        <v>8000</v>
      </c>
      <c r="D34">
        <f t="shared" si="2"/>
        <v>7507.7083333333339</v>
      </c>
      <c r="E34">
        <f t="shared" si="3"/>
        <v>1.3319643699531036</v>
      </c>
      <c r="F34">
        <f t="shared" si="10"/>
        <v>1.2635945969293225</v>
      </c>
      <c r="G34">
        <f t="shared" si="0"/>
        <v>7507.7083333333303</v>
      </c>
      <c r="H34">
        <f t="shared" si="1"/>
        <v>58.728741496598659</v>
      </c>
      <c r="I34">
        <f t="shared" si="4"/>
        <v>9486.6996853212459</v>
      </c>
      <c r="J34">
        <f t="shared" si="5"/>
        <v>513.30031467875415</v>
      </c>
      <c r="K34">
        <f t="shared" si="6"/>
        <v>513.30031467875415</v>
      </c>
      <c r="L34">
        <f>SUMSQ($J$3:J34)/A34</f>
        <v>1327376.4071171193</v>
      </c>
      <c r="M34">
        <f>SUM($K$3:K34)/A34</f>
        <v>873.87886093271163</v>
      </c>
      <c r="N34">
        <f t="shared" si="7"/>
        <v>5.1330031467875417</v>
      </c>
      <c r="O34">
        <f>AVERAGE($N$3:N34)</f>
        <v>17.587952176867248</v>
      </c>
      <c r="P34">
        <f>SUM($J$3:J34)/M34</f>
        <v>-2.6121370011929814</v>
      </c>
    </row>
    <row r="35" spans="1:16" x14ac:dyDescent="0.3">
      <c r="A35">
        <v>33</v>
      </c>
      <c r="B35">
        <v>15000</v>
      </c>
      <c r="C35">
        <f t="shared" si="9"/>
        <v>7958.333333333333</v>
      </c>
      <c r="D35">
        <f t="shared" si="2"/>
        <v>7566.4370748299316</v>
      </c>
      <c r="E35">
        <f t="shared" si="3"/>
        <v>1.9824390068475062</v>
      </c>
      <c r="F35">
        <f t="shared" si="10"/>
        <v>1.9036139389347686</v>
      </c>
      <c r="G35">
        <f t="shared" ref="G35:G66" si="11">$S$3*(B35/F35)+(1-$S$3)*(G34+H34)</f>
        <v>7566.4370748299289</v>
      </c>
      <c r="H35">
        <f t="shared" ref="H35:H66" si="12">$S$4*(G35-G34)+(1-$S$4)*H34</f>
        <v>58.728741496598659</v>
      </c>
      <c r="I35">
        <f t="shared" si="4"/>
        <v>14403.57508371907</v>
      </c>
      <c r="J35">
        <f t="shared" si="5"/>
        <v>596.42491628093012</v>
      </c>
      <c r="K35">
        <f t="shared" si="6"/>
        <v>596.42491628093012</v>
      </c>
      <c r="L35">
        <f>SUMSQ($J$3:J35)/A35</f>
        <v>1297932.3548032888</v>
      </c>
      <c r="M35">
        <f>SUM($K$3:K35)/A35</f>
        <v>865.47116564023338</v>
      </c>
      <c r="N35">
        <f t="shared" si="7"/>
        <v>3.9761661085395343</v>
      </c>
      <c r="O35">
        <f>AVERAGE($N$3:N35)</f>
        <v>17.175473811160348</v>
      </c>
      <c r="P35">
        <f>SUM($J$3:J35)/M35</f>
        <v>-1.9483796316592061</v>
      </c>
    </row>
    <row r="36" spans="1:16" x14ac:dyDescent="0.3">
      <c r="A36">
        <v>34</v>
      </c>
      <c r="B36">
        <v>15000</v>
      </c>
      <c r="C36">
        <f t="shared" si="9"/>
        <v>7958.333333333333</v>
      </c>
      <c r="D36">
        <f t="shared" si="2"/>
        <v>7625.1658163265311</v>
      </c>
      <c r="E36">
        <f t="shared" si="3"/>
        <v>1.9671703358742616</v>
      </c>
      <c r="F36">
        <f t="shared" si="10"/>
        <v>1.9532516925739021</v>
      </c>
      <c r="G36">
        <f t="shared" si="11"/>
        <v>7625.1658163265274</v>
      </c>
      <c r="H36">
        <f t="shared" si="12"/>
        <v>58.728741496598659</v>
      </c>
      <c r="I36">
        <f t="shared" si="4"/>
        <v>14893.868036896449</v>
      </c>
      <c r="J36">
        <f t="shared" si="5"/>
        <v>106.13196310355124</v>
      </c>
      <c r="K36">
        <f t="shared" si="6"/>
        <v>106.13196310355124</v>
      </c>
      <c r="L36">
        <f>SUMSQ($J$3:J36)/A36</f>
        <v>1260089.1677088453</v>
      </c>
      <c r="M36">
        <f>SUM($K$3:K36)/A36</f>
        <v>843.13765968327209</v>
      </c>
      <c r="N36">
        <f t="shared" si="7"/>
        <v>0.70754642069034157</v>
      </c>
      <c r="O36">
        <f>AVERAGE($N$3:N36)</f>
        <v>16.691123005558293</v>
      </c>
      <c r="P36">
        <f>SUM($J$3:J36)/M36</f>
        <v>-1.8741120262755362</v>
      </c>
    </row>
    <row r="37" spans="1:16" x14ac:dyDescent="0.3">
      <c r="A37">
        <v>35</v>
      </c>
      <c r="B37">
        <v>18000</v>
      </c>
      <c r="C37">
        <f t="shared" si="9"/>
        <v>7916.666666666667</v>
      </c>
      <c r="D37">
        <f t="shared" si="2"/>
        <v>7683.8945578231296</v>
      </c>
      <c r="E37">
        <f t="shared" si="3"/>
        <v>2.3425620776737279</v>
      </c>
      <c r="F37">
        <f t="shared" si="10"/>
        <v>2.3339820893755894</v>
      </c>
      <c r="G37">
        <f t="shared" si="11"/>
        <v>7683.894557823126</v>
      </c>
      <c r="H37">
        <f t="shared" si="12"/>
        <v>58.728741496598659</v>
      </c>
      <c r="I37">
        <f t="shared" si="4"/>
        <v>17934.072274609742</v>
      </c>
      <c r="J37">
        <f t="shared" si="5"/>
        <v>65.927725390258274</v>
      </c>
      <c r="K37">
        <f t="shared" si="6"/>
        <v>65.927725390258274</v>
      </c>
      <c r="L37">
        <f>SUMSQ($J$3:J37)/A37</f>
        <v>1224210.8047735963</v>
      </c>
      <c r="M37">
        <f>SUM($K$3:K37)/A37</f>
        <v>820.93166156061454</v>
      </c>
      <c r="N37">
        <f t="shared" si="7"/>
        <v>0.36626514105699043</v>
      </c>
      <c r="O37">
        <f>AVERAGE($N$3:N37)</f>
        <v>16.224698495143969</v>
      </c>
      <c r="P37">
        <f>SUM($J$3:J37)/M37</f>
        <v>-1.8444978715395408</v>
      </c>
    </row>
    <row r="38" spans="1:16" x14ac:dyDescent="0.3">
      <c r="A38">
        <v>36</v>
      </c>
      <c r="B38">
        <v>8000</v>
      </c>
      <c r="C38">
        <f t="shared" si="9"/>
        <v>7791.666666666667</v>
      </c>
      <c r="D38">
        <f t="shared" si="2"/>
        <v>7742.6232993197282</v>
      </c>
      <c r="E38">
        <f t="shared" si="3"/>
        <v>1.0332415372323338</v>
      </c>
      <c r="F38">
        <f t="shared" si="10"/>
        <v>1.2023995787353363</v>
      </c>
      <c r="G38">
        <f t="shared" si="11"/>
        <v>7742.6232993197245</v>
      </c>
      <c r="H38">
        <f t="shared" si="12"/>
        <v>58.728741496598659</v>
      </c>
      <c r="I38">
        <f t="shared" si="4"/>
        <v>9309.7269934084361</v>
      </c>
      <c r="J38">
        <f t="shared" si="5"/>
        <v>-1309.7269934084361</v>
      </c>
      <c r="K38">
        <f t="shared" si="6"/>
        <v>1309.7269934084361</v>
      </c>
      <c r="L38">
        <f>SUMSQ($J$3:J38)/A38</f>
        <v>1237854.5267871825</v>
      </c>
      <c r="M38">
        <f>SUM($K$3:K38)/A38</f>
        <v>834.50930966749854</v>
      </c>
      <c r="N38">
        <f t="shared" si="7"/>
        <v>16.371587417605451</v>
      </c>
      <c r="O38">
        <f>AVERAGE($N$3:N38)</f>
        <v>16.228778742990119</v>
      </c>
      <c r="P38">
        <f>SUM($J$3:J38)/M38</f>
        <v>-3.3839451077682705</v>
      </c>
    </row>
    <row r="39" spans="1:16" x14ac:dyDescent="0.3">
      <c r="A39">
        <v>37</v>
      </c>
      <c r="B39">
        <v>5000</v>
      </c>
      <c r="C39">
        <f t="shared" si="9"/>
        <v>7750</v>
      </c>
      <c r="D39">
        <f t="shared" si="2"/>
        <v>7801.3520408163267</v>
      </c>
      <c r="E39">
        <f t="shared" si="3"/>
        <v>0.64091454581721508</v>
      </c>
      <c r="F39">
        <f t="shared" si="10"/>
        <v>0.46631436448032754</v>
      </c>
      <c r="G39">
        <f t="shared" si="11"/>
        <v>7801.3520408163231</v>
      </c>
      <c r="H39">
        <f t="shared" si="12"/>
        <v>58.728741496598659</v>
      </c>
      <c r="I39">
        <f t="shared" si="4"/>
        <v>3637.88251900057</v>
      </c>
      <c r="J39">
        <f t="shared" si="5"/>
        <v>1362.11748099943</v>
      </c>
      <c r="K39">
        <f t="shared" si="6"/>
        <v>1362.11748099943</v>
      </c>
      <c r="L39">
        <f>SUMSQ($J$3:J39)/A39</f>
        <v>1254543.9728752109</v>
      </c>
      <c r="M39">
        <f>SUM($K$3:K39)/A39</f>
        <v>848.76898997376691</v>
      </c>
      <c r="N39">
        <f t="shared" si="7"/>
        <v>27.242349619988598</v>
      </c>
      <c r="O39">
        <f>AVERAGE($N$3:N39)</f>
        <v>16.526442820746833</v>
      </c>
      <c r="P39">
        <f>SUM($J$3:J39)/M39</f>
        <v>-1.7222780663583845</v>
      </c>
    </row>
    <row r="40" spans="1:16" x14ac:dyDescent="0.3">
      <c r="A40">
        <v>38</v>
      </c>
      <c r="B40">
        <v>4000</v>
      </c>
      <c r="C40">
        <f t="shared" si="9"/>
        <v>7750</v>
      </c>
      <c r="D40">
        <f t="shared" si="2"/>
        <v>7860.0807823129253</v>
      </c>
      <c r="E40">
        <f t="shared" si="3"/>
        <v>0.50890062211586473</v>
      </c>
      <c r="F40">
        <f t="shared" si="10"/>
        <v>0.51668151892423575</v>
      </c>
      <c r="G40">
        <f t="shared" si="11"/>
        <v>7860.0807823129217</v>
      </c>
      <c r="H40">
        <f t="shared" si="12"/>
        <v>58.728741496598659</v>
      </c>
      <c r="I40">
        <f t="shared" si="4"/>
        <v>4061.1584774726357</v>
      </c>
      <c r="J40">
        <f t="shared" si="5"/>
        <v>-61.158477472635695</v>
      </c>
      <c r="K40">
        <f t="shared" si="6"/>
        <v>61.158477472635695</v>
      </c>
      <c r="L40">
        <f>SUMSQ($J$3:J40)/A40</f>
        <v>1221628.0883091993</v>
      </c>
      <c r="M40">
        <f>SUM($K$3:K40)/A40</f>
        <v>828.04239753952663</v>
      </c>
      <c r="N40">
        <f t="shared" si="7"/>
        <v>1.5289619368158924</v>
      </c>
      <c r="O40">
        <f>AVERAGE($N$3:N40)</f>
        <v>16.131772271169705</v>
      </c>
      <c r="P40">
        <f>SUM($J$3:J40)/M40</f>
        <v>-1.8392472376233788</v>
      </c>
    </row>
    <row r="41" spans="1:16" x14ac:dyDescent="0.3">
      <c r="A41">
        <v>39</v>
      </c>
      <c r="B41">
        <v>4000</v>
      </c>
      <c r="C41">
        <f t="shared" si="9"/>
        <v>7708.333333333333</v>
      </c>
      <c r="D41">
        <f t="shared" si="2"/>
        <v>7918.8095238095248</v>
      </c>
      <c r="E41">
        <f t="shared" si="3"/>
        <v>0.50512643194323337</v>
      </c>
      <c r="F41">
        <f t="shared" si="10"/>
        <v>0.50476254911304597</v>
      </c>
      <c r="G41">
        <f t="shared" si="11"/>
        <v>7918.8095238095202</v>
      </c>
      <c r="H41">
        <f t="shared" si="12"/>
        <v>58.728741496598659</v>
      </c>
      <c r="I41">
        <f t="shared" si="4"/>
        <v>3997.1184811787589</v>
      </c>
      <c r="J41">
        <f t="shared" si="5"/>
        <v>2.8815188212411158</v>
      </c>
      <c r="K41">
        <f t="shared" si="6"/>
        <v>2.8815188212411158</v>
      </c>
      <c r="L41">
        <f>SUMSQ($J$3:J41)/A41</f>
        <v>1190304.5040743665</v>
      </c>
      <c r="M41">
        <f>SUM($K$3:K41)/A41</f>
        <v>806.88442629033989</v>
      </c>
      <c r="N41">
        <f t="shared" si="7"/>
        <v>7.2037970531027895E-2</v>
      </c>
      <c r="O41">
        <f>AVERAGE($N$3:N41)</f>
        <v>15.71998421217897</v>
      </c>
      <c r="P41">
        <f>SUM($J$3:J41)/M41</f>
        <v>-1.8839044650756469</v>
      </c>
    </row>
    <row r="42" spans="1:16" x14ac:dyDescent="0.3">
      <c r="A42">
        <v>40</v>
      </c>
      <c r="B42">
        <v>2000</v>
      </c>
      <c r="C42">
        <f t="shared" si="9"/>
        <v>7708.333333333333</v>
      </c>
      <c r="D42">
        <f t="shared" si="2"/>
        <v>7977.5382653061224</v>
      </c>
      <c r="E42">
        <f t="shared" si="3"/>
        <v>0.2507039055767229</v>
      </c>
      <c r="F42">
        <f t="shared" si="10"/>
        <v>0.43329447757481782</v>
      </c>
      <c r="G42">
        <f t="shared" si="11"/>
        <v>7977.5382653061188</v>
      </c>
      <c r="H42">
        <f t="shared" si="12"/>
        <v>58.728741496598659</v>
      </c>
      <c r="I42">
        <f t="shared" si="4"/>
        <v>3456.6232749989331</v>
      </c>
      <c r="J42">
        <f t="shared" si="5"/>
        <v>-1456.6232749989331</v>
      </c>
      <c r="K42">
        <f t="shared" si="6"/>
        <v>1456.6232749989331</v>
      </c>
      <c r="L42">
        <f>SUMSQ($J$3:J42)/A42</f>
        <v>1213590.6756042228</v>
      </c>
      <c r="M42">
        <f>SUM($K$3:K42)/A42</f>
        <v>823.12789750805473</v>
      </c>
      <c r="N42">
        <f t="shared" si="7"/>
        <v>72.831163749946654</v>
      </c>
      <c r="O42">
        <f>AVERAGE($N$3:N42)</f>
        <v>17.147763700623162</v>
      </c>
      <c r="P42">
        <f>SUM($J$3:J42)/M42</f>
        <v>-3.6163474200048933</v>
      </c>
    </row>
    <row r="43" spans="1:16" x14ac:dyDescent="0.3">
      <c r="A43">
        <v>41</v>
      </c>
      <c r="B43">
        <v>5000</v>
      </c>
      <c r="C43">
        <f t="shared" si="9"/>
        <v>7666.666666666667</v>
      </c>
      <c r="D43">
        <f t="shared" si="2"/>
        <v>8036.2670068027219</v>
      </c>
      <c r="E43">
        <f t="shared" si="3"/>
        <v>0.6221794268119123</v>
      </c>
      <c r="F43">
        <f t="shared" si="10"/>
        <v>0.67970994265151663</v>
      </c>
      <c r="G43">
        <f t="shared" si="11"/>
        <v>8036.2670068027173</v>
      </c>
      <c r="H43">
        <f t="shared" si="12"/>
        <v>58.728741496598659</v>
      </c>
      <c r="I43">
        <f t="shared" si="4"/>
        <v>5462.3305863261503</v>
      </c>
      <c r="J43">
        <f t="shared" si="5"/>
        <v>-462.3305863261503</v>
      </c>
      <c r="K43">
        <f t="shared" si="6"/>
        <v>462.3305863261503</v>
      </c>
      <c r="L43">
        <f>SUMSQ($J$3:J43)/A43</f>
        <v>1189204.3072005266</v>
      </c>
      <c r="M43">
        <f>SUM($K$3:K43)/A43</f>
        <v>814.32796308898389</v>
      </c>
      <c r="N43">
        <f t="shared" si="7"/>
        <v>9.2466117265230068</v>
      </c>
      <c r="O43">
        <f>AVERAGE($N$3:N43)</f>
        <v>16.955052676864621</v>
      </c>
      <c r="P43">
        <f>SUM($J$3:J43)/M43</f>
        <v>-4.2231719782385291</v>
      </c>
    </row>
    <row r="44" spans="1:16" x14ac:dyDescent="0.3">
      <c r="A44">
        <v>42</v>
      </c>
      <c r="B44">
        <v>7000</v>
      </c>
      <c r="C44">
        <f t="shared" si="9"/>
        <v>8083.333333333333</v>
      </c>
      <c r="D44">
        <f t="shared" si="2"/>
        <v>8094.9957482993195</v>
      </c>
      <c r="E44">
        <f t="shared" si="3"/>
        <v>0.86473176980613398</v>
      </c>
      <c r="F44">
        <f t="shared" si="10"/>
        <v>0.91165715231327427</v>
      </c>
      <c r="G44">
        <f t="shared" si="11"/>
        <v>8094.9957482993159</v>
      </c>
      <c r="H44">
        <f t="shared" si="12"/>
        <v>58.728741496598659</v>
      </c>
      <c r="I44">
        <f t="shared" si="4"/>
        <v>7379.860771882617</v>
      </c>
      <c r="J44">
        <f t="shared" si="5"/>
        <v>-379.86077188261697</v>
      </c>
      <c r="K44">
        <f t="shared" si="6"/>
        <v>379.86077188261697</v>
      </c>
      <c r="L44">
        <f>SUMSQ($J$3:J44)/A44</f>
        <v>1164325.4952675442</v>
      </c>
      <c r="M44">
        <f>SUM($K$3:K44)/A44</f>
        <v>803.98350615549896</v>
      </c>
      <c r="N44">
        <f t="shared" si="7"/>
        <v>5.4265824554659572</v>
      </c>
      <c r="O44">
        <f>AVERAGE($N$3:N44)</f>
        <v>16.680565290640843</v>
      </c>
      <c r="P44">
        <f>SUM($J$3:J44)/M44</f>
        <v>-4.7499827763350355</v>
      </c>
    </row>
    <row r="45" spans="1:16" x14ac:dyDescent="0.3">
      <c r="A45">
        <v>43</v>
      </c>
      <c r="B45">
        <v>10000</v>
      </c>
      <c r="C45">
        <f t="shared" si="9"/>
        <v>8875</v>
      </c>
      <c r="D45">
        <f t="shared" si="2"/>
        <v>8153.724489795919</v>
      </c>
      <c r="E45">
        <f t="shared" si="3"/>
        <v>1.2264333940292715</v>
      </c>
      <c r="F45">
        <f t="shared" si="10"/>
        <v>0.93462253045941668</v>
      </c>
      <c r="G45">
        <f t="shared" si="11"/>
        <v>8153.7244897959145</v>
      </c>
      <c r="H45">
        <f t="shared" si="12"/>
        <v>58.728741496598659</v>
      </c>
      <c r="I45">
        <f t="shared" si="4"/>
        <v>7620.6546153219733</v>
      </c>
      <c r="J45">
        <f t="shared" si="5"/>
        <v>2379.3453846780267</v>
      </c>
      <c r="K45">
        <f t="shared" si="6"/>
        <v>2379.3453846780267</v>
      </c>
      <c r="L45">
        <f>SUMSQ($J$3:J45)/A45</f>
        <v>1268905.936298267</v>
      </c>
      <c r="M45">
        <f>SUM($K$3:K45)/A45</f>
        <v>840.61982891183675</v>
      </c>
      <c r="N45">
        <f t="shared" si="7"/>
        <v>23.793453846780267</v>
      </c>
      <c r="O45">
        <f>AVERAGE($N$3:N45)</f>
        <v>16.84598130357432</v>
      </c>
      <c r="P45">
        <f>SUM($J$3:J45)/M45</f>
        <v>-1.7125011479702155</v>
      </c>
    </row>
    <row r="46" spans="1:16" x14ac:dyDescent="0.3">
      <c r="A46">
        <v>44</v>
      </c>
      <c r="B46">
        <v>14000</v>
      </c>
      <c r="C46">
        <f t="shared" si="9"/>
        <v>9208.3333333333339</v>
      </c>
      <c r="D46">
        <f t="shared" si="2"/>
        <v>8212.4532312925185</v>
      </c>
      <c r="E46">
        <f t="shared" si="3"/>
        <v>1.7047281251666389</v>
      </c>
      <c r="F46">
        <f t="shared" si="10"/>
        <v>1.2635945969293225</v>
      </c>
      <c r="G46">
        <f t="shared" si="11"/>
        <v>8212.453231292513</v>
      </c>
      <c r="H46">
        <f t="shared" si="12"/>
        <v>58.728741496598659</v>
      </c>
      <c r="I46">
        <f t="shared" si="4"/>
        <v>10377.211530595976</v>
      </c>
      <c r="J46">
        <f t="shared" si="5"/>
        <v>3622.788469404024</v>
      </c>
      <c r="K46">
        <f t="shared" si="6"/>
        <v>3622.788469404024</v>
      </c>
      <c r="L46">
        <f>SUMSQ($J$3:J46)/A46</f>
        <v>1538353.4444289142</v>
      </c>
      <c r="M46">
        <f>SUM($K$3:K46)/A46</f>
        <v>903.85093437756836</v>
      </c>
      <c r="N46">
        <f t="shared" si="7"/>
        <v>25.877060495743031</v>
      </c>
      <c r="O46">
        <f>AVERAGE($N$3:N46)</f>
        <v>17.051233103396335</v>
      </c>
      <c r="P46">
        <f>SUM($J$3:J46)/M46</f>
        <v>2.4154713618672567</v>
      </c>
    </row>
    <row r="47" spans="1:16" x14ac:dyDescent="0.3">
      <c r="A47">
        <v>45</v>
      </c>
      <c r="B47">
        <v>16000</v>
      </c>
      <c r="C47">
        <f t="shared" si="9"/>
        <v>9166.6666666666661</v>
      </c>
      <c r="D47">
        <f t="shared" si="2"/>
        <v>8271.1819727891161</v>
      </c>
      <c r="E47">
        <f t="shared" si="3"/>
        <v>1.9344272744376168</v>
      </c>
      <c r="F47">
        <f t="shared" si="10"/>
        <v>1.9036139389347686</v>
      </c>
      <c r="G47">
        <f t="shared" si="11"/>
        <v>8271.1819727891125</v>
      </c>
      <c r="H47">
        <f t="shared" si="12"/>
        <v>58.728741496598673</v>
      </c>
      <c r="I47">
        <f t="shared" si="4"/>
        <v>15745.137294867332</v>
      </c>
      <c r="J47">
        <f t="shared" si="5"/>
        <v>254.86270513266754</v>
      </c>
      <c r="K47">
        <f t="shared" si="6"/>
        <v>254.86270513266754</v>
      </c>
      <c r="L47">
        <f>SUMSQ($J$3:J47)/A47</f>
        <v>1505611.2567408837</v>
      </c>
      <c r="M47">
        <f>SUM($K$3:K47)/A47</f>
        <v>889.42897372768175</v>
      </c>
      <c r="N47">
        <f t="shared" si="7"/>
        <v>1.5928919070791721</v>
      </c>
      <c r="O47">
        <f>AVERAGE($N$3:N47)</f>
        <v>16.707714410144845</v>
      </c>
      <c r="P47">
        <f>SUM($J$3:J47)/M47</f>
        <v>2.741184315483205</v>
      </c>
    </row>
    <row r="48" spans="1:16" x14ac:dyDescent="0.3">
      <c r="A48">
        <v>46</v>
      </c>
      <c r="B48">
        <v>16000</v>
      </c>
      <c r="C48">
        <f t="shared" si="9"/>
        <v>9125</v>
      </c>
      <c r="D48">
        <f t="shared" si="2"/>
        <v>8329.9107142857138</v>
      </c>
      <c r="E48">
        <f t="shared" si="3"/>
        <v>1.9207888954391983</v>
      </c>
      <c r="F48">
        <f t="shared" si="10"/>
        <v>1.9532516925739021</v>
      </c>
      <c r="G48">
        <f t="shared" si="11"/>
        <v>8329.9107142857119</v>
      </c>
      <c r="H48">
        <f t="shared" si="12"/>
        <v>58.728741496598687</v>
      </c>
      <c r="I48">
        <f t="shared" si="4"/>
        <v>16270.412201668049</v>
      </c>
      <c r="J48">
        <f t="shared" si="5"/>
        <v>-270.41220166804851</v>
      </c>
      <c r="K48">
        <f t="shared" si="6"/>
        <v>270.41220166804851</v>
      </c>
      <c r="L48">
        <f>SUMSQ($J$3:J48)/A48</f>
        <v>1474470.2024380595</v>
      </c>
      <c r="M48">
        <f>SUM($K$3:K48)/A48</f>
        <v>875.97208737855919</v>
      </c>
      <c r="N48">
        <f t="shared" si="7"/>
        <v>1.6900762604253032</v>
      </c>
      <c r="O48">
        <f>AVERAGE($N$3:N48)</f>
        <v>16.381244015585722</v>
      </c>
      <c r="P48">
        <f>SUM($J$3:J48)/M48</f>
        <v>2.4745954603845903</v>
      </c>
    </row>
    <row r="49" spans="1:16" x14ac:dyDescent="0.3">
      <c r="A49">
        <v>47</v>
      </c>
      <c r="B49">
        <v>20000</v>
      </c>
      <c r="C49">
        <f t="shared" si="9"/>
        <v>9041.6666666666661</v>
      </c>
      <c r="D49">
        <f t="shared" si="2"/>
        <v>8388.6394557823132</v>
      </c>
      <c r="E49">
        <f t="shared" si="3"/>
        <v>2.3841768507781014</v>
      </c>
      <c r="F49">
        <f t="shared" si="10"/>
        <v>2.3339820893755894</v>
      </c>
      <c r="G49">
        <f t="shared" si="11"/>
        <v>8388.6394557823114</v>
      </c>
      <c r="H49">
        <f t="shared" si="12"/>
        <v>58.728741496598701</v>
      </c>
      <c r="I49">
        <f t="shared" si="4"/>
        <v>19578.934244025306</v>
      </c>
      <c r="J49">
        <f t="shared" si="5"/>
        <v>421.06575597469418</v>
      </c>
      <c r="K49">
        <f t="shared" si="6"/>
        <v>421.06575597469418</v>
      </c>
      <c r="L49">
        <f>SUMSQ($J$3:J49)/A49</f>
        <v>1446870.7592128781</v>
      </c>
      <c r="M49">
        <f>SUM($K$3:K49)/A49</f>
        <v>866.29322926358327</v>
      </c>
      <c r="N49">
        <f t="shared" si="7"/>
        <v>2.1053287798734708</v>
      </c>
      <c r="O49">
        <f>AVERAGE($N$3:N49)</f>
        <v>16.077501138230144</v>
      </c>
      <c r="P49">
        <f>SUM($J$3:J49)/M49</f>
        <v>2.9882979796874589</v>
      </c>
    </row>
    <row r="50" spans="1:16" x14ac:dyDescent="0.3">
      <c r="A50">
        <v>48</v>
      </c>
      <c r="B50">
        <v>12000</v>
      </c>
      <c r="C50">
        <f t="shared" si="9"/>
        <v>8916.6666666666661</v>
      </c>
      <c r="D50">
        <f t="shared" si="2"/>
        <v>8447.3681972789127</v>
      </c>
      <c r="E50">
        <f t="shared" si="3"/>
        <v>1.4205607852946993</v>
      </c>
      <c r="F50">
        <f t="shared" si="10"/>
        <v>1.2023995787353363</v>
      </c>
      <c r="G50">
        <f t="shared" si="11"/>
        <v>8447.3681972789109</v>
      </c>
      <c r="H50">
        <f t="shared" si="12"/>
        <v>58.728741496598715</v>
      </c>
      <c r="I50">
        <f t="shared" si="4"/>
        <v>10157.11196183044</v>
      </c>
      <c r="J50">
        <f t="shared" si="5"/>
        <v>1842.8880381695599</v>
      </c>
      <c r="K50">
        <f t="shared" si="6"/>
        <v>1842.8880381695599</v>
      </c>
      <c r="L50">
        <f>SUMSQ($J$3:J50)/A50</f>
        <v>1487482.541754869</v>
      </c>
      <c r="M50">
        <f>SUM($K$3:K50)/A50</f>
        <v>886.63895444912453</v>
      </c>
      <c r="N50">
        <f t="shared" si="7"/>
        <v>15.357400318079668</v>
      </c>
      <c r="O50">
        <f>AVERAGE($N$3:N50)</f>
        <v>16.06249903781034</v>
      </c>
      <c r="P50">
        <f>SUM($J$3:J50)/M50</f>
        <v>4.998235553217099</v>
      </c>
    </row>
    <row r="51" spans="1:16" x14ac:dyDescent="0.3">
      <c r="A51">
        <v>49</v>
      </c>
      <c r="B51">
        <v>5000</v>
      </c>
      <c r="C51">
        <f t="shared" si="9"/>
        <v>8750</v>
      </c>
      <c r="D51">
        <f t="shared" si="2"/>
        <v>8506.0969387755104</v>
      </c>
      <c r="E51">
        <f t="shared" si="3"/>
        <v>0.58781366306880722</v>
      </c>
      <c r="F51">
        <f t="shared" si="10"/>
        <v>0.46631436448032754</v>
      </c>
      <c r="G51">
        <f t="shared" si="11"/>
        <v>8506.0969387755104</v>
      </c>
      <c r="H51">
        <f t="shared" si="12"/>
        <v>58.72874149659873</v>
      </c>
      <c r="I51">
        <f t="shared" si="4"/>
        <v>3966.5151882131618</v>
      </c>
      <c r="J51">
        <f t="shared" si="5"/>
        <v>1033.4848117868382</v>
      </c>
      <c r="K51">
        <f t="shared" si="6"/>
        <v>1033.4848117868382</v>
      </c>
      <c r="L51">
        <f>SUMSQ($J$3:J51)/A51</f>
        <v>1478923.5277638326</v>
      </c>
      <c r="M51">
        <f>SUM($K$3:K51)/A51</f>
        <v>889.63580868050644</v>
      </c>
      <c r="N51">
        <f t="shared" si="7"/>
        <v>20.669696235736765</v>
      </c>
      <c r="O51">
        <f>AVERAGE($N$3:N51)</f>
        <v>16.156523470421085</v>
      </c>
      <c r="P51">
        <f>SUM($J$3:J51)/M51</f>
        <v>6.1430926042505636</v>
      </c>
    </row>
    <row r="52" spans="1:16" x14ac:dyDescent="0.3">
      <c r="A52">
        <v>50</v>
      </c>
      <c r="B52">
        <v>2000</v>
      </c>
      <c r="C52">
        <f t="shared" si="9"/>
        <v>8333.3333333333339</v>
      </c>
      <c r="D52">
        <f t="shared" si="2"/>
        <v>8564.8256802721098</v>
      </c>
      <c r="E52">
        <f t="shared" si="3"/>
        <v>0.23351321727501392</v>
      </c>
      <c r="F52">
        <f t="shared" si="10"/>
        <v>0.51668151892423575</v>
      </c>
      <c r="G52">
        <f t="shared" si="11"/>
        <v>8564.8256802721098</v>
      </c>
      <c r="H52">
        <f t="shared" si="12"/>
        <v>58.728741496598744</v>
      </c>
      <c r="I52">
        <f t="shared" si="4"/>
        <v>4425.2871418042942</v>
      </c>
      <c r="J52">
        <f t="shared" si="5"/>
        <v>-2425.2871418042942</v>
      </c>
      <c r="K52">
        <f t="shared" si="6"/>
        <v>2425.2871418042942</v>
      </c>
      <c r="L52">
        <f>SUMSQ($J$3:J52)/A52</f>
        <v>1566985.4116125808</v>
      </c>
      <c r="M52">
        <f>SUM($K$3:K52)/A52</f>
        <v>920.34883534298217</v>
      </c>
      <c r="N52">
        <f t="shared" si="7"/>
        <v>121.2643570902147</v>
      </c>
      <c r="O52">
        <f>AVERAGE($N$3:N52)</f>
        <v>18.258680142816957</v>
      </c>
      <c r="P52">
        <f>SUM($J$3:J52)/M52</f>
        <v>3.3029085258140798</v>
      </c>
    </row>
    <row r="53" spans="1:16" x14ac:dyDescent="0.3">
      <c r="A53">
        <v>51</v>
      </c>
      <c r="B53">
        <v>3000</v>
      </c>
      <c r="C53">
        <f t="shared" si="9"/>
        <v>7833.333333333333</v>
      </c>
      <c r="D53">
        <f t="shared" si="2"/>
        <v>8623.5544217687075</v>
      </c>
      <c r="E53">
        <f t="shared" si="3"/>
        <v>0.34788439351956851</v>
      </c>
      <c r="F53">
        <f t="shared" si="10"/>
        <v>0.50476254911304597</v>
      </c>
      <c r="G53">
        <f t="shared" si="11"/>
        <v>8623.5544217687093</v>
      </c>
      <c r="H53">
        <f t="shared" si="12"/>
        <v>58.728741496598758</v>
      </c>
      <c r="I53">
        <f t="shared" si="4"/>
        <v>4352.847312347053</v>
      </c>
      <c r="J53">
        <f t="shared" si="5"/>
        <v>-1352.847312347053</v>
      </c>
      <c r="K53">
        <f t="shared" si="6"/>
        <v>1352.847312347053</v>
      </c>
      <c r="L53">
        <f>SUMSQ($J$3:J53)/A53</f>
        <v>1572146.4006108565</v>
      </c>
      <c r="M53">
        <f>SUM($K$3:K53)/A53</f>
        <v>928.82919763717973</v>
      </c>
      <c r="N53">
        <f t="shared" si="7"/>
        <v>45.094910411568435</v>
      </c>
      <c r="O53">
        <f>AVERAGE($N$3:N53)</f>
        <v>18.784880736321888</v>
      </c>
      <c r="P53">
        <f>SUM($J$3:J53)/M53</f>
        <v>1.8162442642003507</v>
      </c>
    </row>
    <row r="54" spans="1:16" x14ac:dyDescent="0.3">
      <c r="A54">
        <v>52</v>
      </c>
      <c r="B54">
        <v>2000</v>
      </c>
      <c r="C54">
        <f t="shared" si="9"/>
        <v>7750</v>
      </c>
      <c r="D54">
        <f t="shared" si="2"/>
        <v>8682.2831632653069</v>
      </c>
      <c r="E54">
        <f t="shared" si="3"/>
        <v>0.23035415482208518</v>
      </c>
      <c r="F54">
        <f t="shared" si="10"/>
        <v>0.43329447757481782</v>
      </c>
      <c r="G54">
        <f t="shared" si="11"/>
        <v>8682.2831632653088</v>
      </c>
      <c r="H54">
        <f t="shared" si="12"/>
        <v>58.728741496598772</v>
      </c>
      <c r="I54">
        <f t="shared" si="4"/>
        <v>3761.9853473836788</v>
      </c>
      <c r="J54">
        <f t="shared" si="5"/>
        <v>-1761.9853473836788</v>
      </c>
      <c r="K54">
        <f t="shared" si="6"/>
        <v>1761.9853473836788</v>
      </c>
      <c r="L54">
        <f>SUMSQ($J$3:J54)/A54</f>
        <v>1601616.5152990089</v>
      </c>
      <c r="M54">
        <f>SUM($K$3:K54)/A54</f>
        <v>944.85143128615084</v>
      </c>
      <c r="N54">
        <f t="shared" si="7"/>
        <v>88.099267369183949</v>
      </c>
      <c r="O54">
        <f>AVERAGE($N$3:N54)</f>
        <v>20.117849710030775</v>
      </c>
      <c r="P54">
        <f>SUM($J$3:J54)/M54</f>
        <v>-7.9382474608986356E-2</v>
      </c>
    </row>
    <row r="55" spans="1:16" x14ac:dyDescent="0.3">
      <c r="A55">
        <v>53</v>
      </c>
      <c r="B55">
        <v>7000</v>
      </c>
      <c r="C55">
        <f t="shared" si="9"/>
        <v>7916.666666666667</v>
      </c>
      <c r="D55">
        <f t="shared" si="2"/>
        <v>8741.0119047619046</v>
      </c>
      <c r="E55">
        <f t="shared" si="3"/>
        <v>0.80082261370523466</v>
      </c>
      <c r="F55">
        <f t="shared" si="10"/>
        <v>0.67970994265151663</v>
      </c>
      <c r="G55">
        <f t="shared" si="11"/>
        <v>8741.0119047619082</v>
      </c>
      <c r="H55">
        <f t="shared" si="12"/>
        <v>58.728741496598786</v>
      </c>
      <c r="I55">
        <f t="shared" si="4"/>
        <v>5941.3527005019405</v>
      </c>
      <c r="J55">
        <f t="shared" si="5"/>
        <v>1058.6472994980595</v>
      </c>
      <c r="K55">
        <f t="shared" si="6"/>
        <v>1058.6472994980595</v>
      </c>
      <c r="L55">
        <f>SUMSQ($J$3:J55)/A55</f>
        <v>1592543.2622694906</v>
      </c>
      <c r="M55">
        <f>SUM($K$3:K55)/A55</f>
        <v>946.99852313920564</v>
      </c>
      <c r="N55">
        <f t="shared" si="7"/>
        <v>15.123532849972278</v>
      </c>
      <c r="O55">
        <f>AVERAGE($N$3:N55)</f>
        <v>20.023617316444764</v>
      </c>
      <c r="P55">
        <f>SUM($J$3:J55)/M55</f>
        <v>1.0386950250820297</v>
      </c>
    </row>
    <row r="56" spans="1:16" x14ac:dyDescent="0.3">
      <c r="A56">
        <v>54</v>
      </c>
      <c r="B56">
        <v>6000</v>
      </c>
      <c r="C56">
        <f t="shared" si="9"/>
        <v>8333.3333333333339</v>
      </c>
      <c r="D56">
        <f t="shared" si="2"/>
        <v>8799.7406462585041</v>
      </c>
      <c r="E56">
        <f t="shared" si="3"/>
        <v>0.68183827696684396</v>
      </c>
      <c r="F56">
        <f t="shared" si="10"/>
        <v>0.91165715231327427</v>
      </c>
      <c r="G56">
        <f t="shared" si="11"/>
        <v>8799.7406462585077</v>
      </c>
      <c r="H56">
        <f t="shared" si="12"/>
        <v>58.728741496598801</v>
      </c>
      <c r="I56">
        <f t="shared" si="4"/>
        <v>8022.3464986634026</v>
      </c>
      <c r="J56">
        <f t="shared" si="5"/>
        <v>-2022.3464986634026</v>
      </c>
      <c r="K56">
        <f t="shared" si="6"/>
        <v>2022.3464986634026</v>
      </c>
      <c r="L56">
        <f>SUMSQ($J$3:J56)/A56</f>
        <v>1638790.3381655395</v>
      </c>
      <c r="M56">
        <f>SUM($K$3:K56)/A56</f>
        <v>966.91237453780195</v>
      </c>
      <c r="N56">
        <f t="shared" si="7"/>
        <v>33.705774977723379</v>
      </c>
      <c r="O56">
        <f>AVERAGE($N$3:N56)</f>
        <v>20.276990606468441</v>
      </c>
      <c r="P56">
        <f>SUM($J$3:J56)/M56</f>
        <v>-1.0742481648507145</v>
      </c>
    </row>
    <row r="57" spans="1:16" x14ac:dyDescent="0.3">
      <c r="A57">
        <v>55</v>
      </c>
      <c r="B57">
        <v>8000</v>
      </c>
      <c r="C57">
        <f>(B51+B62+SUM(B52:B61)*2)/(2*$S$2)</f>
        <v>8875</v>
      </c>
      <c r="D57">
        <f t="shared" si="2"/>
        <v>8858.4693877551035</v>
      </c>
      <c r="E57">
        <f t="shared" si="3"/>
        <v>0.90309055095434998</v>
      </c>
      <c r="F57">
        <f t="shared" si="10"/>
        <v>0.93462253045941668</v>
      </c>
      <c r="G57">
        <f t="shared" si="11"/>
        <v>8858.4693877551072</v>
      </c>
      <c r="H57">
        <f t="shared" si="12"/>
        <v>58.728741496598815</v>
      </c>
      <c r="I57">
        <f t="shared" si="4"/>
        <v>8279.3250751809574</v>
      </c>
      <c r="J57">
        <f t="shared" si="5"/>
        <v>-279.32507518095736</v>
      </c>
      <c r="K57">
        <f t="shared" si="6"/>
        <v>279.32507518095736</v>
      </c>
      <c r="L57">
        <f>SUMSQ($J$3:J57)/A57</f>
        <v>1610412.7410647997</v>
      </c>
      <c r="M57">
        <f>SUM($K$3:K57)/A57</f>
        <v>954.41078727676836</v>
      </c>
      <c r="N57">
        <f t="shared" si="7"/>
        <v>3.491563439761967</v>
      </c>
      <c r="O57">
        <f>AVERAGE($N$3:N57)</f>
        <v>19.971801021619232</v>
      </c>
      <c r="P57">
        <f>SUM($J$3:J57)/M57</f>
        <v>-1.3809870306059566</v>
      </c>
    </row>
    <row r="58" spans="1:16" x14ac:dyDescent="0.3">
      <c r="A58">
        <v>56</v>
      </c>
      <c r="B58">
        <v>10000</v>
      </c>
      <c r="D58">
        <f>$G$2+$H$2*A58</f>
        <v>8917.1981292517012</v>
      </c>
      <c r="E58">
        <f>B58/D58</f>
        <v>1.1214284862861024</v>
      </c>
      <c r="F58">
        <f t="shared" si="10"/>
        <v>1.2635945969293225</v>
      </c>
      <c r="G58">
        <f t="shared" si="11"/>
        <v>8917.1981292517066</v>
      </c>
      <c r="H58">
        <f t="shared" si="12"/>
        <v>58.728741496598829</v>
      </c>
      <c r="I58">
        <f t="shared" si="4"/>
        <v>11267.723375870719</v>
      </c>
      <c r="J58">
        <f t="shared" si="5"/>
        <v>-1267.7233758707189</v>
      </c>
      <c r="K58">
        <f t="shared" si="6"/>
        <v>1267.7233758707189</v>
      </c>
      <c r="L58">
        <f>SUMSQ($J$3:J58)/A58</f>
        <v>1610353.9877909471</v>
      </c>
      <c r="M58">
        <f>SUM($K$3:K58)/A58</f>
        <v>960.00565493023169</v>
      </c>
      <c r="N58">
        <f t="shared" si="7"/>
        <v>12.677233758707189</v>
      </c>
      <c r="O58">
        <f>AVERAGE($N$3:N58)</f>
        <v>19.841540891924375</v>
      </c>
      <c r="P58">
        <f>SUM($J$3:J58)/M58</f>
        <v>-2.6934761078655063</v>
      </c>
    </row>
    <row r="59" spans="1:16" x14ac:dyDescent="0.3">
      <c r="A59">
        <v>57</v>
      </c>
      <c r="B59">
        <v>20000</v>
      </c>
      <c r="D59">
        <f>$G$2+$H$2*A59</f>
        <v>8975.9268707482988</v>
      </c>
      <c r="E59">
        <f>B59/D59</f>
        <v>2.2281821463116103</v>
      </c>
      <c r="F59">
        <f t="shared" si="10"/>
        <v>1.9036139389347686</v>
      </c>
      <c r="G59">
        <f t="shared" si="11"/>
        <v>8975.9268707483061</v>
      </c>
      <c r="H59">
        <f t="shared" si="12"/>
        <v>58.728741496598843</v>
      </c>
      <c r="I59">
        <f t="shared" si="4"/>
        <v>17086.699506015615</v>
      </c>
      <c r="J59">
        <f t="shared" si="5"/>
        <v>2913.300493984385</v>
      </c>
      <c r="K59">
        <f t="shared" si="6"/>
        <v>2913.300493984385</v>
      </c>
      <c r="L59">
        <f>SUMSQ($J$3:J59)/A59</f>
        <v>1731002.5102551349</v>
      </c>
      <c r="M59">
        <f>SUM($K$3:K59)/A59</f>
        <v>994.27398543995366</v>
      </c>
      <c r="N59">
        <f t="shared" si="7"/>
        <v>14.566502469921923</v>
      </c>
      <c r="O59">
        <f>AVERAGE($N$3:N59)</f>
        <v>19.748996358205034</v>
      </c>
      <c r="P59">
        <f>SUM($J$3:J59)/M59</f>
        <v>0.32943454602112759</v>
      </c>
    </row>
    <row r="60" spans="1:16" x14ac:dyDescent="0.3">
      <c r="A60">
        <v>58</v>
      </c>
      <c r="B60">
        <v>20000</v>
      </c>
      <c r="D60">
        <f>$G$2+$H$2*A60</f>
        <v>9034.6556122448983</v>
      </c>
      <c r="E60">
        <f>B60/D60</f>
        <v>2.213698104097459</v>
      </c>
      <c r="F60">
        <f t="shared" si="10"/>
        <v>1.9532516925739021</v>
      </c>
      <c r="G60">
        <f t="shared" si="11"/>
        <v>9034.6556122449056</v>
      </c>
      <c r="H60">
        <f t="shared" si="12"/>
        <v>58.728741496598857</v>
      </c>
      <c r="I60">
        <f t="shared" si="4"/>
        <v>17646.956366439666</v>
      </c>
      <c r="J60">
        <f t="shared" si="5"/>
        <v>2353.0436335603335</v>
      </c>
      <c r="K60">
        <f t="shared" si="6"/>
        <v>2353.0436335603335</v>
      </c>
      <c r="L60">
        <f>SUMSQ($J$3:J60)/A60</f>
        <v>1796619.9556203708</v>
      </c>
      <c r="M60">
        <f>SUM($K$3:K60)/A60</f>
        <v>1017.7010483385808</v>
      </c>
      <c r="N60">
        <f t="shared" si="7"/>
        <v>11.765218167801667</v>
      </c>
      <c r="O60">
        <f>AVERAGE($N$3:N60)</f>
        <v>19.611345010094631</v>
      </c>
      <c r="P60">
        <f>SUM($J$3:J60)/M60</f>
        <v>2.6339678405072755</v>
      </c>
    </row>
    <row r="61" spans="1:16" x14ac:dyDescent="0.3">
      <c r="A61">
        <v>59</v>
      </c>
      <c r="B61">
        <v>22000</v>
      </c>
      <c r="D61">
        <f>$G$2+$H$2*A61</f>
        <v>9093.3843537414978</v>
      </c>
      <c r="E61">
        <f>B61/D61</f>
        <v>2.419341264393827</v>
      </c>
      <c r="F61">
        <f t="shared" si="10"/>
        <v>2.3339820893755894</v>
      </c>
      <c r="G61">
        <f t="shared" si="11"/>
        <v>9093.384353741505</v>
      </c>
      <c r="H61">
        <f t="shared" si="12"/>
        <v>58.728741496598872</v>
      </c>
      <c r="I61">
        <f t="shared" si="4"/>
        <v>21223.796213440892</v>
      </c>
      <c r="J61">
        <f t="shared" si="5"/>
        <v>776.20378655910827</v>
      </c>
      <c r="K61">
        <f t="shared" si="6"/>
        <v>776.20378655910827</v>
      </c>
      <c r="L61">
        <f>SUMSQ($J$3:J61)/A61</f>
        <v>1776380.5041398341</v>
      </c>
      <c r="M61">
        <f>SUM($K$3:K61)/A61</f>
        <v>1013.6078744101152</v>
      </c>
      <c r="N61">
        <f t="shared" si="7"/>
        <v>3.5281990298141284</v>
      </c>
      <c r="O61">
        <f>AVERAGE($N$3:N61)</f>
        <v>19.338749315513606</v>
      </c>
      <c r="P61">
        <f>SUM($J$3:J61)/M61</f>
        <v>3.4103874944195809</v>
      </c>
    </row>
    <row r="62" spans="1:16" x14ac:dyDescent="0.3">
      <c r="A62">
        <v>60</v>
      </c>
      <c r="B62">
        <v>8000</v>
      </c>
      <c r="D62">
        <f>$G$2+$H$2*A62</f>
        <v>9152.1130952380954</v>
      </c>
      <c r="E62">
        <f>B62/D62</f>
        <v>0.87411507230635654</v>
      </c>
      <c r="F62">
        <f t="shared" si="10"/>
        <v>1.2023995787353363</v>
      </c>
      <c r="G62">
        <f t="shared" si="11"/>
        <v>9152.1130952381045</v>
      </c>
      <c r="H62">
        <f t="shared" si="12"/>
        <v>58.728741496598879</v>
      </c>
      <c r="I62">
        <f t="shared" si="4"/>
        <v>11004.496930252451</v>
      </c>
      <c r="J62">
        <f t="shared" si="5"/>
        <v>-3004.4969302524514</v>
      </c>
      <c r="K62">
        <f t="shared" si="6"/>
        <v>3004.4969302524514</v>
      </c>
      <c r="L62">
        <f>SUMSQ($J$3:J62)/A62</f>
        <v>1897224.19246911</v>
      </c>
      <c r="M62">
        <f>SUM($K$3:K62)/A62</f>
        <v>1046.7893586741543</v>
      </c>
      <c r="N62">
        <f t="shared" si="7"/>
        <v>37.556211628155644</v>
      </c>
      <c r="O62">
        <f>AVERAGE($N$3:N62)</f>
        <v>19.642373687390975</v>
      </c>
      <c r="P62">
        <f>SUM($J$3:J62)/M62</f>
        <v>0.43208185594654175</v>
      </c>
    </row>
    <row r="63" spans="1:16" x14ac:dyDescent="0.3">
      <c r="A63">
        <v>61</v>
      </c>
      <c r="I63" s="4">
        <f>($G$62+$H$62*A3)*F51</f>
        <v>4295.1478574257562</v>
      </c>
    </row>
    <row r="64" spans="1:16" x14ac:dyDescent="0.3">
      <c r="A64">
        <v>62</v>
      </c>
      <c r="I64" s="4">
        <f t="shared" ref="I64:I74" si="13">($G$62+$H$62*A4)*F52</f>
        <v>4789.4158061359549</v>
      </c>
    </row>
    <row r="65" spans="1:9" x14ac:dyDescent="0.3">
      <c r="A65">
        <v>63</v>
      </c>
      <c r="I65" s="4">
        <f t="shared" si="13"/>
        <v>4708.5761435153481</v>
      </c>
    </row>
    <row r="66" spans="1:9" x14ac:dyDescent="0.3">
      <c r="A66">
        <v>64</v>
      </c>
      <c r="I66" s="4">
        <f t="shared" si="13"/>
        <v>4067.347419768425</v>
      </c>
    </row>
    <row r="67" spans="1:9" x14ac:dyDescent="0.3">
      <c r="A67">
        <v>65</v>
      </c>
      <c r="I67" s="4">
        <f t="shared" si="13"/>
        <v>6420.3748146777307</v>
      </c>
    </row>
    <row r="68" spans="1:9" x14ac:dyDescent="0.3">
      <c r="A68">
        <v>66</v>
      </c>
      <c r="I68" s="4">
        <f t="shared" si="13"/>
        <v>8664.8322254441864</v>
      </c>
    </row>
    <row r="69" spans="1:9" x14ac:dyDescent="0.3">
      <c r="A69">
        <v>67</v>
      </c>
      <c r="I69" s="4">
        <f t="shared" si="13"/>
        <v>8937.9955350399396</v>
      </c>
    </row>
    <row r="70" spans="1:9" x14ac:dyDescent="0.3">
      <c r="A70">
        <v>68</v>
      </c>
      <c r="I70" s="4">
        <f t="shared" si="13"/>
        <v>12158.235221145456</v>
      </c>
    </row>
    <row r="71" spans="1:9" x14ac:dyDescent="0.3">
      <c r="A71">
        <v>69</v>
      </c>
      <c r="I71" s="4">
        <f t="shared" si="13"/>
        <v>18428.261717163885</v>
      </c>
    </row>
    <row r="72" spans="1:9" x14ac:dyDescent="0.3">
      <c r="A72">
        <v>70</v>
      </c>
      <c r="I72" s="4">
        <f t="shared" si="13"/>
        <v>19023.50053121127</v>
      </c>
    </row>
    <row r="73" spans="1:9" x14ac:dyDescent="0.3">
      <c r="A73">
        <v>71</v>
      </c>
      <c r="I73" s="4">
        <f t="shared" si="13"/>
        <v>22868.658182856459</v>
      </c>
    </row>
    <row r="74" spans="1:9" x14ac:dyDescent="0.3">
      <c r="A74">
        <v>72</v>
      </c>
      <c r="I74" s="4">
        <f t="shared" si="13"/>
        <v>11851.881898674455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C5404EAFED8C4296397360C637800B" ma:contentTypeVersion="8" ma:contentTypeDescription="Create a new document." ma:contentTypeScope="" ma:versionID="0020cf6d792b976fdec06dff48af97e6">
  <xsd:schema xmlns:xsd="http://www.w3.org/2001/XMLSchema" xmlns:xs="http://www.w3.org/2001/XMLSchema" xmlns:p="http://schemas.microsoft.com/office/2006/metadata/properties" xmlns:ns3="ad244853-32d5-4630-a91a-e84dd93fc985" targetNamespace="http://schemas.microsoft.com/office/2006/metadata/properties" ma:root="true" ma:fieldsID="4383ff153909064602092f33d06420ba" ns3:_="">
    <xsd:import namespace="ad244853-32d5-4630-a91a-e84dd93fc9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44853-32d5-4630-a91a-e84dd93fc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21060E-1FD9-4A2A-96EF-5D20622272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44853-32d5-4630-a91a-e84dd93fc9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97336-F412-417F-85E9-F23404FAF38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d244853-32d5-4630-a91a-e84dd93fc985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D16834-F7AD-4E1D-A5A4-C3E9960024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Moving Average</vt:lpstr>
      <vt:lpstr>Exponential Smoothing</vt:lpstr>
      <vt:lpstr>Holts Method</vt:lpstr>
      <vt:lpstr>Winters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Asif Raza</dc:creator>
  <cp:lastModifiedBy>Tazeen Rashid</cp:lastModifiedBy>
  <dcterms:created xsi:type="dcterms:W3CDTF">2022-11-10T11:57:05Z</dcterms:created>
  <dcterms:modified xsi:type="dcterms:W3CDTF">2024-09-27T16:05:50Z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0x010100B8C5404EAFED8C4296397360C637800B</vt:lpwstr>
  </property>
</Properties>
</file>