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TSSinnoh\pokemon-legends-master\"/>
    </mc:Choice>
  </mc:AlternateContent>
  <xr:revisionPtr revIDLastSave="0" documentId="13_ncr:1_{AA37F410-71FB-4F07-ABF4-384F9FF07B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kemon" sheetId="20" r:id="rId1"/>
    <sheet name="moves" sheetId="21" r:id="rId2"/>
    <sheet name="analysis" sheetId="22" r:id="rId3"/>
    <sheet name="Sheet4" sheetId="18" state="hidden" r:id="rId4"/>
  </sheets>
  <externalReferences>
    <externalReference r:id="rId5"/>
  </externalReferences>
  <definedNames>
    <definedName name="_xlnm._FilterDatabase" localSheetId="0" hidden="1">pokemon!$A$1:$AF$212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9" i="20" l="1"/>
  <c r="AD161" i="20" a="1"/>
  <c r="AD161" i="20" s="1"/>
  <c r="R161" i="20"/>
  <c r="N161" i="20"/>
  <c r="P161" i="20" s="1"/>
  <c r="O161" i="20"/>
  <c r="Q161" i="20" s="1"/>
  <c r="X158" i="20"/>
  <c r="X160" i="20"/>
  <c r="N159" i="20"/>
  <c r="P159" i="20" s="1"/>
  <c r="O159" i="20"/>
  <c r="Q159" i="20" s="1"/>
  <c r="Y159" i="20"/>
  <c r="O160" i="20"/>
  <c r="Q160" i="20" s="1"/>
  <c r="N160" i="20"/>
  <c r="P160" i="20" s="1"/>
  <c r="N186" i="20"/>
  <c r="P186" i="20" s="1"/>
  <c r="O186" i="20"/>
  <c r="O185" i="20"/>
  <c r="N185" i="20"/>
  <c r="P185" i="20" s="1"/>
  <c r="N192" i="20"/>
  <c r="P192" i="20" s="1"/>
  <c r="O192" i="20"/>
  <c r="Q192" i="20" s="1"/>
  <c r="Y192" i="20"/>
  <c r="S192" i="20"/>
  <c r="Y191" i="20"/>
  <c r="N191" i="20"/>
  <c r="P191" i="20" s="1"/>
  <c r="O191" i="20"/>
  <c r="Q191" i="20" s="1"/>
  <c r="S191" i="20"/>
  <c r="N176" i="20"/>
  <c r="P176" i="20" s="1"/>
  <c r="O176" i="20"/>
  <c r="Q176" i="20" s="1"/>
  <c r="N175" i="20"/>
  <c r="P175" i="20" s="1"/>
  <c r="O175" i="20"/>
  <c r="Q175" i="20" s="1"/>
  <c r="O174" i="20"/>
  <c r="Q174" i="20" s="1"/>
  <c r="N174" i="20"/>
  <c r="P174" i="20" s="1"/>
  <c r="X153" i="20"/>
  <c r="X155" i="20"/>
  <c r="E30" i="22"/>
  <c r="E31" i="22"/>
  <c r="E33" i="22"/>
  <c r="E34" i="22"/>
  <c r="B17" i="22"/>
  <c r="C17" i="22"/>
  <c r="B18" i="22"/>
  <c r="C18" i="22"/>
  <c r="B19" i="22"/>
  <c r="C19" i="22"/>
  <c r="B20" i="22"/>
  <c r="C20" i="22"/>
  <c r="B21" i="22"/>
  <c r="C21" i="22"/>
  <c r="B22" i="22"/>
  <c r="C22" i="22"/>
  <c r="B23" i="22"/>
  <c r="C23" i="22"/>
  <c r="B24" i="22"/>
  <c r="C24" i="22"/>
  <c r="B25" i="22"/>
  <c r="C25" i="22"/>
  <c r="B26" i="22"/>
  <c r="C26" i="22"/>
  <c r="B27" i="22"/>
  <c r="C27" i="22"/>
  <c r="B28" i="22"/>
  <c r="C28" i="22"/>
  <c r="B29" i="22"/>
  <c r="C29" i="22"/>
  <c r="B30" i="22"/>
  <c r="C30" i="22"/>
  <c r="B31" i="22"/>
  <c r="C31" i="22"/>
  <c r="B32" i="22"/>
  <c r="C32" i="22"/>
  <c r="B33" i="22"/>
  <c r="C33" i="22"/>
  <c r="B34" i="22"/>
  <c r="C34" i="22"/>
  <c r="D2" i="21"/>
  <c r="F2" i="21"/>
  <c r="D5" i="21"/>
  <c r="F5" i="21"/>
  <c r="D6" i="21"/>
  <c r="F6" i="21"/>
  <c r="D7" i="21"/>
  <c r="F7" i="21"/>
  <c r="D8" i="21"/>
  <c r="F8" i="21"/>
  <c r="D9" i="21"/>
  <c r="F9" i="21"/>
  <c r="D10" i="21"/>
  <c r="F10" i="21"/>
  <c r="D11" i="21"/>
  <c r="F11" i="21"/>
  <c r="D12" i="21"/>
  <c r="F12" i="21"/>
  <c r="D13" i="21"/>
  <c r="F13" i="21"/>
  <c r="D14" i="21"/>
  <c r="F14" i="21"/>
  <c r="D15" i="21"/>
  <c r="F15" i="21"/>
  <c r="D18" i="21"/>
  <c r="F18" i="21"/>
  <c r="D19" i="21"/>
  <c r="F19" i="21"/>
  <c r="D20" i="21"/>
  <c r="F20" i="21"/>
  <c r="D21" i="21"/>
  <c r="F21" i="21"/>
  <c r="D22" i="21"/>
  <c r="F22" i="21"/>
  <c r="D23" i="21"/>
  <c r="F23" i="21"/>
  <c r="D24" i="21"/>
  <c r="F24" i="21"/>
  <c r="D25" i="21"/>
  <c r="F25" i="21"/>
  <c r="D26" i="21"/>
  <c r="F26" i="21"/>
  <c r="D27" i="21"/>
  <c r="F27" i="21"/>
  <c r="D28" i="21"/>
  <c r="F28" i="21"/>
  <c r="D29" i="21"/>
  <c r="F29" i="21"/>
  <c r="D30" i="21"/>
  <c r="F30" i="21"/>
  <c r="D31" i="21"/>
  <c r="F31" i="21"/>
  <c r="D32" i="21"/>
  <c r="F32" i="21"/>
  <c r="E18" i="22" s="1"/>
  <c r="D56" i="21"/>
  <c r="F56" i="21"/>
  <c r="E19" i="22" s="1"/>
  <c r="G56" i="21" a="1"/>
  <c r="G56" i="21" s="1"/>
  <c r="H56" i="21" a="1"/>
  <c r="H56" i="21" s="1"/>
  <c r="D72" i="21"/>
  <c r="G72" i="21" a="1"/>
  <c r="G72" i="21" s="1"/>
  <c r="H72" i="21" a="1"/>
  <c r="H72" i="21" s="1"/>
  <c r="D73" i="21"/>
  <c r="G73" i="21" a="1"/>
  <c r="G73" i="21" s="1"/>
  <c r="H73" i="21" a="1"/>
  <c r="H73" i="21" s="1"/>
  <c r="D74" i="21"/>
  <c r="G74" i="21" a="1"/>
  <c r="G74" i="21" s="1"/>
  <c r="H74" i="21" a="1"/>
  <c r="H74" i="21" s="1"/>
  <c r="D77" i="21"/>
  <c r="F77" i="21"/>
  <c r="D78" i="21"/>
  <c r="F78" i="21"/>
  <c r="D79" i="21"/>
  <c r="F79" i="21"/>
  <c r="D80" i="21"/>
  <c r="F80" i="21"/>
  <c r="D82" i="21"/>
  <c r="F82" i="21"/>
  <c r="D83" i="21"/>
  <c r="F83" i="21"/>
  <c r="D84" i="21"/>
  <c r="F84" i="21"/>
  <c r="D85" i="21"/>
  <c r="F85" i="21"/>
  <c r="D86" i="21"/>
  <c r="F86" i="21"/>
  <c r="D87" i="21"/>
  <c r="F87" i="21"/>
  <c r="F88" i="21"/>
  <c r="D89" i="21"/>
  <c r="F89" i="21"/>
  <c r="G89" i="21" a="1"/>
  <c r="G89" i="21" s="1"/>
  <c r="H89" i="21" a="1"/>
  <c r="H89" i="21" s="1"/>
  <c r="F90" i="21"/>
  <c r="D91" i="21"/>
  <c r="F91" i="21"/>
  <c r="G91" i="21"/>
  <c r="H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D128" i="21"/>
  <c r="F128" i="21"/>
  <c r="F129" i="21"/>
  <c r="G129" i="21" a="1"/>
  <c r="G129" i="21" s="1"/>
  <c r="H129" i="21" a="1"/>
  <c r="H129" i="21" s="1"/>
  <c r="I129" i="21" s="1"/>
  <c r="F130" i="21"/>
  <c r="G130" i="21" a="1"/>
  <c r="G130" i="21" s="1"/>
  <c r="H130" i="21" a="1"/>
  <c r="H130" i="21" s="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D153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D181" i="21"/>
  <c r="F181" i="21"/>
  <c r="G181" i="21" a="1"/>
  <c r="G181" i="21" s="1"/>
  <c r="H181" i="21" a="1"/>
  <c r="H181" i="21" s="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F197" i="21"/>
  <c r="D198" i="21"/>
  <c r="F198" i="21"/>
  <c r="F199" i="21"/>
  <c r="F200" i="21"/>
  <c r="F201" i="21"/>
  <c r="F202" i="21"/>
  <c r="F203" i="21"/>
  <c r="F204" i="21"/>
  <c r="F205" i="21"/>
  <c r="F206" i="21"/>
  <c r="F207" i="21"/>
  <c r="F208" i="21"/>
  <c r="F209" i="21"/>
  <c r="F210" i="21"/>
  <c r="F211" i="21"/>
  <c r="F212" i="21"/>
  <c r="D213" i="21"/>
  <c r="F213" i="21"/>
  <c r="F214" i="21"/>
  <c r="F215" i="21"/>
  <c r="F216" i="21"/>
  <c r="F217" i="21"/>
  <c r="F218" i="21"/>
  <c r="F219" i="21"/>
  <c r="F220" i="21"/>
  <c r="F221" i="21"/>
  <c r="F222" i="21"/>
  <c r="F223" i="21"/>
  <c r="D224" i="21"/>
  <c r="F224" i="21"/>
  <c r="G224" i="21" a="1"/>
  <c r="G224" i="21" s="1"/>
  <c r="H224" i="21" a="1"/>
  <c r="H224" i="21" s="1"/>
  <c r="F255" i="21"/>
  <c r="G255" i="21" a="1"/>
  <c r="G255" i="21" s="1"/>
  <c r="H255" i="21" a="1"/>
  <c r="H255" i="21" s="1"/>
  <c r="I255" i="21" s="1"/>
  <c r="D256" i="21"/>
  <c r="F256" i="21"/>
  <c r="G256" i="21" a="1"/>
  <c r="G256" i="21" s="1"/>
  <c r="H256" i="21" a="1"/>
  <c r="H256" i="21" s="1"/>
  <c r="D263" i="21"/>
  <c r="F263" i="21"/>
  <c r="G263" i="21" a="1"/>
  <c r="G263" i="21" s="1"/>
  <c r="H263" i="21" a="1"/>
  <c r="H263" i="21" s="1"/>
  <c r="D268" i="21"/>
  <c r="D269" i="21"/>
  <c r="D270" i="21"/>
  <c r="D271" i="21"/>
  <c r="D272" i="21"/>
  <c r="D273" i="21"/>
  <c r="D274" i="21"/>
  <c r="D275" i="21"/>
  <c r="D276" i="21"/>
  <c r="D277" i="21"/>
  <c r="D278" i="21"/>
  <c r="D279" i="21"/>
  <c r="D280" i="21"/>
  <c r="N2" i="20"/>
  <c r="P2" i="20" s="1"/>
  <c r="O2" i="20"/>
  <c r="Q2" i="20" s="1"/>
  <c r="S2" i="20"/>
  <c r="W2" i="20"/>
  <c r="Y2" i="20"/>
  <c r="N3" i="20"/>
  <c r="P3" i="20" s="1"/>
  <c r="O3" i="20"/>
  <c r="Q3" i="20" s="1"/>
  <c r="S3" i="20"/>
  <c r="X3" i="20"/>
  <c r="Y3" i="20"/>
  <c r="N4" i="20"/>
  <c r="P4" i="20" s="1"/>
  <c r="O4" i="20"/>
  <c r="Q4" i="20" s="1"/>
  <c r="S4" i="20"/>
  <c r="W4" i="20"/>
  <c r="Y4" i="20"/>
  <c r="N5" i="20"/>
  <c r="P5" i="20" s="1"/>
  <c r="O5" i="20"/>
  <c r="Q5" i="20" s="1"/>
  <c r="S5" i="20"/>
  <c r="X5" i="20"/>
  <c r="Y5" i="20"/>
  <c r="N6" i="20"/>
  <c r="P6" i="20" s="1"/>
  <c r="O6" i="20"/>
  <c r="Q6" i="20" s="1"/>
  <c r="S6" i="20"/>
  <c r="T6" i="20"/>
  <c r="W6" i="20"/>
  <c r="Y6" i="20"/>
  <c r="N7" i="20"/>
  <c r="P7" i="20" s="1"/>
  <c r="O7" i="20"/>
  <c r="Q7" i="20" s="1"/>
  <c r="S7" i="20"/>
  <c r="T7" i="20"/>
  <c r="X7" i="20"/>
  <c r="Y7" i="20"/>
  <c r="N8" i="20"/>
  <c r="P8" i="20" s="1"/>
  <c r="O8" i="20"/>
  <c r="Q8" i="20" s="1"/>
  <c r="S8" i="20"/>
  <c r="Y8" i="20"/>
  <c r="N9" i="20"/>
  <c r="P9" i="20" s="1"/>
  <c r="O9" i="20"/>
  <c r="S9" i="20"/>
  <c r="X9" i="20"/>
  <c r="Y9" i="20"/>
  <c r="N10" i="20"/>
  <c r="P10" i="20" s="1"/>
  <c r="O10" i="20"/>
  <c r="Q10" i="20" s="1"/>
  <c r="S10" i="20"/>
  <c r="T10" i="20"/>
  <c r="X10" i="20"/>
  <c r="Y10" i="20"/>
  <c r="N11" i="20"/>
  <c r="P11" i="20" s="1"/>
  <c r="O11" i="20"/>
  <c r="Q11" i="20" s="1"/>
  <c r="S11" i="20"/>
  <c r="W11" i="20"/>
  <c r="Y11" i="20"/>
  <c r="N12" i="20"/>
  <c r="P12" i="20" s="1"/>
  <c r="O12" i="20"/>
  <c r="Q12" i="20" s="1"/>
  <c r="S12" i="20"/>
  <c r="X12" i="20"/>
  <c r="Y12" i="20"/>
  <c r="N13" i="20"/>
  <c r="P13" i="20" s="1"/>
  <c r="O13" i="20"/>
  <c r="Q13" i="20" s="1"/>
  <c r="S13" i="20"/>
  <c r="T13" i="20"/>
  <c r="W13" i="20"/>
  <c r="Y13" i="20"/>
  <c r="N14" i="20"/>
  <c r="P14" i="20" s="1"/>
  <c r="O14" i="20"/>
  <c r="Q14" i="20" s="1"/>
  <c r="S14" i="20"/>
  <c r="T14" i="20"/>
  <c r="X14" i="20"/>
  <c r="Y14" i="20"/>
  <c r="N15" i="20"/>
  <c r="P15" i="20" s="1"/>
  <c r="O15" i="20"/>
  <c r="Q15" i="20" s="1"/>
  <c r="S15" i="20"/>
  <c r="W15" i="20"/>
  <c r="Y15" i="20"/>
  <c r="N16" i="20"/>
  <c r="P16" i="20" s="1"/>
  <c r="O16" i="20"/>
  <c r="Q16" i="20" s="1"/>
  <c r="S16" i="20"/>
  <c r="W16" i="20"/>
  <c r="Y16" i="20"/>
  <c r="N17" i="20"/>
  <c r="P17" i="20" s="1"/>
  <c r="O17" i="20"/>
  <c r="Q17" i="20" s="1"/>
  <c r="S17" i="20"/>
  <c r="X17" i="20"/>
  <c r="Y17" i="20"/>
  <c r="N18" i="20"/>
  <c r="P18" i="20" s="1"/>
  <c r="O18" i="20"/>
  <c r="Q18" i="20" s="1"/>
  <c r="S18" i="20"/>
  <c r="W18" i="20"/>
  <c r="Y18" i="20"/>
  <c r="N19" i="20"/>
  <c r="P19" i="20" s="1"/>
  <c r="O19" i="20"/>
  <c r="Q19" i="20" s="1"/>
  <c r="S19" i="20"/>
  <c r="W19" i="20"/>
  <c r="Y19" i="20"/>
  <c r="N20" i="20"/>
  <c r="P20" i="20" s="1"/>
  <c r="O20" i="20"/>
  <c r="Q20" i="20" s="1"/>
  <c r="S20" i="20"/>
  <c r="X20" i="20"/>
  <c r="Y20" i="20"/>
  <c r="N21" i="20"/>
  <c r="P21" i="20" s="1"/>
  <c r="O21" i="20"/>
  <c r="Q21" i="20" s="1"/>
  <c r="S21" i="20"/>
  <c r="W21" i="20"/>
  <c r="Y21" i="20"/>
  <c r="N22" i="20"/>
  <c r="P22" i="20" s="1"/>
  <c r="O22" i="20"/>
  <c r="Q22" i="20" s="1"/>
  <c r="S22" i="20"/>
  <c r="T22" i="20"/>
  <c r="W22" i="20"/>
  <c r="Y22" i="20"/>
  <c r="N23" i="20"/>
  <c r="P23" i="20" s="1"/>
  <c r="O23" i="20"/>
  <c r="Q23" i="20" s="1"/>
  <c r="S23" i="20"/>
  <c r="T23" i="20"/>
  <c r="X23" i="20"/>
  <c r="Y23" i="20"/>
  <c r="N24" i="20"/>
  <c r="P24" i="20" s="1"/>
  <c r="O24" i="20"/>
  <c r="Q24" i="20" s="1"/>
  <c r="S24" i="20"/>
  <c r="T24" i="20"/>
  <c r="W24" i="20"/>
  <c r="Y24" i="20"/>
  <c r="N25" i="20"/>
  <c r="P25" i="20" s="1"/>
  <c r="O25" i="20"/>
  <c r="Q25" i="20" s="1"/>
  <c r="S25" i="20"/>
  <c r="T25" i="20"/>
  <c r="X25" i="20"/>
  <c r="Y25" i="20"/>
  <c r="N26" i="20"/>
  <c r="P26" i="20" s="1"/>
  <c r="O26" i="20"/>
  <c r="Q26" i="20" s="1"/>
  <c r="S26" i="20"/>
  <c r="Y26" i="20"/>
  <c r="N27" i="20"/>
  <c r="P27" i="20" s="1"/>
  <c r="O27" i="20"/>
  <c r="Q27" i="20" s="1"/>
  <c r="S27" i="20"/>
  <c r="X27" i="20"/>
  <c r="Y27" i="20"/>
  <c r="N28" i="20"/>
  <c r="P28" i="20" s="1"/>
  <c r="O28" i="20"/>
  <c r="Q28" i="20" s="1"/>
  <c r="S28" i="20"/>
  <c r="X28" i="20"/>
  <c r="Y28" i="20"/>
  <c r="N29" i="20"/>
  <c r="P29" i="20" s="1"/>
  <c r="O29" i="20"/>
  <c r="Q29" i="20" s="1"/>
  <c r="S29" i="20"/>
  <c r="X29" i="20"/>
  <c r="Y29" i="20"/>
  <c r="N30" i="20"/>
  <c r="P30" i="20" s="1"/>
  <c r="O30" i="20"/>
  <c r="Q30" i="20" s="1"/>
  <c r="S30" i="20"/>
  <c r="X30" i="20"/>
  <c r="Y30" i="20"/>
  <c r="N31" i="20"/>
  <c r="P31" i="20" s="1"/>
  <c r="O31" i="20"/>
  <c r="Q31" i="20" s="1"/>
  <c r="S31" i="20"/>
  <c r="X31" i="20"/>
  <c r="Y31" i="20"/>
  <c r="N32" i="20"/>
  <c r="P32" i="20" s="1"/>
  <c r="O32" i="20"/>
  <c r="Q32" i="20" s="1"/>
  <c r="S32" i="20"/>
  <c r="X32" i="20"/>
  <c r="Y32" i="20"/>
  <c r="N33" i="20"/>
  <c r="P33" i="20" s="1"/>
  <c r="O33" i="20"/>
  <c r="Q33" i="20" s="1"/>
  <c r="S33" i="20"/>
  <c r="X33" i="20"/>
  <c r="Y33" i="20"/>
  <c r="N34" i="20"/>
  <c r="P34" i="20" s="1"/>
  <c r="O34" i="20"/>
  <c r="Q34" i="20" s="1"/>
  <c r="S34" i="20"/>
  <c r="Y34" i="20"/>
  <c r="N35" i="20"/>
  <c r="P35" i="20" s="1"/>
  <c r="O35" i="20"/>
  <c r="Q35" i="20" s="1"/>
  <c r="S35" i="20"/>
  <c r="T35" i="20"/>
  <c r="W35" i="20"/>
  <c r="Y35" i="20"/>
  <c r="N36" i="20"/>
  <c r="P36" i="20" s="1"/>
  <c r="O36" i="20"/>
  <c r="Q36" i="20" s="1"/>
  <c r="S36" i="20"/>
  <c r="T36" i="20"/>
  <c r="X36" i="20"/>
  <c r="Y36" i="20"/>
  <c r="N37" i="20"/>
  <c r="P37" i="20" s="1"/>
  <c r="O37" i="20"/>
  <c r="Q37" i="20" s="1"/>
  <c r="S37" i="20"/>
  <c r="T37" i="20"/>
  <c r="W37" i="20"/>
  <c r="Y37" i="20"/>
  <c r="N38" i="20"/>
  <c r="P38" i="20" s="1"/>
  <c r="O38" i="20"/>
  <c r="Q38" i="20" s="1"/>
  <c r="S38" i="20"/>
  <c r="T38" i="20"/>
  <c r="W38" i="20"/>
  <c r="Y38" i="20"/>
  <c r="N39" i="20"/>
  <c r="P39" i="20" s="1"/>
  <c r="O39" i="20"/>
  <c r="Q39" i="20" s="1"/>
  <c r="S39" i="20"/>
  <c r="T39" i="20"/>
  <c r="X39" i="20"/>
  <c r="Y39" i="20"/>
  <c r="N40" i="20"/>
  <c r="P40" i="20" s="1"/>
  <c r="O40" i="20"/>
  <c r="Q40" i="20" s="1"/>
  <c r="S40" i="20"/>
  <c r="T40" i="20"/>
  <c r="W40" i="20"/>
  <c r="Y40" i="20"/>
  <c r="N41" i="20"/>
  <c r="P41" i="20" s="1"/>
  <c r="O41" i="20"/>
  <c r="Q41" i="20" s="1"/>
  <c r="S41" i="20"/>
  <c r="T41" i="20"/>
  <c r="X41" i="20"/>
  <c r="Y41" i="20"/>
  <c r="N42" i="20"/>
  <c r="P42" i="20" s="1"/>
  <c r="O42" i="20"/>
  <c r="Q42" i="20" s="1"/>
  <c r="S42" i="20"/>
  <c r="W42" i="20"/>
  <c r="Y42" i="20"/>
  <c r="N43" i="20"/>
  <c r="P43" i="20" s="1"/>
  <c r="O43" i="20"/>
  <c r="Q43" i="20" s="1"/>
  <c r="S43" i="20"/>
  <c r="W43" i="20"/>
  <c r="Y43" i="20"/>
  <c r="N44" i="20"/>
  <c r="P44" i="20" s="1"/>
  <c r="O44" i="20"/>
  <c r="Q44" i="20" s="1"/>
  <c r="S44" i="20"/>
  <c r="X44" i="20"/>
  <c r="Y44" i="20"/>
  <c r="N45" i="20"/>
  <c r="P45" i="20" s="1"/>
  <c r="O45" i="20"/>
  <c r="Q45" i="20" s="1"/>
  <c r="S45" i="20"/>
  <c r="T45" i="20"/>
  <c r="W45" i="20"/>
  <c r="Y45" i="20"/>
  <c r="N46" i="20"/>
  <c r="P46" i="20" s="1"/>
  <c r="O46" i="20"/>
  <c r="Q46" i="20" s="1"/>
  <c r="S46" i="20"/>
  <c r="T46" i="20"/>
  <c r="X46" i="20"/>
  <c r="Y46" i="20"/>
  <c r="N47" i="20"/>
  <c r="P47" i="20" s="1"/>
  <c r="O47" i="20"/>
  <c r="Q47" i="20" s="1"/>
  <c r="S47" i="20"/>
  <c r="T47" i="20"/>
  <c r="X47" i="20"/>
  <c r="Y47" i="20"/>
  <c r="N48" i="20"/>
  <c r="P48" i="20" s="1"/>
  <c r="O48" i="20"/>
  <c r="Q48" i="20" s="1"/>
  <c r="S48" i="20"/>
  <c r="T48" i="20"/>
  <c r="W48" i="20"/>
  <c r="Y48" i="20"/>
  <c r="N49" i="20"/>
  <c r="P49" i="20" s="1"/>
  <c r="O49" i="20"/>
  <c r="Q49" i="20" s="1"/>
  <c r="S49" i="20"/>
  <c r="T49" i="20"/>
  <c r="W49" i="20"/>
  <c r="Y49" i="20"/>
  <c r="N50" i="20"/>
  <c r="P50" i="20" s="1"/>
  <c r="O50" i="20"/>
  <c r="Q50" i="20" s="1"/>
  <c r="S50" i="20"/>
  <c r="T50" i="20"/>
  <c r="X50" i="20"/>
  <c r="Y50" i="20"/>
  <c r="N51" i="20"/>
  <c r="P51" i="20" s="1"/>
  <c r="O51" i="20"/>
  <c r="Q51" i="20" s="1"/>
  <c r="S51" i="20"/>
  <c r="X51" i="20"/>
  <c r="Y51" i="20"/>
  <c r="N52" i="20"/>
  <c r="P52" i="20" s="1"/>
  <c r="O52" i="20"/>
  <c r="Q52" i="20" s="1"/>
  <c r="S52" i="20"/>
  <c r="T52" i="20"/>
  <c r="X52" i="20"/>
  <c r="Y52" i="20"/>
  <c r="N53" i="20"/>
  <c r="P53" i="20" s="1"/>
  <c r="O53" i="20"/>
  <c r="Q53" i="20" s="1"/>
  <c r="S53" i="20"/>
  <c r="W53" i="20"/>
  <c r="Y53" i="20"/>
  <c r="N54" i="20"/>
  <c r="P54" i="20" s="1"/>
  <c r="O54" i="20"/>
  <c r="Q54" i="20" s="1"/>
  <c r="S54" i="20"/>
  <c r="T54" i="20"/>
  <c r="W54" i="20"/>
  <c r="Y54" i="20"/>
  <c r="N55" i="20"/>
  <c r="P55" i="20" s="1"/>
  <c r="O55" i="20"/>
  <c r="Q55" i="20" s="1"/>
  <c r="S55" i="20"/>
  <c r="T55" i="20"/>
  <c r="X55" i="20"/>
  <c r="Y55" i="20"/>
  <c r="N56" i="20"/>
  <c r="P56" i="20" s="1"/>
  <c r="O56" i="20"/>
  <c r="Q56" i="20" s="1"/>
  <c r="S56" i="20"/>
  <c r="W56" i="20"/>
  <c r="Y56" i="20"/>
  <c r="N57" i="20"/>
  <c r="P57" i="20" s="1"/>
  <c r="O57" i="20"/>
  <c r="Q57" i="20" s="1"/>
  <c r="S57" i="20"/>
  <c r="X57" i="20"/>
  <c r="Y57" i="20"/>
  <c r="N58" i="20"/>
  <c r="P58" i="20" s="1"/>
  <c r="O58" i="20"/>
  <c r="Q58" i="20" s="1"/>
  <c r="S58" i="20"/>
  <c r="X58" i="20"/>
  <c r="Y58" i="20"/>
  <c r="N59" i="20"/>
  <c r="P59" i="20" s="1"/>
  <c r="O59" i="20"/>
  <c r="Q59" i="20" s="1"/>
  <c r="S59" i="20"/>
  <c r="Y59" i="20"/>
  <c r="N60" i="20"/>
  <c r="P60" i="20" s="1"/>
  <c r="O60" i="20"/>
  <c r="Q60" i="20" s="1"/>
  <c r="S60" i="20"/>
  <c r="X60" i="20"/>
  <c r="Y60" i="20"/>
  <c r="N61" i="20"/>
  <c r="P61" i="20" s="1"/>
  <c r="O61" i="20"/>
  <c r="Q61" i="20" s="1"/>
  <c r="S61" i="20"/>
  <c r="T61" i="20"/>
  <c r="X61" i="20"/>
  <c r="Y61" i="20"/>
  <c r="N62" i="20"/>
  <c r="P62" i="20" s="1"/>
  <c r="O62" i="20"/>
  <c r="Q62" i="20" s="1"/>
  <c r="S62" i="20"/>
  <c r="T62" i="20"/>
  <c r="X62" i="20"/>
  <c r="Y62" i="20"/>
  <c r="N63" i="20"/>
  <c r="P63" i="20" s="1"/>
  <c r="O63" i="20"/>
  <c r="Q63" i="20" s="1"/>
  <c r="S63" i="20"/>
  <c r="T63" i="20"/>
  <c r="X63" i="20"/>
  <c r="Y63" i="20"/>
  <c r="N64" i="20"/>
  <c r="P64" i="20" s="1"/>
  <c r="O64" i="20"/>
  <c r="Q64" i="20" s="1"/>
  <c r="S64" i="20"/>
  <c r="T64" i="20"/>
  <c r="X64" i="20"/>
  <c r="Y64" i="20"/>
  <c r="N65" i="20"/>
  <c r="P65" i="20" s="1"/>
  <c r="O65" i="20"/>
  <c r="Q65" i="20" s="1"/>
  <c r="S65" i="20"/>
  <c r="N66" i="20"/>
  <c r="P66" i="20" s="1"/>
  <c r="O66" i="20"/>
  <c r="Q66" i="20" s="1"/>
  <c r="S66" i="20"/>
  <c r="Y66" i="20"/>
  <c r="N67" i="20"/>
  <c r="P67" i="20" s="1"/>
  <c r="O67" i="20"/>
  <c r="Q67" i="20" s="1"/>
  <c r="S67" i="20"/>
  <c r="X67" i="20"/>
  <c r="Y67" i="20"/>
  <c r="N68" i="20"/>
  <c r="P68" i="20" s="1"/>
  <c r="O68" i="20"/>
  <c r="Q68" i="20" s="1"/>
  <c r="Y68" i="20"/>
  <c r="N69" i="20"/>
  <c r="P69" i="20" s="1"/>
  <c r="O69" i="20"/>
  <c r="Q69" i="20" s="1"/>
  <c r="Y69" i="20"/>
  <c r="N70" i="20"/>
  <c r="P70" i="20" s="1"/>
  <c r="O70" i="20"/>
  <c r="Q70" i="20" s="1"/>
  <c r="X70" i="20"/>
  <c r="Y70" i="20"/>
  <c r="N71" i="20"/>
  <c r="P71" i="20" s="1"/>
  <c r="O71" i="20"/>
  <c r="Q71" i="20" s="1"/>
  <c r="Y71" i="20"/>
  <c r="N72" i="20"/>
  <c r="P72" i="20" s="1"/>
  <c r="O72" i="20"/>
  <c r="Q72" i="20" s="1"/>
  <c r="Y72" i="20"/>
  <c r="N73" i="20"/>
  <c r="P73" i="20" s="1"/>
  <c r="O73" i="20"/>
  <c r="Q73" i="20" s="1"/>
  <c r="X73" i="20"/>
  <c r="Y73" i="20"/>
  <c r="N74" i="20"/>
  <c r="P74" i="20" s="1"/>
  <c r="O74" i="20"/>
  <c r="Q74" i="20" s="1"/>
  <c r="Y74" i="20"/>
  <c r="N75" i="20"/>
  <c r="P75" i="20" s="1"/>
  <c r="O75" i="20"/>
  <c r="Q75" i="20" s="1"/>
  <c r="X75" i="20"/>
  <c r="Y75" i="20"/>
  <c r="N76" i="20"/>
  <c r="P76" i="20" s="1"/>
  <c r="O76" i="20"/>
  <c r="Q76" i="20" s="1"/>
  <c r="Y76" i="20"/>
  <c r="N77" i="20"/>
  <c r="P77" i="20" s="1"/>
  <c r="O77" i="20"/>
  <c r="Q77" i="20" s="1"/>
  <c r="X77" i="20"/>
  <c r="Y77" i="20"/>
  <c r="N78" i="20"/>
  <c r="P78" i="20" s="1"/>
  <c r="O78" i="20"/>
  <c r="Q78" i="20" s="1"/>
  <c r="S78" i="20"/>
  <c r="T78" i="20"/>
  <c r="Y78" i="20"/>
  <c r="N79" i="20"/>
  <c r="P79" i="20" s="1"/>
  <c r="O79" i="20"/>
  <c r="Q79" i="20" s="1"/>
  <c r="S79" i="20"/>
  <c r="T79" i="20"/>
  <c r="X79" i="20"/>
  <c r="Y79" i="20"/>
  <c r="N80" i="20"/>
  <c r="P80" i="20" s="1"/>
  <c r="O80" i="20"/>
  <c r="Q80" i="20" s="1"/>
  <c r="S80" i="20"/>
  <c r="T80" i="20"/>
  <c r="Y80" i="20"/>
  <c r="N81" i="20"/>
  <c r="P81" i="20" s="1"/>
  <c r="O81" i="20"/>
  <c r="Q81" i="20" s="1"/>
  <c r="S81" i="20"/>
  <c r="T81" i="20"/>
  <c r="X81" i="20"/>
  <c r="Y81" i="20"/>
  <c r="N82" i="20"/>
  <c r="P82" i="20" s="1"/>
  <c r="O82" i="20"/>
  <c r="Q82" i="20" s="1"/>
  <c r="S82" i="20"/>
  <c r="T82" i="20"/>
  <c r="Y82" i="20"/>
  <c r="N83" i="20"/>
  <c r="P83" i="20" s="1"/>
  <c r="O83" i="20"/>
  <c r="Q83" i="20" s="1"/>
  <c r="S83" i="20"/>
  <c r="T83" i="20"/>
  <c r="N84" i="20"/>
  <c r="P84" i="20" s="1"/>
  <c r="O84" i="20"/>
  <c r="Q84" i="20" s="1"/>
  <c r="S84" i="20"/>
  <c r="T84" i="20"/>
  <c r="N85" i="20"/>
  <c r="P85" i="20" s="1"/>
  <c r="O85" i="20"/>
  <c r="Q85" i="20" s="1"/>
  <c r="S85" i="20"/>
  <c r="T85" i="20"/>
  <c r="Y85" i="20"/>
  <c r="N86" i="20"/>
  <c r="P86" i="20" s="1"/>
  <c r="O86" i="20"/>
  <c r="Q86" i="20" s="1"/>
  <c r="S86" i="20"/>
  <c r="T86" i="20"/>
  <c r="X86" i="20"/>
  <c r="Y86" i="20"/>
  <c r="N87" i="20"/>
  <c r="P87" i="20" s="1"/>
  <c r="O87" i="20"/>
  <c r="Q87" i="20" s="1"/>
  <c r="S87" i="20"/>
  <c r="Y87" i="20"/>
  <c r="N88" i="20"/>
  <c r="P88" i="20" s="1"/>
  <c r="O88" i="20"/>
  <c r="Q88" i="20" s="1"/>
  <c r="S88" i="20"/>
  <c r="Y88" i="20"/>
  <c r="N89" i="20"/>
  <c r="P89" i="20" s="1"/>
  <c r="O89" i="20"/>
  <c r="Q89" i="20" s="1"/>
  <c r="S89" i="20"/>
  <c r="X89" i="20"/>
  <c r="Y89" i="20"/>
  <c r="N90" i="20"/>
  <c r="P90" i="20" s="1"/>
  <c r="O90" i="20"/>
  <c r="Q90" i="20" s="1"/>
  <c r="S90" i="20"/>
  <c r="Y90" i="20"/>
  <c r="N91" i="20"/>
  <c r="P91" i="20" s="1"/>
  <c r="O91" i="20"/>
  <c r="Q91" i="20" s="1"/>
  <c r="S91" i="20"/>
  <c r="Y91" i="20"/>
  <c r="N92" i="20"/>
  <c r="P92" i="20" s="1"/>
  <c r="O92" i="20"/>
  <c r="Q92" i="20" s="1"/>
  <c r="S92" i="20"/>
  <c r="X92" i="20"/>
  <c r="N93" i="20"/>
  <c r="P93" i="20" s="1"/>
  <c r="O93" i="20"/>
  <c r="Q93" i="20" s="1"/>
  <c r="S93" i="20"/>
  <c r="X93" i="20"/>
  <c r="Y93" i="20"/>
  <c r="N94" i="20"/>
  <c r="P94" i="20" s="1"/>
  <c r="O94" i="20"/>
  <c r="Q94" i="20" s="1"/>
  <c r="S94" i="20"/>
  <c r="X94" i="20"/>
  <c r="N95" i="20"/>
  <c r="P95" i="20" s="1"/>
  <c r="O95" i="20"/>
  <c r="Q95" i="20" s="1"/>
  <c r="S95" i="20"/>
  <c r="N96" i="20"/>
  <c r="P96" i="20" s="1"/>
  <c r="O96" i="20"/>
  <c r="Q96" i="20" s="1"/>
  <c r="S96" i="20"/>
  <c r="X96" i="20"/>
  <c r="N97" i="20"/>
  <c r="P97" i="20" s="1"/>
  <c r="O97" i="20"/>
  <c r="Q97" i="20" s="1"/>
  <c r="S97" i="20"/>
  <c r="X97" i="20"/>
  <c r="N98" i="20"/>
  <c r="P98" i="20" s="1"/>
  <c r="O98" i="20"/>
  <c r="Q98" i="20" s="1"/>
  <c r="S98" i="20"/>
  <c r="T98" i="20"/>
  <c r="Y98" i="20"/>
  <c r="N99" i="20"/>
  <c r="P99" i="20" s="1"/>
  <c r="O99" i="20"/>
  <c r="Q99" i="20" s="1"/>
  <c r="S99" i="20"/>
  <c r="T99" i="20"/>
  <c r="Y99" i="20"/>
  <c r="N100" i="20"/>
  <c r="P100" i="20" s="1"/>
  <c r="O100" i="20"/>
  <c r="Q100" i="20" s="1"/>
  <c r="S100" i="20"/>
  <c r="T100" i="20"/>
  <c r="X100" i="20"/>
  <c r="Y100" i="20"/>
  <c r="N101" i="20"/>
  <c r="P101" i="20" s="1"/>
  <c r="O101" i="20"/>
  <c r="Q101" i="20" s="1"/>
  <c r="S101" i="20"/>
  <c r="X101" i="20"/>
  <c r="Y101" i="20"/>
  <c r="N102" i="20"/>
  <c r="P102" i="20" s="1"/>
  <c r="O102" i="20"/>
  <c r="Q102" i="20" s="1"/>
  <c r="S102" i="20"/>
  <c r="X102" i="20"/>
  <c r="Y102" i="20"/>
  <c r="N103" i="20"/>
  <c r="P103" i="20" s="1"/>
  <c r="O103" i="20"/>
  <c r="Q103" i="20" s="1"/>
  <c r="Y103" i="20"/>
  <c r="N104" i="20"/>
  <c r="P104" i="20" s="1"/>
  <c r="R104" i="20" s="1"/>
  <c r="O104" i="20"/>
  <c r="X104" i="20"/>
  <c r="Y104" i="20"/>
  <c r="N105" i="20"/>
  <c r="P105" i="20" s="1"/>
  <c r="R105" i="20" s="1"/>
  <c r="O105" i="20"/>
  <c r="X105" i="20"/>
  <c r="Y105" i="20"/>
  <c r="N106" i="20"/>
  <c r="P106" i="20" s="1"/>
  <c r="O106" i="20"/>
  <c r="Q106" i="20" s="1"/>
  <c r="S106" i="20"/>
  <c r="N107" i="20"/>
  <c r="P107" i="20" s="1"/>
  <c r="O107" i="20"/>
  <c r="Q107" i="20" s="1"/>
  <c r="S107" i="20"/>
  <c r="X107" i="20"/>
  <c r="Y107" i="20"/>
  <c r="N108" i="20"/>
  <c r="P108" i="20" s="1"/>
  <c r="O108" i="20"/>
  <c r="Q108" i="20" s="1"/>
  <c r="S108" i="20"/>
  <c r="Y108" i="20"/>
  <c r="N109" i="20"/>
  <c r="P109" i="20" s="1"/>
  <c r="O109" i="20"/>
  <c r="Q109" i="20" s="1"/>
  <c r="S109" i="20"/>
  <c r="X109" i="20"/>
  <c r="Y109" i="20"/>
  <c r="N110" i="20"/>
  <c r="P110" i="20" s="1"/>
  <c r="O110" i="20"/>
  <c r="Q110" i="20" s="1"/>
  <c r="S110" i="20"/>
  <c r="X110" i="20"/>
  <c r="Y110" i="20"/>
  <c r="N111" i="20"/>
  <c r="P111" i="20" s="1"/>
  <c r="O111" i="20"/>
  <c r="Q111" i="20" s="1"/>
  <c r="S111" i="20"/>
  <c r="Y111" i="20"/>
  <c r="N112" i="20"/>
  <c r="P112" i="20" s="1"/>
  <c r="O112" i="20"/>
  <c r="Q112" i="20" s="1"/>
  <c r="S112" i="20"/>
  <c r="X112" i="20"/>
  <c r="Y112" i="20"/>
  <c r="N113" i="20"/>
  <c r="P113" i="20" s="1"/>
  <c r="O113" i="20"/>
  <c r="Q113" i="20" s="1"/>
  <c r="S113" i="20"/>
  <c r="X113" i="20"/>
  <c r="Y113" i="20"/>
  <c r="N114" i="20"/>
  <c r="P114" i="20" s="1"/>
  <c r="O114" i="20"/>
  <c r="Q114" i="20" s="1"/>
  <c r="S114" i="20"/>
  <c r="X114" i="20"/>
  <c r="Y114" i="20"/>
  <c r="N115" i="20"/>
  <c r="P115" i="20" s="1"/>
  <c r="O115" i="20"/>
  <c r="Q115" i="20" s="1"/>
  <c r="S115" i="20"/>
  <c r="Y115" i="20"/>
  <c r="N116" i="20"/>
  <c r="P116" i="20" s="1"/>
  <c r="O116" i="20"/>
  <c r="Q116" i="20" s="1"/>
  <c r="S116" i="20"/>
  <c r="Y116" i="20"/>
  <c r="N117" i="20"/>
  <c r="P117" i="20" s="1"/>
  <c r="O117" i="20"/>
  <c r="Q117" i="20" s="1"/>
  <c r="S117" i="20"/>
  <c r="Y117" i="20"/>
  <c r="N118" i="20"/>
  <c r="P118" i="20" s="1"/>
  <c r="O118" i="20"/>
  <c r="Q118" i="20" s="1"/>
  <c r="S118" i="20"/>
  <c r="Y118" i="20"/>
  <c r="P119" i="20"/>
  <c r="Q119" i="20"/>
  <c r="X119" i="20"/>
  <c r="AD119" i="20" a="1"/>
  <c r="AD119" i="20" s="1"/>
  <c r="P120" i="20"/>
  <c r="Q120" i="20"/>
  <c r="AD120" i="20" a="1"/>
  <c r="AD120" i="20" s="1"/>
  <c r="N121" i="20"/>
  <c r="P121" i="20" s="1"/>
  <c r="O121" i="20"/>
  <c r="Q121" i="20" s="1"/>
  <c r="S121" i="20"/>
  <c r="Y121" i="20"/>
  <c r="N122" i="20"/>
  <c r="P122" i="20" s="1"/>
  <c r="O122" i="20"/>
  <c r="Q122" i="20" s="1"/>
  <c r="S122" i="20"/>
  <c r="Y122" i="20"/>
  <c r="N123" i="20"/>
  <c r="P123" i="20" s="1"/>
  <c r="O123" i="20"/>
  <c r="Q123" i="20" s="1"/>
  <c r="S123" i="20"/>
  <c r="X123" i="20"/>
  <c r="Y123" i="20"/>
  <c r="N125" i="20"/>
  <c r="P125" i="20" s="1"/>
  <c r="O125" i="20"/>
  <c r="Q125" i="20" s="1"/>
  <c r="S125" i="20"/>
  <c r="Y125" i="20"/>
  <c r="X126" i="20"/>
  <c r="N127" i="20"/>
  <c r="P127" i="20" s="1"/>
  <c r="O127" i="20"/>
  <c r="Q127" i="20" s="1"/>
  <c r="S127" i="20"/>
  <c r="X127" i="20"/>
  <c r="Y127" i="20"/>
  <c r="N128" i="20"/>
  <c r="P128" i="20" s="1"/>
  <c r="O128" i="20"/>
  <c r="Q128" i="20" s="1"/>
  <c r="S128" i="20"/>
  <c r="Y128" i="20"/>
  <c r="X129" i="20"/>
  <c r="N130" i="20"/>
  <c r="P130" i="20" s="1"/>
  <c r="O130" i="20"/>
  <c r="Q130" i="20" s="1"/>
  <c r="S130" i="20"/>
  <c r="X130" i="20"/>
  <c r="Y130" i="20"/>
  <c r="N131" i="20"/>
  <c r="P131" i="20" s="1"/>
  <c r="O131" i="20"/>
  <c r="Q131" i="20" s="1"/>
  <c r="S131" i="20"/>
  <c r="X131" i="20"/>
  <c r="Y131" i="20"/>
  <c r="N132" i="20"/>
  <c r="P132" i="20" s="1"/>
  <c r="O132" i="20"/>
  <c r="Q132" i="20" s="1"/>
  <c r="S132" i="20"/>
  <c r="X132" i="20"/>
  <c r="Y132" i="20"/>
  <c r="N133" i="20"/>
  <c r="P133" i="20" s="1"/>
  <c r="O133" i="20"/>
  <c r="Q133" i="20" s="1"/>
  <c r="S133" i="20"/>
  <c r="X133" i="20"/>
  <c r="Y133" i="20"/>
  <c r="N134" i="20"/>
  <c r="P134" i="20" s="1"/>
  <c r="O134" i="20"/>
  <c r="Q134" i="20" s="1"/>
  <c r="S134" i="20"/>
  <c r="X134" i="20"/>
  <c r="Y134" i="20"/>
  <c r="N135" i="20"/>
  <c r="P135" i="20" s="1"/>
  <c r="O135" i="20"/>
  <c r="Q135" i="20" s="1"/>
  <c r="S135" i="20"/>
  <c r="X135" i="20"/>
  <c r="Y135" i="20"/>
  <c r="N136" i="20"/>
  <c r="P136" i="20" s="1"/>
  <c r="O136" i="20"/>
  <c r="Q136" i="20" s="1"/>
  <c r="S136" i="20"/>
  <c r="N137" i="20"/>
  <c r="P137" i="20" s="1"/>
  <c r="O137" i="20"/>
  <c r="Q137" i="20" s="1"/>
  <c r="S137" i="20"/>
  <c r="N138" i="20"/>
  <c r="P138" i="20" s="1"/>
  <c r="O138" i="20"/>
  <c r="Q138" i="20" s="1"/>
  <c r="S138" i="20"/>
  <c r="X138" i="20"/>
  <c r="N139" i="20"/>
  <c r="P139" i="20" s="1"/>
  <c r="O139" i="20"/>
  <c r="Q139" i="20" s="1"/>
  <c r="S139" i="20"/>
  <c r="Y139" i="20"/>
  <c r="N140" i="20"/>
  <c r="P140" i="20" s="1"/>
  <c r="O140" i="20"/>
  <c r="Q140" i="20" s="1"/>
  <c r="S140" i="20"/>
  <c r="X140" i="20"/>
  <c r="Y140" i="20"/>
  <c r="N141" i="20"/>
  <c r="P141" i="20" s="1"/>
  <c r="O141" i="20"/>
  <c r="Q141" i="20" s="1"/>
  <c r="S141" i="20"/>
  <c r="N142" i="20"/>
  <c r="P142" i="20" s="1"/>
  <c r="O142" i="20"/>
  <c r="Q142" i="20" s="1"/>
  <c r="S142" i="20"/>
  <c r="X142" i="20"/>
  <c r="N143" i="20"/>
  <c r="P143" i="20" s="1"/>
  <c r="O143" i="20"/>
  <c r="Q143" i="20" s="1"/>
  <c r="S143" i="20"/>
  <c r="Y143" i="20"/>
  <c r="N144" i="20"/>
  <c r="P144" i="20" s="1"/>
  <c r="O144" i="20"/>
  <c r="Q144" i="20" s="1"/>
  <c r="S144" i="20"/>
  <c r="Y144" i="20"/>
  <c r="N145" i="20"/>
  <c r="P145" i="20" s="1"/>
  <c r="O145" i="20"/>
  <c r="Q145" i="20" s="1"/>
  <c r="S145" i="20"/>
  <c r="X145" i="20"/>
  <c r="Y145" i="20"/>
  <c r="N146" i="20"/>
  <c r="P146" i="20" s="1"/>
  <c r="O146" i="20"/>
  <c r="Q146" i="20" s="1"/>
  <c r="S146" i="20"/>
  <c r="Y146" i="20"/>
  <c r="N147" i="20"/>
  <c r="P147" i="20" s="1"/>
  <c r="O147" i="20"/>
  <c r="Q147" i="20" s="1"/>
  <c r="S147" i="20"/>
  <c r="X147" i="20"/>
  <c r="Y147" i="20"/>
  <c r="N148" i="20"/>
  <c r="P148" i="20" s="1"/>
  <c r="O148" i="20"/>
  <c r="Q148" i="20" s="1"/>
  <c r="S148" i="20"/>
  <c r="Y148" i="20"/>
  <c r="N149" i="20"/>
  <c r="P149" i="20" s="1"/>
  <c r="O149" i="20"/>
  <c r="Q149" i="20" s="1"/>
  <c r="S149" i="20"/>
  <c r="Y149" i="20"/>
  <c r="N150" i="20"/>
  <c r="P150" i="20" s="1"/>
  <c r="O150" i="20"/>
  <c r="Q150" i="20" s="1"/>
  <c r="S150" i="20"/>
  <c r="X150" i="20"/>
  <c r="N151" i="20"/>
  <c r="P151" i="20" s="1"/>
  <c r="O151" i="20"/>
  <c r="Q151" i="20" s="1"/>
  <c r="S151" i="20"/>
  <c r="Y151" i="20"/>
  <c r="N152" i="20"/>
  <c r="P152" i="20" s="1"/>
  <c r="O152" i="20"/>
  <c r="Q152" i="20" s="1"/>
  <c r="S152" i="20"/>
  <c r="Y152" i="20"/>
  <c r="N153" i="20"/>
  <c r="P153" i="20" s="1"/>
  <c r="O153" i="20"/>
  <c r="Q153" i="20" s="1"/>
  <c r="S153" i="20"/>
  <c r="Y153" i="20"/>
  <c r="N154" i="20"/>
  <c r="P154" i="20" s="1"/>
  <c r="O154" i="20"/>
  <c r="Q154" i="20" s="1"/>
  <c r="S154" i="20"/>
  <c r="N155" i="20"/>
  <c r="P155" i="20" s="1"/>
  <c r="O155" i="20"/>
  <c r="Q155" i="20" s="1"/>
  <c r="S155" i="20"/>
  <c r="Y155" i="20"/>
  <c r="N156" i="20"/>
  <c r="P156" i="20" s="1"/>
  <c r="O156" i="20"/>
  <c r="Q156" i="20" s="1"/>
  <c r="S156" i="20"/>
  <c r="Y156" i="20"/>
  <c r="N157" i="20"/>
  <c r="P157" i="20" s="1"/>
  <c r="O157" i="20"/>
  <c r="Q157" i="20" s="1"/>
  <c r="S157" i="20"/>
  <c r="Y157" i="20"/>
  <c r="N158" i="20"/>
  <c r="P158" i="20" s="1"/>
  <c r="O158" i="20"/>
  <c r="Q158" i="20" s="1"/>
  <c r="S158" i="20"/>
  <c r="Y158" i="20"/>
  <c r="N162" i="20"/>
  <c r="P162" i="20" s="1"/>
  <c r="O162" i="20"/>
  <c r="Q162" i="20" s="1"/>
  <c r="S162" i="20"/>
  <c r="Y162" i="20"/>
  <c r="N163" i="20"/>
  <c r="P163" i="20" s="1"/>
  <c r="O163" i="20"/>
  <c r="Q163" i="20" s="1"/>
  <c r="S163" i="20"/>
  <c r="Y163" i="20"/>
  <c r="N164" i="20"/>
  <c r="P164" i="20" s="1"/>
  <c r="O164" i="20"/>
  <c r="Q164" i="20" s="1"/>
  <c r="S164" i="20"/>
  <c r="Y164" i="20"/>
  <c r="N165" i="20"/>
  <c r="P165" i="20" s="1"/>
  <c r="O165" i="20"/>
  <c r="Q165" i="20" s="1"/>
  <c r="S165" i="20"/>
  <c r="Y165" i="20"/>
  <c r="N166" i="20"/>
  <c r="P166" i="20" s="1"/>
  <c r="O166" i="20"/>
  <c r="Q166" i="20" s="1"/>
  <c r="S166" i="20"/>
  <c r="Y166" i="20"/>
  <c r="N167" i="20"/>
  <c r="P167" i="20" s="1"/>
  <c r="O167" i="20"/>
  <c r="Q167" i="20" s="1"/>
  <c r="S167" i="20"/>
  <c r="Y167" i="20"/>
  <c r="N168" i="20"/>
  <c r="P168" i="20" s="1"/>
  <c r="O168" i="20"/>
  <c r="Q168" i="20" s="1"/>
  <c r="S168" i="20"/>
  <c r="Y168" i="20"/>
  <c r="N169" i="20"/>
  <c r="P169" i="20" s="1"/>
  <c r="O169" i="20"/>
  <c r="Q169" i="20" s="1"/>
  <c r="S169" i="20"/>
  <c r="N170" i="20"/>
  <c r="P170" i="20" s="1"/>
  <c r="O170" i="20"/>
  <c r="Q170" i="20" s="1"/>
  <c r="S170" i="20"/>
  <c r="N171" i="20"/>
  <c r="P171" i="20" s="1"/>
  <c r="O171" i="20"/>
  <c r="Q171" i="20" s="1"/>
  <c r="S171" i="20"/>
  <c r="Y171" i="20"/>
  <c r="N172" i="20"/>
  <c r="P172" i="20" s="1"/>
  <c r="O172" i="20"/>
  <c r="Q172" i="20" s="1"/>
  <c r="S172" i="20"/>
  <c r="Y172" i="20"/>
  <c r="N173" i="20"/>
  <c r="P173" i="20" s="1"/>
  <c r="O173" i="20"/>
  <c r="Q173" i="20" s="1"/>
  <c r="S173" i="20"/>
  <c r="Y173" i="20"/>
  <c r="N177" i="20"/>
  <c r="P177" i="20" s="1"/>
  <c r="O177" i="20"/>
  <c r="Q177" i="20" s="1"/>
  <c r="S177" i="20"/>
  <c r="Y177" i="20"/>
  <c r="N178" i="20"/>
  <c r="P178" i="20" s="1"/>
  <c r="O178" i="20"/>
  <c r="Q178" i="20" s="1"/>
  <c r="S178" i="20"/>
  <c r="Y178" i="20"/>
  <c r="N179" i="20"/>
  <c r="P179" i="20" s="1"/>
  <c r="O179" i="20"/>
  <c r="Q179" i="20" s="1"/>
  <c r="S179" i="20"/>
  <c r="Y179" i="20"/>
  <c r="N180" i="20"/>
  <c r="P180" i="20" s="1"/>
  <c r="O180" i="20"/>
  <c r="Q180" i="20" s="1"/>
  <c r="S180" i="20"/>
  <c r="Y180" i="20"/>
  <c r="N181" i="20"/>
  <c r="P181" i="20" s="1"/>
  <c r="O181" i="20"/>
  <c r="Q181" i="20" s="1"/>
  <c r="S181" i="20"/>
  <c r="Y181" i="20"/>
  <c r="N182" i="20"/>
  <c r="P182" i="20" s="1"/>
  <c r="O182" i="20"/>
  <c r="Q182" i="20" s="1"/>
  <c r="S182" i="20"/>
  <c r="Y182" i="20"/>
  <c r="N183" i="20"/>
  <c r="P183" i="20" s="1"/>
  <c r="O183" i="20"/>
  <c r="Q183" i="20" s="1"/>
  <c r="S183" i="20"/>
  <c r="Y183" i="20"/>
  <c r="N184" i="20"/>
  <c r="P184" i="20" s="1"/>
  <c r="O184" i="20"/>
  <c r="Q184" i="20" s="1"/>
  <c r="S184" i="20"/>
  <c r="Y184" i="20"/>
  <c r="N187" i="20"/>
  <c r="P187" i="20" s="1"/>
  <c r="O187" i="20"/>
  <c r="Q187" i="20" s="1"/>
  <c r="S187" i="20"/>
  <c r="Y187" i="20"/>
  <c r="N188" i="20"/>
  <c r="P188" i="20" s="1"/>
  <c r="O188" i="20"/>
  <c r="Q188" i="20" s="1"/>
  <c r="S188" i="20"/>
  <c r="Y188" i="20"/>
  <c r="N189" i="20"/>
  <c r="P189" i="20" s="1"/>
  <c r="O189" i="20"/>
  <c r="Q189" i="20" s="1"/>
  <c r="S189" i="20"/>
  <c r="Y189" i="20"/>
  <c r="N190" i="20"/>
  <c r="P190" i="20" s="1"/>
  <c r="O190" i="20"/>
  <c r="Q190" i="20" s="1"/>
  <c r="S190" i="20"/>
  <c r="Y190" i="20"/>
  <c r="N193" i="20"/>
  <c r="P193" i="20" s="1"/>
  <c r="O193" i="20"/>
  <c r="Q193" i="20" s="1"/>
  <c r="S193" i="20"/>
  <c r="Y193" i="20"/>
  <c r="N194" i="20"/>
  <c r="P194" i="20" s="1"/>
  <c r="O194" i="20"/>
  <c r="Q194" i="20" s="1"/>
  <c r="S194" i="20"/>
  <c r="Y194" i="20"/>
  <c r="N195" i="20"/>
  <c r="P195" i="20" s="1"/>
  <c r="O195" i="20"/>
  <c r="Q195" i="20" s="1"/>
  <c r="S195" i="20"/>
  <c r="X195" i="20"/>
  <c r="Y195" i="20"/>
  <c r="N196" i="20"/>
  <c r="P196" i="20" s="1"/>
  <c r="O196" i="20"/>
  <c r="Q196" i="20" s="1"/>
  <c r="S196" i="20"/>
  <c r="Y196" i="20"/>
  <c r="N197" i="20"/>
  <c r="P197" i="20" s="1"/>
  <c r="O197" i="20"/>
  <c r="Q197" i="20" s="1"/>
  <c r="S197" i="20"/>
  <c r="Y197" i="20"/>
  <c r="N198" i="20"/>
  <c r="P198" i="20" s="1"/>
  <c r="O198" i="20"/>
  <c r="Q198" i="20" s="1"/>
  <c r="S198" i="20"/>
  <c r="Y198" i="20"/>
  <c r="N199" i="20"/>
  <c r="P199" i="20" s="1"/>
  <c r="O199" i="20"/>
  <c r="Q199" i="20" s="1"/>
  <c r="S199" i="20"/>
  <c r="Y199" i="20"/>
  <c r="N200" i="20"/>
  <c r="P200" i="20" s="1"/>
  <c r="O200" i="20"/>
  <c r="Q200" i="20" s="1"/>
  <c r="S200" i="20"/>
  <c r="Y200" i="20"/>
  <c r="N201" i="20"/>
  <c r="P201" i="20" s="1"/>
  <c r="O201" i="20"/>
  <c r="Q201" i="20" s="1"/>
  <c r="S201" i="20"/>
  <c r="Y201" i="20"/>
  <c r="N202" i="20"/>
  <c r="P202" i="20" s="1"/>
  <c r="O202" i="20"/>
  <c r="Q202" i="20" s="1"/>
  <c r="S202" i="20"/>
  <c r="Y202" i="20"/>
  <c r="N203" i="20"/>
  <c r="P203" i="20" s="1"/>
  <c r="O203" i="20"/>
  <c r="Q203" i="20" s="1"/>
  <c r="S203" i="20"/>
  <c r="N204" i="20"/>
  <c r="P204" i="20" s="1"/>
  <c r="O204" i="20"/>
  <c r="Q204" i="20" s="1"/>
  <c r="S204" i="20"/>
  <c r="T204" i="20"/>
  <c r="X204" i="20"/>
  <c r="Y204" i="20"/>
  <c r="N205" i="20"/>
  <c r="P205" i="20" s="1"/>
  <c r="O205" i="20"/>
  <c r="Q205" i="20" s="1"/>
  <c r="X205" i="20"/>
  <c r="Y205" i="20"/>
  <c r="N206" i="20"/>
  <c r="P206" i="20" s="1"/>
  <c r="O206" i="20"/>
  <c r="Q206" i="20" s="1"/>
  <c r="X206" i="20"/>
  <c r="Y206" i="20"/>
  <c r="N207" i="20"/>
  <c r="P207" i="20" s="1"/>
  <c r="O207" i="20"/>
  <c r="Q207" i="20" s="1"/>
  <c r="S207" i="20"/>
  <c r="T207" i="20"/>
  <c r="X207" i="20"/>
  <c r="Y207" i="20"/>
  <c r="N208" i="20"/>
  <c r="P208" i="20" s="1"/>
  <c r="O208" i="20"/>
  <c r="Q208" i="20" s="1"/>
  <c r="S208" i="20"/>
  <c r="T208" i="20"/>
  <c r="X208" i="20"/>
  <c r="Y208" i="20"/>
  <c r="N209" i="20"/>
  <c r="P209" i="20" s="1"/>
  <c r="O209" i="20"/>
  <c r="Q209" i="20" s="1"/>
  <c r="S209" i="20"/>
  <c r="X209" i="20"/>
  <c r="Y209" i="20"/>
  <c r="N210" i="20"/>
  <c r="P210" i="20" s="1"/>
  <c r="O210" i="20"/>
  <c r="Q210" i="20" s="1"/>
  <c r="S210" i="20"/>
  <c r="T210" i="20"/>
  <c r="X210" i="20"/>
  <c r="Y210" i="20"/>
  <c r="N211" i="20"/>
  <c r="P211" i="20" s="1"/>
  <c r="O211" i="20"/>
  <c r="Q211" i="20" s="1"/>
  <c r="S211" i="20"/>
  <c r="X211" i="20"/>
  <c r="Y211" i="20"/>
  <c r="N212" i="20"/>
  <c r="O212" i="20"/>
  <c r="Q212" i="20" s="1"/>
  <c r="R212" i="20" s="1"/>
  <c r="N213" i="20"/>
  <c r="P213" i="20" s="1"/>
  <c r="O213" i="20"/>
  <c r="Q213" i="20" s="1"/>
  <c r="S213" i="20"/>
  <c r="Y213" i="20"/>
  <c r="N214" i="20"/>
  <c r="P214" i="20" s="1"/>
  <c r="O214" i="20"/>
  <c r="Q214" i="20" s="1"/>
  <c r="S214" i="20"/>
  <c r="N215" i="20"/>
  <c r="P215" i="20" s="1"/>
  <c r="O215" i="20"/>
  <c r="Q215" i="20" s="1"/>
  <c r="S215" i="20"/>
  <c r="T215" i="20"/>
  <c r="X215" i="20"/>
  <c r="Y215" i="20"/>
  <c r="N216" i="20"/>
  <c r="P216" i="20" s="1"/>
  <c r="O216" i="20"/>
  <c r="Q216" i="20" s="1"/>
  <c r="N217" i="20"/>
  <c r="P217" i="20" s="1"/>
  <c r="O217" i="20"/>
  <c r="Q217" i="20" s="1"/>
  <c r="I130" i="21" l="1"/>
  <c r="R159" i="20"/>
  <c r="AD159" i="20" s="1" a="1"/>
  <c r="AD159" i="20" s="1"/>
  <c r="R160" i="20"/>
  <c r="R151" i="20"/>
  <c r="AD151" i="20" s="1" a="1"/>
  <c r="AD151" i="20" s="1"/>
  <c r="R191" i="20"/>
  <c r="R8" i="20"/>
  <c r="AD8" i="20" s="1" a="1"/>
  <c r="AD8" i="20" s="1"/>
  <c r="R175" i="20"/>
  <c r="Q186" i="20"/>
  <c r="R186" i="20" s="1"/>
  <c r="Q185" i="20"/>
  <c r="R185" i="20" s="1"/>
  <c r="D18" i="22"/>
  <c r="F18" i="22" s="1"/>
  <c r="R192" i="20"/>
  <c r="D33" i="22"/>
  <c r="F33" i="22" s="1"/>
  <c r="D21" i="22"/>
  <c r="D32" i="22"/>
  <c r="D17" i="22"/>
  <c r="D34" i="22"/>
  <c r="D26" i="22"/>
  <c r="R176" i="20"/>
  <c r="I263" i="21"/>
  <c r="I56" i="21"/>
  <c r="R174" i="20"/>
  <c r="I91" i="21"/>
  <c r="E32" i="22"/>
  <c r="F32" i="22" s="1"/>
  <c r="D31" i="22"/>
  <c r="R6" i="20"/>
  <c r="AD6" i="20" s="1" a="1"/>
  <c r="AD6" i="20" s="1"/>
  <c r="R3" i="20"/>
  <c r="AD3" i="20" s="1" a="1"/>
  <c r="AD3" i="20" s="1"/>
  <c r="E29" i="22"/>
  <c r="R144" i="20"/>
  <c r="AD144" i="20" s="1" a="1"/>
  <c r="AD144" i="20" s="1"/>
  <c r="D20" i="22"/>
  <c r="R194" i="20"/>
  <c r="R184" i="20"/>
  <c r="R133" i="20"/>
  <c r="AD133" i="20" s="1" a="1"/>
  <c r="AD133" i="20" s="1"/>
  <c r="R181" i="20"/>
  <c r="R84" i="20"/>
  <c r="AD84" i="20" s="1" a="1"/>
  <c r="AD84" i="20" s="1"/>
  <c r="R23" i="20"/>
  <c r="AD23" i="20" s="1" a="1"/>
  <c r="AD23" i="20" s="1"/>
  <c r="R214" i="20"/>
  <c r="R148" i="20"/>
  <c r="AD148" i="20" s="1" a="1"/>
  <c r="AD148" i="20" s="1"/>
  <c r="R122" i="20"/>
  <c r="AD122" i="20" s="1" a="1"/>
  <c r="AD122" i="20" s="1"/>
  <c r="R69" i="20"/>
  <c r="R20" i="20"/>
  <c r="AD20" i="20" s="1" a="1"/>
  <c r="AD20" i="20" s="1"/>
  <c r="R92" i="20"/>
  <c r="R33" i="20"/>
  <c r="AD33" i="20" s="1" a="1"/>
  <c r="AD33" i="20" s="1"/>
  <c r="R162" i="20"/>
  <c r="R110" i="20"/>
  <c r="AD110" i="20" s="1" a="1"/>
  <c r="AD110" i="20" s="1"/>
  <c r="R66" i="20"/>
  <c r="R40" i="20"/>
  <c r="AD40" i="20" s="1" a="1"/>
  <c r="AD40" i="20" s="1"/>
  <c r="R167" i="20"/>
  <c r="R155" i="20"/>
  <c r="R136" i="20"/>
  <c r="AD136" i="20" s="1" a="1"/>
  <c r="AD136" i="20" s="1"/>
  <c r="R94" i="20"/>
  <c r="AD94" i="20" s="1" a="1"/>
  <c r="AD94" i="20" s="1"/>
  <c r="R213" i="20"/>
  <c r="R211" i="20"/>
  <c r="R207" i="20"/>
  <c r="R138" i="20"/>
  <c r="R59" i="20"/>
  <c r="AD59" i="20" s="1" a="1"/>
  <c r="AD59" i="20" s="1"/>
  <c r="R208" i="20"/>
  <c r="R132" i="20"/>
  <c r="AD132" i="20" s="1" a="1"/>
  <c r="AD132" i="20" s="1"/>
  <c r="R100" i="20"/>
  <c r="AD100" i="20" s="1" a="1"/>
  <c r="AD100" i="20" s="1"/>
  <c r="R71" i="20"/>
  <c r="AD71" i="20" s="1" a="1"/>
  <c r="AD71" i="20" s="1"/>
  <c r="R49" i="20"/>
  <c r="AD49" i="20" s="1" a="1"/>
  <c r="AD49" i="20" s="1"/>
  <c r="R206" i="20"/>
  <c r="R201" i="20"/>
  <c r="R107" i="20"/>
  <c r="R35" i="20"/>
  <c r="AD35" i="20" s="1" a="1"/>
  <c r="AD35" i="20" s="1"/>
  <c r="R182" i="20"/>
  <c r="R164" i="20"/>
  <c r="R142" i="20"/>
  <c r="AD142" i="20" s="1" a="1"/>
  <c r="AD142" i="20" s="1"/>
  <c r="R52" i="20"/>
  <c r="AD52" i="20" s="1" a="1"/>
  <c r="AD52" i="20" s="1"/>
  <c r="R29" i="20"/>
  <c r="AD29" i="20" s="1" a="1"/>
  <c r="AD29" i="20" s="1"/>
  <c r="E20" i="22"/>
  <c r="D30" i="22"/>
  <c r="F30" i="22" s="1"/>
  <c r="R16" i="20"/>
  <c r="AD16" i="20" s="1" a="1"/>
  <c r="AD16" i="20" s="1"/>
  <c r="R178" i="20"/>
  <c r="R173" i="20"/>
  <c r="R171" i="20"/>
  <c r="R103" i="20"/>
  <c r="X103" i="20" s="1"/>
  <c r="R77" i="20"/>
  <c r="AD77" i="20" s="1" a="1"/>
  <c r="AD77" i="20" s="1"/>
  <c r="R53" i="20"/>
  <c r="AD53" i="20" s="1" a="1"/>
  <c r="AD53" i="20" s="1"/>
  <c r="R9" i="20"/>
  <c r="AD9" i="20" s="1" a="1"/>
  <c r="AD9" i="20" s="1"/>
  <c r="D22" i="22"/>
  <c r="R99" i="20"/>
  <c r="AD99" i="20" s="1" a="1"/>
  <c r="AD99" i="20" s="1"/>
  <c r="R42" i="20"/>
  <c r="AD42" i="20" s="1" a="1"/>
  <c r="AD42" i="20" s="1"/>
  <c r="E17" i="22"/>
  <c r="F17" i="22" s="1"/>
  <c r="D29" i="22"/>
  <c r="D25" i="22"/>
  <c r="R149" i="20"/>
  <c r="AD149" i="20" s="1" a="1"/>
  <c r="AD149" i="20" s="1"/>
  <c r="R90" i="20"/>
  <c r="AD90" i="20" s="1" a="1"/>
  <c r="AD90" i="20" s="1"/>
  <c r="R67" i="20"/>
  <c r="AD67" i="20" s="1" a="1"/>
  <c r="AD67" i="20" s="1"/>
  <c r="R55" i="20"/>
  <c r="E28" i="22"/>
  <c r="R195" i="20"/>
  <c r="R81" i="20"/>
  <c r="AD81" i="20" s="1" a="1"/>
  <c r="AD81" i="20" s="1"/>
  <c r="R50" i="20"/>
  <c r="AD50" i="20" s="1" a="1"/>
  <c r="AD50" i="20" s="1"/>
  <c r="R172" i="20"/>
  <c r="R82" i="20"/>
  <c r="AD82" i="20" s="1" a="1"/>
  <c r="AD82" i="20" s="1"/>
  <c r="R47" i="20"/>
  <c r="AD47" i="20" s="1" a="1"/>
  <c r="AD47" i="20" s="1"/>
  <c r="E21" i="22"/>
  <c r="AD138" i="20" a="1"/>
  <c r="AD138" i="20" s="1"/>
  <c r="R193" i="20"/>
  <c r="R153" i="20"/>
  <c r="AD153" i="20" s="1" a="1"/>
  <c r="AD153" i="20" s="1"/>
  <c r="R158" i="20"/>
  <c r="E27" i="22"/>
  <c r="R215" i="20"/>
  <c r="R111" i="20"/>
  <c r="AD111" i="20" s="1" a="1"/>
  <c r="AD111" i="20" s="1"/>
  <c r="R30" i="20"/>
  <c r="AD30" i="20" s="1" a="1"/>
  <c r="AD30" i="20" s="1"/>
  <c r="R12" i="20"/>
  <c r="AD12" i="20" s="1" a="1"/>
  <c r="AD12" i="20" s="1"/>
  <c r="E25" i="22"/>
  <c r="R202" i="20"/>
  <c r="R123" i="20"/>
  <c r="X122" i="20" s="1"/>
  <c r="R210" i="20"/>
  <c r="R166" i="20"/>
  <c r="R130" i="20"/>
  <c r="AD130" i="20" s="1" a="1"/>
  <c r="AD130" i="20" s="1"/>
  <c r="R72" i="20"/>
  <c r="AD72" i="20" s="1" a="1"/>
  <c r="AD72" i="20" s="1"/>
  <c r="R216" i="20"/>
  <c r="R203" i="20"/>
  <c r="R115" i="20"/>
  <c r="AD115" i="20" s="1" a="1"/>
  <c r="AD115" i="20" s="1"/>
  <c r="R112" i="20"/>
  <c r="AD112" i="20" s="1" a="1"/>
  <c r="AD112" i="20" s="1"/>
  <c r="R43" i="20"/>
  <c r="AD43" i="20" s="1" a="1"/>
  <c r="AD43" i="20" s="1"/>
  <c r="R17" i="20"/>
  <c r="AD17" i="20" s="1" a="1"/>
  <c r="AD17" i="20" s="1"/>
  <c r="R198" i="20"/>
  <c r="R31" i="20"/>
  <c r="AD31" i="20" s="1" a="1"/>
  <c r="AD31" i="20" s="1"/>
  <c r="R25" i="20"/>
  <c r="AD25" i="20" s="1" a="1"/>
  <c r="AD25" i="20" s="1"/>
  <c r="E22" i="22"/>
  <c r="R114" i="20"/>
  <c r="AD114" i="20" s="1" a="1"/>
  <c r="AD114" i="20" s="1"/>
  <c r="R139" i="20"/>
  <c r="AD139" i="20" s="1" a="1"/>
  <c r="AD139" i="20" s="1"/>
  <c r="R157" i="20"/>
  <c r="R150" i="20"/>
  <c r="R44" i="20"/>
  <c r="R196" i="20"/>
  <c r="R116" i="20"/>
  <c r="R102" i="20"/>
  <c r="AD102" i="20" s="1" a="1"/>
  <c r="AD102" i="20" s="1"/>
  <c r="R73" i="20"/>
  <c r="R26" i="20"/>
  <c r="AD26" i="20" s="1" a="1"/>
  <c r="AD26" i="20" s="1"/>
  <c r="R10" i="20"/>
  <c r="AD10" i="20" s="1" a="1"/>
  <c r="AD10" i="20" s="1"/>
  <c r="R179" i="20"/>
  <c r="R169" i="20"/>
  <c r="R209" i="20"/>
  <c r="E26" i="22"/>
  <c r="F26" i="22" s="1"/>
  <c r="E24" i="22"/>
  <c r="E23" i="22"/>
  <c r="R163" i="20"/>
  <c r="R146" i="20"/>
  <c r="AD146" i="20" s="1" a="1"/>
  <c r="AD146" i="20" s="1"/>
  <c r="R93" i="20"/>
  <c r="AD93" i="20" s="1" a="1"/>
  <c r="AD93" i="20" s="1"/>
  <c r="R75" i="20"/>
  <c r="R46" i="20"/>
  <c r="AD46" i="20" s="1" a="1"/>
  <c r="AD46" i="20" s="1"/>
  <c r="R45" i="20"/>
  <c r="AD45" i="20" s="1" a="1"/>
  <c r="AD45" i="20" s="1"/>
  <c r="R22" i="20"/>
  <c r="AD22" i="20" s="1" a="1"/>
  <c r="AD22" i="20" s="1"/>
  <c r="D23" i="22"/>
  <c r="R95" i="20"/>
  <c r="AD95" i="20" s="1" a="1"/>
  <c r="AD95" i="20" s="1"/>
  <c r="R88" i="20"/>
  <c r="AD88" i="20" s="1" a="1"/>
  <c r="AD88" i="20" s="1"/>
  <c r="R70" i="20"/>
  <c r="R68" i="20"/>
  <c r="AD68" i="20" s="1" a="1"/>
  <c r="AD68" i="20" s="1"/>
  <c r="R61" i="20"/>
  <c r="AD61" i="20" s="1" a="1"/>
  <c r="AD61" i="20" s="1"/>
  <c r="R56" i="20"/>
  <c r="AD56" i="20" s="1" a="1"/>
  <c r="AD56" i="20" s="1"/>
  <c r="R34" i="20"/>
  <c r="AD34" i="20" s="1" a="1"/>
  <c r="AD34" i="20" s="1"/>
  <c r="R27" i="20"/>
  <c r="AD27" i="20" s="1" a="1"/>
  <c r="AD27" i="20" s="1"/>
  <c r="R19" i="20"/>
  <c r="AD19" i="20" s="1" a="1"/>
  <c r="AD19" i="20" s="1"/>
  <c r="R13" i="20"/>
  <c r="AD13" i="20" s="1" a="1"/>
  <c r="AD13" i="20" s="1"/>
  <c r="R204" i="20"/>
  <c r="R190" i="20"/>
  <c r="R183" i="20"/>
  <c r="R180" i="20"/>
  <c r="R165" i="20"/>
  <c r="R156" i="20"/>
  <c r="AD156" i="20" s="1" a="1"/>
  <c r="AD156" i="20" s="1"/>
  <c r="R145" i="20"/>
  <c r="AD145" i="20" s="1" a="1"/>
  <c r="AD145" i="20" s="1"/>
  <c r="R140" i="20"/>
  <c r="R108" i="20"/>
  <c r="AD108" i="20" s="1" a="1"/>
  <c r="AD108" i="20" s="1"/>
  <c r="R98" i="20"/>
  <c r="AD98" i="20" s="1" a="1"/>
  <c r="AD98" i="20" s="1"/>
  <c r="R96" i="20"/>
  <c r="AD96" i="20" s="1" a="1"/>
  <c r="AD96" i="20" s="1"/>
  <c r="R89" i="20"/>
  <c r="AD89" i="20" s="1" a="1"/>
  <c r="AD89" i="20" s="1"/>
  <c r="R86" i="20"/>
  <c r="AD86" i="20" s="1" a="1"/>
  <c r="AD86" i="20" s="1"/>
  <c r="R85" i="20"/>
  <c r="AD85" i="20" s="1" a="1"/>
  <c r="AD85" i="20" s="1"/>
  <c r="R76" i="20"/>
  <c r="AD76" i="20" s="1" a="1"/>
  <c r="AD76" i="20" s="1"/>
  <c r="R74" i="20"/>
  <c r="AD74" i="20" s="1" a="1"/>
  <c r="AD74" i="20" s="1"/>
  <c r="R65" i="20"/>
  <c r="AD65" i="20" s="1" a="1"/>
  <c r="AD65" i="20" s="1"/>
  <c r="R64" i="20"/>
  <c r="AD64" i="20" s="1" a="1"/>
  <c r="AD64" i="20" s="1"/>
  <c r="R57" i="20"/>
  <c r="AD57" i="20" s="1" a="1"/>
  <c r="AD57" i="20" s="1"/>
  <c r="R51" i="20"/>
  <c r="AD51" i="20" s="1" a="1"/>
  <c r="AD51" i="20" s="1"/>
  <c r="R39" i="20"/>
  <c r="AD39" i="20" s="1" a="1"/>
  <c r="AD39" i="20" s="1"/>
  <c r="R37" i="20"/>
  <c r="AD37" i="20" s="1" a="1"/>
  <c r="AD37" i="20" s="1"/>
  <c r="R36" i="20"/>
  <c r="AD36" i="20" s="1" a="1"/>
  <c r="AD36" i="20" s="1"/>
  <c r="R28" i="20"/>
  <c r="AD28" i="20" s="1" a="1"/>
  <c r="AD28" i="20" s="1"/>
  <c r="R14" i="20"/>
  <c r="AD14" i="20" s="1" a="1"/>
  <c r="AD14" i="20" s="1"/>
  <c r="R7" i="20"/>
  <c r="AD7" i="20" s="1" a="1"/>
  <c r="AD7" i="20" s="1"/>
  <c r="R2" i="20"/>
  <c r="D28" i="22"/>
  <c r="R79" i="20"/>
  <c r="AD79" i="20" s="1" a="1"/>
  <c r="AD79" i="20" s="1"/>
  <c r="R63" i="20"/>
  <c r="AD63" i="20" s="1" a="1"/>
  <c r="AD63" i="20" s="1"/>
  <c r="R15" i="20"/>
  <c r="AD15" i="20" s="1" a="1"/>
  <c r="AD15" i="20" s="1"/>
  <c r="R205" i="20"/>
  <c r="R197" i="20"/>
  <c r="R188" i="20"/>
  <c r="R170" i="20"/>
  <c r="R154" i="20"/>
  <c r="AD154" i="20" s="1" a="1"/>
  <c r="AD154" i="20" s="1"/>
  <c r="R137" i="20"/>
  <c r="X137" i="20" s="1"/>
  <c r="R135" i="20"/>
  <c r="AD135" i="20" s="1" a="1"/>
  <c r="AD135" i="20" s="1"/>
  <c r="R113" i="20"/>
  <c r="AD113" i="20" s="1" a="1"/>
  <c r="AD113" i="20" s="1"/>
  <c r="R80" i="20"/>
  <c r="AD80" i="20" s="1" a="1"/>
  <c r="AD80" i="20" s="1"/>
  <c r="R58" i="20"/>
  <c r="AD58" i="20" s="1" a="1"/>
  <c r="AD58" i="20" s="1"/>
  <c r="R41" i="20"/>
  <c r="AD41" i="20" s="1" a="1"/>
  <c r="AD41" i="20" s="1"/>
  <c r="R38" i="20"/>
  <c r="AD38" i="20" s="1" a="1"/>
  <c r="AD38" i="20" s="1"/>
  <c r="R24" i="20"/>
  <c r="AD24" i="20" s="1" a="1"/>
  <c r="AD24" i="20" s="1"/>
  <c r="R11" i="20"/>
  <c r="AD11" i="20" s="1" a="1"/>
  <c r="AD11" i="20" s="1"/>
  <c r="R4" i="20"/>
  <c r="AD4" i="20" s="1" a="1"/>
  <c r="AD4" i="20" s="1"/>
  <c r="D27" i="22"/>
  <c r="D24" i="22"/>
  <c r="D19" i="22"/>
  <c r="F19" i="22" s="1"/>
  <c r="F31" i="22"/>
  <c r="F34" i="22"/>
  <c r="I180" i="21"/>
  <c r="I89" i="21"/>
  <c r="I73" i="21"/>
  <c r="I72" i="21"/>
  <c r="I256" i="21"/>
  <c r="I224" i="21"/>
  <c r="I74" i="21"/>
  <c r="R200" i="20"/>
  <c r="R189" i="20"/>
  <c r="AD155" i="20" a="1"/>
  <c r="AD155" i="20" s="1"/>
  <c r="R217" i="20"/>
  <c r="R168" i="20"/>
  <c r="R187" i="20"/>
  <c r="R147" i="20"/>
  <c r="R143" i="20"/>
  <c r="AD143" i="20" s="1" a="1"/>
  <c r="AD143" i="20" s="1"/>
  <c r="R127" i="20"/>
  <c r="AD127" i="20" s="1" a="1"/>
  <c r="AD127" i="20" s="1"/>
  <c r="R125" i="20"/>
  <c r="R121" i="20"/>
  <c r="R117" i="20"/>
  <c r="AD117" i="20" s="1" a="1"/>
  <c r="AD117" i="20" s="1"/>
  <c r="R101" i="20"/>
  <c r="AD101" i="20" s="1" a="1"/>
  <c r="AD101" i="20" s="1"/>
  <c r="R177" i="20"/>
  <c r="AD107" i="20" a="1"/>
  <c r="AD107" i="20" s="1"/>
  <c r="R131" i="20"/>
  <c r="AD131" i="20" s="1" a="1"/>
  <c r="AD131" i="20" s="1"/>
  <c r="R152" i="20"/>
  <c r="R141" i="20"/>
  <c r="AD141" i="20" s="1" a="1"/>
  <c r="AD141" i="20" s="1"/>
  <c r="AD55" i="20" a="1"/>
  <c r="AD55" i="20" s="1"/>
  <c r="R199" i="20"/>
  <c r="R134" i="20"/>
  <c r="AD134" i="20" s="1" a="1"/>
  <c r="AD134" i="20" s="1"/>
  <c r="R128" i="20"/>
  <c r="R118" i="20"/>
  <c r="AD118" i="20" s="1" a="1"/>
  <c r="AD118" i="20" s="1"/>
  <c r="R106" i="20"/>
  <c r="AD106" i="20" s="1" a="1"/>
  <c r="AD106" i="20" s="1"/>
  <c r="AD69" i="20" a="1"/>
  <c r="AD69" i="20" s="1"/>
  <c r="AD92" i="20" a="1"/>
  <c r="AD92" i="20" s="1"/>
  <c r="R109" i="20"/>
  <c r="R97" i="20"/>
  <c r="AD97" i="20" s="1" a="1"/>
  <c r="AD97" i="20" s="1"/>
  <c r="R83" i="20"/>
  <c r="R87" i="20"/>
  <c r="AD87" i="20" s="1" a="1"/>
  <c r="AD87" i="20" s="1"/>
  <c r="R91" i="20"/>
  <c r="X91" i="20" s="1"/>
  <c r="R62" i="20"/>
  <c r="AD62" i="20" s="1" a="1"/>
  <c r="AD62" i="20" s="1"/>
  <c r="R60" i="20"/>
  <c r="R54" i="20"/>
  <c r="AD54" i="20" s="1" a="1"/>
  <c r="AD54" i="20" s="1"/>
  <c r="R48" i="20"/>
  <c r="AD48" i="20" s="1" a="1"/>
  <c r="AD48" i="20" s="1"/>
  <c r="R18" i="20"/>
  <c r="AD18" i="20" s="1" a="1"/>
  <c r="AD18" i="20" s="1"/>
  <c r="R5" i="20"/>
  <c r="AD5" i="20" s="1" a="1"/>
  <c r="AD5" i="20" s="1"/>
  <c r="R32" i="20"/>
  <c r="AD32" i="20" s="1" a="1"/>
  <c r="AD32" i="20" s="1"/>
  <c r="R78" i="20"/>
  <c r="AD78" i="20" s="1" a="1"/>
  <c r="AD78" i="20" s="1"/>
  <c r="R21" i="20"/>
  <c r="AD21" i="20" s="1" a="1"/>
  <c r="AD21" i="20" s="1"/>
  <c r="AD73" i="20" a="1"/>
  <c r="AD73" i="20" s="1"/>
  <c r="X159" i="20" l="1"/>
  <c r="AD160" i="20" a="1"/>
  <c r="AD160" i="20" s="1"/>
  <c r="X83" i="20"/>
  <c r="X99" i="20"/>
  <c r="F25" i="22"/>
  <c r="X148" i="20"/>
  <c r="X66" i="20"/>
  <c r="F20" i="22"/>
  <c r="AD66" i="20" a="1"/>
  <c r="AD66" i="20" s="1"/>
  <c r="AD123" i="20" a="1"/>
  <c r="AD123" i="20" s="1"/>
  <c r="F21" i="22"/>
  <c r="F22" i="22"/>
  <c r="F29" i="22"/>
  <c r="F23" i="22"/>
  <c r="X26" i="20"/>
  <c r="X37" i="20"/>
  <c r="X69" i="20"/>
  <c r="X71" i="20"/>
  <c r="X136" i="20"/>
  <c r="X56" i="20"/>
  <c r="X72" i="20"/>
  <c r="X11" i="20"/>
  <c r="X19" i="20"/>
  <c r="X16" i="20"/>
  <c r="X18" i="20"/>
  <c r="X95" i="20"/>
  <c r="F27" i="22"/>
  <c r="X139" i="20"/>
  <c r="X74" i="20"/>
  <c r="AD137" i="20" a="1"/>
  <c r="AD137" i="20" s="1"/>
  <c r="X111" i="20"/>
  <c r="X6" i="20"/>
  <c r="X42" i="20"/>
  <c r="X38" i="20"/>
  <c r="X85" i="20"/>
  <c r="F28" i="22"/>
  <c r="X154" i="20"/>
  <c r="X4" i="20"/>
  <c r="X80" i="20"/>
  <c r="X88" i="20"/>
  <c r="X149" i="20"/>
  <c r="X35" i="20"/>
  <c r="X144" i="20"/>
  <c r="X78" i="20"/>
  <c r="AD75" i="20" a="1"/>
  <c r="AD75" i="20" s="1"/>
  <c r="E7" i="22"/>
  <c r="X49" i="20"/>
  <c r="X68" i="20"/>
  <c r="AD70" i="20" a="1"/>
  <c r="AD70" i="20" s="1"/>
  <c r="AD140" i="20" a="1"/>
  <c r="AD140" i="20" s="1"/>
  <c r="X24" i="20"/>
  <c r="X143" i="20"/>
  <c r="C7" i="22"/>
  <c r="AD2" i="20" a="1"/>
  <c r="AD2" i="20" s="1"/>
  <c r="H2" i="21" a="1"/>
  <c r="H2" i="21" s="1"/>
  <c r="G5" i="21" a="1"/>
  <c r="G5" i="21" s="1"/>
  <c r="H6" i="21" a="1"/>
  <c r="H6" i="21" s="1"/>
  <c r="G8" i="21" a="1"/>
  <c r="G8" i="21" s="1"/>
  <c r="G11" i="21" a="1"/>
  <c r="G11" i="21" s="1"/>
  <c r="G19" i="21" a="1"/>
  <c r="G19" i="21" s="1"/>
  <c r="G22" i="21" a="1"/>
  <c r="G22" i="21" s="1"/>
  <c r="G25" i="21" a="1"/>
  <c r="G25" i="21" s="1"/>
  <c r="H26" i="21" a="1"/>
  <c r="H26" i="21" s="1"/>
  <c r="G28" i="21" a="1"/>
  <c r="G28" i="21" s="1"/>
  <c r="H29" i="21" a="1"/>
  <c r="H29" i="21" s="1"/>
  <c r="G31" i="21" a="1"/>
  <c r="G31" i="21" s="1"/>
  <c r="H32" i="21" a="1"/>
  <c r="H32" i="21" s="1"/>
  <c r="H80" i="21" a="1"/>
  <c r="H80" i="21" s="1"/>
  <c r="H86" i="21" a="1"/>
  <c r="H86" i="21" s="1"/>
  <c r="G3" i="21" a="1"/>
  <c r="G3" i="21" s="1"/>
  <c r="G14" i="21" a="1"/>
  <c r="G14" i="21" s="1"/>
  <c r="H19" i="21" a="1"/>
  <c r="H19" i="21" s="1"/>
  <c r="H22" i="21" a="1"/>
  <c r="H22" i="21" s="1"/>
  <c r="G77" i="21" a="1"/>
  <c r="G77" i="21" s="1"/>
  <c r="G83" i="21" a="1"/>
  <c r="G83" i="21" s="1"/>
  <c r="H3" i="21" a="1"/>
  <c r="H3" i="21" s="1"/>
  <c r="H5" i="21" a="1"/>
  <c r="H5" i="21" s="1"/>
  <c r="I5" i="21" s="1"/>
  <c r="H8" i="21" a="1"/>
  <c r="H8" i="21" s="1"/>
  <c r="G10" i="21" a="1"/>
  <c r="G10" i="21" s="1"/>
  <c r="H11" i="21" a="1"/>
  <c r="H11" i="21" s="1"/>
  <c r="G13" i="21" a="1"/>
  <c r="G13" i="21" s="1"/>
  <c r="H14" i="21" a="1"/>
  <c r="H14" i="21" s="1"/>
  <c r="H25" i="21" a="1"/>
  <c r="H25" i="21" s="1"/>
  <c r="H28" i="21" a="1"/>
  <c r="H28" i="21" s="1"/>
  <c r="H31" i="21" a="1"/>
  <c r="H31" i="21" s="1"/>
  <c r="H77" i="21" a="1"/>
  <c r="H77" i="21" s="1"/>
  <c r="G79" i="21" a="1"/>
  <c r="G79" i="21" s="1"/>
  <c r="H83" i="21" a="1"/>
  <c r="H83" i="21" s="1"/>
  <c r="G128" i="21" a="1"/>
  <c r="G128" i="21" s="1"/>
  <c r="G4" i="21" a="1"/>
  <c r="G4" i="21" s="1"/>
  <c r="G7" i="21" a="1"/>
  <c r="G7" i="21" s="1"/>
  <c r="G18" i="21" a="1"/>
  <c r="G18" i="21" s="1"/>
  <c r="G21" i="21" a="1"/>
  <c r="G21" i="21" s="1"/>
  <c r="G27" i="21" a="1"/>
  <c r="G27" i="21" s="1"/>
  <c r="G30" i="21" a="1"/>
  <c r="G30" i="21" s="1"/>
  <c r="G82" i="21" a="1"/>
  <c r="G82" i="21" s="1"/>
  <c r="G85" i="21" a="1"/>
  <c r="G85" i="21" s="1"/>
  <c r="H4" i="21" a="1"/>
  <c r="H4" i="21" s="1"/>
  <c r="I4" i="21" s="1"/>
  <c r="H7" i="21" a="1"/>
  <c r="H7" i="21" s="1"/>
  <c r="I7" i="21" s="1"/>
  <c r="H10" i="21" a="1"/>
  <c r="H10" i="21" s="1"/>
  <c r="H13" i="21" a="1"/>
  <c r="H13" i="21" s="1"/>
  <c r="I13" i="21" s="1"/>
  <c r="G24" i="21" a="1"/>
  <c r="G24" i="21" s="1"/>
  <c r="H27" i="21" a="1"/>
  <c r="H27" i="21" s="1"/>
  <c r="H30" i="21" a="1"/>
  <c r="H30" i="21" s="1"/>
  <c r="H79" i="21" a="1"/>
  <c r="H79" i="21" s="1"/>
  <c r="H85" i="21" a="1"/>
  <c r="H85" i="21" s="1"/>
  <c r="G87" i="21" a="1"/>
  <c r="G87" i="21" s="1"/>
  <c r="H128" i="21" a="1"/>
  <c r="H128" i="21" s="1"/>
  <c r="G9" i="21" a="1"/>
  <c r="G9" i="21" s="1"/>
  <c r="G12" i="21" a="1"/>
  <c r="G12" i="21" s="1"/>
  <c r="G15" i="21" a="1"/>
  <c r="G15" i="21" s="1"/>
  <c r="H18" i="21" a="1"/>
  <c r="H18" i="21" s="1"/>
  <c r="G20" i="21" a="1"/>
  <c r="G20" i="21" s="1"/>
  <c r="H21" i="21" a="1"/>
  <c r="H21" i="21" s="1"/>
  <c r="G23" i="21" a="1"/>
  <c r="G23" i="21" s="1"/>
  <c r="H24" i="21" a="1"/>
  <c r="H24" i="21" s="1"/>
  <c r="H82" i="21" a="1"/>
  <c r="H82" i="21" s="1"/>
  <c r="I82" i="21" s="1"/>
  <c r="G84" i="21" a="1"/>
  <c r="G84" i="21" s="1"/>
  <c r="G90" i="21" a="1"/>
  <c r="G90" i="21" s="1"/>
  <c r="H9" i="21" a="1"/>
  <c r="H9" i="21" s="1"/>
  <c r="H12" i="21" a="1"/>
  <c r="H12" i="21" s="1"/>
  <c r="G26" i="21" a="1"/>
  <c r="G26" i="21" s="1"/>
  <c r="G29" i="21" a="1"/>
  <c r="G29" i="21" s="1"/>
  <c r="G78" i="21" a="1"/>
  <c r="G78" i="21" s="1"/>
  <c r="H87" i="21" a="1"/>
  <c r="H87" i="21" s="1"/>
  <c r="H90" i="21"/>
  <c r="G2" i="21" a="1"/>
  <c r="G2" i="21" s="1"/>
  <c r="G6" i="21" a="1"/>
  <c r="G6" i="21" s="1"/>
  <c r="H15" i="21" a="1"/>
  <c r="H15" i="21" s="1"/>
  <c r="H20" i="21" a="1"/>
  <c r="H20" i="21" s="1"/>
  <c r="H23" i="21" a="1"/>
  <c r="H23" i="21" s="1"/>
  <c r="I23" i="21" s="1"/>
  <c r="G32" i="21" a="1"/>
  <c r="G32" i="21" s="1"/>
  <c r="H78" i="21" a="1"/>
  <c r="H78" i="21" s="1"/>
  <c r="I78" i="21" s="1"/>
  <c r="G80" i="21" a="1"/>
  <c r="G80" i="21" s="1"/>
  <c r="H84" i="21" a="1"/>
  <c r="H84" i="21" s="1"/>
  <c r="G86" i="21" a="1"/>
  <c r="G86" i="21" s="1"/>
  <c r="H198" i="21" a="1"/>
  <c r="H198" i="21" s="1"/>
  <c r="G198" i="21" a="1"/>
  <c r="G198" i="21" s="1"/>
  <c r="AD44" i="20" a="1"/>
  <c r="AD44" i="20" s="1"/>
  <c r="X43" i="20"/>
  <c r="C8" i="22"/>
  <c r="D8" i="22"/>
  <c r="E8" i="22"/>
  <c r="X22" i="20"/>
  <c r="AD158" i="20" a="1"/>
  <c r="AD158" i="20" s="1"/>
  <c r="X157" i="20"/>
  <c r="X98" i="20"/>
  <c r="C13" i="22"/>
  <c r="D13" i="22"/>
  <c r="E13" i="22"/>
  <c r="AD157" i="20" a="1"/>
  <c r="AD157" i="20" s="1"/>
  <c r="X156" i="20"/>
  <c r="F24" i="22"/>
  <c r="X13" i="20"/>
  <c r="X45" i="20"/>
  <c r="X106" i="20"/>
  <c r="D7" i="22"/>
  <c r="F7" i="22" s="1"/>
  <c r="C3" i="22"/>
  <c r="X2" i="20"/>
  <c r="X152" i="20"/>
  <c r="X15" i="20"/>
  <c r="X21" i="20"/>
  <c r="X48" i="20"/>
  <c r="X76" i="20"/>
  <c r="AD150" i="20" a="1"/>
  <c r="AD150" i="20" s="1"/>
  <c r="D2" i="22"/>
  <c r="E2" i="22"/>
  <c r="C2" i="22"/>
  <c r="AD116" i="20" a="1"/>
  <c r="AD116" i="20" s="1"/>
  <c r="X115" i="20"/>
  <c r="C11" i="22"/>
  <c r="D11" i="22"/>
  <c r="E11" i="22"/>
  <c r="X65" i="20"/>
  <c r="X40" i="20"/>
  <c r="AD109" i="20" a="1"/>
  <c r="AD109" i="20" s="1"/>
  <c r="X108" i="20"/>
  <c r="X141" i="20"/>
  <c r="X54" i="20"/>
  <c r="AD152" i="20" a="1"/>
  <c r="AD152" i="20" s="1"/>
  <c r="X151" i="20"/>
  <c r="X87" i="20"/>
  <c r="X120" i="20"/>
  <c r="AD121" i="20" a="1"/>
  <c r="AD121" i="20" s="1"/>
  <c r="X53" i="20"/>
  <c r="X125" i="20"/>
  <c r="X124" i="20"/>
  <c r="AD125" i="20" a="1"/>
  <c r="AD125" i="20" s="1"/>
  <c r="X59" i="20"/>
  <c r="AD60" i="20" a="1"/>
  <c r="AD60" i="20" s="1"/>
  <c r="D10" i="22" s="1"/>
  <c r="X128" i="20"/>
  <c r="AD128" i="20" a="1"/>
  <c r="AD128" i="20" s="1"/>
  <c r="C5" i="22" s="1"/>
  <c r="X90" i="20"/>
  <c r="AD91" i="20" a="1"/>
  <c r="AD91" i="20" s="1"/>
  <c r="AD83" i="20" a="1"/>
  <c r="AD83" i="20" s="1"/>
  <c r="D4" i="22" s="1"/>
  <c r="X82" i="20"/>
  <c r="AD147" i="20" a="1"/>
  <c r="AD147" i="20" s="1"/>
  <c r="X146" i="20"/>
  <c r="I14" i="21" l="1"/>
  <c r="I79" i="21"/>
  <c r="I15" i="21"/>
  <c r="I30" i="21"/>
  <c r="I128" i="21"/>
  <c r="D3" i="22"/>
  <c r="I85" i="21"/>
  <c r="E4" i="22"/>
  <c r="I25" i="21"/>
  <c r="I32" i="21"/>
  <c r="F13" i="22"/>
  <c r="I24" i="21"/>
  <c r="I3" i="21"/>
  <c r="I21" i="21"/>
  <c r="C12" i="22"/>
  <c r="C9" i="22"/>
  <c r="F2" i="22"/>
  <c r="I12" i="21"/>
  <c r="I22" i="21"/>
  <c r="I9" i="21"/>
  <c r="I18" i="21"/>
  <c r="I19" i="21"/>
  <c r="I84" i="21"/>
  <c r="I27" i="21"/>
  <c r="C4" i="22"/>
  <c r="I80" i="21"/>
  <c r="E5" i="22"/>
  <c r="E3" i="22"/>
  <c r="C10" i="22"/>
  <c r="E12" i="22"/>
  <c r="D5" i="22"/>
  <c r="F5" i="22" s="1"/>
  <c r="E10" i="22"/>
  <c r="I197" i="21"/>
  <c r="I20" i="21"/>
  <c r="I29" i="21"/>
  <c r="I6" i="21"/>
  <c r="I83" i="21"/>
  <c r="I11" i="21"/>
  <c r="I28" i="21"/>
  <c r="F11" i="22"/>
  <c r="D12" i="22"/>
  <c r="E9" i="22"/>
  <c r="D9" i="22"/>
  <c r="I10" i="21"/>
  <c r="I26" i="21"/>
  <c r="I2" i="21"/>
  <c r="I90" i="21"/>
  <c r="I77" i="21"/>
  <c r="I8" i="21"/>
  <c r="C6" i="22"/>
  <c r="D6" i="22"/>
  <c r="E6" i="22"/>
  <c r="F8" i="22"/>
  <c r="I87" i="21"/>
  <c r="I31" i="21"/>
  <c r="I86" i="21"/>
  <c r="F3" i="22" l="1"/>
  <c r="F12" i="22"/>
  <c r="F10" i="22"/>
  <c r="F4" i="22"/>
  <c r="F6" i="22"/>
  <c r="E14" i="22"/>
  <c r="D14" i="22"/>
  <c r="C14" i="22"/>
  <c r="F9" i="22"/>
</calcChain>
</file>

<file path=xl/sharedStrings.xml><?xml version="1.0" encoding="utf-8"?>
<sst xmlns="http://schemas.openxmlformats.org/spreadsheetml/2006/main" count="3388" uniqueCount="951">
  <si>
    <t>pokedex_number</t>
  </si>
  <si>
    <t>Crobat</t>
  </si>
  <si>
    <t>Pichu</t>
  </si>
  <si>
    <t>Cleffa</t>
  </si>
  <si>
    <t>Togepi</t>
  </si>
  <si>
    <t>Togetic</t>
  </si>
  <si>
    <t>Marill</t>
  </si>
  <si>
    <t>Azumarill</t>
  </si>
  <si>
    <t>Sudowoodo</t>
  </si>
  <si>
    <t>Aipom</t>
  </si>
  <si>
    <t>Yanma</t>
  </si>
  <si>
    <t>Wooper</t>
  </si>
  <si>
    <t>Quagsire</t>
  </si>
  <si>
    <t>Espeon</t>
  </si>
  <si>
    <t>Umbreon</t>
  </si>
  <si>
    <t>Murkrow</t>
  </si>
  <si>
    <t>Misdreavus</t>
  </si>
  <si>
    <t>Unown</t>
  </si>
  <si>
    <t>Gligar</t>
  </si>
  <si>
    <t>Steelix</t>
  </si>
  <si>
    <t>Heracross</t>
  </si>
  <si>
    <t>Sneasel</t>
  </si>
  <si>
    <t>Teddiursa</t>
  </si>
  <si>
    <t>Ursaring</t>
  </si>
  <si>
    <t>Swinub</t>
  </si>
  <si>
    <t>Piloswine</t>
  </si>
  <si>
    <t>Corsola</t>
  </si>
  <si>
    <t>Remoraid</t>
  </si>
  <si>
    <t>Octillery</t>
  </si>
  <si>
    <t>Mantine</t>
  </si>
  <si>
    <t>Houndour</t>
  </si>
  <si>
    <t>Houndoom</t>
  </si>
  <si>
    <t>Stantler</t>
  </si>
  <si>
    <t>Tyrogue</t>
  </si>
  <si>
    <t>Hitmontop</t>
  </si>
  <si>
    <t>Elekid</t>
  </si>
  <si>
    <t>Magby</t>
  </si>
  <si>
    <t>Blissey</t>
  </si>
  <si>
    <t>Larvitar</t>
  </si>
  <si>
    <t>Pupitar</t>
  </si>
  <si>
    <t>Tyranitar</t>
  </si>
  <si>
    <t>Celebi</t>
  </si>
  <si>
    <t>pokedex_name</t>
  </si>
  <si>
    <t>description</t>
  </si>
  <si>
    <t>Hoothoot</t>
  </si>
  <si>
    <t>Noctowl</t>
  </si>
  <si>
    <t>Girafarig</t>
  </si>
  <si>
    <t>Scizor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</si>
  <si>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</si>
  <si>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</si>
  <si>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</si>
  <si>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</si>
  <si>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</si>
  <si>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</si>
  <si>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</si>
  <si>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</si>
  <si>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</si>
  <si>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</si>
  <si>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</si>
  <si>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Ledyba</t>
  </si>
  <si>
    <t>Ledian</t>
  </si>
  <si>
    <t>Spinarak</t>
  </si>
  <si>
    <t>Ariados</t>
  </si>
  <si>
    <t>Chinchou</t>
  </si>
  <si>
    <t>Lanturn</t>
  </si>
  <si>
    <t>Igglybuff</t>
  </si>
  <si>
    <t>Natu</t>
  </si>
  <si>
    <t>Xatu</t>
  </si>
  <si>
    <t>Mareep</t>
  </si>
  <si>
    <t>Flaaffy</t>
  </si>
  <si>
    <t>Ampharos</t>
  </si>
  <si>
    <t>Bellossom</t>
  </si>
  <si>
    <t>Politoed</t>
  </si>
  <si>
    <t>Hoppip</t>
  </si>
  <si>
    <t>Skiploom</t>
  </si>
  <si>
    <t>Jumpluff</t>
  </si>
  <si>
    <t>Sunkern</t>
  </si>
  <si>
    <t>Sunflora</t>
  </si>
  <si>
    <t>Slowking</t>
  </si>
  <si>
    <t>Wobbuffet</t>
  </si>
  <si>
    <t>Pineco</t>
  </si>
  <si>
    <t>Forretress</t>
  </si>
  <si>
    <t>Dunsparce</t>
  </si>
  <si>
    <t>Snubbull</t>
  </si>
  <si>
    <t>Granbull</t>
  </si>
  <si>
    <t>Qwilfish</t>
  </si>
  <si>
    <t>Shuckle</t>
  </si>
  <si>
    <t>Slugma</t>
  </si>
  <si>
    <t>Magcargo</t>
  </si>
  <si>
    <t>Delibird</t>
  </si>
  <si>
    <t>Skarmory</t>
  </si>
  <si>
    <t>Kingdra</t>
  </si>
  <si>
    <t>Phanpy</t>
  </si>
  <si>
    <t>Donphan</t>
  </si>
  <si>
    <t>Porygon2</t>
  </si>
  <si>
    <t>Smeargle</t>
  </si>
  <si>
    <t>Smoochum</t>
  </si>
  <si>
    <t>Miltank</t>
  </si>
  <si>
    <t>Raikou</t>
  </si>
  <si>
    <t>Entei</t>
  </si>
  <si>
    <t>Suicune</t>
  </si>
  <si>
    <t>Lugia</t>
  </si>
  <si>
    <t>GRASS</t>
  </si>
  <si>
    <t>FIRE</t>
  </si>
  <si>
    <t>WATER</t>
  </si>
  <si>
    <t>NORMAL</t>
  </si>
  <si>
    <t>FLYING</t>
  </si>
  <si>
    <t>BUG</t>
  </si>
  <si>
    <t>POISON</t>
  </si>
  <si>
    <t>ELECTRIC</t>
  </si>
  <si>
    <t>FAIRY</t>
  </si>
  <si>
    <t>PSYCHIC</t>
  </si>
  <si>
    <t>Mega Ampharos</t>
  </si>
  <si>
    <t>DRAGON</t>
  </si>
  <si>
    <t>ROCK</t>
  </si>
  <si>
    <t>GROUND</t>
  </si>
  <si>
    <t>DARK</t>
  </si>
  <si>
    <t>Galarian Slowking</t>
  </si>
  <si>
    <t>GHOST</t>
  </si>
  <si>
    <t>STEEL</t>
  </si>
  <si>
    <t>Mega Steelix</t>
  </si>
  <si>
    <t>Mega Scizor</t>
  </si>
  <si>
    <t>FIGHTING</t>
  </si>
  <si>
    <t>Mega Heracross</t>
  </si>
  <si>
    <t>ICE</t>
  </si>
  <si>
    <t>Galarian Corsola</t>
  </si>
  <si>
    <t>Mega Houndoom</t>
  </si>
  <si>
    <t>Mega Tyranitar</t>
  </si>
  <si>
    <t>Ho-oh</t>
  </si>
  <si>
    <t>Treecko</t>
  </si>
  <si>
    <t>Grovyle</t>
  </si>
  <si>
    <t>Red2</t>
  </si>
  <si>
    <t>trainer</t>
  </si>
  <si>
    <t>Outrage</t>
  </si>
  <si>
    <t>Trainer</t>
  </si>
  <si>
    <t>Gyarados</t>
  </si>
  <si>
    <t/>
  </si>
  <si>
    <t>dragon</t>
  </si>
  <si>
    <t>normal</t>
  </si>
  <si>
    <t>flying</t>
  </si>
  <si>
    <t>water</t>
  </si>
  <si>
    <t>space</t>
  </si>
  <si>
    <t>Atrocious Pokémon</t>
  </si>
  <si>
    <t>Tackle</t>
  </si>
  <si>
    <t>Eevee</t>
  </si>
  <si>
    <t>ground</t>
  </si>
  <si>
    <t>fairy</t>
  </si>
  <si>
    <t>dark</t>
  </si>
  <si>
    <t>Evolution Pokémon</t>
  </si>
  <si>
    <t>Thunder</t>
  </si>
  <si>
    <t>steel</t>
  </si>
  <si>
    <t>Mouse Pokemon</t>
  </si>
  <si>
    <t>electric</t>
  </si>
  <si>
    <t>Raichu</t>
  </si>
  <si>
    <t>Fishergirl</t>
  </si>
  <si>
    <t>Surf</t>
  </si>
  <si>
    <t>rock</t>
  </si>
  <si>
    <t>Aquarabbit Pokemon</t>
  </si>
  <si>
    <t>Aurora Beam</t>
  </si>
  <si>
    <t>poison</t>
  </si>
  <si>
    <t>fire</t>
  </si>
  <si>
    <t>ice</t>
  </si>
  <si>
    <t>Jet Pokemon</t>
  </si>
  <si>
    <t>Rock Blast</t>
  </si>
  <si>
    <t>Coral Pokemon</t>
  </si>
  <si>
    <t>Bug_Catcher</t>
  </si>
  <si>
    <t>Megahorn</t>
  </si>
  <si>
    <t>Singlehorn Pokemon</t>
  </si>
  <si>
    <t>fighting</t>
  </si>
  <si>
    <t>bug</t>
  </si>
  <si>
    <t>Bug Buzz</t>
  </si>
  <si>
    <t>psychic</t>
  </si>
  <si>
    <t>Bug</t>
  </si>
  <si>
    <t>Five Star Pokémon</t>
  </si>
  <si>
    <t>Flying</t>
  </si>
  <si>
    <t>Struggle Bug</t>
  </si>
  <si>
    <t>Peony</t>
  </si>
  <si>
    <t>Stone Edge</t>
  </si>
  <si>
    <t>Armor Pokemon</t>
  </si>
  <si>
    <t>Rock Slide</t>
  </si>
  <si>
    <t>Boldore</t>
  </si>
  <si>
    <t>Ore Pokémon</t>
  </si>
  <si>
    <t>grass</t>
  </si>
  <si>
    <t>Imitation Pokémon</t>
  </si>
  <si>
    <t>Giovanni</t>
  </si>
  <si>
    <t>rboss</t>
  </si>
  <si>
    <t>Heart Swap</t>
  </si>
  <si>
    <t>Alpha Pokémon</t>
  </si>
  <si>
    <t>Newtwo</t>
  </si>
  <si>
    <t>Judgement</t>
  </si>
  <si>
    <t>Space</t>
  </si>
  <si>
    <t>typeless</t>
  </si>
  <si>
    <t>Arceus</t>
  </si>
  <si>
    <t>Tri Attack</t>
  </si>
  <si>
    <t>Virtual Pokémon</t>
  </si>
  <si>
    <t>Porygon-Z</t>
  </si>
  <si>
    <t>Flash Cannon</t>
  </si>
  <si>
    <t>Compass Pokémon</t>
  </si>
  <si>
    <t>Probopass</t>
  </si>
  <si>
    <t>Earthquake</t>
  </si>
  <si>
    <t>Heavyweight Pokémon</t>
  </si>
  <si>
    <t>Hippowdon</t>
  </si>
  <si>
    <t>Ice Punch</t>
  </si>
  <si>
    <t>Sharp Claw Pokémon</t>
  </si>
  <si>
    <t>Weavile</t>
  </si>
  <si>
    <t>Night Slash</t>
  </si>
  <si>
    <t>Big Boss Pokémon</t>
  </si>
  <si>
    <t>Honchkrow</t>
  </si>
  <si>
    <t>Crunch</t>
  </si>
  <si>
    <t>Dark Pokémon</t>
  </si>
  <si>
    <t>Elite_Ariana</t>
  </si>
  <si>
    <t>Officers</t>
  </si>
  <si>
    <t>Blazing Valor</t>
  </si>
  <si>
    <t>Officer Team Rocket</t>
  </si>
  <si>
    <t>Willpower Pokémon</t>
  </si>
  <si>
    <t>Azelf</t>
  </si>
  <si>
    <t>Sludge Bomb</t>
  </si>
  <si>
    <t>Toxic Mouth Pokémon</t>
  </si>
  <si>
    <t>Toxicroak</t>
  </si>
  <si>
    <t>Flamethrower</t>
  </si>
  <si>
    <t>Spitfire Pokémon</t>
  </si>
  <si>
    <t>Magmar</t>
  </si>
  <si>
    <t>Disable</t>
  </si>
  <si>
    <t>Psi Pokemon</t>
  </si>
  <si>
    <t>Kadabra</t>
  </si>
  <si>
    <t>Lance</t>
  </si>
  <si>
    <t>Shocking Verity</t>
  </si>
  <si>
    <t>Emotion Pokémon</t>
  </si>
  <si>
    <t>Mesprit</t>
  </si>
  <si>
    <t>Slash</t>
  </si>
  <si>
    <t>Tiger Cat Pokémon</t>
  </si>
  <si>
    <t>Purugly</t>
  </si>
  <si>
    <t>Thunderbolt</t>
  </si>
  <si>
    <t>Electric Pokémon</t>
  </si>
  <si>
    <t>Electabuzz</t>
  </si>
  <si>
    <t>Heavy Slam</t>
  </si>
  <si>
    <t>Bronze Bell Pokémon</t>
  </si>
  <si>
    <t>Bronzong</t>
  </si>
  <si>
    <t>Officers_Iron</t>
  </si>
  <si>
    <t>Chilling Acuity</t>
  </si>
  <si>
    <t>Knowledge Pokémon</t>
  </si>
  <si>
    <t>Uxie</t>
  </si>
  <si>
    <t>Skunk Pokémon</t>
  </si>
  <si>
    <t>Skuntank</t>
  </si>
  <si>
    <t>Giga Drain</t>
  </si>
  <si>
    <t>Vine Pokémon</t>
  </si>
  <si>
    <t>Tangrowth</t>
  </si>
  <si>
    <t>Air Slash</t>
  </si>
  <si>
    <t>Bat Pokemon</t>
  </si>
  <si>
    <t>Golbat</t>
  </si>
  <si>
    <t>Male_recrut</t>
  </si>
  <si>
    <t>recruit</t>
  </si>
  <si>
    <t>Fire Fang</t>
  </si>
  <si>
    <t>Team Rocket</t>
  </si>
  <si>
    <t>Bug Bite</t>
  </si>
  <si>
    <t>Scorpion Pokémon</t>
  </si>
  <si>
    <t>Skorupi</t>
  </si>
  <si>
    <t>Jessie_SM</t>
  </si>
  <si>
    <t>Wing Attack</t>
  </si>
  <si>
    <t>Darkness Pokémon</t>
  </si>
  <si>
    <t>Toxic</t>
  </si>
  <si>
    <t>Stunky</t>
  </si>
  <si>
    <t>James_SM</t>
  </si>
  <si>
    <t>Weezing</t>
  </si>
  <si>
    <t>Poison Gas Pokémon</t>
  </si>
  <si>
    <t>Leaf Blade</t>
  </si>
  <si>
    <t>Plant pokemon</t>
  </si>
  <si>
    <t>Grass</t>
  </si>
  <si>
    <t>Victreebel</t>
  </si>
  <si>
    <t>Confusion</t>
  </si>
  <si>
    <t>Bronze Pokémon</t>
  </si>
  <si>
    <t>Bronzor</t>
  </si>
  <si>
    <t>Revenge</t>
  </si>
  <si>
    <t>Croagunk</t>
  </si>
  <si>
    <t>Play Rough</t>
  </si>
  <si>
    <t>Catty Pokémon</t>
  </si>
  <si>
    <t>Glameow</t>
  </si>
  <si>
    <t>Snake Pokemon</t>
  </si>
  <si>
    <t>Arbok</t>
  </si>
  <si>
    <t>Acid</t>
  </si>
  <si>
    <t>Ekans</t>
  </si>
  <si>
    <t>Poison Fang</t>
  </si>
  <si>
    <t>Zubat</t>
  </si>
  <si>
    <t>Temperate</t>
  </si>
  <si>
    <t>Plains</t>
  </si>
  <si>
    <t>Water Weed Pokémon</t>
  </si>
  <si>
    <t>Ludicolo</t>
  </si>
  <si>
    <t>Ocean</t>
  </si>
  <si>
    <t>Lombre</t>
  </si>
  <si>
    <t>water gun</t>
  </si>
  <si>
    <t>Lotad</t>
  </si>
  <si>
    <t>Ball Whale Pokémon</t>
  </si>
  <si>
    <t>Wailord</t>
  </si>
  <si>
    <t>Inferno</t>
  </si>
  <si>
    <t>Warm</t>
  </si>
  <si>
    <t>Mountain</t>
  </si>
  <si>
    <t>Luring Pokemon</t>
  </si>
  <si>
    <t>ghost</t>
  </si>
  <si>
    <t>Chandelure</t>
  </si>
  <si>
    <t>Shadow Ball</t>
  </si>
  <si>
    <t>Lamp Pokemon</t>
  </si>
  <si>
    <t>Lampent</t>
  </si>
  <si>
    <t>Confuse Ray</t>
  </si>
  <si>
    <t>Candle Pokemon</t>
  </si>
  <si>
    <t>Litwick</t>
  </si>
  <si>
    <t>Ceaseless Edge</t>
  </si>
  <si>
    <t>Hisuian Form</t>
  </si>
  <si>
    <t>Samurott</t>
  </si>
  <si>
    <t>Formidable Pokemon</t>
  </si>
  <si>
    <t>Razor Shell</t>
  </si>
  <si>
    <t>Discipline Pokemon</t>
  </si>
  <si>
    <t>Dewott</t>
  </si>
  <si>
    <t>Aqua Jet</t>
  </si>
  <si>
    <t>Sea Otter Pokemon</t>
  </si>
  <si>
    <t>Oshawott</t>
  </si>
  <si>
    <t>Subterrene Pokemon</t>
  </si>
  <si>
    <t>Excadrill</t>
  </si>
  <si>
    <t>Hone Claws</t>
  </si>
  <si>
    <t>Mole Pokemon</t>
  </si>
  <si>
    <t>Drilbur</t>
  </si>
  <si>
    <t>Triple Arrows</t>
  </si>
  <si>
    <t>Arrow Quill Pokemon</t>
  </si>
  <si>
    <t>Decidueye</t>
  </si>
  <si>
    <t>Blade Quill Pokemon</t>
  </si>
  <si>
    <t>Dartrix</t>
  </si>
  <si>
    <t>Razor Leaf</t>
  </si>
  <si>
    <t>Grass Quill Pokemon</t>
  </si>
  <si>
    <t>Rowlet</t>
  </si>
  <si>
    <t>Rock Wrecker</t>
  </si>
  <si>
    <r>
      <t>Crustle</t>
    </r>
    <r>
      <rPr>
        <sz val="12"/>
        <color rgb="FF404040"/>
        <rFont val="Trebuchet MS"/>
        <family val="2"/>
      </rPr>
      <t> </t>
    </r>
  </si>
  <si>
    <t>Stone Home Pokémon</t>
  </si>
  <si>
    <t>Spikes</t>
  </si>
  <si>
    <r>
      <t>Dwebble</t>
    </r>
    <r>
      <rPr>
        <sz val="12"/>
        <color rgb="FF404040"/>
        <rFont val="Trebuchet MS"/>
        <family val="2"/>
      </rPr>
      <t> </t>
    </r>
  </si>
  <si>
    <t>Rock Inn Pokémon</t>
  </si>
  <si>
    <t>Dwebble</t>
  </si>
  <si>
    <t>Bullet Seed</t>
  </si>
  <si>
    <t>Forest</t>
  </si>
  <si>
    <t>Mushroom Pokemon</t>
  </si>
  <si>
    <t>Breloom</t>
  </si>
  <si>
    <t>Mystery Spore</t>
  </si>
  <si>
    <t>Shroomish</t>
  </si>
  <si>
    <t>Gigalith</t>
  </si>
  <si>
    <t>Compressed Pokémon</t>
  </si>
  <si>
    <t>Stealth Rock</t>
  </si>
  <si>
    <t>Roggenrola</t>
  </si>
  <si>
    <t>Mantle Pokémon</t>
  </si>
  <si>
    <t>Sacred Fire</t>
  </si>
  <si>
    <t>Rainbow Pokémon</t>
  </si>
  <si>
    <t>Fire</t>
  </si>
  <si>
    <t>Ho-Oh</t>
  </si>
  <si>
    <t>Aeroblast</t>
  </si>
  <si>
    <t>Cold</t>
  </si>
  <si>
    <t>Diving Pokémon</t>
  </si>
  <si>
    <t>Psychic</t>
  </si>
  <si>
    <t>Hydro Pump</t>
  </si>
  <si>
    <t>Aurora Pokémon</t>
  </si>
  <si>
    <t>Water</t>
  </si>
  <si>
    <t>Magma Storm</t>
  </si>
  <si>
    <t>Volcano Pokémon</t>
  </si>
  <si>
    <t>Thunder Pokémon</t>
  </si>
  <si>
    <t>Electric</t>
  </si>
  <si>
    <t>Body Slam</t>
  </si>
  <si>
    <t>Milk Cow Pokémon</t>
  </si>
  <si>
    <t>Normal</t>
  </si>
  <si>
    <t>strong</t>
  </si>
  <si>
    <t>Lovely Kiss</t>
  </si>
  <si>
    <t>Jynx</t>
  </si>
  <si>
    <t>Human Shape Pokémon</t>
  </si>
  <si>
    <t>Lick</t>
  </si>
  <si>
    <t>Kiss Pokémon</t>
  </si>
  <si>
    <t>Ice</t>
  </si>
  <si>
    <t>Sketch</t>
  </si>
  <si>
    <t>cold</t>
  </si>
  <si>
    <t>Painter Pokémon</t>
  </si>
  <si>
    <t>warm</t>
  </si>
  <si>
    <t>Discharge</t>
  </si>
  <si>
    <t>moderate</t>
  </si>
  <si>
    <t>Conversion</t>
  </si>
  <si>
    <t>Porygon</t>
  </si>
  <si>
    <t>Armor Pokémon</t>
  </si>
  <si>
    <t>Ground</t>
  </si>
  <si>
    <t>Rollout</t>
  </si>
  <si>
    <t>Long Nose Pokémon</t>
  </si>
  <si>
    <t>Dragon Pokémon</t>
  </si>
  <si>
    <t>Dragon</t>
  </si>
  <si>
    <t>Dragon Pulse</t>
  </si>
  <si>
    <t>Seadra</t>
  </si>
  <si>
    <t>Water Gun</t>
  </si>
  <si>
    <t>Horsea</t>
  </si>
  <si>
    <t>Steel Wing</t>
  </si>
  <si>
    <t>Armor Bird Pokémon</t>
  </si>
  <si>
    <t>Steel</t>
  </si>
  <si>
    <t>Drill Peck</t>
  </si>
  <si>
    <t>Delivery Pokémon</t>
  </si>
  <si>
    <t>Rock</t>
  </si>
  <si>
    <t>Lava Pokémon</t>
  </si>
  <si>
    <t>ember</t>
  </si>
  <si>
    <t>THE Pre GOD before BIDOF Shuckle!</t>
  </si>
  <si>
    <t>Poison Jab</t>
  </si>
  <si>
    <t>Balloon Pokémon</t>
  </si>
  <si>
    <t>Poison</t>
  </si>
  <si>
    <t>crunch</t>
  </si>
  <si>
    <t>eletric</t>
  </si>
  <si>
    <t>Dark</t>
  </si>
  <si>
    <t>Fairy Pokémon</t>
  </si>
  <si>
    <t>Fairy</t>
  </si>
  <si>
    <t>fire fang</t>
  </si>
  <si>
    <t>Land Snake Pokémon</t>
  </si>
  <si>
    <t>explosion</t>
  </si>
  <si>
    <t>Bagworm Pokémon</t>
  </si>
  <si>
    <t>Counter</t>
  </si>
  <si>
    <t>Patient Pokémon</t>
  </si>
  <si>
    <t>Mirror Coat</t>
  </si>
  <si>
    <t>Wynat</t>
  </si>
  <si>
    <t>Bright Pokémon</t>
  </si>
  <si>
    <t>Trick Room</t>
  </si>
  <si>
    <t>Royal Pokemon</t>
  </si>
  <si>
    <t>Body Press</t>
  </si>
  <si>
    <t>Hermit Crab Pokemon</t>
  </si>
  <si>
    <t>Slowbro</t>
  </si>
  <si>
    <t>weak</t>
  </si>
  <si>
    <t>Water Pulse</t>
  </si>
  <si>
    <t>Slowbro/Slowking</t>
  </si>
  <si>
    <t>Dopey Pokemon</t>
  </si>
  <si>
    <t>Slowpoke</t>
  </si>
  <si>
    <t>Flower Pokémon</t>
  </si>
  <si>
    <t>Mega Drain</t>
  </si>
  <si>
    <t>Cottonweed Pokémon</t>
  </si>
  <si>
    <t>Rain Dance</t>
  </si>
  <si>
    <t>Frog Pokémon</t>
  </si>
  <si>
    <t>Close Combat</t>
  </si>
  <si>
    <t>Poliwrath</t>
  </si>
  <si>
    <t>Fighting</t>
  </si>
  <si>
    <t>Tadpole Pokémon</t>
  </si>
  <si>
    <t>Bubble Beam</t>
  </si>
  <si>
    <t>Poliwhirl</t>
  </si>
  <si>
    <t>Poliwrath/Politoed</t>
  </si>
  <si>
    <t>Poliwag</t>
  </si>
  <si>
    <t>Petal Dance</t>
  </si>
  <si>
    <t>Vileplume</t>
  </si>
  <si>
    <t>Weed Pokémon</t>
  </si>
  <si>
    <t>Vileplume/Bellossom</t>
  </si>
  <si>
    <t>Gloom</t>
  </si>
  <si>
    <t>Oddish</t>
  </si>
  <si>
    <t>Wild Charge</t>
  </si>
  <si>
    <t>Wool Pokémon</t>
  </si>
  <si>
    <t>Thunder Shock</t>
  </si>
  <si>
    <t>Mystic Pokémon</t>
  </si>
  <si>
    <t>Stored power</t>
  </si>
  <si>
    <t>Tiny Bird Pokémon</t>
  </si>
  <si>
    <t>Dazzling Gleam</t>
  </si>
  <si>
    <t>Wigglytuff</t>
  </si>
  <si>
    <t>Jigglypuff</t>
  </si>
  <si>
    <t>Pound</t>
  </si>
  <si>
    <t>Light Pokémon</t>
  </si>
  <si>
    <t>Thunder Wave</t>
  </si>
  <si>
    <t>Angler Pokémon</t>
  </si>
  <si>
    <t>Long Leg Pokémon</t>
  </si>
  <si>
    <t>String Spit Pokémon</t>
  </si>
  <si>
    <t>Hyper Voice</t>
  </si>
  <si>
    <t>Scout Pokémon</t>
  </si>
  <si>
    <t>Huge Jaw Pokémon</t>
  </si>
  <si>
    <t>Bite</t>
  </si>
  <si>
    <t>Big Jaw Pokémon</t>
  </si>
  <si>
    <t>Flame Pokémon</t>
  </si>
  <si>
    <t>Ember</t>
  </si>
  <si>
    <t>Petal Blizzard</t>
  </si>
  <si>
    <t>Magical Leaf</t>
  </si>
  <si>
    <t>Leaf Pokémon</t>
  </si>
  <si>
    <t>Bullet Punch</t>
  </si>
  <si>
    <t>Pincer Pokémon</t>
  </si>
  <si>
    <t>Long Neck Pokémon</t>
  </si>
  <si>
    <t>Leaf Storm</t>
  </si>
  <si>
    <t>Time Travel Pokemon</t>
  </si>
  <si>
    <t>Triple Kick</t>
  </si>
  <si>
    <t>Handstand Pokemon</t>
  </si>
  <si>
    <t>Hitmonlee/Hitmonchan/Hitmontop</t>
  </si>
  <si>
    <t>Scuffle Pokemon</t>
  </si>
  <si>
    <t>Take Down</t>
  </si>
  <si>
    <t>Big Horn Pokemon</t>
  </si>
  <si>
    <t>Thrash</t>
  </si>
  <si>
    <t>Hibernator Pokemon</t>
  </si>
  <si>
    <t>Little Bear Pokemon</t>
  </si>
  <si>
    <t>Scald</t>
  </si>
  <si>
    <t>Water Fish Pokemon</t>
  </si>
  <si>
    <t>Mud Shot</t>
  </si>
  <si>
    <t>Encore</t>
  </si>
  <si>
    <t>Star Shape Pokemon</t>
  </si>
  <si>
    <t>Iron Tail</t>
  </si>
  <si>
    <t>Iron Snake Pokemon</t>
  </si>
  <si>
    <t>Hidden Power</t>
  </si>
  <si>
    <t>Symbol Pokemon</t>
  </si>
  <si>
    <t>Hard Shell Pokemon</t>
  </si>
  <si>
    <t>Sand Tomb</t>
  </si>
  <si>
    <t>Rock Skin Pokemon</t>
  </si>
  <si>
    <t>Aquamouse Pokemon</t>
  </si>
  <si>
    <t>Pikachu</t>
  </si>
  <si>
    <t>Nuzzle</t>
  </si>
  <si>
    <t>Tiny Mouse Pokemon</t>
  </si>
  <si>
    <t>Twin Tusk Pokémon</t>
  </si>
  <si>
    <t>Mamoswine</t>
  </si>
  <si>
    <t>Ice Fang</t>
  </si>
  <si>
    <t>Swine Pokémon</t>
  </si>
  <si>
    <t>Ancient Power</t>
  </si>
  <si>
    <t>Pig Pokémon</t>
  </si>
  <si>
    <t>Fang Scorp Pokémon</t>
  </si>
  <si>
    <t>Gliscor</t>
  </si>
  <si>
    <t>Acrobatics</t>
  </si>
  <si>
    <t>Flyscorpion Pokémon</t>
  </si>
  <si>
    <t>Moonblast</t>
  </si>
  <si>
    <t>Intertwining Pokémon</t>
  </si>
  <si>
    <t>Sylveon</t>
  </si>
  <si>
    <t>Blizzard</t>
  </si>
  <si>
    <t>Fresh Snow Pokémon</t>
  </si>
  <si>
    <t>Glaceon</t>
  </si>
  <si>
    <t>Verdant Pokémon</t>
  </si>
  <si>
    <t>Leafeon</t>
  </si>
  <si>
    <t>Moonlight Pokémon</t>
  </si>
  <si>
    <t>Sun Pokémon</t>
  </si>
  <si>
    <t>Fire Blast</t>
  </si>
  <si>
    <t>Flareon</t>
  </si>
  <si>
    <t>Lightning Pokémon</t>
  </si>
  <si>
    <t>Jolteon</t>
  </si>
  <si>
    <t>Bubble Jet Pokémon</t>
  </si>
  <si>
    <t>Vaporeon</t>
  </si>
  <si>
    <t>Vaporeon/Jolteon/Flareon/Espeon/Umbreon/Leafeon/Glaceon/Sylveon</t>
  </si>
  <si>
    <t>Ogre Darner Pokémon</t>
  </si>
  <si>
    <t>Yanmega</t>
  </si>
  <si>
    <t>Clear Wing Pokémon</t>
  </si>
  <si>
    <t>Jubilee Pokémon</t>
  </si>
  <si>
    <t>Togekiss</t>
  </si>
  <si>
    <t>Metronome</t>
  </si>
  <si>
    <t>Happiness Pokémon</t>
  </si>
  <si>
    <t>Draining Kiss</t>
  </si>
  <si>
    <t>Spike Ball Pokémon</t>
  </si>
  <si>
    <t>Blast Pokémon</t>
  </si>
  <si>
    <t>Magmortar</t>
  </si>
  <si>
    <t>Fire Spin</t>
  </si>
  <si>
    <t>Live Coal Pokémon</t>
  </si>
  <si>
    <t>Thunderbolt Pokémon</t>
  </si>
  <si>
    <t>Electivire</t>
  </si>
  <si>
    <t>Octazooka</t>
  </si>
  <si>
    <t>Kite Pokémon</t>
  </si>
  <si>
    <t>Double-Edge</t>
  </si>
  <si>
    <t>Mystical Fire</t>
  </si>
  <si>
    <t>Magical Pokémon</t>
  </si>
  <si>
    <t>Mismagius</t>
  </si>
  <si>
    <t>Hex</t>
  </si>
  <si>
    <t>Screech Pokémon</t>
  </si>
  <si>
    <t>Dual Chop</t>
  </si>
  <si>
    <t>Long Tail Pokémon</t>
  </si>
  <si>
    <t>Ambipom</t>
  </si>
  <si>
    <t>Double Hit</t>
  </si>
  <si>
    <t>number_in_deck</t>
  </si>
  <si>
    <t>encounter_tier</t>
  </si>
  <si>
    <t>is_legendary</t>
  </si>
  <si>
    <t>is_starter</t>
  </si>
  <si>
    <t>move_name</t>
  </si>
  <si>
    <t>internal_name</t>
  </si>
  <si>
    <t>evolve_cost</t>
  </si>
  <si>
    <t>evolve_into</t>
  </si>
  <si>
    <t>move_4</t>
  </si>
  <si>
    <t>move_3</t>
  </si>
  <si>
    <t>move_2</t>
  </si>
  <si>
    <t>move_1</t>
  </si>
  <si>
    <t>total</t>
  </si>
  <si>
    <t>health</t>
  </si>
  <si>
    <t>initiative</t>
  </si>
  <si>
    <t>_health</t>
  </si>
  <si>
    <t>_initiative</t>
  </si>
  <si>
    <t>climate</t>
  </si>
  <si>
    <t>biome</t>
  </si>
  <si>
    <t>classification</t>
  </si>
  <si>
    <t>spd</t>
  </si>
  <si>
    <t>sp_def</t>
  </si>
  <si>
    <t>sp_atk</t>
  </si>
  <si>
    <t>def</t>
  </si>
  <si>
    <t>atk</t>
  </si>
  <si>
    <t>hp</t>
  </si>
  <si>
    <t>type_2</t>
  </si>
  <si>
    <t>type_1</t>
  </si>
  <si>
    <t>When the user is next attacked, add a critical hit to the roll.</t>
  </si>
  <si>
    <t>Fleur Cannon</t>
  </si>
  <si>
    <t>Critical hits deal +1 damage.</t>
  </si>
  <si>
    <t>Nature's Madness</t>
  </si>
  <si>
    <t>When the target next attacks, remove a regular hit from the roll.</t>
  </si>
  <si>
    <t>The target may no longer switch out or flee the battle.</t>
  </si>
  <si>
    <t>Fairy Lock</t>
  </si>
  <si>
    <t>When the user next attacks, add a critical hit to the roll.</t>
  </si>
  <si>
    <t>For the rest of the battle, halves damage from Dragon-type moves and user can't be afflicted by status effects.</t>
  </si>
  <si>
    <t>Misty Terrain</t>
  </si>
  <si>
    <t>The user heals for half the damage dealt, rounded down.</t>
  </si>
  <si>
    <t>Status symbols deal +1 damage.</t>
  </si>
  <si>
    <t>Disarming Voice</t>
  </si>
  <si>
    <t>When the user next attacks, double attack strength of that move.</t>
  </si>
  <si>
    <t>Geomancy</t>
  </si>
  <si>
    <t>Skip this turn and attack next turn.Critical hits deal +1 damage.</t>
  </si>
  <si>
    <t>Doom Desire</t>
  </si>
  <si>
    <t>Remove one Regular roll from the target next attack</t>
  </si>
  <si>
    <t>Attack strength is decreased by 2 if the target has higher base health than the user.</t>
  </si>
  <si>
    <t>When the target is next attacked, add a regular hit to the roll.</t>
  </si>
  <si>
    <t>Sunsteel Strike</t>
  </si>
  <si>
    <t>Meteor Mash</t>
  </si>
  <si>
    <t>Anchor Shot</t>
  </si>
  <si>
    <t>If 2+ status symbols are rolled: When the user is next attacked, remove all hits from the roll.</t>
  </si>
  <si>
    <t>King's Shield</t>
  </si>
  <si>
    <t>If 2+ status symbols are rolled: The target skips their next turn.</t>
  </si>
  <si>
    <t>Iron Head</t>
  </si>
  <si>
    <t>When the target next attacks, status symbols deal -1 damage.</t>
  </si>
  <si>
    <t>always deal double damage.If status symbol is rolled: The target skips their next turn.</t>
  </si>
  <si>
    <t>Double Iron Bash</t>
  </si>
  <si>
    <t>Metal Claw</t>
  </si>
  <si>
    <t>If no status symbols are rolled: The user may use another move but cannot use this effect again this turn.</t>
  </si>
  <si>
    <t>Deal addition damage equal to damage you take last turn.</t>
  </si>
  <si>
    <t>Metal Burst</t>
  </si>
  <si>
    <t>Status symbols deal +2 damage.When the user is next attacked, add a critical hit to the roll.</t>
  </si>
  <si>
    <t>Hyperspace Fury</t>
  </si>
  <si>
    <t>When the target next attacks, remove all critical hits from the roll.</t>
  </si>
  <si>
    <t>Memento</t>
  </si>
  <si>
    <t>Night Daze</t>
  </si>
  <si>
    <t>Darkest Lariat</t>
  </si>
  <si>
    <t>Critical hits deal +1 damage. The target takes 1 damage at the end of their turn.</t>
  </si>
  <si>
    <t>Steal the target's held item. (if the target has one, and the user does not have one.)</t>
  </si>
  <si>
    <t>Thief</t>
  </si>
  <si>
    <t>Feint Attack</t>
  </si>
  <si>
    <t>If no status symbols are rolled: Inflict the Sleeping status on the target.</t>
  </si>
  <si>
    <t>Dark Void</t>
  </si>
  <si>
    <t>When the user next attacks, add a regular hit to the roll.</t>
  </si>
  <si>
    <t>Until the target switches out, it skips its turn if it uses the same move as it used on its previous turn.</t>
  </si>
  <si>
    <t>Torment</t>
  </si>
  <si>
    <t>The user skips their next turn.</t>
  </si>
  <si>
    <t>Roar of Time</t>
  </si>
  <si>
    <t>When the user next attacks, remove a critical hit from the roll.</t>
  </si>
  <si>
    <t>Draco Meteor</t>
  </si>
  <si>
    <t>If 2+ critical hits are rolled: Inflict the Confused status on the user.</t>
  </si>
  <si>
    <t>When the user is next attacked, remove one dice from the roll.(Remove after the rolled, the user choose which.)</t>
  </si>
  <si>
    <t>Clanging Scales</t>
  </si>
  <si>
    <t>Spacial Rend</t>
  </si>
  <si>
    <t>Dragon Rush</t>
  </si>
  <si>
    <t>For the rest of the battle, The target moves have no move effect.</t>
  </si>
  <si>
    <t>Core Enforcer</t>
  </si>
  <si>
    <t>When the target is next attacked, Dragon-type moves deal double damage.</t>
  </si>
  <si>
    <t>Dragon Claw</t>
  </si>
  <si>
    <t>If 2+ status symbols are rolled: The target is forced to switch out.</t>
  </si>
  <si>
    <t>Dragon Tail</t>
  </si>
  <si>
    <t>If a status symbol is rolled: Inflict the Paralysed status on the target.</t>
  </si>
  <si>
    <t>Dragon Breath</t>
  </si>
  <si>
    <t>If a status symbol is rolled: The target skips their next turn.</t>
  </si>
  <si>
    <t>Twister</t>
  </si>
  <si>
    <t>Repeat this move if you do not roll a status symbol. Limit 2 times. Type effectiveness applies at the end.</t>
  </si>
  <si>
    <t>The user may switch out. Status symbols deal -1 damage.</t>
  </si>
  <si>
    <t>Shadow Force</t>
  </si>
  <si>
    <t>Attack strength is increased by 1 if the target has a held item.</t>
  </si>
  <si>
    <t>Poltergeist</t>
  </si>
  <si>
    <t>Moongeist Beam</t>
  </si>
  <si>
    <t>Spectral Thief</t>
  </si>
  <si>
    <t>This move minimum damage dealt is 4.</t>
  </si>
  <si>
    <t>Phantom Force</t>
  </si>
  <si>
    <t>The target may no longer switch out.</t>
  </si>
  <si>
    <t>Spirit Shackle</t>
  </si>
  <si>
    <t>Attack strength is increased by 3 if the target has a status effect.</t>
  </si>
  <si>
    <t>This move always goes first.For the rest of the battle, prevents all damage to the user unless they are super-effective.</t>
  </si>
  <si>
    <t>Wonder Guard</t>
  </si>
  <si>
    <t>The target gains the Ghost-type</t>
  </si>
  <si>
    <t>Trick-or-Treat</t>
  </si>
  <si>
    <t>Shadow Punch</t>
  </si>
  <si>
    <t>Add any critical hits or status symbols rolled on this attack to the next attack roll of the user.</t>
  </si>
  <si>
    <t>Ominous Wind</t>
  </si>
  <si>
    <t>When the user is next attacked, remove all regular hits from the roll.</t>
  </si>
  <si>
    <t>Disguise</t>
  </si>
  <si>
    <t>If no status symbol are rolled: Inflict the Paralysed status on the target.</t>
  </si>
  <si>
    <t>If a status symbols is rolled: The target skips their next turn.</t>
  </si>
  <si>
    <t>Astonish</t>
  </si>
  <si>
    <t>Inflict the Confused status on the target. Attack strength is increased by 2 if the target is already Confused.</t>
  </si>
  <si>
    <t>Stone Axe</t>
  </si>
  <si>
    <t>For each critical hit rolled: The user takes 2 damage.</t>
  </si>
  <si>
    <t>Head Smash</t>
  </si>
  <si>
    <t>When the user is next attacked, remove a critical hit from the roll..</t>
  </si>
  <si>
    <t>Diamond Storm</t>
  </si>
  <si>
    <t>The user attack first in next turn.</t>
  </si>
  <si>
    <t>Rock Tomb</t>
  </si>
  <si>
    <t>When the target is next attacked, Ground-type moves deal double damage.</t>
  </si>
  <si>
    <t>Smack Down</t>
  </si>
  <si>
    <t>If 1+ status symbols are rolled: The user may use another move but cannot use this effect again this turn.</t>
  </si>
  <si>
    <t>Accelerock</t>
  </si>
  <si>
    <t>When used in succession, attack strength increases by 2 each time. Limit 7 attack strength.</t>
  </si>
  <si>
    <t>Set rocks to the field, next pokemon take 1 + Effectiviness related to Rock type  once he enter to the batle (not cumulative)</t>
  </si>
  <si>
    <t>Critical hits deal +1 damage but status symbols deal -1 damage.</t>
  </si>
  <si>
    <t>Pollen Puff</t>
  </si>
  <si>
    <t>Attack strength is increased by 2 in first turn</t>
  </si>
  <si>
    <t>First Impression</t>
  </si>
  <si>
    <t>X-Scissor</t>
  </si>
  <si>
    <t>Lunge</t>
  </si>
  <si>
    <t>Leech Life</t>
  </si>
  <si>
    <t>Attack strength is increased by 1 for each other non-fainted Bug-type Pokémon in your party.</t>
  </si>
  <si>
    <t>Attack Order</t>
  </si>
  <si>
    <t>The user may switch out.</t>
  </si>
  <si>
    <t>U-Turn</t>
  </si>
  <si>
    <t>Consume an Apricorn from the bag of target. The target decides which one.</t>
  </si>
  <si>
    <t>Fury Cutter</t>
  </si>
  <si>
    <t>Prismatic Laser</t>
  </si>
  <si>
    <t>When used in succession, attack strength decreases by 2 each time. Limit 2 attack strength.</t>
  </si>
  <si>
    <t>Psycho Boost</t>
  </si>
  <si>
    <t>Add to the next roll +1 strength for this move (cumulative) Limit 5</t>
  </si>
  <si>
    <t>Stored Power</t>
  </si>
  <si>
    <t>Skip this turn and attack next turn. Critical hits deal +1 damage.</t>
  </si>
  <si>
    <t>Future Sight</t>
  </si>
  <si>
    <t>Psystrike</t>
  </si>
  <si>
    <t>If a status symbol is rolled: Inflict the Confused status on the target.</t>
  </si>
  <si>
    <t>Zen Headbutt</t>
  </si>
  <si>
    <t>Attack strength is increased by 1 for each other non-fainted Psychic-type or Fairy-type Pokémon in your party.</t>
  </si>
  <si>
    <t>Lunar Dance</t>
  </si>
  <si>
    <t>Until the target switches out, it skips its turn if it does not use the same move as it used on its previous turn.</t>
  </si>
  <si>
    <t>Instruct</t>
  </si>
  <si>
    <t>Hyperspace Hole</t>
  </si>
  <si>
    <t>Regular hits deal +1 damage.</t>
  </si>
  <si>
    <t>Extrasensory</t>
  </si>
  <si>
    <t>When the target next attacks, remove 2 regular hits from the roll.</t>
  </si>
  <si>
    <t>Mist Ball</t>
  </si>
  <si>
    <t>When the target is next attacked, add 2 regular hits to the roll.</t>
  </si>
  <si>
    <t>Luster Purge</t>
  </si>
  <si>
    <t>Psybeam</t>
  </si>
  <si>
    <t>Heart Stamp</t>
  </si>
  <si>
    <t>Until the target switches out, it skips its turn if it does not use its signature move.</t>
  </si>
  <si>
    <t>Inflict the Confused status on the target.</t>
  </si>
  <si>
    <t>Deal addition damage equal to damage you take last turn</t>
  </si>
  <si>
    <t>If this move is not used again, For  4 turn: Initiative is calculated in reverse order.</t>
  </si>
  <si>
    <t>The user is forced to switch out. When the target next attacks, remove all critical hits from the roll.</t>
  </si>
  <si>
    <t>Teleport</t>
  </si>
  <si>
    <t>For 2 turn: when the user is next attacked, remove all regular hits from the roll.</t>
  </si>
  <si>
    <t>Telekinesis</t>
  </si>
  <si>
    <t>Hypnosis</t>
  </si>
  <si>
    <t>Sky Attack</t>
  </si>
  <si>
    <t>Dragon Ascent</t>
  </si>
  <si>
    <t>Brave Bird</t>
  </si>
  <si>
    <t>Hurricane</t>
  </si>
  <si>
    <t>If 2+ status symbols are rolled: Inflict the Burned status on the target.</t>
  </si>
  <si>
    <t>Beak Blast</t>
  </si>
  <si>
    <t>The user heals for half the damage dealt plus 2, rounded up.</t>
  </si>
  <si>
    <t>Oblivion Wing</t>
  </si>
  <si>
    <t>Chatter</t>
  </si>
  <si>
    <t>When the target next attacks, remove all status symbols from the roll.</t>
  </si>
  <si>
    <t>Aerial Ace</t>
  </si>
  <si>
    <t>Attack strength is increased by 2 if the user does not have a held item.</t>
  </si>
  <si>
    <t>Peck</t>
  </si>
  <si>
    <t>For the rest of the battle, water-type move strength decreases by 2.</t>
  </si>
  <si>
    <t>Precipice Blades</t>
  </si>
  <si>
    <t>For each status symbol rolled: Deal 1 damage to any Pokémon in the target party.</t>
  </si>
  <si>
    <t>Earth Power</t>
  </si>
  <si>
    <t>Drill Run</t>
  </si>
  <si>
    <t>When the user is next attacked, remove all critical hits from the roll.</t>
  </si>
  <si>
    <t>Dig</t>
  </si>
  <si>
    <t>When the user next attacks, add a status symbol to the roll.</t>
  </si>
  <si>
    <t>Bulldoze</t>
  </si>
  <si>
    <t>always deal double damage</t>
  </si>
  <si>
    <t>Bonemerang</t>
  </si>
  <si>
    <t>If 2 status symbols are rolled: the target faints.</t>
  </si>
  <si>
    <t>Fissure</t>
  </si>
  <si>
    <t>Set spykes  to the field, it stay until end of battle,giving  1 of damage to pokemon entering to batle ( 3 cumulative max) , fly type pokemon are immune</t>
  </si>
  <si>
    <t>Inflict the Poisoned status on the target.Status symbols deal -1 damage.</t>
  </si>
  <si>
    <t>Gunk Shot</t>
  </si>
  <si>
    <t>If 2+ status symbols are rolled: Inflict the Poisoned status on the target.</t>
  </si>
  <si>
    <t>Sludge Wave</t>
  </si>
  <si>
    <t>If a status symbol is rolled: Inflict the Poisoned status on the target.</t>
  </si>
  <si>
    <t>Attack strength is increased by 1 for each other Poison-type move the user knows.</t>
  </si>
  <si>
    <t>Inflict the poisoned status on the target.For each status symbol rolled: When the user is next attacked, deal 3 damage to the attacker.</t>
  </si>
  <si>
    <t>Baneful Bunker</t>
  </si>
  <si>
    <t>Cross Poison</t>
  </si>
  <si>
    <t>Attack strength is increased by 3 if the target has Poisoned status.</t>
  </si>
  <si>
    <t>Venoshock</t>
  </si>
  <si>
    <t>Inflict the Poisoned status on the target.</t>
  </si>
  <si>
    <t>Sludge</t>
  </si>
  <si>
    <t>Regular hits deal +1 damage.Inflict the Poisoned status on the target.</t>
  </si>
  <si>
    <t>Poison Tail</t>
  </si>
  <si>
    <t>Inflict the Poisoned status on the target. Attack strength is increased by 2 if the target is already Poisoned.</t>
  </si>
  <si>
    <t>This move always goes later.</t>
  </si>
  <si>
    <t>Focus Punch</t>
  </si>
  <si>
    <t>If 3+ status symbols are rolled: This move fails and the user faints.</t>
  </si>
  <si>
    <t>High Jump Kick</t>
  </si>
  <si>
    <t>Superpower</t>
  </si>
  <si>
    <t>This move is Fighting and Flying type simultaneously.</t>
  </si>
  <si>
    <t>Flying Press</t>
  </si>
  <si>
    <t>Inflict the Confused status on the target. Status symbols deal -1 damage.</t>
  </si>
  <si>
    <t>Dynamic Punch</t>
  </si>
  <si>
    <t>Cross Chop</t>
  </si>
  <si>
    <t>Attack strength is increased by 1 for each fainted Pokémon in your party.</t>
  </si>
  <si>
    <t>Secret Sword</t>
  </si>
  <si>
    <t>Aura Sphere</t>
  </si>
  <si>
    <t>Drain Punch</t>
  </si>
  <si>
    <t>When the target is next attacked: add a regular hit and a critical hit to the roll.</t>
  </si>
  <si>
    <t>The power of this move is equal to half of the user's max health, rounded up.</t>
  </si>
  <si>
    <t>?</t>
  </si>
  <si>
    <t>Force Palm</t>
  </si>
  <si>
    <t>Attack strength is increased by 3 if the target has higher base health than the user.</t>
  </si>
  <si>
    <t>Low Kick</t>
  </si>
  <si>
    <t>Repeat this move if you do not roll a status symbol. Limit 3 times. Type effectiveness applies at the end.</t>
  </si>
  <si>
    <t>Double Kick</t>
  </si>
  <si>
    <t>Inflict the Frozen status on the target. Status symbols deal -1 damage.</t>
  </si>
  <si>
    <t>Sheer Cold</t>
  </si>
  <si>
    <t>If 2+ status symbols are rolled: Inflict the Frozen status on the target.</t>
  </si>
  <si>
    <t>Ice Hammer</t>
  </si>
  <si>
    <t>If a status symbol is rolled: Inflict the Frozen status on the target.</t>
  </si>
  <si>
    <t>Ice Beam</t>
  </si>
  <si>
    <t>For each status symbol rolled: Inflict the Frozen status on the target or any Pokémon in the target party.</t>
  </si>
  <si>
    <t>Icicle Crash</t>
  </si>
  <si>
    <t>Status symbols deal +2 damage.</t>
  </si>
  <si>
    <t>Glaciate</t>
  </si>
  <si>
    <t>Attack strength is increased by 3 if the target has higher initiative than the user.</t>
  </si>
  <si>
    <t>Avalanche</t>
  </si>
  <si>
    <t>Powder Snow</t>
  </si>
  <si>
    <t>Ice Shard</t>
  </si>
  <si>
    <t>Frenzy Plant</t>
  </si>
  <si>
    <t>If sunny day has not been used this battle:Skip this turn and attack next turn. Regular hits deal +1 damage.</t>
  </si>
  <si>
    <t>Solar Blade</t>
  </si>
  <si>
    <t>Wood Hammer</t>
  </si>
  <si>
    <t>If sunny day has not been used this battle:Skip this turn and attack next turn. Critical hits deal +1 damage.</t>
  </si>
  <si>
    <t>Solar Beam</t>
  </si>
  <si>
    <t>If 2+ status symbol are rolled: Inflict the Confused status on the user.</t>
  </si>
  <si>
    <t>Seed Flare</t>
  </si>
  <si>
    <t>Attack strength is increased by 1 for each other Grass-type move the user knows.</t>
  </si>
  <si>
    <t>Critical hits deal +1 damage. When the user next attacks, add a critical hit to the roll.</t>
  </si>
  <si>
    <t>Energy Ball</t>
  </si>
  <si>
    <t>For each regular hit rolled: Heal a status effect from the user or from any Pokémon in your party.</t>
  </si>
  <si>
    <t>Aromatherapy</t>
  </si>
  <si>
    <t>The target gains the Grass-type</t>
  </si>
  <si>
    <t>Forest's Curse</t>
  </si>
  <si>
    <t>Vine Whip</t>
  </si>
  <si>
    <t>Absorb</t>
  </si>
  <si>
    <t>Repeat this move if you do not roll a status symbol. Limit 2 times</t>
  </si>
  <si>
    <t>Roll a status die and inflict the result onto the target.</t>
  </si>
  <si>
    <t>Grass Whistle</t>
  </si>
  <si>
    <t>Inflict the Paralysed status on the target. Status symbols deal -1 damage.</t>
  </si>
  <si>
    <t>Zap Cannon</t>
  </si>
  <si>
    <t>For each status symbol rolled: Inflict the Paralysed status on the target or any Pokémon in the target party.</t>
  </si>
  <si>
    <t>If 2+ status symbols are rolled: Inflict the Paralysed status on the target.</t>
  </si>
  <si>
    <t>Attack strength is increased by 1 for each other Electric-type move the user knows.</t>
  </si>
  <si>
    <t>Volt Switch</t>
  </si>
  <si>
    <t>Attack strength is increased by 2 if the target has lower initiative than the user.</t>
  </si>
  <si>
    <t>Electro Ball</t>
  </si>
  <si>
    <t>Inflict the Paralysed status on the target. Attack strength is increased by 2 if the target is already Paralysed.</t>
  </si>
  <si>
    <t>Inflict the Paralysed status on the target.</t>
  </si>
  <si>
    <t>Every 2 Health loss, attack strength decreases by 1. Limit 3 attack strength.</t>
  </si>
  <si>
    <t>Water Spout</t>
  </si>
  <si>
    <t>Hydro Cannon</t>
  </si>
  <si>
    <t>Repeat this move if you do not roll a status symbol. Limit 3 times. Add a critical hit to the last roll. Type effectiveness applies at the end.</t>
  </si>
  <si>
    <t>Surging Strikes</t>
  </si>
  <si>
    <t xml:space="preserve">For each critical hit rolled: The user takes 2 damage. </t>
  </si>
  <si>
    <t>Wave Crash</t>
  </si>
  <si>
    <t>Steam Eruption</t>
  </si>
  <si>
    <t>For the rest of the battle, fire-type move strength decreases by 2.</t>
  </si>
  <si>
    <t>Origin Pulse</t>
  </si>
  <si>
    <t>For every 2 regular hits rolled: +1 damage.</t>
  </si>
  <si>
    <t>Crabhammer</t>
  </si>
  <si>
    <t>Attack strength is increased by 1 for each other non-fainted Pokémon in your party with the move Surf.</t>
  </si>
  <si>
    <t>Sparkling Aria</t>
  </si>
  <si>
    <t>When the target next attacks, remove a critical hit from the roll.</t>
  </si>
  <si>
    <t>Muddy Water</t>
  </si>
  <si>
    <t>When the target next attacks, remove a status symbol from the roll.</t>
  </si>
  <si>
    <t>Aqua Tail</t>
  </si>
  <si>
    <t>Liquidation</t>
  </si>
  <si>
    <t>If a status symbol is rolled: Inflict the Burned status on the target.</t>
  </si>
  <si>
    <t>Flip Turn</t>
  </si>
  <si>
    <t>When the target is next attacked, Ice-type moves deal double damage.</t>
  </si>
  <si>
    <t>Weather: When you use a Water, Electric or Flying move, you may add or remove 1 status symbol.</t>
  </si>
  <si>
    <t>For every 2 regular hits rolled: The user takes 2 damage.</t>
  </si>
  <si>
    <t>Mind Blown</t>
  </si>
  <si>
    <t>Eruption</t>
  </si>
  <si>
    <t>Blast Burn</t>
  </si>
  <si>
    <t>If a status symbol is rolled: Inflict the Burned status on the target.Critical hits deal -1 damage.</t>
  </si>
  <si>
    <t>Blue Flare</t>
  </si>
  <si>
    <t>Flare Blitz</t>
  </si>
  <si>
    <t>If a status symbol are rolled: Inflict the Burned status on the target.</t>
  </si>
  <si>
    <t>Searing Shot</t>
  </si>
  <si>
    <t>If 2+ status symbols are rolled: Inflict the Burned status on the target. Every 2 Regular hits rolled : +1 damage.</t>
  </si>
  <si>
    <t>Inflict the Burned status on the target. Status symbols deal -1 damage.</t>
  </si>
  <si>
    <t>For each regular hits rolled: Deal 1 damage to any Pokémon in the target party.</t>
  </si>
  <si>
    <t>Heat Wave</t>
  </si>
  <si>
    <t>For each status symbol rolled: Inflict the Burned status on the target or any Pokémon in the target party.</t>
  </si>
  <si>
    <t>Fire Lash</t>
  </si>
  <si>
    <t>When the user next attacks, add a regular hits to the roll.</t>
  </si>
  <si>
    <t>Fiery Dance</t>
  </si>
  <si>
    <t>Inflict the Burned status on the target.</t>
  </si>
  <si>
    <t>For each status symbol rolled: Deal 2 damage to any Pokémon in the target party.</t>
  </si>
  <si>
    <t>Flame Burst</t>
  </si>
  <si>
    <t>Attack strength is increased by 2 if the target has lower base health than the user.</t>
  </si>
  <si>
    <t>Heat Crash</t>
  </si>
  <si>
    <t>Attack strength is increased by 1 for each other Fire-type move the user knows.</t>
  </si>
  <si>
    <t>Flame Charge</t>
  </si>
  <si>
    <t>When the user is next attacked, if a critical hit is rolled: The target takes 5 damage.</t>
  </si>
  <si>
    <t>Shell Trap</t>
  </si>
  <si>
    <t>Skip this turn and attack next turn. For each regular hit rolled: Heal 1 damage from the user.</t>
  </si>
  <si>
    <t>Spit Up</t>
  </si>
  <si>
    <t>Attack strength is decreased by 3 if the target has lower initiative than the user.</t>
  </si>
  <si>
    <t>Crush Grip</t>
  </si>
  <si>
    <t>For each regular hit rolled: Heal 3 damage from the user or from any Pokémon in your party.</t>
  </si>
  <si>
    <t>Soft-Boiled</t>
  </si>
  <si>
    <t>Heal Bell</t>
  </si>
  <si>
    <t>The user faints. If 3+ status symbols are rolled: This move fails.</t>
  </si>
  <si>
    <t>Explosion</t>
  </si>
  <si>
    <t>Headbutt</t>
  </si>
  <si>
    <t>If a status symbol is rolled: Roll a status dice and inflict the result on the target.</t>
  </si>
  <si>
    <t>If a status symbol is rolled: Inflict Damage</t>
  </si>
  <si>
    <t>Attack strength is increased by 3 if the target has higher current health than the user.</t>
  </si>
  <si>
    <t>Super Fang</t>
  </si>
  <si>
    <t>If status symbol rolled : Inflict the Sleeping status on the target for 1 turn</t>
  </si>
  <si>
    <t>The user change its type to any of its learnable move types</t>
  </si>
  <si>
    <t>If a status symbol is rolled: Deal +1 Damage</t>
  </si>
  <si>
    <t>When the target is next attacked, add 2 critical hits to the roll.</t>
  </si>
  <si>
    <t>Perish Song</t>
  </si>
  <si>
    <t>Harden</t>
  </si>
  <si>
    <t>When the target next attacks, it skips its turn if it does not use the same move as it used on its previous turn.</t>
  </si>
  <si>
    <t>If a status symbol is rolled: Once per battle, gain 3 Journey Points.</t>
  </si>
  <si>
    <t>Splash</t>
  </si>
  <si>
    <t>Choose any type, this attack becomes the chosen type.</t>
  </si>
  <si>
    <t>Choose any learnable type of the user as the type of this attack.</t>
  </si>
  <si>
    <t>The user may learn one of the target's learnable move. If this is not the user's signature move, discard this move.</t>
  </si>
  <si>
    <t>Select a move from the target and then attack the target with this move.</t>
  </si>
  <si>
    <t>Mimic</t>
  </si>
  <si>
    <t>This move has power equal to the amount of damage the user received last turn + 1. This move cannot be taught.</t>
  </si>
  <si>
    <t>Roll the same ammount of dice as your enemy use this turn, this move is not learnable for  another Pokemon</t>
  </si>
  <si>
    <t>Shuffle the Evolution Pokémon deck and then attack the target with the top move of the deck.</t>
  </si>
  <si>
    <t>variance</t>
  </si>
  <si>
    <t>max_total</t>
  </si>
  <si>
    <t>min_total</t>
  </si>
  <si>
    <t>count</t>
  </si>
  <si>
    <t>damage</t>
  </si>
  <si>
    <t>_damage</t>
  </si>
  <si>
    <t>type</t>
  </si>
  <si>
    <t>ratio</t>
  </si>
  <si>
    <t>moves</t>
  </si>
  <si>
    <t>pokemon</t>
  </si>
  <si>
    <t>Crustle</t>
  </si>
  <si>
    <t>Starmie</t>
  </si>
  <si>
    <t>Mysterious Pokémon</t>
  </si>
  <si>
    <t>Banette</t>
  </si>
  <si>
    <t>Marionette Pokémon</t>
  </si>
  <si>
    <t>shadow ball</t>
  </si>
  <si>
    <t>Kabutops</t>
  </si>
  <si>
    <t>Shellfish Pokémon</t>
  </si>
  <si>
    <t>tyranitar</t>
  </si>
  <si>
    <t>stone edge</t>
  </si>
  <si>
    <t>hypno</t>
  </si>
  <si>
    <t>Hypnosis Pokémon</t>
  </si>
  <si>
    <t>counter</t>
  </si>
  <si>
    <t>muk</t>
  </si>
  <si>
    <t>sludge pokemon</t>
  </si>
  <si>
    <t>Wild Bull Pokémon</t>
  </si>
  <si>
    <t>Tauros</t>
  </si>
  <si>
    <t>Muk</t>
  </si>
  <si>
    <t>Grimer</t>
  </si>
  <si>
    <t>Wailmer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</si>
</sst>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404040"/>
      <name val="Trebuchet MS"/>
      <family val="2"/>
    </font>
    <font>
      <b/>
      <sz val="12"/>
      <color rgb="FF404040"/>
      <name val="Trebuchet MS"/>
      <family val="2"/>
    </font>
    <font>
      <sz val="7.5"/>
      <color rgb="FF737373"/>
      <name val="Trebuchet MS"/>
      <family val="2"/>
    </font>
    <font>
      <sz val="11"/>
      <color rgb="FF404040"/>
      <name val="Calibri"/>
      <family val="2"/>
      <scheme val="minor"/>
    </font>
  </fonts>
  <fills count="10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F3BEB9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FA96C8"/>
        <bgColor indexed="64"/>
      </patternFill>
    </fill>
    <fill>
      <patternFill patternType="solid">
        <fgColor rgb="FFFFEA84"/>
        <bgColor indexed="64"/>
      </patternFill>
    </fill>
    <fill>
      <patternFill patternType="solid">
        <fgColor rgb="FFD5DF82"/>
        <bgColor indexed="64"/>
      </patternFill>
    </fill>
    <fill>
      <patternFill patternType="solid">
        <fgColor rgb="FFF9DFDC"/>
        <bgColor indexed="64"/>
      </patternFill>
    </fill>
    <fill>
      <patternFill patternType="solid">
        <fgColor rgb="FFFFE884"/>
        <bgColor indexed="64"/>
      </patternFill>
    </fill>
    <fill>
      <patternFill patternType="solid">
        <fgColor rgb="FFFFE383"/>
        <bgColor indexed="64"/>
      </patternFill>
    </fill>
    <fill>
      <patternFill patternType="solid">
        <fgColor rgb="FFC7E8D8"/>
        <bgColor indexed="64"/>
      </patternFill>
    </fill>
    <fill>
      <patternFill patternType="solid">
        <fgColor rgb="FF8FD1B1"/>
        <bgColor indexed="64"/>
      </patternFill>
    </fill>
    <fill>
      <patternFill patternType="solid">
        <fgColor rgb="FFF1E784"/>
        <bgColor indexed="64"/>
      </patternFill>
    </fill>
    <fill>
      <patternFill patternType="solid">
        <fgColor rgb="FFED9D96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FFE082"/>
        <bgColor indexed="64"/>
      </patternFill>
    </fill>
    <fill>
      <patternFill patternType="solid">
        <fgColor rgb="FFE3E383"/>
        <bgColor indexed="64"/>
      </patternFill>
    </fill>
    <fill>
      <patternFill patternType="solid">
        <fgColor rgb="FFFFE583"/>
        <bgColor indexed="64"/>
      </patternFill>
    </fill>
    <fill>
      <patternFill patternType="solid">
        <fgColor rgb="FFB9D7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FDBA7B"/>
        <bgColor indexed="64"/>
      </patternFill>
    </fill>
    <fill>
      <patternFill patternType="solid">
        <fgColor rgb="FFC7DB81"/>
        <bgColor indexed="64"/>
      </patternFill>
    </fill>
    <fill>
      <patternFill patternType="solid">
        <fgColor rgb="FFFFE784"/>
        <bgColor indexed="64"/>
      </patternFill>
    </fill>
    <fill>
      <patternFill patternType="solid">
        <fgColor rgb="FFFFE283"/>
        <bgColor indexed="64"/>
      </patternFill>
    </fill>
    <fill>
      <patternFill patternType="solid">
        <fgColor rgb="FFAAD380"/>
        <bgColor indexed="64"/>
      </patternFill>
    </fill>
    <fill>
      <patternFill patternType="solid">
        <fgColor rgb="FF6464C8"/>
        <bgColor indexed="64"/>
      </patternFill>
    </fill>
    <fill>
      <patternFill patternType="solid">
        <fgColor rgb="FFFCA377"/>
        <bgColor indexed="64"/>
      </patternFill>
    </fill>
    <fill>
      <patternFill patternType="solid">
        <fgColor rgb="FFFECF7F"/>
        <bgColor indexed="64"/>
      </patternFill>
    </fill>
    <fill>
      <patternFill patternType="solid">
        <fgColor rgb="FF9664C8"/>
        <bgColor indexed="64"/>
      </patternFill>
    </fill>
    <fill>
      <patternFill patternType="solid">
        <fgColor rgb="FFFED07F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FB9574"/>
        <bgColor indexed="64"/>
      </patternFill>
    </fill>
    <fill>
      <patternFill patternType="solid">
        <fgColor rgb="FFFA7E70"/>
        <bgColor indexed="64"/>
      </patternFill>
    </fill>
    <fill>
      <patternFill patternType="solid">
        <fgColor rgb="FFFDBD7C"/>
        <bgColor indexed="64"/>
      </patternFill>
    </fill>
    <fill>
      <patternFill patternType="solid">
        <fgColor rgb="FF96C832"/>
        <bgColor indexed="64"/>
      </patternFill>
    </fill>
    <fill>
      <patternFill patternType="solid">
        <fgColor rgb="FFFA8070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FED380"/>
        <bgColor indexed="64"/>
      </patternFill>
    </fill>
    <fill>
      <patternFill patternType="solid">
        <fgColor rgb="FFC8C8FA"/>
        <bgColor indexed="64"/>
      </patternFill>
    </fill>
    <fill>
      <patternFill patternType="solid">
        <fgColor rgb="FFC86432"/>
        <bgColor indexed="64"/>
      </patternFill>
    </fill>
    <fill>
      <patternFill patternType="solid">
        <fgColor rgb="FFFFDA81"/>
        <bgColor indexed="64"/>
      </patternFill>
    </fill>
    <fill>
      <patternFill patternType="solid">
        <fgColor rgb="FFC864FA"/>
        <bgColor indexed="64"/>
      </patternFill>
    </fill>
    <fill>
      <patternFill patternType="solid">
        <fgColor rgb="FFFECB7E"/>
        <bgColor indexed="64"/>
      </patternFill>
    </fill>
    <fill>
      <patternFill patternType="solid">
        <fgColor rgb="FFF97A6F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B9E76"/>
        <bgColor indexed="64"/>
      </patternFill>
    </fill>
    <fill>
      <patternFill patternType="solid">
        <fgColor rgb="FF64FAFA"/>
        <bgColor indexed="64"/>
      </patternFill>
    </fill>
    <fill>
      <patternFill patternType="solid">
        <fgColor rgb="FFFA8A72"/>
        <bgColor indexed="64"/>
      </patternFill>
    </fill>
    <fill>
      <patternFill patternType="solid">
        <fgColor rgb="FF64C864"/>
        <bgColor indexed="64"/>
      </patternFill>
    </fill>
    <fill>
      <patternFill patternType="solid">
        <fgColor rgb="FFFCAF79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6496FA"/>
        <bgColor indexed="64"/>
      </patternFill>
    </fill>
    <fill>
      <patternFill patternType="solid">
        <fgColor rgb="FF80C77D"/>
        <bgColor indexed="64"/>
      </patternFill>
    </fill>
    <fill>
      <patternFill patternType="solid">
        <fgColor rgb="FF9CCF7F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FECA7E"/>
        <bgColor indexed="64"/>
      </patternFill>
    </fill>
    <fill>
      <patternFill patternType="solid">
        <fgColor rgb="FFFFDF8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A5A5A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BDBDB"/>
      </top>
      <bottom style="medium">
        <color rgb="FFDBDBDB"/>
      </bottom>
      <diagonal/>
    </border>
    <border>
      <left/>
      <right/>
      <top style="medium">
        <color rgb="FFDBDBDB"/>
      </top>
      <bottom/>
      <diagonal/>
    </border>
    <border>
      <left/>
      <right/>
      <top/>
      <bottom style="medium">
        <color rgb="FFDBDB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1">
    <xf numFmtId="0" fontId="0" fillId="0" borderId="0" xfId="0"/>
    <xf numFmtId="0" fontId="0" fillId="0" borderId="0" xfId="0"/>
    <xf numFmtId="0" fontId="19" fillId="33" borderId="10" xfId="0" applyFont="1" applyFill="1" applyBorder="1" applyAlignment="1">
      <alignment horizontal="right" vertical="center" indent="1"/>
    </xf>
    <xf numFmtId="0" fontId="18" fillId="33" borderId="10" xfId="42" applyFill="1" applyBorder="1" applyAlignment="1">
      <alignment horizontal="left" vertical="center" wrapText="1" indent="1"/>
    </xf>
    <xf numFmtId="0" fontId="20" fillId="33" borderId="10" xfId="0" applyFont="1" applyFill="1" applyBorder="1" applyAlignment="1">
      <alignment horizontal="right" vertical="center" indent="1"/>
    </xf>
    <xf numFmtId="0" fontId="21" fillId="33" borderId="12" xfId="0" applyFont="1" applyFill="1" applyBorder="1" applyAlignment="1">
      <alignment horizontal="left" vertical="center" wrapText="1" indent="1"/>
    </xf>
    <xf numFmtId="0" fontId="18" fillId="33" borderId="11" xfId="42" applyFill="1" applyBorder="1" applyAlignment="1">
      <alignment horizontal="left" vertical="center" wrapText="1" indent="1"/>
    </xf>
    <xf numFmtId="0" fontId="18" fillId="33" borderId="12" xfId="42" applyFill="1" applyBorder="1" applyAlignment="1">
      <alignment horizontal="left" vertical="center" wrapText="1" indent="1"/>
    </xf>
    <xf numFmtId="1" fontId="0" fillId="0" borderId="0" xfId="0" applyNumberFormat="1"/>
    <xf numFmtId="49" fontId="0" fillId="0" borderId="0" xfId="0" applyNumberFormat="1"/>
    <xf numFmtId="0" fontId="0" fillId="34" borderId="0" xfId="0" applyFill="1"/>
    <xf numFmtId="1" fontId="0" fillId="35" borderId="0" xfId="0" applyNumberFormat="1" applyFill="1"/>
    <xf numFmtId="1" fontId="0" fillId="36" borderId="0" xfId="0" applyNumberFormat="1" applyFill="1"/>
    <xf numFmtId="49" fontId="0" fillId="34" borderId="0" xfId="0" applyNumberFormat="1" applyFill="1"/>
    <xf numFmtId="0" fontId="0" fillId="37" borderId="0" xfId="0" applyFill="1"/>
    <xf numFmtId="49" fontId="0" fillId="38" borderId="0" xfId="0" applyNumberFormat="1" applyFill="1"/>
    <xf numFmtId="49" fontId="0" fillId="37" borderId="0" xfId="0" applyNumberFormat="1" applyFill="1"/>
    <xf numFmtId="0" fontId="0" fillId="39" borderId="0" xfId="0" applyFill="1"/>
    <xf numFmtId="49" fontId="0" fillId="39" borderId="0" xfId="0" applyNumberFormat="1" applyFill="1"/>
    <xf numFmtId="0" fontId="0" fillId="40" borderId="0" xfId="0" applyFill="1"/>
    <xf numFmtId="49" fontId="0" fillId="40" borderId="0" xfId="0" applyNumberFormat="1" applyFill="1"/>
    <xf numFmtId="0" fontId="0" fillId="36" borderId="0" xfId="0" applyFill="1"/>
    <xf numFmtId="0" fontId="0" fillId="41" borderId="0" xfId="0" applyFill="1"/>
    <xf numFmtId="49" fontId="0" fillId="41" borderId="0" xfId="0" applyNumberFormat="1" applyFill="1"/>
    <xf numFmtId="0" fontId="0" fillId="38" borderId="0" xfId="0" applyFill="1"/>
    <xf numFmtId="0" fontId="0" fillId="42" borderId="0" xfId="0" applyFill="1"/>
    <xf numFmtId="49" fontId="0" fillId="42" borderId="0" xfId="0" applyNumberFormat="1" applyFill="1"/>
    <xf numFmtId="0" fontId="0" fillId="35" borderId="0" xfId="0" applyFill="1"/>
    <xf numFmtId="49" fontId="0" fillId="35" borderId="0" xfId="0" applyNumberFormat="1" applyFill="1"/>
    <xf numFmtId="0" fontId="0" fillId="43" borderId="13" xfId="0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44" borderId="14" xfId="0" applyFill="1" applyBorder="1" applyAlignment="1">
      <alignment horizontal="right" wrapText="1"/>
    </xf>
    <xf numFmtId="0" fontId="0" fillId="33" borderId="14" xfId="0" applyFill="1" applyBorder="1" applyAlignment="1">
      <alignment horizontal="right" wrapText="1"/>
    </xf>
    <xf numFmtId="0" fontId="0" fillId="45" borderId="14" xfId="0" applyFill="1" applyBorder="1" applyAlignment="1">
      <alignment horizontal="right" wrapText="1"/>
    </xf>
    <xf numFmtId="0" fontId="0" fillId="46" borderId="14" xfId="0" applyFill="1" applyBorder="1" applyAlignment="1">
      <alignment horizontal="right" wrapText="1"/>
    </xf>
    <xf numFmtId="0" fontId="0" fillId="47" borderId="14" xfId="0" applyFill="1" applyBorder="1" applyAlignment="1">
      <alignment horizontal="right" wrapText="1"/>
    </xf>
    <xf numFmtId="0" fontId="0" fillId="48" borderId="14" xfId="0" applyFill="1" applyBorder="1" applyAlignment="1">
      <alignment wrapText="1"/>
    </xf>
    <xf numFmtId="0" fontId="0" fillId="49" borderId="13" xfId="0" applyFill="1" applyBorder="1" applyAlignment="1">
      <alignment horizontal="right" wrapText="1"/>
    </xf>
    <xf numFmtId="0" fontId="0" fillId="33" borderId="13" xfId="0" applyFill="1" applyBorder="1" applyAlignment="1">
      <alignment horizontal="right" wrapText="1"/>
    </xf>
    <xf numFmtId="0" fontId="0" fillId="50" borderId="13" xfId="0" applyFill="1" applyBorder="1" applyAlignment="1">
      <alignment horizontal="right" wrapText="1"/>
    </xf>
    <xf numFmtId="0" fontId="0" fillId="51" borderId="13" xfId="0" applyFill="1" applyBorder="1" applyAlignment="1">
      <alignment horizontal="right" wrapText="1"/>
    </xf>
    <xf numFmtId="0" fontId="0" fillId="43" borderId="13" xfId="0" applyFill="1" applyBorder="1" applyAlignment="1">
      <alignment horizontal="right" wrapText="1"/>
    </xf>
    <xf numFmtId="0" fontId="0" fillId="48" borderId="13" xfId="0" applyFill="1" applyBorder="1" applyAlignment="1">
      <alignment wrapText="1"/>
    </xf>
    <xf numFmtId="0" fontId="0" fillId="52" borderId="13" xfId="0" applyFill="1" applyBorder="1" applyAlignment="1">
      <alignment horizontal="right" wrapText="1"/>
    </xf>
    <xf numFmtId="0" fontId="0" fillId="0" borderId="13" xfId="0" applyBorder="1" applyAlignment="1">
      <alignment wrapText="1"/>
    </xf>
    <xf numFmtId="0" fontId="0" fillId="0" borderId="13" xfId="0" applyBorder="1" applyAlignment="1">
      <alignment horizontal="right" wrapText="1"/>
    </xf>
    <xf numFmtId="0" fontId="0" fillId="44" borderId="13" xfId="0" applyFill="1" applyBorder="1" applyAlignment="1">
      <alignment horizontal="right" wrapText="1"/>
    </xf>
    <xf numFmtId="0" fontId="0" fillId="45" borderId="13" xfId="0" applyFill="1" applyBorder="1" applyAlignment="1">
      <alignment horizontal="right" wrapText="1"/>
    </xf>
    <xf numFmtId="0" fontId="0" fillId="53" borderId="13" xfId="0" applyFill="1" applyBorder="1" applyAlignment="1">
      <alignment horizontal="right" wrapText="1"/>
    </xf>
    <xf numFmtId="0" fontId="0" fillId="54" borderId="13" xfId="0" applyFill="1" applyBorder="1" applyAlignment="1">
      <alignment horizontal="right" wrapText="1"/>
    </xf>
    <xf numFmtId="0" fontId="0" fillId="47" borderId="13" xfId="0" applyFill="1" applyBorder="1" applyAlignment="1">
      <alignment horizontal="right" wrapText="1"/>
    </xf>
    <xf numFmtId="0" fontId="0" fillId="55" borderId="13" xfId="0" applyFill="1" applyBorder="1" applyAlignment="1">
      <alignment horizontal="right" wrapText="1"/>
    </xf>
    <xf numFmtId="0" fontId="0" fillId="56" borderId="13" xfId="0" applyFill="1" applyBorder="1" applyAlignment="1">
      <alignment horizontal="right" wrapText="1"/>
    </xf>
    <xf numFmtId="0" fontId="0" fillId="44" borderId="16" xfId="0" applyFill="1" applyBorder="1" applyAlignment="1">
      <alignment horizontal="right" wrapText="1"/>
    </xf>
    <xf numFmtId="0" fontId="0" fillId="33" borderId="16" xfId="0" applyFill="1" applyBorder="1" applyAlignment="1">
      <alignment horizontal="right" wrapText="1"/>
    </xf>
    <xf numFmtId="0" fontId="0" fillId="45" borderId="16" xfId="0" applyFill="1" applyBorder="1" applyAlignment="1">
      <alignment horizontal="right" wrapText="1"/>
    </xf>
    <xf numFmtId="0" fontId="0" fillId="43" borderId="16" xfId="0" applyFill="1" applyBorder="1" applyAlignment="1">
      <alignment wrapText="1"/>
    </xf>
    <xf numFmtId="0" fontId="0" fillId="54" borderId="16" xfId="0" applyFill="1" applyBorder="1" applyAlignment="1">
      <alignment horizontal="right" wrapText="1"/>
    </xf>
    <xf numFmtId="0" fontId="0" fillId="43" borderId="16" xfId="0" applyFill="1" applyBorder="1" applyAlignment="1">
      <alignment horizontal="right" wrapText="1"/>
    </xf>
    <xf numFmtId="0" fontId="0" fillId="48" borderId="16" xfId="0" applyFill="1" applyBorder="1" applyAlignment="1">
      <alignment wrapText="1"/>
    </xf>
    <xf numFmtId="0" fontId="0" fillId="43" borderId="14" xfId="0" applyFill="1" applyBorder="1" applyAlignment="1">
      <alignment wrapText="1"/>
    </xf>
    <xf numFmtId="0" fontId="0" fillId="57" borderId="14" xfId="0" applyFill="1" applyBorder="1" applyAlignment="1">
      <alignment horizontal="right" wrapText="1"/>
    </xf>
    <xf numFmtId="0" fontId="0" fillId="43" borderId="14" xfId="0" applyFill="1" applyBorder="1" applyAlignment="1">
      <alignment horizontal="right" wrapText="1"/>
    </xf>
    <xf numFmtId="0" fontId="0" fillId="34" borderId="14" xfId="0" applyFill="1" applyBorder="1" applyAlignment="1">
      <alignment wrapText="1"/>
    </xf>
    <xf numFmtId="0" fontId="0" fillId="44" borderId="17" xfId="0" applyFill="1" applyBorder="1" applyAlignment="1">
      <alignment horizontal="right" wrapText="1"/>
    </xf>
    <xf numFmtId="0" fontId="0" fillId="33" borderId="17" xfId="0" applyFill="1" applyBorder="1" applyAlignment="1">
      <alignment horizontal="right" wrapText="1"/>
    </xf>
    <xf numFmtId="0" fontId="0" fillId="45" borderId="17" xfId="0" applyFill="1" applyBorder="1" applyAlignment="1">
      <alignment horizontal="right" wrapText="1"/>
    </xf>
    <xf numFmtId="0" fontId="0" fillId="0" borderId="17" xfId="0" applyBorder="1" applyAlignment="1">
      <alignment wrapText="1"/>
    </xf>
    <xf numFmtId="0" fontId="0" fillId="0" borderId="17" xfId="0" applyBorder="1" applyAlignment="1">
      <alignment horizontal="right" wrapText="1"/>
    </xf>
    <xf numFmtId="0" fontId="0" fillId="34" borderId="13" xfId="0" applyFill="1" applyBorder="1" applyAlignment="1">
      <alignment wrapText="1"/>
    </xf>
    <xf numFmtId="0" fontId="22" fillId="47" borderId="13" xfId="0" applyFont="1" applyFill="1" applyBorder="1" applyAlignment="1">
      <alignment horizontal="right" wrapText="1"/>
    </xf>
    <xf numFmtId="0" fontId="0" fillId="58" borderId="13" xfId="0" applyFill="1" applyBorder="1" applyAlignment="1">
      <alignment horizontal="right" wrapText="1"/>
    </xf>
    <xf numFmtId="0" fontId="0" fillId="59" borderId="13" xfId="0" applyFill="1" applyBorder="1" applyAlignment="1">
      <alignment horizontal="right" wrapText="1"/>
    </xf>
    <xf numFmtId="0" fontId="0" fillId="60" borderId="13" xfId="0" applyFill="1" applyBorder="1" applyAlignment="1">
      <alignment horizontal="right" wrapText="1"/>
    </xf>
    <xf numFmtId="0" fontId="22" fillId="43" borderId="13" xfId="0" applyFont="1" applyFill="1" applyBorder="1" applyAlignment="1">
      <alignment horizontal="right" wrapText="1"/>
    </xf>
    <xf numFmtId="0" fontId="0" fillId="61" borderId="13" xfId="0" applyFill="1" applyBorder="1" applyAlignment="1">
      <alignment horizontal="right" wrapText="1"/>
    </xf>
    <xf numFmtId="0" fontId="0" fillId="62" borderId="13" xfId="0" applyFill="1" applyBorder="1" applyAlignment="1">
      <alignment horizontal="right" wrapText="1"/>
    </xf>
    <xf numFmtId="0" fontId="0" fillId="0" borderId="18" xfId="0" applyBorder="1"/>
    <xf numFmtId="0" fontId="0" fillId="34" borderId="16" xfId="0" applyFill="1" applyBorder="1" applyAlignment="1">
      <alignment wrapText="1"/>
    </xf>
    <xf numFmtId="0" fontId="0" fillId="51" borderId="14" xfId="0" applyFill="1" applyBorder="1" applyAlignment="1">
      <alignment horizontal="right" wrapText="1"/>
    </xf>
    <xf numFmtId="0" fontId="0" fillId="63" borderId="14" xfId="0" applyFill="1" applyBorder="1" applyAlignment="1">
      <alignment wrapText="1"/>
    </xf>
    <xf numFmtId="0" fontId="0" fillId="63" borderId="13" xfId="0" applyFill="1" applyBorder="1" applyAlignment="1">
      <alignment wrapText="1"/>
    </xf>
    <xf numFmtId="0" fontId="0" fillId="63" borderId="0" xfId="0" applyFill="1"/>
    <xf numFmtId="0" fontId="0" fillId="64" borderId="13" xfId="0" applyFill="1" applyBorder="1" applyAlignment="1">
      <alignment horizontal="right" wrapText="1"/>
    </xf>
    <xf numFmtId="0" fontId="0" fillId="65" borderId="13" xfId="0" applyFill="1" applyBorder="1" applyAlignment="1">
      <alignment horizontal="right" wrapText="1"/>
    </xf>
    <xf numFmtId="0" fontId="0" fillId="66" borderId="13" xfId="0" applyFill="1" applyBorder="1" applyAlignment="1">
      <alignment horizontal="right" wrapText="1"/>
    </xf>
    <xf numFmtId="0" fontId="0" fillId="67" borderId="13" xfId="0" applyFill="1" applyBorder="1" applyAlignment="1">
      <alignment horizontal="right" wrapText="1"/>
    </xf>
    <xf numFmtId="0" fontId="0" fillId="68" borderId="13" xfId="0" applyFill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55" borderId="16" xfId="0" applyFill="1" applyBorder="1" applyAlignment="1">
      <alignment horizontal="right" wrapText="1"/>
    </xf>
    <xf numFmtId="0" fontId="0" fillId="0" borderId="16" xfId="0" applyBorder="1" applyAlignment="1">
      <alignment horizontal="right" wrapText="1"/>
    </xf>
    <xf numFmtId="0" fontId="0" fillId="63" borderId="16" xfId="0" applyFill="1" applyBorder="1" applyAlignment="1">
      <alignment wrapText="1"/>
    </xf>
    <xf numFmtId="0" fontId="0" fillId="58" borderId="14" xfId="0" applyFill="1" applyBorder="1" applyAlignment="1">
      <alignment horizontal="right" wrapText="1"/>
    </xf>
    <xf numFmtId="0" fontId="0" fillId="69" borderId="14" xfId="0" applyFill="1" applyBorder="1" applyAlignment="1">
      <alignment wrapText="1"/>
    </xf>
    <xf numFmtId="0" fontId="0" fillId="46" borderId="13" xfId="0" applyFill="1" applyBorder="1" applyAlignment="1">
      <alignment horizontal="right" wrapText="1"/>
    </xf>
    <xf numFmtId="0" fontId="0" fillId="69" borderId="13" xfId="0" applyFill="1" applyBorder="1" applyAlignment="1">
      <alignment wrapText="1"/>
    </xf>
    <xf numFmtId="0" fontId="0" fillId="70" borderId="13" xfId="0" applyFill="1" applyBorder="1" applyAlignment="1">
      <alignment horizontal="right" wrapText="1"/>
    </xf>
    <xf numFmtId="0" fontId="0" fillId="71" borderId="13" xfId="0" applyFill="1" applyBorder="1" applyAlignment="1">
      <alignment horizontal="right" wrapText="1"/>
    </xf>
    <xf numFmtId="0" fontId="0" fillId="58" borderId="16" xfId="0" applyFill="1" applyBorder="1" applyAlignment="1">
      <alignment horizontal="right" wrapText="1"/>
    </xf>
    <xf numFmtId="0" fontId="0" fillId="69" borderId="16" xfId="0" applyFill="1" applyBorder="1" applyAlignment="1">
      <alignment wrapText="1"/>
    </xf>
    <xf numFmtId="0" fontId="0" fillId="0" borderId="14" xfId="0" applyBorder="1" applyAlignment="1">
      <alignment horizontal="right" wrapText="1"/>
    </xf>
    <xf numFmtId="0" fontId="0" fillId="72" borderId="14" xfId="0" applyFill="1" applyBorder="1" applyAlignment="1">
      <alignment wrapText="1"/>
    </xf>
    <xf numFmtId="0" fontId="0" fillId="72" borderId="13" xfId="0" applyFill="1" applyBorder="1" applyAlignment="1">
      <alignment wrapText="1"/>
    </xf>
    <xf numFmtId="0" fontId="0" fillId="73" borderId="13" xfId="0" applyFill="1" applyBorder="1" applyAlignment="1">
      <alignment horizontal="right" wrapText="1"/>
    </xf>
    <xf numFmtId="0" fontId="0" fillId="74" borderId="13" xfId="0" applyFill="1" applyBorder="1" applyAlignment="1">
      <alignment horizontal="right" wrapText="1"/>
    </xf>
    <xf numFmtId="0" fontId="0" fillId="49" borderId="16" xfId="0" applyFill="1" applyBorder="1" applyAlignment="1">
      <alignment horizontal="right" wrapText="1"/>
    </xf>
    <xf numFmtId="0" fontId="0" fillId="56" borderId="16" xfId="0" applyFill="1" applyBorder="1" applyAlignment="1">
      <alignment horizontal="right" wrapText="1"/>
    </xf>
    <xf numFmtId="0" fontId="0" fillId="74" borderId="16" xfId="0" applyFill="1" applyBorder="1" applyAlignment="1">
      <alignment horizontal="right" wrapText="1"/>
    </xf>
    <xf numFmtId="0" fontId="0" fillId="72" borderId="16" xfId="0" applyFill="1" applyBorder="1" applyAlignment="1">
      <alignment wrapText="1"/>
    </xf>
    <xf numFmtId="0" fontId="0" fillId="75" borderId="14" xfId="0" applyFill="1" applyBorder="1" applyAlignment="1">
      <alignment wrapText="1"/>
    </xf>
    <xf numFmtId="0" fontId="0" fillId="75" borderId="0" xfId="0" applyFill="1"/>
    <xf numFmtId="0" fontId="0" fillId="57" borderId="13" xfId="0" applyFill="1" applyBorder="1" applyAlignment="1">
      <alignment horizontal="right" wrapText="1"/>
    </xf>
    <xf numFmtId="0" fontId="0" fillId="75" borderId="13" xfId="0" applyFill="1" applyBorder="1" applyAlignment="1">
      <alignment wrapText="1"/>
    </xf>
    <xf numFmtId="0" fontId="0" fillId="76" borderId="13" xfId="0" applyFill="1" applyBorder="1" applyAlignment="1">
      <alignment horizontal="right" wrapText="1"/>
    </xf>
    <xf numFmtId="0" fontId="0" fillId="77" borderId="13" xfId="0" applyFill="1" applyBorder="1" applyAlignment="1">
      <alignment horizontal="right" wrapText="1"/>
    </xf>
    <xf numFmtId="0" fontId="0" fillId="78" borderId="13" xfId="0" applyFill="1" applyBorder="1" applyAlignment="1">
      <alignment horizontal="right" wrapText="1"/>
    </xf>
    <xf numFmtId="0" fontId="0" fillId="47" borderId="16" xfId="0" applyFill="1" applyBorder="1" applyAlignment="1">
      <alignment horizontal="right" wrapText="1"/>
    </xf>
    <xf numFmtId="0" fontId="0" fillId="75" borderId="16" xfId="0" applyFill="1" applyBorder="1" applyAlignment="1">
      <alignment wrapText="1"/>
    </xf>
    <xf numFmtId="0" fontId="0" fillId="0" borderId="15" xfId="0" applyBorder="1" applyAlignment="1">
      <alignment horizontal="right" wrapText="1"/>
    </xf>
    <xf numFmtId="0" fontId="0" fillId="79" borderId="14" xfId="0" applyFill="1" applyBorder="1" applyAlignment="1">
      <alignment wrapText="1"/>
    </xf>
    <xf numFmtId="0" fontId="0" fillId="79" borderId="13" xfId="0" applyFill="1" applyBorder="1" applyAlignment="1">
      <alignment wrapText="1"/>
    </xf>
    <xf numFmtId="0" fontId="0" fillId="80" borderId="13" xfId="0" applyFill="1" applyBorder="1" applyAlignment="1">
      <alignment horizontal="right" wrapText="1"/>
    </xf>
    <xf numFmtId="0" fontId="0" fillId="79" borderId="16" xfId="0" applyFill="1" applyBorder="1" applyAlignment="1">
      <alignment wrapText="1"/>
    </xf>
    <xf numFmtId="0" fontId="0" fillId="81" borderId="14" xfId="0" applyFill="1" applyBorder="1" applyAlignment="1">
      <alignment horizontal="right" wrapText="1"/>
    </xf>
    <xf numFmtId="0" fontId="0" fillId="82" borderId="14" xfId="0" applyFill="1" applyBorder="1" applyAlignment="1">
      <alignment wrapText="1"/>
    </xf>
    <xf numFmtId="0" fontId="0" fillId="82" borderId="13" xfId="0" applyFill="1" applyBorder="1" applyAlignment="1">
      <alignment wrapText="1"/>
    </xf>
    <xf numFmtId="0" fontId="0" fillId="82" borderId="0" xfId="0" applyFill="1"/>
    <xf numFmtId="0" fontId="0" fillId="83" borderId="13" xfId="0" applyFill="1" applyBorder="1" applyAlignment="1">
      <alignment horizontal="right" wrapText="1"/>
    </xf>
    <xf numFmtId="0" fontId="0" fillId="82" borderId="16" xfId="0" applyFill="1" applyBorder="1" applyAlignment="1">
      <alignment wrapText="1"/>
    </xf>
    <xf numFmtId="0" fontId="0" fillId="84" borderId="14" xfId="0" applyFill="1" applyBorder="1" applyAlignment="1">
      <alignment wrapText="1"/>
    </xf>
    <xf numFmtId="0" fontId="0" fillId="49" borderId="14" xfId="0" applyFill="1" applyBorder="1" applyAlignment="1">
      <alignment horizontal="right" wrapText="1"/>
    </xf>
    <xf numFmtId="0" fontId="0" fillId="84" borderId="13" xfId="0" applyFill="1" applyBorder="1" applyAlignment="1">
      <alignment wrapText="1"/>
    </xf>
    <xf numFmtId="0" fontId="0" fillId="84" borderId="16" xfId="0" applyFill="1" applyBorder="1" applyAlignment="1">
      <alignment wrapText="1"/>
    </xf>
    <xf numFmtId="0" fontId="0" fillId="85" borderId="14" xfId="0" applyFill="1" applyBorder="1" applyAlignment="1">
      <alignment wrapText="1"/>
    </xf>
    <xf numFmtId="0" fontId="0" fillId="85" borderId="13" xfId="0" applyFill="1" applyBorder="1" applyAlignment="1">
      <alignment wrapText="1"/>
    </xf>
    <xf numFmtId="0" fontId="0" fillId="86" borderId="13" xfId="0" applyFill="1" applyBorder="1" applyAlignment="1">
      <alignment horizontal="right" wrapText="1"/>
    </xf>
    <xf numFmtId="0" fontId="0" fillId="87" borderId="14" xfId="0" applyFill="1" applyBorder="1" applyAlignment="1">
      <alignment wrapText="1"/>
    </xf>
    <xf numFmtId="0" fontId="0" fillId="87" borderId="13" xfId="0" applyFill="1" applyBorder="1" applyAlignment="1">
      <alignment wrapText="1"/>
    </xf>
    <xf numFmtId="0" fontId="0" fillId="88" borderId="13" xfId="0" applyFill="1" applyBorder="1" applyAlignment="1">
      <alignment horizontal="right" wrapText="1"/>
    </xf>
    <xf numFmtId="0" fontId="0" fillId="89" borderId="13" xfId="0" applyFill="1" applyBorder="1" applyAlignment="1">
      <alignment horizontal="right" wrapText="1"/>
    </xf>
    <xf numFmtId="0" fontId="0" fillId="73" borderId="14" xfId="0" applyFill="1" applyBorder="1" applyAlignment="1">
      <alignment horizontal="right" wrapText="1"/>
    </xf>
    <xf numFmtId="0" fontId="0" fillId="90" borderId="14" xfId="0" applyFill="1" applyBorder="1" applyAlignment="1">
      <alignment wrapText="1"/>
    </xf>
    <xf numFmtId="0" fontId="0" fillId="90" borderId="13" xfId="0" applyFill="1" applyBorder="1" applyAlignment="1">
      <alignment wrapText="1"/>
    </xf>
    <xf numFmtId="0" fontId="0" fillId="91" borderId="13" xfId="0" applyFill="1" applyBorder="1" applyAlignment="1">
      <alignment wrapText="1"/>
    </xf>
    <xf numFmtId="0" fontId="0" fillId="92" borderId="13" xfId="0" applyFill="1" applyBorder="1" applyAlignment="1">
      <alignment horizontal="right" wrapText="1"/>
    </xf>
    <xf numFmtId="0" fontId="0" fillId="90" borderId="0" xfId="0" applyFill="1"/>
    <xf numFmtId="0" fontId="0" fillId="93" borderId="14" xfId="0" applyFill="1" applyBorder="1" applyAlignment="1">
      <alignment wrapText="1"/>
    </xf>
    <xf numFmtId="0" fontId="0" fillId="93" borderId="13" xfId="0" applyFill="1" applyBorder="1" applyAlignment="1">
      <alignment wrapText="1"/>
    </xf>
    <xf numFmtId="0" fontId="0" fillId="94" borderId="13" xfId="0" applyFill="1" applyBorder="1" applyAlignment="1">
      <alignment horizontal="right" wrapText="1"/>
    </xf>
    <xf numFmtId="0" fontId="0" fillId="93" borderId="16" xfId="0" applyFill="1" applyBorder="1" applyAlignment="1">
      <alignment wrapText="1"/>
    </xf>
    <xf numFmtId="0" fontId="0" fillId="95" borderId="14" xfId="0" applyFill="1" applyBorder="1" applyAlignment="1">
      <alignment wrapText="1"/>
    </xf>
    <xf numFmtId="0" fontId="0" fillId="95" borderId="13" xfId="0" applyFill="1" applyBorder="1" applyAlignment="1">
      <alignment wrapText="1"/>
    </xf>
    <xf numFmtId="0" fontId="0" fillId="96" borderId="13" xfId="0" applyFill="1" applyBorder="1" applyAlignment="1">
      <alignment horizontal="right" wrapText="1"/>
    </xf>
    <xf numFmtId="0" fontId="0" fillId="95" borderId="0" xfId="0" applyFill="1"/>
    <xf numFmtId="0" fontId="0" fillId="67" borderId="16" xfId="0" applyFill="1" applyBorder="1" applyAlignment="1">
      <alignment horizontal="right" wrapText="1"/>
    </xf>
    <xf numFmtId="0" fontId="0" fillId="95" borderId="16" xfId="0" applyFill="1" applyBorder="1" applyAlignment="1">
      <alignment wrapText="1"/>
    </xf>
    <xf numFmtId="0" fontId="0" fillId="97" borderId="0" xfId="0" applyFill="1"/>
    <xf numFmtId="0" fontId="0" fillId="97" borderId="13" xfId="0" applyFill="1" applyBorder="1" applyAlignment="1">
      <alignment wrapText="1"/>
    </xf>
    <xf numFmtId="0" fontId="0" fillId="52" borderId="14" xfId="0" applyFill="1" applyBorder="1" applyAlignment="1">
      <alignment horizontal="right" wrapText="1"/>
    </xf>
    <xf numFmtId="0" fontId="0" fillId="60" borderId="14" xfId="0" applyFill="1" applyBorder="1" applyAlignment="1">
      <alignment horizontal="right" wrapText="1"/>
    </xf>
    <xf numFmtId="0" fontId="0" fillId="98" borderId="14" xfId="0" applyFill="1" applyBorder="1" applyAlignment="1">
      <alignment wrapText="1"/>
    </xf>
    <xf numFmtId="0" fontId="0" fillId="98" borderId="13" xfId="0" applyFill="1" applyBorder="1" applyAlignment="1">
      <alignment wrapText="1"/>
    </xf>
    <xf numFmtId="0" fontId="0" fillId="98" borderId="0" xfId="0" applyFill="1"/>
    <xf numFmtId="0" fontId="0" fillId="99" borderId="13" xfId="0" applyFill="1" applyBorder="1" applyAlignment="1">
      <alignment horizontal="right" wrapText="1"/>
    </xf>
    <xf numFmtId="0" fontId="0" fillId="100" borderId="13" xfId="0" applyFill="1" applyBorder="1" applyAlignment="1">
      <alignment horizontal="right" wrapText="1"/>
    </xf>
    <xf numFmtId="0" fontId="0" fillId="66" borderId="16" xfId="0" applyFill="1" applyBorder="1" applyAlignment="1">
      <alignment horizontal="right" wrapText="1"/>
    </xf>
    <xf numFmtId="0" fontId="0" fillId="60" borderId="16" xfId="0" applyFill="1" applyBorder="1" applyAlignment="1">
      <alignment horizontal="right" wrapText="1"/>
    </xf>
    <xf numFmtId="0" fontId="0" fillId="98" borderId="16" xfId="0" applyFill="1" applyBorder="1" applyAlignment="1">
      <alignment wrapText="1"/>
    </xf>
    <xf numFmtId="0" fontId="0" fillId="101" borderId="14" xfId="0" applyFill="1" applyBorder="1" applyAlignment="1">
      <alignment wrapText="1"/>
    </xf>
    <xf numFmtId="0" fontId="0" fillId="101" borderId="13" xfId="0" applyFill="1" applyBorder="1" applyAlignment="1">
      <alignment wrapText="1"/>
    </xf>
    <xf numFmtId="0" fontId="0" fillId="102" borderId="13" xfId="0" applyFill="1" applyBorder="1" applyAlignment="1">
      <alignment horizontal="right" wrapText="1"/>
    </xf>
    <xf numFmtId="0" fontId="0" fillId="103" borderId="13" xfId="0" applyFill="1" applyBorder="1" applyAlignment="1">
      <alignment horizontal="right" wrapText="1"/>
    </xf>
    <xf numFmtId="0" fontId="0" fillId="66" borderId="19" xfId="0" applyFill="1" applyBorder="1" applyAlignment="1">
      <alignment horizontal="right" wrapText="1"/>
    </xf>
    <xf numFmtId="0" fontId="0" fillId="33" borderId="19" xfId="0" applyFill="1" applyBorder="1" applyAlignment="1">
      <alignment horizontal="right" wrapText="1"/>
    </xf>
    <xf numFmtId="0" fontId="0" fillId="65" borderId="19" xfId="0" applyFill="1" applyBorder="1" applyAlignment="1">
      <alignment horizontal="right" wrapText="1"/>
    </xf>
    <xf numFmtId="0" fontId="0" fillId="43" borderId="19" xfId="0" applyFill="1" applyBorder="1" applyAlignment="1">
      <alignment wrapText="1"/>
    </xf>
    <xf numFmtId="0" fontId="0" fillId="55" borderId="19" xfId="0" applyFill="1" applyBorder="1" applyAlignment="1">
      <alignment horizontal="right" wrapText="1"/>
    </xf>
    <xf numFmtId="0" fontId="0" fillId="47" borderId="19" xfId="0" applyFill="1" applyBorder="1" applyAlignment="1">
      <alignment horizontal="right" wrapText="1"/>
    </xf>
    <xf numFmtId="0" fontId="0" fillId="101" borderId="19" xfId="0" applyFill="1" applyBorder="1" applyAlignment="1">
      <alignment wrapText="1"/>
    </xf>
    <xf numFmtId="0" fontId="0" fillId="44" borderId="0" xfId="0" applyFill="1" applyAlignment="1">
      <alignment horizontal="right" wrapText="1"/>
    </xf>
    <xf numFmtId="0" fontId="0" fillId="33" borderId="0" xfId="0" applyFill="1" applyAlignment="1">
      <alignment horizontal="right" wrapText="1"/>
    </xf>
    <xf numFmtId="0" fontId="0" fillId="58" borderId="0" xfId="0" applyFill="1" applyAlignment="1">
      <alignment horizontal="right" wrapText="1"/>
    </xf>
    <xf numFmtId="0" fontId="0" fillId="0" borderId="0" xfId="0" applyAlignment="1">
      <alignment wrapText="1"/>
    </xf>
    <xf numFmtId="0" fontId="0" fillId="55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101" borderId="0" xfId="0" applyFill="1" applyAlignment="1">
      <alignment wrapText="1"/>
    </xf>
    <xf numFmtId="0" fontId="0" fillId="52" borderId="0" xfId="0" applyFill="1" applyAlignment="1">
      <alignment horizontal="right" wrapText="1"/>
    </xf>
    <xf numFmtId="0" fontId="0" fillId="60" borderId="0" xfId="0" applyFill="1" applyAlignment="1">
      <alignment horizontal="right" wrapText="1"/>
    </xf>
    <xf numFmtId="0" fontId="0" fillId="0" borderId="20" xfId="0" applyBorder="1" applyAlignment="1">
      <alignment wrapText="1"/>
    </xf>
    <xf numFmtId="0" fontId="0" fillId="104" borderId="0" xfId="0" applyFill="1"/>
    <xf numFmtId="0" fontId="0" fillId="105" borderId="13" xfId="0" applyFill="1" applyBorder="1" applyAlignment="1">
      <alignment wrapText="1"/>
    </xf>
    <xf numFmtId="0" fontId="0" fillId="0" borderId="0" xfId="0" applyFont="1"/>
    <xf numFmtId="0" fontId="0" fillId="0" borderId="0" xfId="0" applyFill="1"/>
    <xf numFmtId="0" fontId="0" fillId="0" borderId="0" xfId="0" applyFill="1" applyBorder="1"/>
    <xf numFmtId="0" fontId="19" fillId="33" borderId="11" xfId="0" applyFont="1" applyFill="1" applyBorder="1" applyAlignment="1">
      <alignment horizontal="right" vertical="center" indent="1"/>
    </xf>
    <xf numFmtId="0" fontId="19" fillId="33" borderId="12" xfId="0" applyFont="1" applyFill="1" applyBorder="1" applyAlignment="1">
      <alignment horizontal="right" vertical="center" indent="1"/>
    </xf>
    <xf numFmtId="0" fontId="18" fillId="33" borderId="11" xfId="42" applyFill="1" applyBorder="1" applyAlignment="1">
      <alignment horizontal="left" vertical="center" wrapText="1" indent="1"/>
    </xf>
    <xf numFmtId="0" fontId="18" fillId="33" borderId="12" xfId="42" applyFill="1" applyBorder="1" applyAlignment="1">
      <alignment horizontal="left" vertical="center" wrapText="1" indent="1"/>
    </xf>
    <xf numFmtId="0" fontId="20" fillId="33" borderId="11" xfId="0" applyFont="1" applyFill="1" applyBorder="1" applyAlignment="1">
      <alignment horizontal="right" vertical="center" indent="1"/>
    </xf>
    <xf numFmtId="0" fontId="20" fillId="33" borderId="12" xfId="0" applyFont="1" applyFill="1" applyBorder="1" applyAlignment="1">
      <alignment horizontal="right" vertical="center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1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ont>
        <b/>
        <i val="0"/>
      </font>
      <fill>
        <patternFill>
          <bgColor theme="5" tint="0.79998168889431442"/>
        </patternFill>
      </fill>
    </dxf>
    <dxf>
      <font>
        <b/>
        <i val="0"/>
        <color auto="1"/>
      </font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9696C8"/>
      <color rgb="FFFCE4D6"/>
      <color rgb="FFD0CECE"/>
      <color rgb="FFC8C8C8"/>
      <color rgb="FFDDEBF7"/>
      <color rgb="FFFA9632"/>
      <color rgb="FFFA96C8"/>
      <color rgb="FF646464"/>
      <color rgb="FF6464C8"/>
      <color rgb="FF3232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102" Type="http://schemas.openxmlformats.org/officeDocument/2006/relationships/image" Target="../media/image102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533400</xdr:colOff>
      <xdr:row>2</xdr:row>
      <xdr:rowOff>161925</xdr:rowOff>
    </xdr:to>
    <xdr:pic>
      <xdr:nvPicPr>
        <xdr:cNvPr id="2" name="Picture 1" descr="Bayleef icon">
          <a:extLst>
            <a:ext uri="{FF2B5EF4-FFF2-40B4-BE49-F238E27FC236}">
              <a16:creationId xmlns:a16="http://schemas.microsoft.com/office/drawing/2014/main" id="{545A4E3A-56B8-43ED-9590-ACAA9D158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533400</xdr:colOff>
      <xdr:row>3</xdr:row>
      <xdr:rowOff>9525</xdr:rowOff>
    </xdr:to>
    <xdr:pic>
      <xdr:nvPicPr>
        <xdr:cNvPr id="3" name="Picture 2" descr="Meganium icon">
          <a:extLst>
            <a:ext uri="{FF2B5EF4-FFF2-40B4-BE49-F238E27FC236}">
              <a16:creationId xmlns:a16="http://schemas.microsoft.com/office/drawing/2014/main" id="{E1893B4A-15C0-414E-B8B0-17427A14D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533400</xdr:colOff>
      <xdr:row>4</xdr:row>
      <xdr:rowOff>9525</xdr:rowOff>
    </xdr:to>
    <xdr:pic>
      <xdr:nvPicPr>
        <xdr:cNvPr id="4" name="Picture 3" descr="Cyndaquil icon">
          <a:extLst>
            <a:ext uri="{FF2B5EF4-FFF2-40B4-BE49-F238E27FC236}">
              <a16:creationId xmlns:a16="http://schemas.microsoft.com/office/drawing/2014/main" id="{31A12863-3175-4424-85F3-BCD77A736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533400</xdr:colOff>
      <xdr:row>5</xdr:row>
      <xdr:rowOff>161925</xdr:rowOff>
    </xdr:to>
    <xdr:pic>
      <xdr:nvPicPr>
        <xdr:cNvPr id="5" name="Picture 4" descr="Quilava icon">
          <a:extLst>
            <a:ext uri="{FF2B5EF4-FFF2-40B4-BE49-F238E27FC236}">
              <a16:creationId xmlns:a16="http://schemas.microsoft.com/office/drawing/2014/main" id="{1E9BAD52-23F9-43FB-AD77-82BC1E018B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7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533400</xdr:colOff>
      <xdr:row>6</xdr:row>
      <xdr:rowOff>9525</xdr:rowOff>
    </xdr:to>
    <xdr:pic>
      <xdr:nvPicPr>
        <xdr:cNvPr id="6" name="Picture 5" descr="Typhlosion icon">
          <a:extLst>
            <a:ext uri="{FF2B5EF4-FFF2-40B4-BE49-F238E27FC236}">
              <a16:creationId xmlns:a16="http://schemas.microsoft.com/office/drawing/2014/main" id="{3C881A2C-8A9B-4B92-9D97-771846C78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533400</xdr:colOff>
      <xdr:row>7</xdr:row>
      <xdr:rowOff>9525</xdr:rowOff>
    </xdr:to>
    <xdr:pic>
      <xdr:nvPicPr>
        <xdr:cNvPr id="7" name="Picture 6" descr="Totodile icon">
          <a:extLst>
            <a:ext uri="{FF2B5EF4-FFF2-40B4-BE49-F238E27FC236}">
              <a16:creationId xmlns:a16="http://schemas.microsoft.com/office/drawing/2014/main" id="{2B6757E6-E0AF-48E0-82FE-199128EFF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83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533400</xdr:colOff>
      <xdr:row>8</xdr:row>
      <xdr:rowOff>9525</xdr:rowOff>
    </xdr:to>
    <xdr:pic>
      <xdr:nvPicPr>
        <xdr:cNvPr id="8" name="Picture 7" descr="Croconaw icon">
          <a:extLst>
            <a:ext uri="{FF2B5EF4-FFF2-40B4-BE49-F238E27FC236}">
              <a16:creationId xmlns:a16="http://schemas.microsoft.com/office/drawing/2014/main" id="{8680182F-22D5-416E-8510-8750C755F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8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533400</xdr:colOff>
      <xdr:row>9</xdr:row>
      <xdr:rowOff>9525</xdr:rowOff>
    </xdr:to>
    <xdr:pic>
      <xdr:nvPicPr>
        <xdr:cNvPr id="9" name="Picture 8" descr="Feraligatr icon">
          <a:extLst>
            <a:ext uri="{FF2B5EF4-FFF2-40B4-BE49-F238E27FC236}">
              <a16:creationId xmlns:a16="http://schemas.microsoft.com/office/drawing/2014/main" id="{3EF88D89-05BE-446D-B34A-FBC9CF8F9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94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533400</xdr:colOff>
      <xdr:row>10</xdr:row>
      <xdr:rowOff>9525</xdr:rowOff>
    </xdr:to>
    <xdr:pic>
      <xdr:nvPicPr>
        <xdr:cNvPr id="10" name="Picture 9" descr="Sentret icon">
          <a:extLst>
            <a:ext uri="{FF2B5EF4-FFF2-40B4-BE49-F238E27FC236}">
              <a16:creationId xmlns:a16="http://schemas.microsoft.com/office/drawing/2014/main" id="{243E62E9-F4A6-4F49-83CF-868B2474C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99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533400</xdr:colOff>
      <xdr:row>11</xdr:row>
      <xdr:rowOff>9525</xdr:rowOff>
    </xdr:to>
    <xdr:pic>
      <xdr:nvPicPr>
        <xdr:cNvPr id="11" name="Picture 10" descr="Furret icon">
          <a:extLst>
            <a:ext uri="{FF2B5EF4-FFF2-40B4-BE49-F238E27FC236}">
              <a16:creationId xmlns:a16="http://schemas.microsoft.com/office/drawing/2014/main" id="{B5AF7567-3B3F-4328-A3E9-61E83AB1F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12</xdr:row>
      <xdr:rowOff>19050</xdr:rowOff>
    </xdr:to>
    <xdr:pic>
      <xdr:nvPicPr>
        <xdr:cNvPr id="12" name="Picture 11" descr="Hoothoot icon">
          <a:extLst>
            <a:ext uri="{FF2B5EF4-FFF2-40B4-BE49-F238E27FC236}">
              <a16:creationId xmlns:a16="http://schemas.microsoft.com/office/drawing/2014/main" id="{94E49095-D8BF-49C7-8081-366824DAA2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09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14</xdr:row>
      <xdr:rowOff>19050</xdr:rowOff>
    </xdr:to>
    <xdr:pic>
      <xdr:nvPicPr>
        <xdr:cNvPr id="13" name="Picture 12" descr="Noctowl icon">
          <a:extLst>
            <a:ext uri="{FF2B5EF4-FFF2-40B4-BE49-F238E27FC236}">
              <a16:creationId xmlns:a16="http://schemas.microsoft.com/office/drawing/2014/main" id="{332C2996-A8B0-4955-BC35-177FD15D6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533400</xdr:colOff>
      <xdr:row>17</xdr:row>
      <xdr:rowOff>9525</xdr:rowOff>
    </xdr:to>
    <xdr:pic>
      <xdr:nvPicPr>
        <xdr:cNvPr id="14" name="Picture 13" descr="Ledyba icon">
          <a:extLst>
            <a:ext uri="{FF2B5EF4-FFF2-40B4-BE49-F238E27FC236}">
              <a16:creationId xmlns:a16="http://schemas.microsoft.com/office/drawing/2014/main" id="{D7E22752-3C58-469A-92DF-46ACAED0B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30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533400</xdr:colOff>
      <xdr:row>19</xdr:row>
      <xdr:rowOff>9525</xdr:rowOff>
    </xdr:to>
    <xdr:pic>
      <xdr:nvPicPr>
        <xdr:cNvPr id="15" name="Picture 14" descr="Ledian icon">
          <a:extLst>
            <a:ext uri="{FF2B5EF4-FFF2-40B4-BE49-F238E27FC236}">
              <a16:creationId xmlns:a16="http://schemas.microsoft.com/office/drawing/2014/main" id="{78A9A1B7-6BBD-4E65-AE29-893A0091E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3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20</xdr:row>
      <xdr:rowOff>209550</xdr:rowOff>
    </xdr:to>
    <xdr:pic>
      <xdr:nvPicPr>
        <xdr:cNvPr id="16" name="Picture 15" descr="Spinarak icon">
          <a:extLst>
            <a:ext uri="{FF2B5EF4-FFF2-40B4-BE49-F238E27FC236}">
              <a16:creationId xmlns:a16="http://schemas.microsoft.com/office/drawing/2014/main" id="{BECD311D-052B-41BE-B793-B47652106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0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22</xdr:row>
      <xdr:rowOff>209550</xdr:rowOff>
    </xdr:to>
    <xdr:pic>
      <xdr:nvPicPr>
        <xdr:cNvPr id="17" name="Picture 16" descr="Ariados icon">
          <a:extLst>
            <a:ext uri="{FF2B5EF4-FFF2-40B4-BE49-F238E27FC236}">
              <a16:creationId xmlns:a16="http://schemas.microsoft.com/office/drawing/2014/main" id="{977474C2-8D21-4849-86ED-9254F31D9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533400</xdr:colOff>
      <xdr:row>24</xdr:row>
      <xdr:rowOff>19050</xdr:rowOff>
    </xdr:to>
    <xdr:pic>
      <xdr:nvPicPr>
        <xdr:cNvPr id="18" name="Picture 17" descr="Crobat icon">
          <a:extLst>
            <a:ext uri="{FF2B5EF4-FFF2-40B4-BE49-F238E27FC236}">
              <a16:creationId xmlns:a16="http://schemas.microsoft.com/office/drawing/2014/main" id="{FF3DDE70-97EE-4B93-A10C-A6A396046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61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533400</xdr:colOff>
      <xdr:row>26</xdr:row>
      <xdr:rowOff>209550</xdr:rowOff>
    </xdr:to>
    <xdr:pic>
      <xdr:nvPicPr>
        <xdr:cNvPr id="19" name="Picture 18" descr="Chinchou icon">
          <a:extLst>
            <a:ext uri="{FF2B5EF4-FFF2-40B4-BE49-F238E27FC236}">
              <a16:creationId xmlns:a16="http://schemas.microsoft.com/office/drawing/2014/main" id="{45D519AC-7498-4B91-B840-700A2DCF6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533400</xdr:colOff>
      <xdr:row>28</xdr:row>
      <xdr:rowOff>209550</xdr:rowOff>
    </xdr:to>
    <xdr:pic>
      <xdr:nvPicPr>
        <xdr:cNvPr id="20" name="Picture 19" descr="Lanturn icon">
          <a:extLst>
            <a:ext uri="{FF2B5EF4-FFF2-40B4-BE49-F238E27FC236}">
              <a16:creationId xmlns:a16="http://schemas.microsoft.com/office/drawing/2014/main" id="{F2C31A62-D239-4169-9570-AE0EE5895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81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533400</xdr:colOff>
      <xdr:row>30</xdr:row>
      <xdr:rowOff>9525</xdr:rowOff>
    </xdr:to>
    <xdr:pic>
      <xdr:nvPicPr>
        <xdr:cNvPr id="21" name="Picture 20" descr="Pichu icon">
          <a:extLst>
            <a:ext uri="{FF2B5EF4-FFF2-40B4-BE49-F238E27FC236}">
              <a16:creationId xmlns:a16="http://schemas.microsoft.com/office/drawing/2014/main" id="{1FEA9088-153D-419B-BC3A-CE85D4F4D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533400</xdr:colOff>
      <xdr:row>31</xdr:row>
      <xdr:rowOff>161925</xdr:rowOff>
    </xdr:to>
    <xdr:pic>
      <xdr:nvPicPr>
        <xdr:cNvPr id="22" name="Picture 21" descr="Cleffa icon">
          <a:extLst>
            <a:ext uri="{FF2B5EF4-FFF2-40B4-BE49-F238E27FC236}">
              <a16:creationId xmlns:a16="http://schemas.microsoft.com/office/drawing/2014/main" id="{ECBECB76-D688-4A50-9085-056D9FD59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297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533400</xdr:colOff>
      <xdr:row>32</xdr:row>
      <xdr:rowOff>19050</xdr:rowOff>
    </xdr:to>
    <xdr:pic>
      <xdr:nvPicPr>
        <xdr:cNvPr id="23" name="Picture 22" descr="Igglybuff icon">
          <a:extLst>
            <a:ext uri="{FF2B5EF4-FFF2-40B4-BE49-F238E27FC236}">
              <a16:creationId xmlns:a16="http://schemas.microsoft.com/office/drawing/2014/main" id="{37B2255A-A641-442C-A366-1891A82ED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678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533400</xdr:colOff>
      <xdr:row>34</xdr:row>
      <xdr:rowOff>161925</xdr:rowOff>
    </xdr:to>
    <xdr:pic>
      <xdr:nvPicPr>
        <xdr:cNvPr id="24" name="Picture 23" descr="Togepi icon">
          <a:extLst>
            <a:ext uri="{FF2B5EF4-FFF2-40B4-BE49-F238E27FC236}">
              <a16:creationId xmlns:a16="http://schemas.microsoft.com/office/drawing/2014/main" id="{E041937C-ACBD-41C5-94A9-2745104A3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488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533400</xdr:colOff>
      <xdr:row>36</xdr:row>
      <xdr:rowOff>9525</xdr:rowOff>
    </xdr:to>
    <xdr:pic>
      <xdr:nvPicPr>
        <xdr:cNvPr id="25" name="Picture 24" descr="Togetic icon">
          <a:extLst>
            <a:ext uri="{FF2B5EF4-FFF2-40B4-BE49-F238E27FC236}">
              <a16:creationId xmlns:a16="http://schemas.microsoft.com/office/drawing/2014/main" id="{34A301D0-580E-4E28-9391-7DBA883D8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533400</xdr:colOff>
      <xdr:row>37</xdr:row>
      <xdr:rowOff>19050</xdr:rowOff>
    </xdr:to>
    <xdr:pic>
      <xdr:nvPicPr>
        <xdr:cNvPr id="26" name="Picture 25" descr="Natu icon">
          <a:extLst>
            <a:ext uri="{FF2B5EF4-FFF2-40B4-BE49-F238E27FC236}">
              <a16:creationId xmlns:a16="http://schemas.microsoft.com/office/drawing/2014/main" id="{724C30F4-1E7E-4D95-ABED-28BB1C84C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775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533400</xdr:colOff>
      <xdr:row>39</xdr:row>
      <xdr:rowOff>19050</xdr:rowOff>
    </xdr:to>
    <xdr:pic>
      <xdr:nvPicPr>
        <xdr:cNvPr id="27" name="Picture 26" descr="Xatu icon">
          <a:extLst>
            <a:ext uri="{FF2B5EF4-FFF2-40B4-BE49-F238E27FC236}">
              <a16:creationId xmlns:a16="http://schemas.microsoft.com/office/drawing/2014/main" id="{8FADBA1E-3DE6-49BB-B869-D407AA5AD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533400</xdr:colOff>
      <xdr:row>41</xdr:row>
      <xdr:rowOff>9525</xdr:rowOff>
    </xdr:to>
    <xdr:pic>
      <xdr:nvPicPr>
        <xdr:cNvPr id="28" name="Picture 27" descr="Mareep icon">
          <a:extLst>
            <a:ext uri="{FF2B5EF4-FFF2-40B4-BE49-F238E27FC236}">
              <a16:creationId xmlns:a16="http://schemas.microsoft.com/office/drawing/2014/main" id="{E6A757F6-AC11-4B27-854B-348D950C40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395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533400</xdr:colOff>
      <xdr:row>42</xdr:row>
      <xdr:rowOff>9525</xdr:rowOff>
    </xdr:to>
    <xdr:pic>
      <xdr:nvPicPr>
        <xdr:cNvPr id="29" name="Picture 28" descr="Flaaffy icon">
          <a:extLst>
            <a:ext uri="{FF2B5EF4-FFF2-40B4-BE49-F238E27FC236}">
              <a16:creationId xmlns:a16="http://schemas.microsoft.com/office/drawing/2014/main" id="{2E2BD432-93C7-4A33-8065-9684EE8C1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01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533400</xdr:colOff>
      <xdr:row>43</xdr:row>
      <xdr:rowOff>9525</xdr:rowOff>
    </xdr:to>
    <xdr:pic>
      <xdr:nvPicPr>
        <xdr:cNvPr id="30" name="Picture 29" descr="Ampharos icon">
          <a:extLst>
            <a:ext uri="{FF2B5EF4-FFF2-40B4-BE49-F238E27FC236}">
              <a16:creationId xmlns:a16="http://schemas.microsoft.com/office/drawing/2014/main" id="{5D359A16-C35A-4D0F-A8B0-DFA64F76D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206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533400</xdr:colOff>
      <xdr:row>44</xdr:row>
      <xdr:rowOff>19050</xdr:rowOff>
    </xdr:to>
    <xdr:pic>
      <xdr:nvPicPr>
        <xdr:cNvPr id="31" name="Picture 30" descr="Mega Ampharos icon">
          <a:extLst>
            <a:ext uri="{FF2B5EF4-FFF2-40B4-BE49-F238E27FC236}">
              <a16:creationId xmlns:a16="http://schemas.microsoft.com/office/drawing/2014/main" id="{D9EAF5C5-4125-4139-8A69-E7F2B5230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111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533400</xdr:colOff>
      <xdr:row>46</xdr:row>
      <xdr:rowOff>9525</xdr:rowOff>
    </xdr:to>
    <xdr:pic>
      <xdr:nvPicPr>
        <xdr:cNvPr id="32" name="Picture 31" descr="Bellossom icon">
          <a:extLst>
            <a:ext uri="{FF2B5EF4-FFF2-40B4-BE49-F238E27FC236}">
              <a16:creationId xmlns:a16="http://schemas.microsoft.com/office/drawing/2014/main" id="{D3EE52A9-D71F-4A7C-BB99-D16137028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826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533400</xdr:colOff>
      <xdr:row>48</xdr:row>
      <xdr:rowOff>9525</xdr:rowOff>
    </xdr:to>
    <xdr:pic>
      <xdr:nvPicPr>
        <xdr:cNvPr id="33" name="Picture 32" descr="Marill icon">
          <a:extLst>
            <a:ext uri="{FF2B5EF4-FFF2-40B4-BE49-F238E27FC236}">
              <a16:creationId xmlns:a16="http://schemas.microsoft.com/office/drawing/2014/main" id="{2E6A9EEE-C7BC-4DF6-B1B8-0223F32CF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32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533400</xdr:colOff>
      <xdr:row>50</xdr:row>
      <xdr:rowOff>9525</xdr:rowOff>
    </xdr:to>
    <xdr:pic>
      <xdr:nvPicPr>
        <xdr:cNvPr id="34" name="Picture 33" descr="Azumarill icon">
          <a:extLst>
            <a:ext uri="{FF2B5EF4-FFF2-40B4-BE49-F238E27FC236}">
              <a16:creationId xmlns:a16="http://schemas.microsoft.com/office/drawing/2014/main" id="{281A9874-32A2-41DC-9181-98C428E91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637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533400</xdr:colOff>
      <xdr:row>51</xdr:row>
      <xdr:rowOff>9525</xdr:rowOff>
    </xdr:to>
    <xdr:pic>
      <xdr:nvPicPr>
        <xdr:cNvPr id="35" name="Picture 34" descr="Sudowoodo icon">
          <a:extLst>
            <a:ext uri="{FF2B5EF4-FFF2-40B4-BE49-F238E27FC236}">
              <a16:creationId xmlns:a16="http://schemas.microsoft.com/office/drawing/2014/main" id="{C2B6EC7A-5553-47CA-A584-F90B8AD98E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542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533400</xdr:colOff>
      <xdr:row>52</xdr:row>
      <xdr:rowOff>9525</xdr:rowOff>
    </xdr:to>
    <xdr:pic>
      <xdr:nvPicPr>
        <xdr:cNvPr id="36" name="Picture 35" descr="Politoed icon">
          <a:extLst>
            <a:ext uri="{FF2B5EF4-FFF2-40B4-BE49-F238E27FC236}">
              <a16:creationId xmlns:a16="http://schemas.microsoft.com/office/drawing/2014/main" id="{3A0D8C73-E0B4-4EAF-8FAA-F33376E6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447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533400</xdr:colOff>
      <xdr:row>54</xdr:row>
      <xdr:rowOff>9525</xdr:rowOff>
    </xdr:to>
    <xdr:pic>
      <xdr:nvPicPr>
        <xdr:cNvPr id="37" name="Picture 36" descr="Hoppip icon">
          <a:extLst>
            <a:ext uri="{FF2B5EF4-FFF2-40B4-BE49-F238E27FC236}">
              <a16:creationId xmlns:a16="http://schemas.microsoft.com/office/drawing/2014/main" id="{A2A0A5F6-34E1-469E-BB88-026573A6B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53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533400</xdr:colOff>
      <xdr:row>56</xdr:row>
      <xdr:rowOff>9525</xdr:rowOff>
    </xdr:to>
    <xdr:pic>
      <xdr:nvPicPr>
        <xdr:cNvPr id="38" name="Picture 37" descr="Skiploom icon">
          <a:extLst>
            <a:ext uri="{FF2B5EF4-FFF2-40B4-BE49-F238E27FC236}">
              <a16:creationId xmlns:a16="http://schemas.microsoft.com/office/drawing/2014/main" id="{3D5E2BD5-141C-4904-A235-7975CB2BF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58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533400</xdr:colOff>
      <xdr:row>58</xdr:row>
      <xdr:rowOff>9525</xdr:rowOff>
    </xdr:to>
    <xdr:pic>
      <xdr:nvPicPr>
        <xdr:cNvPr id="39" name="Picture 38" descr="Jumpluff icon">
          <a:extLst>
            <a:ext uri="{FF2B5EF4-FFF2-40B4-BE49-F238E27FC236}">
              <a16:creationId xmlns:a16="http://schemas.microsoft.com/office/drawing/2014/main" id="{6BE29E61-1DB5-4093-ADE6-2C4BFF86D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63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533400</xdr:colOff>
      <xdr:row>59</xdr:row>
      <xdr:rowOff>9525</xdr:rowOff>
    </xdr:to>
    <xdr:pic>
      <xdr:nvPicPr>
        <xdr:cNvPr id="40" name="Picture 39" descr="Aipom icon">
          <a:extLst>
            <a:ext uri="{FF2B5EF4-FFF2-40B4-BE49-F238E27FC236}">
              <a16:creationId xmlns:a16="http://schemas.microsoft.com/office/drawing/2014/main" id="{2A4ED9FE-800D-46FE-8473-566685243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068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533400</xdr:colOff>
      <xdr:row>60</xdr:row>
      <xdr:rowOff>9525</xdr:rowOff>
    </xdr:to>
    <xdr:pic>
      <xdr:nvPicPr>
        <xdr:cNvPr id="41" name="Picture 40" descr="Sunkern icon">
          <a:extLst>
            <a:ext uri="{FF2B5EF4-FFF2-40B4-BE49-F238E27FC236}">
              <a16:creationId xmlns:a16="http://schemas.microsoft.com/office/drawing/2014/main" id="{E2C72ED3-71B3-47C5-8E6A-E379879DA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974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533400</xdr:colOff>
      <xdr:row>61</xdr:row>
      <xdr:rowOff>9525</xdr:rowOff>
    </xdr:to>
    <xdr:pic>
      <xdr:nvPicPr>
        <xdr:cNvPr id="42" name="Picture 41" descr="Sunflora icon">
          <a:extLst>
            <a:ext uri="{FF2B5EF4-FFF2-40B4-BE49-F238E27FC236}">
              <a16:creationId xmlns:a16="http://schemas.microsoft.com/office/drawing/2014/main" id="{A2A07A86-7B2F-4E11-820B-3EAA86391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879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533400</xdr:colOff>
      <xdr:row>63</xdr:row>
      <xdr:rowOff>9525</xdr:rowOff>
    </xdr:to>
    <xdr:pic>
      <xdr:nvPicPr>
        <xdr:cNvPr id="43" name="Picture 42" descr="Yanma icon">
          <a:extLst>
            <a:ext uri="{FF2B5EF4-FFF2-40B4-BE49-F238E27FC236}">
              <a16:creationId xmlns:a16="http://schemas.microsoft.com/office/drawing/2014/main" id="{6241F882-58EC-4C75-9CB0-2C9283704E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784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533400</xdr:colOff>
      <xdr:row>64</xdr:row>
      <xdr:rowOff>209550</xdr:rowOff>
    </xdr:to>
    <xdr:pic>
      <xdr:nvPicPr>
        <xdr:cNvPr id="44" name="Picture 43" descr="Wooper icon">
          <a:extLst>
            <a:ext uri="{FF2B5EF4-FFF2-40B4-BE49-F238E27FC236}">
              <a16:creationId xmlns:a16="http://schemas.microsoft.com/office/drawing/2014/main" id="{8D2CE243-1B4F-4C3A-85B6-01B6FF094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689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533400</xdr:colOff>
      <xdr:row>66</xdr:row>
      <xdr:rowOff>209550</xdr:rowOff>
    </xdr:to>
    <xdr:pic>
      <xdr:nvPicPr>
        <xdr:cNvPr id="45" name="Picture 44" descr="Quagsire icon">
          <a:extLst>
            <a:ext uri="{FF2B5EF4-FFF2-40B4-BE49-F238E27FC236}">
              <a16:creationId xmlns:a16="http://schemas.microsoft.com/office/drawing/2014/main" id="{9D0C091E-62A7-45DD-BA2C-2BE71D1F9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533400</xdr:colOff>
      <xdr:row>68</xdr:row>
      <xdr:rowOff>9525</xdr:rowOff>
    </xdr:to>
    <xdr:pic>
      <xdr:nvPicPr>
        <xdr:cNvPr id="46" name="Picture 45" descr="Espeon icon">
          <a:extLst>
            <a:ext uri="{FF2B5EF4-FFF2-40B4-BE49-F238E27FC236}">
              <a16:creationId xmlns:a16="http://schemas.microsoft.com/office/drawing/2014/main" id="{BCE41E0C-D090-401F-A43A-23804D9D9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310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533400</xdr:colOff>
      <xdr:row>69</xdr:row>
      <xdr:rowOff>9525</xdr:rowOff>
    </xdr:to>
    <xdr:pic>
      <xdr:nvPicPr>
        <xdr:cNvPr id="47" name="Picture 46" descr="Umbreon icon">
          <a:extLst>
            <a:ext uri="{FF2B5EF4-FFF2-40B4-BE49-F238E27FC236}">
              <a16:creationId xmlns:a16="http://schemas.microsoft.com/office/drawing/2014/main" id="{37013EE7-3608-4D5F-B597-510D55DA1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21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533400</xdr:colOff>
      <xdr:row>71</xdr:row>
      <xdr:rowOff>9525</xdr:rowOff>
    </xdr:to>
    <xdr:pic>
      <xdr:nvPicPr>
        <xdr:cNvPr id="48" name="Picture 47" descr="Murkrow icon">
          <a:extLst>
            <a:ext uri="{FF2B5EF4-FFF2-40B4-BE49-F238E27FC236}">
              <a16:creationId xmlns:a16="http://schemas.microsoft.com/office/drawing/2014/main" id="{ACBB01F0-0FD1-4EF1-B552-012514F167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120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533400</xdr:colOff>
      <xdr:row>72</xdr:row>
      <xdr:rowOff>209550</xdr:rowOff>
    </xdr:to>
    <xdr:pic>
      <xdr:nvPicPr>
        <xdr:cNvPr id="49" name="Picture 48" descr="Slowking icon">
          <a:extLst>
            <a:ext uri="{FF2B5EF4-FFF2-40B4-BE49-F238E27FC236}">
              <a16:creationId xmlns:a16="http://schemas.microsoft.com/office/drawing/2014/main" id="{C33040E6-8BBC-4F6E-BCF2-A4E9ED3A9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26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533400</xdr:colOff>
      <xdr:row>74</xdr:row>
      <xdr:rowOff>19050</xdr:rowOff>
    </xdr:to>
    <xdr:pic>
      <xdr:nvPicPr>
        <xdr:cNvPr id="50" name="Picture 49" descr="Galarian Slowking icon">
          <a:extLst>
            <a:ext uri="{FF2B5EF4-FFF2-40B4-BE49-F238E27FC236}">
              <a16:creationId xmlns:a16="http://schemas.microsoft.com/office/drawing/2014/main" id="{EDD21925-DA7D-431F-B435-E40B11E35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836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533400</xdr:colOff>
      <xdr:row>76</xdr:row>
      <xdr:rowOff>9525</xdr:rowOff>
    </xdr:to>
    <xdr:pic>
      <xdr:nvPicPr>
        <xdr:cNvPr id="51" name="Picture 50" descr="Misdreavus icon">
          <a:extLst>
            <a:ext uri="{FF2B5EF4-FFF2-40B4-BE49-F238E27FC236}">
              <a16:creationId xmlns:a16="http://schemas.microsoft.com/office/drawing/2014/main" id="{5FAC125E-E8C0-48C0-A5B4-4A36FF38C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551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533400</xdr:colOff>
      <xdr:row>77</xdr:row>
      <xdr:rowOff>9525</xdr:rowOff>
    </xdr:to>
    <xdr:pic>
      <xdr:nvPicPr>
        <xdr:cNvPr id="52" name="Picture 51" descr="Unown icon">
          <a:extLst>
            <a:ext uri="{FF2B5EF4-FFF2-40B4-BE49-F238E27FC236}">
              <a16:creationId xmlns:a16="http://schemas.microsoft.com/office/drawing/2014/main" id="{2A89949C-CE2C-4EDF-B0A4-4DCE2AA3F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456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533400</xdr:colOff>
      <xdr:row>78</xdr:row>
      <xdr:rowOff>9525</xdr:rowOff>
    </xdr:to>
    <xdr:pic>
      <xdr:nvPicPr>
        <xdr:cNvPr id="53" name="Picture 52" descr="Wobbuffet icon">
          <a:extLst>
            <a:ext uri="{FF2B5EF4-FFF2-40B4-BE49-F238E27FC236}">
              <a16:creationId xmlns:a16="http://schemas.microsoft.com/office/drawing/2014/main" id="{7703B583-10A3-4C84-8939-13D88C1A6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362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533400</xdr:colOff>
      <xdr:row>79</xdr:row>
      <xdr:rowOff>19050</xdr:rowOff>
    </xdr:to>
    <xdr:pic>
      <xdr:nvPicPr>
        <xdr:cNvPr id="54" name="Picture 53" descr="Girafarig icon">
          <a:extLst>
            <a:ext uri="{FF2B5EF4-FFF2-40B4-BE49-F238E27FC236}">
              <a16:creationId xmlns:a16="http://schemas.microsoft.com/office/drawing/2014/main" id="{1F274CDE-0D4F-45E3-8EEB-EF99D0A65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267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533400</xdr:colOff>
      <xdr:row>81</xdr:row>
      <xdr:rowOff>161925</xdr:rowOff>
    </xdr:to>
    <xdr:pic>
      <xdr:nvPicPr>
        <xdr:cNvPr id="55" name="Picture 54" descr="Pineco icon">
          <a:extLst>
            <a:ext uri="{FF2B5EF4-FFF2-40B4-BE49-F238E27FC236}">
              <a16:creationId xmlns:a16="http://schemas.microsoft.com/office/drawing/2014/main" id="{56A2E085-955E-4347-A61C-828C2B4A1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82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533400</xdr:colOff>
      <xdr:row>83</xdr:row>
      <xdr:rowOff>9525</xdr:rowOff>
    </xdr:to>
    <xdr:pic>
      <xdr:nvPicPr>
        <xdr:cNvPr id="56" name="Picture 55" descr="Forretress icon">
          <a:extLst>
            <a:ext uri="{FF2B5EF4-FFF2-40B4-BE49-F238E27FC236}">
              <a16:creationId xmlns:a16="http://schemas.microsoft.com/office/drawing/2014/main" id="{39F00BF2-CAF7-4207-BABD-666931FA6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36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533400</xdr:colOff>
      <xdr:row>84</xdr:row>
      <xdr:rowOff>9525</xdr:rowOff>
    </xdr:to>
    <xdr:pic>
      <xdr:nvPicPr>
        <xdr:cNvPr id="57" name="Picture 56" descr="Dunsparce icon">
          <a:extLst>
            <a:ext uri="{FF2B5EF4-FFF2-40B4-BE49-F238E27FC236}">
              <a16:creationId xmlns:a16="http://schemas.microsoft.com/office/drawing/2014/main" id="{08EB25BC-D6AA-4C3F-B094-D6AF22EED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269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533400</xdr:colOff>
      <xdr:row>85</xdr:row>
      <xdr:rowOff>19050</xdr:rowOff>
    </xdr:to>
    <xdr:pic>
      <xdr:nvPicPr>
        <xdr:cNvPr id="58" name="Picture 57" descr="Gligar icon">
          <a:extLst>
            <a:ext uri="{FF2B5EF4-FFF2-40B4-BE49-F238E27FC236}">
              <a16:creationId xmlns:a16="http://schemas.microsoft.com/office/drawing/2014/main" id="{C178BD7A-58C0-43AD-AA39-BF12D6240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174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533400</xdr:colOff>
      <xdr:row>87</xdr:row>
      <xdr:rowOff>209550</xdr:rowOff>
    </xdr:to>
    <xdr:pic>
      <xdr:nvPicPr>
        <xdr:cNvPr id="59" name="Picture 58" descr="Steelix icon">
          <a:extLst>
            <a:ext uri="{FF2B5EF4-FFF2-40B4-BE49-F238E27FC236}">
              <a16:creationId xmlns:a16="http://schemas.microsoft.com/office/drawing/2014/main" id="{F2130029-75E5-4A79-8802-CFBA66B01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984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533400</xdr:colOff>
      <xdr:row>89</xdr:row>
      <xdr:rowOff>209550</xdr:rowOff>
    </xdr:to>
    <xdr:pic>
      <xdr:nvPicPr>
        <xdr:cNvPr id="60" name="Picture 59" descr="Mega Steelix icon">
          <a:extLst>
            <a:ext uri="{FF2B5EF4-FFF2-40B4-BE49-F238E27FC236}">
              <a16:creationId xmlns:a16="http://schemas.microsoft.com/office/drawing/2014/main" id="{AD0D6DFD-CC9C-4500-97B9-A630357C0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794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533400</xdr:colOff>
      <xdr:row>91</xdr:row>
      <xdr:rowOff>9525</xdr:rowOff>
    </xdr:to>
    <xdr:pic>
      <xdr:nvPicPr>
        <xdr:cNvPr id="61" name="Picture 60" descr="Snubbull icon">
          <a:extLst>
            <a:ext uri="{FF2B5EF4-FFF2-40B4-BE49-F238E27FC236}">
              <a16:creationId xmlns:a16="http://schemas.microsoft.com/office/drawing/2014/main" id="{EC01875C-46BB-49F2-88A8-8599FCBFE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605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533400</xdr:colOff>
      <xdr:row>92</xdr:row>
      <xdr:rowOff>9525</xdr:rowOff>
    </xdr:to>
    <xdr:pic>
      <xdr:nvPicPr>
        <xdr:cNvPr id="62" name="Picture 61" descr="Granbull icon">
          <a:extLst>
            <a:ext uri="{FF2B5EF4-FFF2-40B4-BE49-F238E27FC236}">
              <a16:creationId xmlns:a16="http://schemas.microsoft.com/office/drawing/2014/main" id="{3AD75DBA-F5F8-49AC-8CB9-B6892E99D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510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533400</xdr:colOff>
      <xdr:row>93</xdr:row>
      <xdr:rowOff>209550</xdr:rowOff>
    </xdr:to>
    <xdr:pic>
      <xdr:nvPicPr>
        <xdr:cNvPr id="63" name="Picture 62" descr="Qwilfish icon">
          <a:extLst>
            <a:ext uri="{FF2B5EF4-FFF2-40B4-BE49-F238E27FC236}">
              <a16:creationId xmlns:a16="http://schemas.microsoft.com/office/drawing/2014/main" id="{0A8997E6-A7EE-4EA6-A4B5-6217AE15D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41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533400</xdr:colOff>
      <xdr:row>96</xdr:row>
      <xdr:rowOff>9525</xdr:rowOff>
    </xdr:to>
    <xdr:pic>
      <xdr:nvPicPr>
        <xdr:cNvPr id="64" name="Picture 63" descr="Scizor icon">
          <a:extLst>
            <a:ext uri="{FF2B5EF4-FFF2-40B4-BE49-F238E27FC236}">
              <a16:creationId xmlns:a16="http://schemas.microsoft.com/office/drawing/2014/main" id="{CEA73FD5-E57E-4A81-9C67-FC6A1B4F4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225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533400</xdr:colOff>
      <xdr:row>97</xdr:row>
      <xdr:rowOff>209550</xdr:rowOff>
    </xdr:to>
    <xdr:pic>
      <xdr:nvPicPr>
        <xdr:cNvPr id="65" name="Picture 64" descr="Mega Scizor icon">
          <a:extLst>
            <a:ext uri="{FF2B5EF4-FFF2-40B4-BE49-F238E27FC236}">
              <a16:creationId xmlns:a16="http://schemas.microsoft.com/office/drawing/2014/main" id="{5A0FDBF1-CE4D-4165-BDD0-4411F8730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131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533400</xdr:colOff>
      <xdr:row>100</xdr:row>
      <xdr:rowOff>9525</xdr:rowOff>
    </xdr:to>
    <xdr:pic>
      <xdr:nvPicPr>
        <xdr:cNvPr id="66" name="Picture 65" descr="Shuckle icon">
          <a:extLst>
            <a:ext uri="{FF2B5EF4-FFF2-40B4-BE49-F238E27FC236}">
              <a16:creationId xmlns:a16="http://schemas.microsoft.com/office/drawing/2014/main" id="{1B6F5267-1C8B-4827-9C81-C0D9BB84F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607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533400</xdr:colOff>
      <xdr:row>101</xdr:row>
      <xdr:rowOff>209550</xdr:rowOff>
    </xdr:to>
    <xdr:pic>
      <xdr:nvPicPr>
        <xdr:cNvPr id="67" name="Picture 66" descr="Heracross icon">
          <a:extLst>
            <a:ext uri="{FF2B5EF4-FFF2-40B4-BE49-F238E27FC236}">
              <a16:creationId xmlns:a16="http://schemas.microsoft.com/office/drawing/2014/main" id="{493EF39B-5FBC-457F-8014-CC6B29B1A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513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533400</xdr:colOff>
      <xdr:row>103</xdr:row>
      <xdr:rowOff>19050</xdr:rowOff>
    </xdr:to>
    <xdr:pic>
      <xdr:nvPicPr>
        <xdr:cNvPr id="68" name="Picture 67" descr="Mega Heracross icon">
          <a:extLst>
            <a:ext uri="{FF2B5EF4-FFF2-40B4-BE49-F238E27FC236}">
              <a16:creationId xmlns:a16="http://schemas.microsoft.com/office/drawing/2014/main" id="{571D9E86-0571-4F20-916D-71CBF7281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323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533400</xdr:colOff>
      <xdr:row>106</xdr:row>
      <xdr:rowOff>9525</xdr:rowOff>
    </xdr:to>
    <xdr:pic>
      <xdr:nvPicPr>
        <xdr:cNvPr id="69" name="Picture 68" descr="Sneasel icon">
          <a:extLst>
            <a:ext uri="{FF2B5EF4-FFF2-40B4-BE49-F238E27FC236}">
              <a16:creationId xmlns:a16="http://schemas.microsoft.com/office/drawing/2014/main" id="{29B05D91-8B64-4C8A-9910-3353836A1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8038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533400</xdr:colOff>
      <xdr:row>107</xdr:row>
      <xdr:rowOff>9525</xdr:rowOff>
    </xdr:to>
    <xdr:pic>
      <xdr:nvPicPr>
        <xdr:cNvPr id="70" name="Picture 69" descr="Teddiursa icon">
          <a:extLst>
            <a:ext uri="{FF2B5EF4-FFF2-40B4-BE49-F238E27FC236}">
              <a16:creationId xmlns:a16="http://schemas.microsoft.com/office/drawing/2014/main" id="{51410DA6-BBA4-4DD9-A046-55CE3A93E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94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533400</xdr:colOff>
      <xdr:row>108</xdr:row>
      <xdr:rowOff>9525</xdr:rowOff>
    </xdr:to>
    <xdr:pic>
      <xdr:nvPicPr>
        <xdr:cNvPr id="71" name="Picture 70" descr="Ursaring icon">
          <a:extLst>
            <a:ext uri="{FF2B5EF4-FFF2-40B4-BE49-F238E27FC236}">
              <a16:creationId xmlns:a16="http://schemas.microsoft.com/office/drawing/2014/main" id="{C44FCAB1-0929-4AB8-BC1D-AE81E4C3B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849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533400</xdr:colOff>
      <xdr:row>109</xdr:row>
      <xdr:rowOff>161925</xdr:rowOff>
    </xdr:to>
    <xdr:pic>
      <xdr:nvPicPr>
        <xdr:cNvPr id="72" name="Picture 71" descr="Slugma icon">
          <a:extLst>
            <a:ext uri="{FF2B5EF4-FFF2-40B4-BE49-F238E27FC236}">
              <a16:creationId xmlns:a16="http://schemas.microsoft.com/office/drawing/2014/main" id="{DE2A2BBF-950A-4F8C-8705-40A339B02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754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533400</xdr:colOff>
      <xdr:row>111</xdr:row>
      <xdr:rowOff>9525</xdr:rowOff>
    </xdr:to>
    <xdr:pic>
      <xdr:nvPicPr>
        <xdr:cNvPr id="73" name="Picture 72" descr="Magcargo icon">
          <a:extLst>
            <a:ext uri="{FF2B5EF4-FFF2-40B4-BE49-F238E27FC236}">
              <a16:creationId xmlns:a16="http://schemas.microsoft.com/office/drawing/2014/main" id="{335C937F-E7CD-4A89-85C2-E2B9E0AC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13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533400</xdr:colOff>
      <xdr:row>112</xdr:row>
      <xdr:rowOff>209550</xdr:rowOff>
    </xdr:to>
    <xdr:pic>
      <xdr:nvPicPr>
        <xdr:cNvPr id="74" name="Picture 73" descr="Swinub icon">
          <a:extLst>
            <a:ext uri="{FF2B5EF4-FFF2-40B4-BE49-F238E27FC236}">
              <a16:creationId xmlns:a16="http://schemas.microsoft.com/office/drawing/2014/main" id="{46FC2679-E4BF-4F6E-9DA9-ED0F57FE0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040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533400</xdr:colOff>
      <xdr:row>114</xdr:row>
      <xdr:rowOff>209550</xdr:rowOff>
    </xdr:to>
    <xdr:pic>
      <xdr:nvPicPr>
        <xdr:cNvPr id="75" name="Picture 74" descr="Piloswine icon">
          <a:extLst>
            <a:ext uri="{FF2B5EF4-FFF2-40B4-BE49-F238E27FC236}">
              <a16:creationId xmlns:a16="http://schemas.microsoft.com/office/drawing/2014/main" id="{556C6C86-C791-4671-9BA7-C99B342D6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851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533400</xdr:colOff>
      <xdr:row>117</xdr:row>
      <xdr:rowOff>9525</xdr:rowOff>
    </xdr:to>
    <xdr:pic>
      <xdr:nvPicPr>
        <xdr:cNvPr id="76" name="Picture 75" descr="Corsola icon">
          <a:extLst>
            <a:ext uri="{FF2B5EF4-FFF2-40B4-BE49-F238E27FC236}">
              <a16:creationId xmlns:a16="http://schemas.microsoft.com/office/drawing/2014/main" id="{07DF51B8-C686-4EBE-9715-5E439403D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661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533400</xdr:colOff>
      <xdr:row>118</xdr:row>
      <xdr:rowOff>209550</xdr:rowOff>
    </xdr:to>
    <xdr:pic>
      <xdr:nvPicPr>
        <xdr:cNvPr id="77" name="Picture 76" descr="Galarian Corsola icon">
          <a:extLst>
            <a:ext uri="{FF2B5EF4-FFF2-40B4-BE49-F238E27FC236}">
              <a16:creationId xmlns:a16="http://schemas.microsoft.com/office/drawing/2014/main" id="{B9893572-F94C-4A54-9BBD-F6700E75D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566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533400</xdr:colOff>
      <xdr:row>120</xdr:row>
      <xdr:rowOff>9525</xdr:rowOff>
    </xdr:to>
    <xdr:pic>
      <xdr:nvPicPr>
        <xdr:cNvPr id="78" name="Picture 77" descr="Remoraid icon">
          <a:extLst>
            <a:ext uri="{FF2B5EF4-FFF2-40B4-BE49-F238E27FC236}">
              <a16:creationId xmlns:a16="http://schemas.microsoft.com/office/drawing/2014/main" id="{2709D8AA-9D27-42EF-8E4C-FC386CCE2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043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533400</xdr:colOff>
      <xdr:row>121</xdr:row>
      <xdr:rowOff>9525</xdr:rowOff>
    </xdr:to>
    <xdr:pic>
      <xdr:nvPicPr>
        <xdr:cNvPr id="79" name="Picture 78" descr="Octillery icon">
          <a:extLst>
            <a:ext uri="{FF2B5EF4-FFF2-40B4-BE49-F238E27FC236}">
              <a16:creationId xmlns:a16="http://schemas.microsoft.com/office/drawing/2014/main" id="{3D1CE286-0F25-4FCF-9C6C-4BE9414F3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948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533400</xdr:colOff>
      <xdr:row>123</xdr:row>
      <xdr:rowOff>9525</xdr:rowOff>
    </xdr:to>
    <xdr:pic>
      <xdr:nvPicPr>
        <xdr:cNvPr id="80" name="Picture 79" descr="Delibird icon">
          <a:extLst>
            <a:ext uri="{FF2B5EF4-FFF2-40B4-BE49-F238E27FC236}">
              <a16:creationId xmlns:a16="http://schemas.microsoft.com/office/drawing/2014/main" id="{668C9A74-21A8-4047-BE94-053BBE8A3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85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533400</xdr:colOff>
      <xdr:row>125</xdr:row>
      <xdr:rowOff>9525</xdr:rowOff>
    </xdr:to>
    <xdr:pic>
      <xdr:nvPicPr>
        <xdr:cNvPr id="81" name="Picture 80" descr="Mantine icon">
          <a:extLst>
            <a:ext uri="{FF2B5EF4-FFF2-40B4-BE49-F238E27FC236}">
              <a16:creationId xmlns:a16="http://schemas.microsoft.com/office/drawing/2014/main" id="{E0BB86BE-F1FF-4CB4-A1E7-83834480D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759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533400</xdr:colOff>
      <xdr:row>127</xdr:row>
      <xdr:rowOff>9525</xdr:rowOff>
    </xdr:to>
    <xdr:pic>
      <xdr:nvPicPr>
        <xdr:cNvPr id="82" name="Picture 81" descr="Skarmory icon">
          <a:extLst>
            <a:ext uri="{FF2B5EF4-FFF2-40B4-BE49-F238E27FC236}">
              <a16:creationId xmlns:a16="http://schemas.microsoft.com/office/drawing/2014/main" id="{031B93FE-CDE8-407D-9ABE-4AEAAF4C4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1664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533400</xdr:colOff>
      <xdr:row>129</xdr:row>
      <xdr:rowOff>9525</xdr:rowOff>
    </xdr:to>
    <xdr:pic>
      <xdr:nvPicPr>
        <xdr:cNvPr id="83" name="Picture 82" descr="Houndour icon">
          <a:extLst>
            <a:ext uri="{FF2B5EF4-FFF2-40B4-BE49-F238E27FC236}">
              <a16:creationId xmlns:a16="http://schemas.microsoft.com/office/drawing/2014/main" id="{B39D7E26-F09B-4E31-A413-E8D6711B7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569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533400</xdr:colOff>
      <xdr:row>131</xdr:row>
      <xdr:rowOff>9525</xdr:rowOff>
    </xdr:to>
    <xdr:pic>
      <xdr:nvPicPr>
        <xdr:cNvPr id="84" name="Picture 83" descr="Houndoom icon">
          <a:extLst>
            <a:ext uri="{FF2B5EF4-FFF2-40B4-BE49-F238E27FC236}">
              <a16:creationId xmlns:a16="http://schemas.microsoft.com/office/drawing/2014/main" id="{DB451728-655F-4018-A30D-A4D4FFB10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474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533400</xdr:colOff>
      <xdr:row>132</xdr:row>
      <xdr:rowOff>19050</xdr:rowOff>
    </xdr:to>
    <xdr:pic>
      <xdr:nvPicPr>
        <xdr:cNvPr id="85" name="Picture 84" descr="Mega Houndoom icon">
          <a:extLst>
            <a:ext uri="{FF2B5EF4-FFF2-40B4-BE49-F238E27FC236}">
              <a16:creationId xmlns:a16="http://schemas.microsoft.com/office/drawing/2014/main" id="{4032EDCD-2C2D-4CA1-813C-FDC3F1B26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533400</xdr:colOff>
      <xdr:row>134</xdr:row>
      <xdr:rowOff>209550</xdr:rowOff>
    </xdr:to>
    <xdr:pic>
      <xdr:nvPicPr>
        <xdr:cNvPr id="86" name="Picture 85" descr="Kingdra icon">
          <a:extLst>
            <a:ext uri="{FF2B5EF4-FFF2-40B4-BE49-F238E27FC236}">
              <a16:creationId xmlns:a16="http://schemas.microsoft.com/office/drawing/2014/main" id="{8832755F-6BAA-49E7-9E70-0BA19BDD5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533400</xdr:colOff>
      <xdr:row>136</xdr:row>
      <xdr:rowOff>9525</xdr:rowOff>
    </xdr:to>
    <xdr:pic>
      <xdr:nvPicPr>
        <xdr:cNvPr id="87" name="Picture 86" descr="Phanpy icon">
          <a:extLst>
            <a:ext uri="{FF2B5EF4-FFF2-40B4-BE49-F238E27FC236}">
              <a16:creationId xmlns:a16="http://schemas.microsoft.com/office/drawing/2014/main" id="{794901DF-B71F-4BE2-9003-4B1481CE6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810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533400</xdr:colOff>
      <xdr:row>137</xdr:row>
      <xdr:rowOff>9525</xdr:rowOff>
    </xdr:to>
    <xdr:pic>
      <xdr:nvPicPr>
        <xdr:cNvPr id="88" name="Picture 87" descr="Donphan icon">
          <a:extLst>
            <a:ext uri="{FF2B5EF4-FFF2-40B4-BE49-F238E27FC236}">
              <a16:creationId xmlns:a16="http://schemas.microsoft.com/office/drawing/2014/main" id="{57F65680-4F6F-4387-A50C-E1943B2F3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715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533400</xdr:colOff>
      <xdr:row>138</xdr:row>
      <xdr:rowOff>9525</xdr:rowOff>
    </xdr:to>
    <xdr:pic>
      <xdr:nvPicPr>
        <xdr:cNvPr id="89" name="Picture 88" descr="Porygon2 icon">
          <a:extLst>
            <a:ext uri="{FF2B5EF4-FFF2-40B4-BE49-F238E27FC236}">
              <a16:creationId xmlns:a16="http://schemas.microsoft.com/office/drawing/2014/main" id="{17B20FDD-86F7-4F52-92F1-4DD24DEAB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620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533400</xdr:colOff>
      <xdr:row>139</xdr:row>
      <xdr:rowOff>9525</xdr:rowOff>
    </xdr:to>
    <xdr:pic>
      <xdr:nvPicPr>
        <xdr:cNvPr id="90" name="Picture 89" descr="Stantler icon">
          <a:extLst>
            <a:ext uri="{FF2B5EF4-FFF2-40B4-BE49-F238E27FC236}">
              <a16:creationId xmlns:a16="http://schemas.microsoft.com/office/drawing/2014/main" id="{BB3D3D99-E72D-4245-A537-90B7F6D0C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533400</xdr:colOff>
      <xdr:row>140</xdr:row>
      <xdr:rowOff>9525</xdr:rowOff>
    </xdr:to>
    <xdr:pic>
      <xdr:nvPicPr>
        <xdr:cNvPr id="91" name="Picture 90" descr="Smeargle icon">
          <a:extLst>
            <a:ext uri="{FF2B5EF4-FFF2-40B4-BE49-F238E27FC236}">
              <a16:creationId xmlns:a16="http://schemas.microsoft.com/office/drawing/2014/main" id="{7524A61B-E7F0-4428-8B5C-A5D3F05275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431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533400</xdr:colOff>
      <xdr:row>141</xdr:row>
      <xdr:rowOff>9525</xdr:rowOff>
    </xdr:to>
    <xdr:pic>
      <xdr:nvPicPr>
        <xdr:cNvPr id="92" name="Picture 91" descr="Tyrogue icon">
          <a:extLst>
            <a:ext uri="{FF2B5EF4-FFF2-40B4-BE49-F238E27FC236}">
              <a16:creationId xmlns:a16="http://schemas.microsoft.com/office/drawing/2014/main" id="{14E20B88-8A94-451B-B630-3EF9570C9B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336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533400</xdr:colOff>
      <xdr:row>142</xdr:row>
      <xdr:rowOff>9525</xdr:rowOff>
    </xdr:to>
    <xdr:pic>
      <xdr:nvPicPr>
        <xdr:cNvPr id="93" name="Picture 92" descr="Hitmontop icon">
          <a:extLst>
            <a:ext uri="{FF2B5EF4-FFF2-40B4-BE49-F238E27FC236}">
              <a16:creationId xmlns:a16="http://schemas.microsoft.com/office/drawing/2014/main" id="{B4F126A1-DE87-48D4-9E86-375F4CB90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241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533400</xdr:colOff>
      <xdr:row>143</xdr:row>
      <xdr:rowOff>209550</xdr:rowOff>
    </xdr:to>
    <xdr:pic>
      <xdr:nvPicPr>
        <xdr:cNvPr id="94" name="Picture 93" descr="Smoochum icon">
          <a:extLst>
            <a:ext uri="{FF2B5EF4-FFF2-40B4-BE49-F238E27FC236}">
              <a16:creationId xmlns:a16="http://schemas.microsoft.com/office/drawing/2014/main" id="{AF35F4C2-835B-42B4-BCB5-34F3C4B16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147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533400</xdr:colOff>
      <xdr:row>145</xdr:row>
      <xdr:rowOff>9525</xdr:rowOff>
    </xdr:to>
    <xdr:pic>
      <xdr:nvPicPr>
        <xdr:cNvPr id="95" name="Picture 94" descr="Elekid icon">
          <a:extLst>
            <a:ext uri="{FF2B5EF4-FFF2-40B4-BE49-F238E27FC236}">
              <a16:creationId xmlns:a16="http://schemas.microsoft.com/office/drawing/2014/main" id="{90575C12-9B68-4B16-8CBE-0F32C451D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957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533400</xdr:colOff>
      <xdr:row>146</xdr:row>
      <xdr:rowOff>161925</xdr:rowOff>
    </xdr:to>
    <xdr:pic>
      <xdr:nvPicPr>
        <xdr:cNvPr id="96" name="Picture 95" descr="Magby icon">
          <a:extLst>
            <a:ext uri="{FF2B5EF4-FFF2-40B4-BE49-F238E27FC236}">
              <a16:creationId xmlns:a16="http://schemas.microsoft.com/office/drawing/2014/main" id="{FBD775C8-EBC1-4E51-8C96-2846A3FB7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62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533400</xdr:colOff>
      <xdr:row>147</xdr:row>
      <xdr:rowOff>9525</xdr:rowOff>
    </xdr:to>
    <xdr:pic>
      <xdr:nvPicPr>
        <xdr:cNvPr id="97" name="Picture 96" descr="Miltank icon">
          <a:extLst>
            <a:ext uri="{FF2B5EF4-FFF2-40B4-BE49-F238E27FC236}">
              <a16:creationId xmlns:a16="http://schemas.microsoft.com/office/drawing/2014/main" id="{D3305CB0-404E-49D4-8B9C-D818FB6895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24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533400</xdr:colOff>
      <xdr:row>148</xdr:row>
      <xdr:rowOff>9525</xdr:rowOff>
    </xdr:to>
    <xdr:pic>
      <xdr:nvPicPr>
        <xdr:cNvPr id="98" name="Picture 97" descr="Blissey icon">
          <a:extLst>
            <a:ext uri="{FF2B5EF4-FFF2-40B4-BE49-F238E27FC236}">
              <a16:creationId xmlns:a16="http://schemas.microsoft.com/office/drawing/2014/main" id="{12261239-A515-44D8-947F-420D3B823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149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533400</xdr:colOff>
      <xdr:row>149</xdr:row>
      <xdr:rowOff>9525</xdr:rowOff>
    </xdr:to>
    <xdr:pic>
      <xdr:nvPicPr>
        <xdr:cNvPr id="99" name="Picture 98" descr="Raikou icon">
          <a:extLst>
            <a:ext uri="{FF2B5EF4-FFF2-40B4-BE49-F238E27FC236}">
              <a16:creationId xmlns:a16="http://schemas.microsoft.com/office/drawing/2014/main" id="{34BF02E5-F1BF-4131-91FF-5A7A46AB7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054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533400</xdr:colOff>
      <xdr:row>150</xdr:row>
      <xdr:rowOff>161925</xdr:rowOff>
    </xdr:to>
    <xdr:pic>
      <xdr:nvPicPr>
        <xdr:cNvPr id="100" name="Picture 99" descr="Entei icon">
          <a:extLst>
            <a:ext uri="{FF2B5EF4-FFF2-40B4-BE49-F238E27FC236}">
              <a16:creationId xmlns:a16="http://schemas.microsoft.com/office/drawing/2014/main" id="{5C36427A-1A09-4679-A0FB-74CCF3449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959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533400</xdr:colOff>
      <xdr:row>151</xdr:row>
      <xdr:rowOff>9525</xdr:rowOff>
    </xdr:to>
    <xdr:pic>
      <xdr:nvPicPr>
        <xdr:cNvPr id="101" name="Picture 100" descr="Suicune icon">
          <a:extLst>
            <a:ext uri="{FF2B5EF4-FFF2-40B4-BE49-F238E27FC236}">
              <a16:creationId xmlns:a16="http://schemas.microsoft.com/office/drawing/2014/main" id="{F4B0A053-68ED-40BF-A483-E5276EF85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340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533400</xdr:colOff>
      <xdr:row>152</xdr:row>
      <xdr:rowOff>209550</xdr:rowOff>
    </xdr:to>
    <xdr:pic>
      <xdr:nvPicPr>
        <xdr:cNvPr id="102" name="Picture 101" descr="Larvitar icon">
          <a:extLst>
            <a:ext uri="{FF2B5EF4-FFF2-40B4-BE49-F238E27FC236}">
              <a16:creationId xmlns:a16="http://schemas.microsoft.com/office/drawing/2014/main" id="{186311D7-5E9D-40B4-B615-DDA2F8A47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246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533400</xdr:colOff>
      <xdr:row>154</xdr:row>
      <xdr:rowOff>209550</xdr:rowOff>
    </xdr:to>
    <xdr:pic>
      <xdr:nvPicPr>
        <xdr:cNvPr id="103" name="Picture 102" descr="Pupitar icon">
          <a:extLst>
            <a:ext uri="{FF2B5EF4-FFF2-40B4-BE49-F238E27FC236}">
              <a16:creationId xmlns:a16="http://schemas.microsoft.com/office/drawing/2014/main" id="{8C19D3F8-3772-4AEF-909F-B7772D84F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056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533400</xdr:colOff>
      <xdr:row>157</xdr:row>
      <xdr:rowOff>9525</xdr:rowOff>
    </xdr:to>
    <xdr:pic>
      <xdr:nvPicPr>
        <xdr:cNvPr id="104" name="Picture 103" descr="Tyranitar icon">
          <a:extLst>
            <a:ext uri="{FF2B5EF4-FFF2-40B4-BE49-F238E27FC236}">
              <a16:creationId xmlns:a16="http://schemas.microsoft.com/office/drawing/2014/main" id="{15B26478-4754-4F4B-B43C-1A79C1980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866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533400</xdr:colOff>
      <xdr:row>158</xdr:row>
      <xdr:rowOff>19050</xdr:rowOff>
    </xdr:to>
    <xdr:pic>
      <xdr:nvPicPr>
        <xdr:cNvPr id="105" name="Picture 104" descr="Mega Tyranitar icon">
          <a:extLst>
            <a:ext uri="{FF2B5EF4-FFF2-40B4-BE49-F238E27FC236}">
              <a16:creationId xmlns:a16="http://schemas.microsoft.com/office/drawing/2014/main" id="{AD7C020A-C64C-4149-AA1A-B11326964B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9771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533400</xdr:colOff>
      <xdr:row>160</xdr:row>
      <xdr:rowOff>19050</xdr:rowOff>
    </xdr:to>
    <xdr:pic>
      <xdr:nvPicPr>
        <xdr:cNvPr id="106" name="Picture 105" descr="Lugia icon">
          <a:extLst>
            <a:ext uri="{FF2B5EF4-FFF2-40B4-BE49-F238E27FC236}">
              <a16:creationId xmlns:a16="http://schemas.microsoft.com/office/drawing/2014/main" id="{1ACCB29E-239F-4A3D-B366-59590D0B2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6153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533400</xdr:colOff>
      <xdr:row>163</xdr:row>
      <xdr:rowOff>9525</xdr:rowOff>
    </xdr:to>
    <xdr:pic>
      <xdr:nvPicPr>
        <xdr:cNvPr id="107" name="Picture 106" descr="Ho-oh icon">
          <a:extLst>
            <a:ext uri="{FF2B5EF4-FFF2-40B4-BE49-F238E27FC236}">
              <a16:creationId xmlns:a16="http://schemas.microsoft.com/office/drawing/2014/main" id="{BE02B285-512B-44F2-A29E-67985A020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9637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533400</xdr:colOff>
      <xdr:row>164</xdr:row>
      <xdr:rowOff>19050</xdr:rowOff>
    </xdr:to>
    <xdr:pic>
      <xdr:nvPicPr>
        <xdr:cNvPr id="108" name="Picture 107" descr="Celebi icon">
          <a:extLst>
            <a:ext uri="{FF2B5EF4-FFF2-40B4-BE49-F238E27FC236}">
              <a16:creationId xmlns:a16="http://schemas.microsoft.com/office/drawing/2014/main" id="{C907F83B-5C04-4B58-BA6F-7A91653F6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8690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533400</xdr:colOff>
      <xdr:row>166</xdr:row>
      <xdr:rowOff>9525</xdr:rowOff>
    </xdr:to>
    <xdr:pic>
      <xdr:nvPicPr>
        <xdr:cNvPr id="109" name="Picture 108" descr="Treecko icon">
          <a:extLst>
            <a:ext uri="{FF2B5EF4-FFF2-40B4-BE49-F238E27FC236}">
              <a16:creationId xmlns:a16="http://schemas.microsoft.com/office/drawing/2014/main" id="{AAD98D8E-0282-4E80-A8A8-40B04BA2F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67925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533400</xdr:colOff>
      <xdr:row>167</xdr:row>
      <xdr:rowOff>161925</xdr:rowOff>
    </xdr:to>
    <xdr:pic>
      <xdr:nvPicPr>
        <xdr:cNvPr id="110" name="Picture 109" descr="Grovyle icon">
          <a:extLst>
            <a:ext uri="{FF2B5EF4-FFF2-40B4-BE49-F238E27FC236}">
              <a16:creationId xmlns:a16="http://schemas.microsoft.com/office/drawing/2014/main" id="{C92D7A4E-61E6-409D-BDA0-39E914380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58450"/>
          <a:ext cx="5334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de/sinnoh_cube_Adersi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kemon"/>
      <sheetName val="moves"/>
      <sheetName val="analysis"/>
    </sheetNames>
    <sheetDataSet>
      <sheetData sheetId="0">
        <row r="5">
          <cell r="R5">
            <v>11</v>
          </cell>
          <cell r="AA5" t="str">
            <v>Water Gun</v>
          </cell>
        </row>
        <row r="6">
          <cell r="R6">
            <v>13</v>
          </cell>
          <cell r="AA6" t="str">
            <v>Force Palm</v>
          </cell>
        </row>
        <row r="7">
          <cell r="R7">
            <v>18</v>
          </cell>
          <cell r="AA7" t="str">
            <v>Dynamic Punch</v>
          </cell>
        </row>
        <row r="8">
          <cell r="R8">
            <v>18</v>
          </cell>
          <cell r="AA8" t="str">
            <v>Rain Dance</v>
          </cell>
        </row>
        <row r="9">
          <cell r="R9">
            <v>11</v>
          </cell>
          <cell r="AA9" t="str">
            <v>Water Pulse</v>
          </cell>
        </row>
        <row r="10">
          <cell r="R10">
            <v>19</v>
          </cell>
          <cell r="AA10" t="str">
            <v>Body Press</v>
          </cell>
        </row>
        <row r="11">
          <cell r="R11">
            <v>19</v>
          </cell>
          <cell r="AA11" t="str">
            <v>Trick Room</v>
          </cell>
        </row>
        <row r="12">
          <cell r="R12">
            <v>10</v>
          </cell>
          <cell r="AA12" t="str">
            <v>Flip Turn</v>
          </cell>
        </row>
        <row r="13">
          <cell r="R13">
            <v>15</v>
          </cell>
          <cell r="AA13" t="str">
            <v>Surf</v>
          </cell>
        </row>
        <row r="14">
          <cell r="R14">
            <v>19</v>
          </cell>
          <cell r="AA14" t="str">
            <v>Dragon Dance</v>
          </cell>
        </row>
        <row r="15">
          <cell r="R15">
            <v>15</v>
          </cell>
          <cell r="AA15" t="str">
            <v>Sunny Day</v>
          </cell>
        </row>
        <row r="16">
          <cell r="R16">
            <v>19</v>
          </cell>
          <cell r="AA16" t="str">
            <v>Z-Conversion</v>
          </cell>
        </row>
        <row r="17">
          <cell r="R17">
            <v>12</v>
          </cell>
          <cell r="AA17" t="str">
            <v>Hone Claws</v>
          </cell>
        </row>
        <row r="18">
          <cell r="R18">
            <v>19</v>
          </cell>
          <cell r="AA18" t="str">
            <v>Earthquake</v>
          </cell>
        </row>
        <row r="19">
          <cell r="R19">
            <v>9</v>
          </cell>
          <cell r="AA19" t="str">
            <v>Confuse Ray</v>
          </cell>
        </row>
        <row r="20">
          <cell r="R20">
            <v>13</v>
          </cell>
          <cell r="AA20" t="str">
            <v>Shadow Ball</v>
          </cell>
        </row>
        <row r="21">
          <cell r="R21">
            <v>19</v>
          </cell>
          <cell r="AA21" t="str">
            <v>Inferno</v>
          </cell>
        </row>
        <row r="22">
          <cell r="R22">
            <v>11</v>
          </cell>
          <cell r="AA22" t="str">
            <v>Shadow Sneak</v>
          </cell>
        </row>
        <row r="23">
          <cell r="R23">
            <v>15</v>
          </cell>
          <cell r="AA23" t="str">
            <v>Flash Cannon</v>
          </cell>
        </row>
        <row r="24">
          <cell r="R24">
            <v>18</v>
          </cell>
          <cell r="AA24" t="str">
            <v>King's Shield</v>
          </cell>
        </row>
        <row r="25">
          <cell r="R25">
            <v>11</v>
          </cell>
          <cell r="AA25" t="str">
            <v>Aqua Jet</v>
          </cell>
        </row>
        <row r="26">
          <cell r="R26">
            <v>14</v>
          </cell>
          <cell r="AA26" t="str">
            <v>Razor Shell</v>
          </cell>
        </row>
        <row r="27">
          <cell r="R27">
            <v>18</v>
          </cell>
          <cell r="AA27" t="str">
            <v>Ceaseless Edge</v>
          </cell>
        </row>
        <row r="28">
          <cell r="R28">
            <v>21</v>
          </cell>
          <cell r="AA28" t="str">
            <v>Sandstorm</v>
          </cell>
        </row>
        <row r="29">
          <cell r="R29">
            <v>16</v>
          </cell>
          <cell r="AA29" t="str">
            <v>Hail</v>
          </cell>
        </row>
        <row r="30">
          <cell r="R30">
            <v>10</v>
          </cell>
          <cell r="AA30" t="str">
            <v>Fire Spin</v>
          </cell>
        </row>
        <row r="31">
          <cell r="R31">
            <v>14</v>
          </cell>
          <cell r="AA31" t="str">
            <v>Flamethrower</v>
          </cell>
        </row>
        <row r="32">
          <cell r="R32">
            <v>19</v>
          </cell>
          <cell r="AA32" t="str">
            <v>Infernal Parade</v>
          </cell>
        </row>
        <row r="33">
          <cell r="R33">
            <v>11</v>
          </cell>
          <cell r="AA33" t="str">
            <v>Razor Leaf</v>
          </cell>
        </row>
        <row r="34">
          <cell r="R34">
            <v>14</v>
          </cell>
          <cell r="AA34" t="str">
            <v>Wing Attack</v>
          </cell>
        </row>
        <row r="35">
          <cell r="R35">
            <v>18</v>
          </cell>
          <cell r="AA35" t="str">
            <v>Triple Arrows</v>
          </cell>
        </row>
        <row r="36">
          <cell r="R36">
            <v>15</v>
          </cell>
          <cell r="AA36" t="str">
            <v>Flip Turn</v>
          </cell>
        </row>
        <row r="37">
          <cell r="R37">
            <v>19</v>
          </cell>
          <cell r="AA37" t="str">
            <v>Wave Crash</v>
          </cell>
        </row>
        <row r="38">
          <cell r="R38">
            <v>18</v>
          </cell>
          <cell r="AA38" t="str">
            <v>X-Scissor</v>
          </cell>
        </row>
        <row r="39">
          <cell r="R39">
            <v>19</v>
          </cell>
          <cell r="AA39" t="str">
            <v>Stone Axe</v>
          </cell>
        </row>
        <row r="40">
          <cell r="R40">
            <v>10</v>
          </cell>
          <cell r="AA40" t="str">
            <v>Mystery Spore</v>
          </cell>
        </row>
        <row r="41">
          <cell r="R41">
            <v>18</v>
          </cell>
          <cell r="AA41" t="str">
            <v>Bullet Seed</v>
          </cell>
        </row>
        <row r="42">
          <cell r="R42">
            <v>14</v>
          </cell>
          <cell r="AA42" t="str">
            <v>Close Combat</v>
          </cell>
        </row>
        <row r="43">
          <cell r="R43">
            <v>20</v>
          </cell>
          <cell r="AA43" t="str">
            <v>Wicked Blow</v>
          </cell>
        </row>
        <row r="44">
          <cell r="R44">
            <v>20</v>
          </cell>
          <cell r="AA44" t="str">
            <v>Surging Strikes</v>
          </cell>
        </row>
        <row r="45">
          <cell r="R45">
            <v>11</v>
          </cell>
          <cell r="AA45" t="str">
            <v>Play Rough</v>
          </cell>
        </row>
        <row r="46">
          <cell r="R46">
            <v>17</v>
          </cell>
          <cell r="AA46" t="str">
            <v>Thrash</v>
          </cell>
        </row>
        <row r="47">
          <cell r="R47">
            <v>20</v>
          </cell>
          <cell r="AA47" t="str">
            <v>Headlong Rush</v>
          </cell>
        </row>
        <row r="48">
          <cell r="R48">
            <v>9</v>
          </cell>
          <cell r="AA48" t="str">
            <v>Sketch</v>
          </cell>
        </row>
        <row r="122">
          <cell r="R122"/>
        </row>
        <row r="125">
          <cell r="AA125"/>
        </row>
        <row r="126">
          <cell r="AA126"/>
        </row>
        <row r="227">
          <cell r="R227"/>
        </row>
        <row r="228">
          <cell r="R228"/>
        </row>
        <row r="229">
          <cell r="R229"/>
        </row>
        <row r="230">
          <cell r="R230"/>
        </row>
        <row r="231">
          <cell r="R231"/>
        </row>
        <row r="232">
          <cell r="R232"/>
        </row>
        <row r="233">
          <cell r="R233"/>
        </row>
        <row r="234">
          <cell r="R234"/>
        </row>
        <row r="235">
          <cell r="R235"/>
        </row>
        <row r="236">
          <cell r="R236"/>
        </row>
        <row r="237">
          <cell r="R237"/>
        </row>
        <row r="238">
          <cell r="R238"/>
        </row>
        <row r="239">
          <cell r="R239"/>
        </row>
        <row r="240">
          <cell r="R240"/>
        </row>
        <row r="241">
          <cell r="R241"/>
        </row>
        <row r="242">
          <cell r="R242"/>
        </row>
        <row r="243">
          <cell r="R243"/>
        </row>
        <row r="244">
          <cell r="R244"/>
        </row>
        <row r="245">
          <cell r="R245"/>
        </row>
        <row r="246">
          <cell r="R246"/>
        </row>
        <row r="247">
          <cell r="R247"/>
        </row>
        <row r="248">
          <cell r="R248"/>
        </row>
        <row r="249">
          <cell r="R249"/>
        </row>
        <row r="250">
          <cell r="R250"/>
        </row>
        <row r="251">
          <cell r="R251"/>
        </row>
        <row r="252">
          <cell r="R252"/>
        </row>
        <row r="253">
          <cell r="R253"/>
        </row>
        <row r="265">
          <cell r="AA265"/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pokemondb.net/pokedex/murkrow" TargetMode="External"/><Relationship Id="rId21" Type="http://schemas.openxmlformats.org/officeDocument/2006/relationships/hyperlink" Target="https://pokemondb.net/pokedex/furret" TargetMode="External"/><Relationship Id="rId42" Type="http://schemas.openxmlformats.org/officeDocument/2006/relationships/hyperlink" Target="https://pokemondb.net/type/poison" TargetMode="External"/><Relationship Id="rId63" Type="http://schemas.openxmlformats.org/officeDocument/2006/relationships/hyperlink" Target="https://pokemondb.net/type/psychic" TargetMode="External"/><Relationship Id="rId84" Type="http://schemas.openxmlformats.org/officeDocument/2006/relationships/hyperlink" Target="https://pokemondb.net/type/fairy" TargetMode="External"/><Relationship Id="rId138" Type="http://schemas.openxmlformats.org/officeDocument/2006/relationships/hyperlink" Target="https://pokemondb.net/type/bug" TargetMode="External"/><Relationship Id="rId159" Type="http://schemas.openxmlformats.org/officeDocument/2006/relationships/hyperlink" Target="https://pokemondb.net/type/bug" TargetMode="External"/><Relationship Id="rId170" Type="http://schemas.openxmlformats.org/officeDocument/2006/relationships/hyperlink" Target="https://pokemondb.net/pokedex/heracross" TargetMode="External"/><Relationship Id="rId191" Type="http://schemas.openxmlformats.org/officeDocument/2006/relationships/hyperlink" Target="https://pokemondb.net/pokedex/corsola" TargetMode="External"/><Relationship Id="rId205" Type="http://schemas.openxmlformats.org/officeDocument/2006/relationships/hyperlink" Target="https://pokemondb.net/type/flying" TargetMode="External"/><Relationship Id="rId226" Type="http://schemas.openxmlformats.org/officeDocument/2006/relationships/hyperlink" Target="https://pokemondb.net/type/normal" TargetMode="External"/><Relationship Id="rId247" Type="http://schemas.openxmlformats.org/officeDocument/2006/relationships/hyperlink" Target="https://pokemondb.net/type/electric" TargetMode="External"/><Relationship Id="rId107" Type="http://schemas.openxmlformats.org/officeDocument/2006/relationships/hyperlink" Target="https://pokemondb.net/pokedex/wooper" TargetMode="External"/><Relationship Id="rId268" Type="http://schemas.openxmlformats.org/officeDocument/2006/relationships/hyperlink" Target="https://pokemondb.net/type/fire" TargetMode="External"/><Relationship Id="rId11" Type="http://schemas.openxmlformats.org/officeDocument/2006/relationships/hyperlink" Target="https://pokemondb.net/pokedex/typhlosion" TargetMode="External"/><Relationship Id="rId32" Type="http://schemas.openxmlformats.org/officeDocument/2006/relationships/hyperlink" Target="https://pokemondb.net/pokedex/ledian" TargetMode="External"/><Relationship Id="rId53" Type="http://schemas.openxmlformats.org/officeDocument/2006/relationships/hyperlink" Target="https://pokemondb.net/type/fairy" TargetMode="External"/><Relationship Id="rId74" Type="http://schemas.openxmlformats.org/officeDocument/2006/relationships/hyperlink" Target="https://pokemondb.net/pokedex/ampharos" TargetMode="External"/><Relationship Id="rId128" Type="http://schemas.openxmlformats.org/officeDocument/2006/relationships/hyperlink" Target="https://pokemondb.net/pokedex/unown" TargetMode="External"/><Relationship Id="rId149" Type="http://schemas.openxmlformats.org/officeDocument/2006/relationships/hyperlink" Target="https://pokemondb.net/type/steel" TargetMode="External"/><Relationship Id="rId5" Type="http://schemas.openxmlformats.org/officeDocument/2006/relationships/hyperlink" Target="https://pokemondb.net/pokedex/meganium" TargetMode="External"/><Relationship Id="rId95" Type="http://schemas.openxmlformats.org/officeDocument/2006/relationships/hyperlink" Target="https://pokemondb.net/pokedex/jumpluff" TargetMode="External"/><Relationship Id="rId160" Type="http://schemas.openxmlformats.org/officeDocument/2006/relationships/hyperlink" Target="https://pokemondb.net/type/steel" TargetMode="External"/><Relationship Id="rId181" Type="http://schemas.openxmlformats.org/officeDocument/2006/relationships/hyperlink" Target="https://pokemondb.net/type/fire" TargetMode="External"/><Relationship Id="rId216" Type="http://schemas.openxmlformats.org/officeDocument/2006/relationships/hyperlink" Target="https://pokemondb.net/type/dark" TargetMode="External"/><Relationship Id="rId237" Type="http://schemas.openxmlformats.org/officeDocument/2006/relationships/hyperlink" Target="https://pokemondb.net/type/psychic" TargetMode="External"/><Relationship Id="rId258" Type="http://schemas.openxmlformats.org/officeDocument/2006/relationships/hyperlink" Target="https://pokemondb.net/pokedex/tyranitar" TargetMode="External"/><Relationship Id="rId22" Type="http://schemas.openxmlformats.org/officeDocument/2006/relationships/hyperlink" Target="https://pokemondb.net/type/normal" TargetMode="External"/><Relationship Id="rId43" Type="http://schemas.openxmlformats.org/officeDocument/2006/relationships/hyperlink" Target="https://pokemondb.net/type/flying" TargetMode="External"/><Relationship Id="rId64" Type="http://schemas.openxmlformats.org/officeDocument/2006/relationships/hyperlink" Target="https://pokemondb.net/type/flying" TargetMode="External"/><Relationship Id="rId118" Type="http://schemas.openxmlformats.org/officeDocument/2006/relationships/hyperlink" Target="https://pokemondb.net/type/dark" TargetMode="External"/><Relationship Id="rId139" Type="http://schemas.openxmlformats.org/officeDocument/2006/relationships/hyperlink" Target="https://pokemondb.net/type/steel" TargetMode="External"/><Relationship Id="rId85" Type="http://schemas.openxmlformats.org/officeDocument/2006/relationships/hyperlink" Target="https://pokemondb.net/pokedex/sudowoodo" TargetMode="External"/><Relationship Id="rId150" Type="http://schemas.openxmlformats.org/officeDocument/2006/relationships/hyperlink" Target="https://pokemondb.net/type/ground" TargetMode="External"/><Relationship Id="rId171" Type="http://schemas.openxmlformats.org/officeDocument/2006/relationships/hyperlink" Target="https://pokemondb.net/type/bug" TargetMode="External"/><Relationship Id="rId192" Type="http://schemas.openxmlformats.org/officeDocument/2006/relationships/hyperlink" Target="https://pokemondb.net/type/water" TargetMode="External"/><Relationship Id="rId206" Type="http://schemas.openxmlformats.org/officeDocument/2006/relationships/hyperlink" Target="https://pokemondb.net/pokedex/skarmory" TargetMode="External"/><Relationship Id="rId227" Type="http://schemas.openxmlformats.org/officeDocument/2006/relationships/hyperlink" Target="https://pokemondb.net/pokedex/stantler" TargetMode="External"/><Relationship Id="rId248" Type="http://schemas.openxmlformats.org/officeDocument/2006/relationships/hyperlink" Target="https://pokemondb.net/pokedex/entei" TargetMode="External"/><Relationship Id="rId269" Type="http://schemas.openxmlformats.org/officeDocument/2006/relationships/hyperlink" Target="https://pokemondb.net/type/flying" TargetMode="External"/><Relationship Id="rId12" Type="http://schemas.openxmlformats.org/officeDocument/2006/relationships/hyperlink" Target="https://pokemondb.net/type/fire" TargetMode="External"/><Relationship Id="rId33" Type="http://schemas.openxmlformats.org/officeDocument/2006/relationships/hyperlink" Target="https://pokemondb.net/type/bug" TargetMode="External"/><Relationship Id="rId108" Type="http://schemas.openxmlformats.org/officeDocument/2006/relationships/hyperlink" Target="https://pokemondb.net/type/water" TargetMode="External"/><Relationship Id="rId129" Type="http://schemas.openxmlformats.org/officeDocument/2006/relationships/hyperlink" Target="https://pokemondb.net/type/psychic" TargetMode="External"/><Relationship Id="rId54" Type="http://schemas.openxmlformats.org/officeDocument/2006/relationships/hyperlink" Target="https://pokemondb.net/pokedex/igglybuff" TargetMode="External"/><Relationship Id="rId75" Type="http://schemas.openxmlformats.org/officeDocument/2006/relationships/hyperlink" Target="https://pokemondb.net/type/electric" TargetMode="External"/><Relationship Id="rId96" Type="http://schemas.openxmlformats.org/officeDocument/2006/relationships/hyperlink" Target="https://pokemondb.net/type/grass" TargetMode="External"/><Relationship Id="rId140" Type="http://schemas.openxmlformats.org/officeDocument/2006/relationships/hyperlink" Target="https://pokemondb.net/pokedex/dunsparce" TargetMode="External"/><Relationship Id="rId161" Type="http://schemas.openxmlformats.org/officeDocument/2006/relationships/hyperlink" Target="https://pokemondb.net/pokedex/scizor" TargetMode="External"/><Relationship Id="rId182" Type="http://schemas.openxmlformats.org/officeDocument/2006/relationships/hyperlink" Target="https://pokemondb.net/pokedex/magcargo" TargetMode="External"/><Relationship Id="rId217" Type="http://schemas.openxmlformats.org/officeDocument/2006/relationships/hyperlink" Target="https://pokemondb.net/type/fire" TargetMode="External"/><Relationship Id="rId6" Type="http://schemas.openxmlformats.org/officeDocument/2006/relationships/hyperlink" Target="https://pokemondb.net/type/grass" TargetMode="External"/><Relationship Id="rId238" Type="http://schemas.openxmlformats.org/officeDocument/2006/relationships/hyperlink" Target="https://pokemondb.net/pokedex/elekid" TargetMode="External"/><Relationship Id="rId259" Type="http://schemas.openxmlformats.org/officeDocument/2006/relationships/hyperlink" Target="https://pokemondb.net/type/rock" TargetMode="External"/><Relationship Id="rId23" Type="http://schemas.openxmlformats.org/officeDocument/2006/relationships/hyperlink" Target="https://pokemondb.net/pokedex/hoothoot" TargetMode="External"/><Relationship Id="rId119" Type="http://schemas.openxmlformats.org/officeDocument/2006/relationships/hyperlink" Target="https://pokemondb.net/type/flying" TargetMode="External"/><Relationship Id="rId270" Type="http://schemas.openxmlformats.org/officeDocument/2006/relationships/hyperlink" Target="https://pokemondb.net/pokedex/celebi" TargetMode="External"/><Relationship Id="rId44" Type="http://schemas.openxmlformats.org/officeDocument/2006/relationships/hyperlink" Target="https://pokemondb.net/pokedex/chinchou" TargetMode="External"/><Relationship Id="rId65" Type="http://schemas.openxmlformats.org/officeDocument/2006/relationships/hyperlink" Target="https://pokemondb.net/pokedex/xatu" TargetMode="External"/><Relationship Id="rId86" Type="http://schemas.openxmlformats.org/officeDocument/2006/relationships/hyperlink" Target="https://pokemondb.net/type/rock" TargetMode="External"/><Relationship Id="rId130" Type="http://schemas.openxmlformats.org/officeDocument/2006/relationships/hyperlink" Target="https://pokemondb.net/pokedex/wobbuffet" TargetMode="External"/><Relationship Id="rId151" Type="http://schemas.openxmlformats.org/officeDocument/2006/relationships/hyperlink" Target="https://pokemondb.net/pokedex/snubbull" TargetMode="External"/><Relationship Id="rId172" Type="http://schemas.openxmlformats.org/officeDocument/2006/relationships/hyperlink" Target="https://pokemondb.net/type/fighting" TargetMode="External"/><Relationship Id="rId193" Type="http://schemas.openxmlformats.org/officeDocument/2006/relationships/hyperlink" Target="https://pokemondb.net/type/rock" TargetMode="External"/><Relationship Id="rId202" Type="http://schemas.openxmlformats.org/officeDocument/2006/relationships/hyperlink" Target="https://pokemondb.net/type/flying" TargetMode="External"/><Relationship Id="rId207" Type="http://schemas.openxmlformats.org/officeDocument/2006/relationships/hyperlink" Target="https://pokemondb.net/type/steel" TargetMode="External"/><Relationship Id="rId223" Type="http://schemas.openxmlformats.org/officeDocument/2006/relationships/hyperlink" Target="https://pokemondb.net/pokedex/donphan" TargetMode="External"/><Relationship Id="rId228" Type="http://schemas.openxmlformats.org/officeDocument/2006/relationships/hyperlink" Target="https://pokemondb.net/type/normal" TargetMode="External"/><Relationship Id="rId244" Type="http://schemas.openxmlformats.org/officeDocument/2006/relationships/hyperlink" Target="https://pokemondb.net/pokedex/blissey" TargetMode="External"/><Relationship Id="rId249" Type="http://schemas.openxmlformats.org/officeDocument/2006/relationships/hyperlink" Target="https://pokemondb.net/type/fire" TargetMode="External"/><Relationship Id="rId13" Type="http://schemas.openxmlformats.org/officeDocument/2006/relationships/hyperlink" Target="https://pokemondb.net/pokedex/totodile" TargetMode="External"/><Relationship Id="rId18" Type="http://schemas.openxmlformats.org/officeDocument/2006/relationships/hyperlink" Target="https://pokemondb.net/type/water" TargetMode="External"/><Relationship Id="rId39" Type="http://schemas.openxmlformats.org/officeDocument/2006/relationships/hyperlink" Target="https://pokemondb.net/type/bug" TargetMode="External"/><Relationship Id="rId109" Type="http://schemas.openxmlformats.org/officeDocument/2006/relationships/hyperlink" Target="https://pokemondb.net/type/ground" TargetMode="External"/><Relationship Id="rId260" Type="http://schemas.openxmlformats.org/officeDocument/2006/relationships/hyperlink" Target="https://pokemondb.net/type/dark" TargetMode="External"/><Relationship Id="rId265" Type="http://schemas.openxmlformats.org/officeDocument/2006/relationships/hyperlink" Target="https://pokemondb.net/type/psychic" TargetMode="External"/><Relationship Id="rId34" Type="http://schemas.openxmlformats.org/officeDocument/2006/relationships/hyperlink" Target="https://pokemondb.net/type/flying" TargetMode="External"/><Relationship Id="rId50" Type="http://schemas.openxmlformats.org/officeDocument/2006/relationships/hyperlink" Target="https://pokemondb.net/pokedex/pichu" TargetMode="External"/><Relationship Id="rId55" Type="http://schemas.openxmlformats.org/officeDocument/2006/relationships/hyperlink" Target="https://pokemondb.net/type/normal" TargetMode="External"/><Relationship Id="rId76" Type="http://schemas.openxmlformats.org/officeDocument/2006/relationships/hyperlink" Target="https://pokemondb.net/type/dragon" TargetMode="External"/><Relationship Id="rId97" Type="http://schemas.openxmlformats.org/officeDocument/2006/relationships/hyperlink" Target="https://pokemondb.net/type/flying" TargetMode="External"/><Relationship Id="rId104" Type="http://schemas.openxmlformats.org/officeDocument/2006/relationships/hyperlink" Target="https://pokemondb.net/pokedex/yanma" TargetMode="External"/><Relationship Id="rId120" Type="http://schemas.openxmlformats.org/officeDocument/2006/relationships/hyperlink" Target="https://pokemondb.net/pokedex/slowking" TargetMode="External"/><Relationship Id="rId125" Type="http://schemas.openxmlformats.org/officeDocument/2006/relationships/hyperlink" Target="https://pokemondb.net/type/psychic" TargetMode="External"/><Relationship Id="rId141" Type="http://schemas.openxmlformats.org/officeDocument/2006/relationships/hyperlink" Target="https://pokemondb.net/type/normal" TargetMode="External"/><Relationship Id="rId146" Type="http://schemas.openxmlformats.org/officeDocument/2006/relationships/hyperlink" Target="https://pokemondb.net/type/steel" TargetMode="External"/><Relationship Id="rId167" Type="http://schemas.openxmlformats.org/officeDocument/2006/relationships/hyperlink" Target="https://pokemondb.net/pokedex/heracross" TargetMode="External"/><Relationship Id="rId188" Type="http://schemas.openxmlformats.org/officeDocument/2006/relationships/hyperlink" Target="https://pokemondb.net/pokedex/piloswine" TargetMode="External"/><Relationship Id="rId7" Type="http://schemas.openxmlformats.org/officeDocument/2006/relationships/hyperlink" Target="https://pokemondb.net/pokedex/cyndaquil" TargetMode="External"/><Relationship Id="rId71" Type="http://schemas.openxmlformats.org/officeDocument/2006/relationships/hyperlink" Target="https://pokemondb.net/type/electric" TargetMode="External"/><Relationship Id="rId92" Type="http://schemas.openxmlformats.org/officeDocument/2006/relationships/hyperlink" Target="https://pokemondb.net/pokedex/skiploom" TargetMode="External"/><Relationship Id="rId162" Type="http://schemas.openxmlformats.org/officeDocument/2006/relationships/hyperlink" Target="https://pokemondb.net/type/bug" TargetMode="External"/><Relationship Id="rId183" Type="http://schemas.openxmlformats.org/officeDocument/2006/relationships/hyperlink" Target="https://pokemondb.net/type/fire" TargetMode="External"/><Relationship Id="rId213" Type="http://schemas.openxmlformats.org/officeDocument/2006/relationships/hyperlink" Target="https://pokemondb.net/type/dark" TargetMode="External"/><Relationship Id="rId218" Type="http://schemas.openxmlformats.org/officeDocument/2006/relationships/hyperlink" Target="https://pokemondb.net/pokedex/kingdra" TargetMode="External"/><Relationship Id="rId234" Type="http://schemas.openxmlformats.org/officeDocument/2006/relationships/hyperlink" Target="https://pokemondb.net/type/fighting" TargetMode="External"/><Relationship Id="rId239" Type="http://schemas.openxmlformats.org/officeDocument/2006/relationships/hyperlink" Target="https://pokemondb.net/type/electric" TargetMode="External"/><Relationship Id="rId2" Type="http://schemas.openxmlformats.org/officeDocument/2006/relationships/hyperlink" Target="https://pokemondb.net/type/grass" TargetMode="External"/><Relationship Id="rId29" Type="http://schemas.openxmlformats.org/officeDocument/2006/relationships/hyperlink" Target="https://pokemondb.net/pokedex/ledyba" TargetMode="External"/><Relationship Id="rId250" Type="http://schemas.openxmlformats.org/officeDocument/2006/relationships/hyperlink" Target="https://pokemondb.net/pokedex/suicune" TargetMode="External"/><Relationship Id="rId255" Type="http://schemas.openxmlformats.org/officeDocument/2006/relationships/hyperlink" Target="https://pokemondb.net/pokedex/pupitar" TargetMode="External"/><Relationship Id="rId271" Type="http://schemas.openxmlformats.org/officeDocument/2006/relationships/hyperlink" Target="https://pokemondb.net/type/psychic" TargetMode="External"/><Relationship Id="rId276" Type="http://schemas.openxmlformats.org/officeDocument/2006/relationships/hyperlink" Target="https://pokemondb.net/type/grass" TargetMode="External"/><Relationship Id="rId24" Type="http://schemas.openxmlformats.org/officeDocument/2006/relationships/hyperlink" Target="https://pokemondb.net/type/normal" TargetMode="External"/><Relationship Id="rId40" Type="http://schemas.openxmlformats.org/officeDocument/2006/relationships/hyperlink" Target="https://pokemondb.net/type/poison" TargetMode="External"/><Relationship Id="rId45" Type="http://schemas.openxmlformats.org/officeDocument/2006/relationships/hyperlink" Target="https://pokemondb.net/type/water" TargetMode="External"/><Relationship Id="rId66" Type="http://schemas.openxmlformats.org/officeDocument/2006/relationships/hyperlink" Target="https://pokemondb.net/type/psychic" TargetMode="External"/><Relationship Id="rId87" Type="http://schemas.openxmlformats.org/officeDocument/2006/relationships/hyperlink" Target="https://pokemondb.net/pokedex/politoed" TargetMode="External"/><Relationship Id="rId110" Type="http://schemas.openxmlformats.org/officeDocument/2006/relationships/hyperlink" Target="https://pokemondb.net/pokedex/quagsire" TargetMode="External"/><Relationship Id="rId115" Type="http://schemas.openxmlformats.org/officeDocument/2006/relationships/hyperlink" Target="https://pokemondb.net/pokedex/umbreon" TargetMode="External"/><Relationship Id="rId131" Type="http://schemas.openxmlformats.org/officeDocument/2006/relationships/hyperlink" Target="https://pokemondb.net/type/psychic" TargetMode="External"/><Relationship Id="rId136" Type="http://schemas.openxmlformats.org/officeDocument/2006/relationships/hyperlink" Target="https://pokemondb.net/type/bug" TargetMode="External"/><Relationship Id="rId157" Type="http://schemas.openxmlformats.org/officeDocument/2006/relationships/hyperlink" Target="https://pokemondb.net/type/poison" TargetMode="External"/><Relationship Id="rId178" Type="http://schemas.openxmlformats.org/officeDocument/2006/relationships/hyperlink" Target="https://pokemondb.net/pokedex/ursaring" TargetMode="External"/><Relationship Id="rId61" Type="http://schemas.openxmlformats.org/officeDocument/2006/relationships/hyperlink" Target="https://pokemondb.net/type/flying" TargetMode="External"/><Relationship Id="rId82" Type="http://schemas.openxmlformats.org/officeDocument/2006/relationships/hyperlink" Target="https://pokemondb.net/pokedex/azumarill" TargetMode="External"/><Relationship Id="rId152" Type="http://schemas.openxmlformats.org/officeDocument/2006/relationships/hyperlink" Target="https://pokemondb.net/type/fairy" TargetMode="External"/><Relationship Id="rId173" Type="http://schemas.openxmlformats.org/officeDocument/2006/relationships/hyperlink" Target="https://pokemondb.net/pokedex/sneasel" TargetMode="External"/><Relationship Id="rId194" Type="http://schemas.openxmlformats.org/officeDocument/2006/relationships/hyperlink" Target="https://pokemondb.net/pokedex/corsola" TargetMode="External"/><Relationship Id="rId199" Type="http://schemas.openxmlformats.org/officeDocument/2006/relationships/hyperlink" Target="https://pokemondb.net/type/water" TargetMode="External"/><Relationship Id="rId203" Type="http://schemas.openxmlformats.org/officeDocument/2006/relationships/hyperlink" Target="https://pokemondb.net/pokedex/mantine" TargetMode="External"/><Relationship Id="rId208" Type="http://schemas.openxmlformats.org/officeDocument/2006/relationships/hyperlink" Target="https://pokemondb.net/type/flying" TargetMode="External"/><Relationship Id="rId229" Type="http://schemas.openxmlformats.org/officeDocument/2006/relationships/hyperlink" Target="https://pokemondb.net/pokedex/smeargle" TargetMode="External"/><Relationship Id="rId19" Type="http://schemas.openxmlformats.org/officeDocument/2006/relationships/hyperlink" Target="https://pokemondb.net/pokedex/sentret" TargetMode="External"/><Relationship Id="rId224" Type="http://schemas.openxmlformats.org/officeDocument/2006/relationships/hyperlink" Target="https://pokemondb.net/type/ground" TargetMode="External"/><Relationship Id="rId240" Type="http://schemas.openxmlformats.org/officeDocument/2006/relationships/hyperlink" Target="https://pokemondb.net/pokedex/magby" TargetMode="External"/><Relationship Id="rId245" Type="http://schemas.openxmlformats.org/officeDocument/2006/relationships/hyperlink" Target="https://pokemondb.net/type/normal" TargetMode="External"/><Relationship Id="rId261" Type="http://schemas.openxmlformats.org/officeDocument/2006/relationships/hyperlink" Target="https://pokemondb.net/pokedex/tyranitar" TargetMode="External"/><Relationship Id="rId266" Type="http://schemas.openxmlformats.org/officeDocument/2006/relationships/hyperlink" Target="https://pokemondb.net/type/flying" TargetMode="External"/><Relationship Id="rId14" Type="http://schemas.openxmlformats.org/officeDocument/2006/relationships/hyperlink" Target="https://pokemondb.net/type/water" TargetMode="External"/><Relationship Id="rId30" Type="http://schemas.openxmlformats.org/officeDocument/2006/relationships/hyperlink" Target="https://pokemondb.net/type/bug" TargetMode="External"/><Relationship Id="rId35" Type="http://schemas.openxmlformats.org/officeDocument/2006/relationships/hyperlink" Target="https://pokemondb.net/pokedex/spinarak" TargetMode="External"/><Relationship Id="rId56" Type="http://schemas.openxmlformats.org/officeDocument/2006/relationships/hyperlink" Target="https://pokemondb.net/type/fairy" TargetMode="External"/><Relationship Id="rId77" Type="http://schemas.openxmlformats.org/officeDocument/2006/relationships/hyperlink" Target="https://pokemondb.net/pokedex/bellossom" TargetMode="External"/><Relationship Id="rId100" Type="http://schemas.openxmlformats.org/officeDocument/2006/relationships/hyperlink" Target="https://pokemondb.net/pokedex/sunkern" TargetMode="External"/><Relationship Id="rId105" Type="http://schemas.openxmlformats.org/officeDocument/2006/relationships/hyperlink" Target="https://pokemondb.net/type/bug" TargetMode="External"/><Relationship Id="rId126" Type="http://schemas.openxmlformats.org/officeDocument/2006/relationships/hyperlink" Target="https://pokemondb.net/pokedex/misdreavus" TargetMode="External"/><Relationship Id="rId147" Type="http://schemas.openxmlformats.org/officeDocument/2006/relationships/hyperlink" Target="https://pokemondb.net/type/ground" TargetMode="External"/><Relationship Id="rId168" Type="http://schemas.openxmlformats.org/officeDocument/2006/relationships/hyperlink" Target="https://pokemondb.net/type/bug" TargetMode="External"/><Relationship Id="rId8" Type="http://schemas.openxmlformats.org/officeDocument/2006/relationships/hyperlink" Target="https://pokemondb.net/type/fire" TargetMode="External"/><Relationship Id="rId51" Type="http://schemas.openxmlformats.org/officeDocument/2006/relationships/hyperlink" Target="https://pokemondb.net/type/electric" TargetMode="External"/><Relationship Id="rId72" Type="http://schemas.openxmlformats.org/officeDocument/2006/relationships/hyperlink" Target="https://pokemondb.net/pokedex/ampharos" TargetMode="External"/><Relationship Id="rId93" Type="http://schemas.openxmlformats.org/officeDocument/2006/relationships/hyperlink" Target="https://pokemondb.net/type/grass" TargetMode="External"/><Relationship Id="rId98" Type="http://schemas.openxmlformats.org/officeDocument/2006/relationships/hyperlink" Target="https://pokemondb.net/pokedex/aipom" TargetMode="External"/><Relationship Id="rId121" Type="http://schemas.openxmlformats.org/officeDocument/2006/relationships/hyperlink" Target="https://pokemondb.net/type/water" TargetMode="External"/><Relationship Id="rId142" Type="http://schemas.openxmlformats.org/officeDocument/2006/relationships/hyperlink" Target="https://pokemondb.net/pokedex/gligar" TargetMode="External"/><Relationship Id="rId163" Type="http://schemas.openxmlformats.org/officeDocument/2006/relationships/hyperlink" Target="https://pokemondb.net/type/steel" TargetMode="External"/><Relationship Id="rId184" Type="http://schemas.openxmlformats.org/officeDocument/2006/relationships/hyperlink" Target="https://pokemondb.net/type/rock" TargetMode="External"/><Relationship Id="rId189" Type="http://schemas.openxmlformats.org/officeDocument/2006/relationships/hyperlink" Target="https://pokemondb.net/type/ice" TargetMode="External"/><Relationship Id="rId219" Type="http://schemas.openxmlformats.org/officeDocument/2006/relationships/hyperlink" Target="https://pokemondb.net/type/water" TargetMode="External"/><Relationship Id="rId3" Type="http://schemas.openxmlformats.org/officeDocument/2006/relationships/hyperlink" Target="https://pokemondb.net/pokedex/bayleef" TargetMode="External"/><Relationship Id="rId214" Type="http://schemas.openxmlformats.org/officeDocument/2006/relationships/hyperlink" Target="https://pokemondb.net/type/fire" TargetMode="External"/><Relationship Id="rId230" Type="http://schemas.openxmlformats.org/officeDocument/2006/relationships/hyperlink" Target="https://pokemondb.net/type/normal" TargetMode="External"/><Relationship Id="rId235" Type="http://schemas.openxmlformats.org/officeDocument/2006/relationships/hyperlink" Target="https://pokemondb.net/pokedex/smoochum" TargetMode="External"/><Relationship Id="rId251" Type="http://schemas.openxmlformats.org/officeDocument/2006/relationships/hyperlink" Target="https://pokemondb.net/type/water" TargetMode="External"/><Relationship Id="rId256" Type="http://schemas.openxmlformats.org/officeDocument/2006/relationships/hyperlink" Target="https://pokemondb.net/type/rock" TargetMode="External"/><Relationship Id="rId277" Type="http://schemas.openxmlformats.org/officeDocument/2006/relationships/drawing" Target="../drawings/drawing1.xml"/><Relationship Id="rId25" Type="http://schemas.openxmlformats.org/officeDocument/2006/relationships/hyperlink" Target="https://pokemondb.net/type/flying" TargetMode="External"/><Relationship Id="rId46" Type="http://schemas.openxmlformats.org/officeDocument/2006/relationships/hyperlink" Target="https://pokemondb.net/type/electric" TargetMode="External"/><Relationship Id="rId67" Type="http://schemas.openxmlformats.org/officeDocument/2006/relationships/hyperlink" Target="https://pokemondb.net/type/flying" TargetMode="External"/><Relationship Id="rId116" Type="http://schemas.openxmlformats.org/officeDocument/2006/relationships/hyperlink" Target="https://pokemondb.net/type/dark" TargetMode="External"/><Relationship Id="rId137" Type="http://schemas.openxmlformats.org/officeDocument/2006/relationships/hyperlink" Target="https://pokemondb.net/pokedex/forretress" TargetMode="External"/><Relationship Id="rId158" Type="http://schemas.openxmlformats.org/officeDocument/2006/relationships/hyperlink" Target="https://pokemondb.net/pokedex/scizor" TargetMode="External"/><Relationship Id="rId272" Type="http://schemas.openxmlformats.org/officeDocument/2006/relationships/hyperlink" Target="https://pokemondb.net/type/grass" TargetMode="External"/><Relationship Id="rId20" Type="http://schemas.openxmlformats.org/officeDocument/2006/relationships/hyperlink" Target="https://pokemondb.net/type/normal" TargetMode="External"/><Relationship Id="rId41" Type="http://schemas.openxmlformats.org/officeDocument/2006/relationships/hyperlink" Target="https://pokemondb.net/pokedex/crobat" TargetMode="External"/><Relationship Id="rId62" Type="http://schemas.openxmlformats.org/officeDocument/2006/relationships/hyperlink" Target="https://pokemondb.net/pokedex/natu" TargetMode="External"/><Relationship Id="rId83" Type="http://schemas.openxmlformats.org/officeDocument/2006/relationships/hyperlink" Target="https://pokemondb.net/type/water" TargetMode="External"/><Relationship Id="rId88" Type="http://schemas.openxmlformats.org/officeDocument/2006/relationships/hyperlink" Target="https://pokemondb.net/type/water" TargetMode="External"/><Relationship Id="rId111" Type="http://schemas.openxmlformats.org/officeDocument/2006/relationships/hyperlink" Target="https://pokemondb.net/type/water" TargetMode="External"/><Relationship Id="rId132" Type="http://schemas.openxmlformats.org/officeDocument/2006/relationships/hyperlink" Target="https://pokemondb.net/pokedex/girafarig" TargetMode="External"/><Relationship Id="rId153" Type="http://schemas.openxmlformats.org/officeDocument/2006/relationships/hyperlink" Target="https://pokemondb.net/pokedex/granbull" TargetMode="External"/><Relationship Id="rId174" Type="http://schemas.openxmlformats.org/officeDocument/2006/relationships/hyperlink" Target="https://pokemondb.net/type/dark" TargetMode="External"/><Relationship Id="rId179" Type="http://schemas.openxmlformats.org/officeDocument/2006/relationships/hyperlink" Target="https://pokemondb.net/type/normal" TargetMode="External"/><Relationship Id="rId195" Type="http://schemas.openxmlformats.org/officeDocument/2006/relationships/hyperlink" Target="https://pokemondb.net/type/ghost" TargetMode="External"/><Relationship Id="rId209" Type="http://schemas.openxmlformats.org/officeDocument/2006/relationships/hyperlink" Target="https://pokemondb.net/pokedex/houndour" TargetMode="External"/><Relationship Id="rId190" Type="http://schemas.openxmlformats.org/officeDocument/2006/relationships/hyperlink" Target="https://pokemondb.net/type/ground" TargetMode="External"/><Relationship Id="rId204" Type="http://schemas.openxmlformats.org/officeDocument/2006/relationships/hyperlink" Target="https://pokemondb.net/type/water" TargetMode="External"/><Relationship Id="rId220" Type="http://schemas.openxmlformats.org/officeDocument/2006/relationships/hyperlink" Target="https://pokemondb.net/type/dragon" TargetMode="External"/><Relationship Id="rId225" Type="http://schemas.openxmlformats.org/officeDocument/2006/relationships/hyperlink" Target="https://pokemondb.net/pokedex/porygon2" TargetMode="External"/><Relationship Id="rId241" Type="http://schemas.openxmlformats.org/officeDocument/2006/relationships/hyperlink" Target="https://pokemondb.net/type/fire" TargetMode="External"/><Relationship Id="rId246" Type="http://schemas.openxmlformats.org/officeDocument/2006/relationships/hyperlink" Target="https://pokemondb.net/pokedex/raikou" TargetMode="External"/><Relationship Id="rId267" Type="http://schemas.openxmlformats.org/officeDocument/2006/relationships/hyperlink" Target="https://pokemondb.net/pokedex/ho-oh" TargetMode="External"/><Relationship Id="rId15" Type="http://schemas.openxmlformats.org/officeDocument/2006/relationships/hyperlink" Target="https://pokemondb.net/pokedex/croconaw" TargetMode="External"/><Relationship Id="rId36" Type="http://schemas.openxmlformats.org/officeDocument/2006/relationships/hyperlink" Target="https://pokemondb.net/type/bug" TargetMode="External"/><Relationship Id="rId57" Type="http://schemas.openxmlformats.org/officeDocument/2006/relationships/hyperlink" Target="https://pokemondb.net/pokedex/togepi" TargetMode="External"/><Relationship Id="rId106" Type="http://schemas.openxmlformats.org/officeDocument/2006/relationships/hyperlink" Target="https://pokemondb.net/type/flying" TargetMode="External"/><Relationship Id="rId127" Type="http://schemas.openxmlformats.org/officeDocument/2006/relationships/hyperlink" Target="https://pokemondb.net/type/ghost" TargetMode="External"/><Relationship Id="rId262" Type="http://schemas.openxmlformats.org/officeDocument/2006/relationships/hyperlink" Target="https://pokemondb.net/type/rock" TargetMode="External"/><Relationship Id="rId10" Type="http://schemas.openxmlformats.org/officeDocument/2006/relationships/hyperlink" Target="https://pokemondb.net/type/fire" TargetMode="External"/><Relationship Id="rId31" Type="http://schemas.openxmlformats.org/officeDocument/2006/relationships/hyperlink" Target="https://pokemondb.net/type/flying" TargetMode="External"/><Relationship Id="rId52" Type="http://schemas.openxmlformats.org/officeDocument/2006/relationships/hyperlink" Target="https://pokemondb.net/pokedex/cleffa" TargetMode="External"/><Relationship Id="rId73" Type="http://schemas.openxmlformats.org/officeDocument/2006/relationships/hyperlink" Target="https://pokemondb.net/type/electric" TargetMode="External"/><Relationship Id="rId78" Type="http://schemas.openxmlformats.org/officeDocument/2006/relationships/hyperlink" Target="https://pokemondb.net/type/grass" TargetMode="External"/><Relationship Id="rId94" Type="http://schemas.openxmlformats.org/officeDocument/2006/relationships/hyperlink" Target="https://pokemondb.net/type/flying" TargetMode="External"/><Relationship Id="rId99" Type="http://schemas.openxmlformats.org/officeDocument/2006/relationships/hyperlink" Target="https://pokemondb.net/type/normal" TargetMode="External"/><Relationship Id="rId101" Type="http://schemas.openxmlformats.org/officeDocument/2006/relationships/hyperlink" Target="https://pokemondb.net/type/grass" TargetMode="External"/><Relationship Id="rId122" Type="http://schemas.openxmlformats.org/officeDocument/2006/relationships/hyperlink" Target="https://pokemondb.net/type/psychic" TargetMode="External"/><Relationship Id="rId143" Type="http://schemas.openxmlformats.org/officeDocument/2006/relationships/hyperlink" Target="https://pokemondb.net/type/ground" TargetMode="External"/><Relationship Id="rId148" Type="http://schemas.openxmlformats.org/officeDocument/2006/relationships/hyperlink" Target="https://pokemondb.net/pokedex/steelix" TargetMode="External"/><Relationship Id="rId164" Type="http://schemas.openxmlformats.org/officeDocument/2006/relationships/hyperlink" Target="https://pokemondb.net/pokedex/shuckle" TargetMode="External"/><Relationship Id="rId169" Type="http://schemas.openxmlformats.org/officeDocument/2006/relationships/hyperlink" Target="https://pokemondb.net/type/fighting" TargetMode="External"/><Relationship Id="rId185" Type="http://schemas.openxmlformats.org/officeDocument/2006/relationships/hyperlink" Target="https://pokemondb.net/pokedex/swinub" TargetMode="External"/><Relationship Id="rId4" Type="http://schemas.openxmlformats.org/officeDocument/2006/relationships/hyperlink" Target="https://pokemondb.net/type/grass" TargetMode="External"/><Relationship Id="rId9" Type="http://schemas.openxmlformats.org/officeDocument/2006/relationships/hyperlink" Target="https://pokemondb.net/pokedex/quilava" TargetMode="External"/><Relationship Id="rId180" Type="http://schemas.openxmlformats.org/officeDocument/2006/relationships/hyperlink" Target="https://pokemondb.net/pokedex/slugma" TargetMode="External"/><Relationship Id="rId210" Type="http://schemas.openxmlformats.org/officeDocument/2006/relationships/hyperlink" Target="https://pokemondb.net/type/dark" TargetMode="External"/><Relationship Id="rId215" Type="http://schemas.openxmlformats.org/officeDocument/2006/relationships/hyperlink" Target="https://pokemondb.net/pokedex/houndoom" TargetMode="External"/><Relationship Id="rId236" Type="http://schemas.openxmlformats.org/officeDocument/2006/relationships/hyperlink" Target="https://pokemondb.net/type/ice" TargetMode="External"/><Relationship Id="rId257" Type="http://schemas.openxmlformats.org/officeDocument/2006/relationships/hyperlink" Target="https://pokemondb.net/type/ground" TargetMode="External"/><Relationship Id="rId26" Type="http://schemas.openxmlformats.org/officeDocument/2006/relationships/hyperlink" Target="https://pokemondb.net/pokedex/noctowl" TargetMode="External"/><Relationship Id="rId231" Type="http://schemas.openxmlformats.org/officeDocument/2006/relationships/hyperlink" Target="https://pokemondb.net/pokedex/tyrogue" TargetMode="External"/><Relationship Id="rId252" Type="http://schemas.openxmlformats.org/officeDocument/2006/relationships/hyperlink" Target="https://pokemondb.net/pokedex/larvitar" TargetMode="External"/><Relationship Id="rId273" Type="http://schemas.openxmlformats.org/officeDocument/2006/relationships/hyperlink" Target="https://pokemondb.net/pokedex/treecko" TargetMode="External"/><Relationship Id="rId47" Type="http://schemas.openxmlformats.org/officeDocument/2006/relationships/hyperlink" Target="https://pokemondb.net/pokedex/lanturn" TargetMode="External"/><Relationship Id="rId68" Type="http://schemas.openxmlformats.org/officeDocument/2006/relationships/hyperlink" Target="https://pokemondb.net/pokedex/mareep" TargetMode="External"/><Relationship Id="rId89" Type="http://schemas.openxmlformats.org/officeDocument/2006/relationships/hyperlink" Target="https://pokemondb.net/pokedex/hoppip" TargetMode="External"/><Relationship Id="rId112" Type="http://schemas.openxmlformats.org/officeDocument/2006/relationships/hyperlink" Target="https://pokemondb.net/type/ground" TargetMode="External"/><Relationship Id="rId133" Type="http://schemas.openxmlformats.org/officeDocument/2006/relationships/hyperlink" Target="https://pokemondb.net/type/normal" TargetMode="External"/><Relationship Id="rId154" Type="http://schemas.openxmlformats.org/officeDocument/2006/relationships/hyperlink" Target="https://pokemondb.net/type/fairy" TargetMode="External"/><Relationship Id="rId175" Type="http://schemas.openxmlformats.org/officeDocument/2006/relationships/hyperlink" Target="https://pokemondb.net/type/ice" TargetMode="External"/><Relationship Id="rId196" Type="http://schemas.openxmlformats.org/officeDocument/2006/relationships/hyperlink" Target="https://pokemondb.net/pokedex/remoraid" TargetMode="External"/><Relationship Id="rId200" Type="http://schemas.openxmlformats.org/officeDocument/2006/relationships/hyperlink" Target="https://pokemondb.net/pokedex/delibird" TargetMode="External"/><Relationship Id="rId16" Type="http://schemas.openxmlformats.org/officeDocument/2006/relationships/hyperlink" Target="https://pokemondb.net/type/water" TargetMode="External"/><Relationship Id="rId221" Type="http://schemas.openxmlformats.org/officeDocument/2006/relationships/hyperlink" Target="https://pokemondb.net/pokedex/phanpy" TargetMode="External"/><Relationship Id="rId242" Type="http://schemas.openxmlformats.org/officeDocument/2006/relationships/hyperlink" Target="https://pokemondb.net/pokedex/miltank" TargetMode="External"/><Relationship Id="rId263" Type="http://schemas.openxmlformats.org/officeDocument/2006/relationships/hyperlink" Target="https://pokemondb.net/type/dark" TargetMode="External"/><Relationship Id="rId37" Type="http://schemas.openxmlformats.org/officeDocument/2006/relationships/hyperlink" Target="https://pokemondb.net/type/poison" TargetMode="External"/><Relationship Id="rId58" Type="http://schemas.openxmlformats.org/officeDocument/2006/relationships/hyperlink" Target="https://pokemondb.net/type/fairy" TargetMode="External"/><Relationship Id="rId79" Type="http://schemas.openxmlformats.org/officeDocument/2006/relationships/hyperlink" Target="https://pokemondb.net/pokedex/marill" TargetMode="External"/><Relationship Id="rId102" Type="http://schemas.openxmlformats.org/officeDocument/2006/relationships/hyperlink" Target="https://pokemondb.net/pokedex/sunflora" TargetMode="External"/><Relationship Id="rId123" Type="http://schemas.openxmlformats.org/officeDocument/2006/relationships/hyperlink" Target="https://pokemondb.net/pokedex/slowking" TargetMode="External"/><Relationship Id="rId144" Type="http://schemas.openxmlformats.org/officeDocument/2006/relationships/hyperlink" Target="https://pokemondb.net/type/flying" TargetMode="External"/><Relationship Id="rId90" Type="http://schemas.openxmlformats.org/officeDocument/2006/relationships/hyperlink" Target="https://pokemondb.net/type/grass" TargetMode="External"/><Relationship Id="rId165" Type="http://schemas.openxmlformats.org/officeDocument/2006/relationships/hyperlink" Target="https://pokemondb.net/type/bug" TargetMode="External"/><Relationship Id="rId186" Type="http://schemas.openxmlformats.org/officeDocument/2006/relationships/hyperlink" Target="https://pokemondb.net/type/ice" TargetMode="External"/><Relationship Id="rId211" Type="http://schemas.openxmlformats.org/officeDocument/2006/relationships/hyperlink" Target="https://pokemondb.net/type/fire" TargetMode="External"/><Relationship Id="rId232" Type="http://schemas.openxmlformats.org/officeDocument/2006/relationships/hyperlink" Target="https://pokemondb.net/type/fighting" TargetMode="External"/><Relationship Id="rId253" Type="http://schemas.openxmlformats.org/officeDocument/2006/relationships/hyperlink" Target="https://pokemondb.net/type/rock" TargetMode="External"/><Relationship Id="rId274" Type="http://schemas.openxmlformats.org/officeDocument/2006/relationships/hyperlink" Target="https://pokemondb.net/type/grass" TargetMode="External"/><Relationship Id="rId27" Type="http://schemas.openxmlformats.org/officeDocument/2006/relationships/hyperlink" Target="https://pokemondb.net/type/normal" TargetMode="External"/><Relationship Id="rId48" Type="http://schemas.openxmlformats.org/officeDocument/2006/relationships/hyperlink" Target="https://pokemondb.net/type/water" TargetMode="External"/><Relationship Id="rId69" Type="http://schemas.openxmlformats.org/officeDocument/2006/relationships/hyperlink" Target="https://pokemondb.net/type/electric" TargetMode="External"/><Relationship Id="rId113" Type="http://schemas.openxmlformats.org/officeDocument/2006/relationships/hyperlink" Target="https://pokemondb.net/pokedex/espeon" TargetMode="External"/><Relationship Id="rId134" Type="http://schemas.openxmlformats.org/officeDocument/2006/relationships/hyperlink" Target="https://pokemondb.net/type/psychic" TargetMode="External"/><Relationship Id="rId80" Type="http://schemas.openxmlformats.org/officeDocument/2006/relationships/hyperlink" Target="https://pokemondb.net/type/water" TargetMode="External"/><Relationship Id="rId155" Type="http://schemas.openxmlformats.org/officeDocument/2006/relationships/hyperlink" Target="https://pokemondb.net/pokedex/qwilfish" TargetMode="External"/><Relationship Id="rId176" Type="http://schemas.openxmlformats.org/officeDocument/2006/relationships/hyperlink" Target="https://pokemondb.net/pokedex/teddiursa" TargetMode="External"/><Relationship Id="rId197" Type="http://schemas.openxmlformats.org/officeDocument/2006/relationships/hyperlink" Target="https://pokemondb.net/type/water" TargetMode="External"/><Relationship Id="rId201" Type="http://schemas.openxmlformats.org/officeDocument/2006/relationships/hyperlink" Target="https://pokemondb.net/type/ice" TargetMode="External"/><Relationship Id="rId222" Type="http://schemas.openxmlformats.org/officeDocument/2006/relationships/hyperlink" Target="https://pokemondb.net/type/ground" TargetMode="External"/><Relationship Id="rId243" Type="http://schemas.openxmlformats.org/officeDocument/2006/relationships/hyperlink" Target="https://pokemondb.net/type/normal" TargetMode="External"/><Relationship Id="rId264" Type="http://schemas.openxmlformats.org/officeDocument/2006/relationships/hyperlink" Target="https://pokemondb.net/pokedex/lugia" TargetMode="External"/><Relationship Id="rId17" Type="http://schemas.openxmlformats.org/officeDocument/2006/relationships/hyperlink" Target="https://pokemondb.net/pokedex/feraligatr" TargetMode="External"/><Relationship Id="rId38" Type="http://schemas.openxmlformats.org/officeDocument/2006/relationships/hyperlink" Target="https://pokemondb.net/pokedex/ariados" TargetMode="External"/><Relationship Id="rId59" Type="http://schemas.openxmlformats.org/officeDocument/2006/relationships/hyperlink" Target="https://pokemondb.net/pokedex/togetic" TargetMode="External"/><Relationship Id="rId103" Type="http://schemas.openxmlformats.org/officeDocument/2006/relationships/hyperlink" Target="https://pokemondb.net/type/grass" TargetMode="External"/><Relationship Id="rId124" Type="http://schemas.openxmlformats.org/officeDocument/2006/relationships/hyperlink" Target="https://pokemondb.net/type/poison" TargetMode="External"/><Relationship Id="rId70" Type="http://schemas.openxmlformats.org/officeDocument/2006/relationships/hyperlink" Target="https://pokemondb.net/pokedex/flaaffy" TargetMode="External"/><Relationship Id="rId91" Type="http://schemas.openxmlformats.org/officeDocument/2006/relationships/hyperlink" Target="https://pokemondb.net/type/flying" TargetMode="External"/><Relationship Id="rId145" Type="http://schemas.openxmlformats.org/officeDocument/2006/relationships/hyperlink" Target="https://pokemondb.net/pokedex/steelix" TargetMode="External"/><Relationship Id="rId166" Type="http://schemas.openxmlformats.org/officeDocument/2006/relationships/hyperlink" Target="https://pokemondb.net/type/rock" TargetMode="External"/><Relationship Id="rId187" Type="http://schemas.openxmlformats.org/officeDocument/2006/relationships/hyperlink" Target="https://pokemondb.net/type/ground" TargetMode="External"/><Relationship Id="rId1" Type="http://schemas.openxmlformats.org/officeDocument/2006/relationships/hyperlink" Target="https://pokemondb.net/pokedex/chikorita" TargetMode="External"/><Relationship Id="rId212" Type="http://schemas.openxmlformats.org/officeDocument/2006/relationships/hyperlink" Target="https://pokemondb.net/pokedex/houndoom" TargetMode="External"/><Relationship Id="rId233" Type="http://schemas.openxmlformats.org/officeDocument/2006/relationships/hyperlink" Target="https://pokemondb.net/pokedex/hitmontop" TargetMode="External"/><Relationship Id="rId254" Type="http://schemas.openxmlformats.org/officeDocument/2006/relationships/hyperlink" Target="https://pokemondb.net/type/ground" TargetMode="External"/><Relationship Id="rId28" Type="http://schemas.openxmlformats.org/officeDocument/2006/relationships/hyperlink" Target="https://pokemondb.net/type/flying" TargetMode="External"/><Relationship Id="rId49" Type="http://schemas.openxmlformats.org/officeDocument/2006/relationships/hyperlink" Target="https://pokemondb.net/type/electric" TargetMode="External"/><Relationship Id="rId114" Type="http://schemas.openxmlformats.org/officeDocument/2006/relationships/hyperlink" Target="https://pokemondb.net/type/psychic" TargetMode="External"/><Relationship Id="rId275" Type="http://schemas.openxmlformats.org/officeDocument/2006/relationships/hyperlink" Target="https://pokemondb.net/pokedex/grovyle" TargetMode="External"/><Relationship Id="rId60" Type="http://schemas.openxmlformats.org/officeDocument/2006/relationships/hyperlink" Target="https://pokemondb.net/type/fairy" TargetMode="External"/><Relationship Id="rId81" Type="http://schemas.openxmlformats.org/officeDocument/2006/relationships/hyperlink" Target="https://pokemondb.net/type/fairy" TargetMode="External"/><Relationship Id="rId135" Type="http://schemas.openxmlformats.org/officeDocument/2006/relationships/hyperlink" Target="https://pokemondb.net/pokedex/pineco" TargetMode="External"/><Relationship Id="rId156" Type="http://schemas.openxmlformats.org/officeDocument/2006/relationships/hyperlink" Target="https://pokemondb.net/type/water" TargetMode="External"/><Relationship Id="rId177" Type="http://schemas.openxmlformats.org/officeDocument/2006/relationships/hyperlink" Target="https://pokemondb.net/type/normal" TargetMode="External"/><Relationship Id="rId198" Type="http://schemas.openxmlformats.org/officeDocument/2006/relationships/hyperlink" Target="https://pokemondb.net/pokedex/octill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8450-91AF-4BAD-B38D-0DCEBA9A2E71}">
  <dimension ref="A1:AF217"/>
  <sheetViews>
    <sheetView tabSelected="1" topLeftCell="M205" zoomScaleNormal="100" workbookViewId="0">
      <selection activeCell="AF193" sqref="AF193"/>
    </sheetView>
  </sheetViews>
  <sheetFormatPr defaultRowHeight="15" x14ac:dyDescent="0.25"/>
  <cols>
    <col min="1" max="1" width="16.85546875" style="1" bestFit="1" customWidth="1"/>
    <col min="2" max="2" width="14.85546875" style="1" bestFit="1" customWidth="1"/>
    <col min="3" max="3" width="7.85546875" style="9" bestFit="1" customWidth="1"/>
    <col min="4" max="4" width="10.42578125" style="9" bestFit="1" customWidth="1"/>
    <col min="5" max="5" width="6.85546875" style="1" customWidth="1"/>
    <col min="6" max="6" width="5.85546875" style="1" bestFit="1" customWidth="1"/>
    <col min="7" max="7" width="7.140625" style="1" customWidth="1"/>
    <col min="8" max="8" width="6.7109375" style="1" bestFit="1" customWidth="1"/>
    <col min="9" max="9" width="7" style="1" customWidth="1"/>
    <col min="10" max="10" width="5.5703125" style="1" bestFit="1" customWidth="1"/>
    <col min="11" max="11" width="22.42578125" style="1" bestFit="1" customWidth="1"/>
    <col min="12" max="12" width="14.140625" style="1" bestFit="1" customWidth="1"/>
    <col min="13" max="13" width="15" style="1" customWidth="1"/>
    <col min="14" max="14" width="5.5703125" style="8" customWidth="1"/>
    <col min="15" max="15" width="8.85546875" style="8" customWidth="1"/>
    <col min="16" max="16" width="9" style="8" bestFit="1" customWidth="1"/>
    <col min="17" max="17" width="6.7109375" style="8" bestFit="1" customWidth="1"/>
    <col min="18" max="18" width="5.140625" style="8" bestFit="1" customWidth="1"/>
    <col min="19" max="21" width="8" style="1" bestFit="1" customWidth="1"/>
    <col min="22" max="22" width="8" style="1" customWidth="1"/>
    <col min="23" max="23" width="21.85546875" style="1" customWidth="1"/>
    <col min="24" max="24" width="11.5703125" style="1" bestFit="1" customWidth="1"/>
    <col min="25" max="25" width="21.5703125" style="1" bestFit="1" customWidth="1"/>
    <col min="26" max="26" width="26.28515625" style="1" bestFit="1" customWidth="1"/>
    <col min="27" max="27" width="20.28515625" style="1" bestFit="1" customWidth="1"/>
    <col min="28" max="29" width="12.28515625" style="1" customWidth="1"/>
    <col min="30" max="30" width="24" style="1" bestFit="1" customWidth="1"/>
    <col min="31" max="31" width="13.140625" style="1" bestFit="1" customWidth="1"/>
    <col min="32" max="32" width="16" style="1" bestFit="1" customWidth="1"/>
    <col min="33" max="16384" width="9.140625" style="1"/>
  </cols>
  <sheetData>
    <row r="1" spans="1:32" x14ac:dyDescent="0.25">
      <c r="A1" s="1" t="s">
        <v>0</v>
      </c>
      <c r="B1" s="1" t="s">
        <v>42</v>
      </c>
      <c r="C1" s="9" t="s">
        <v>580</v>
      </c>
      <c r="D1" s="9" t="s">
        <v>579</v>
      </c>
      <c r="E1" s="1" t="s">
        <v>578</v>
      </c>
      <c r="F1" s="1" t="s">
        <v>577</v>
      </c>
      <c r="G1" s="1" t="s">
        <v>576</v>
      </c>
      <c r="H1" s="1" t="s">
        <v>575</v>
      </c>
      <c r="I1" s="1" t="s">
        <v>574</v>
      </c>
      <c r="J1" s="1" t="s">
        <v>573</v>
      </c>
      <c r="K1" s="1" t="s">
        <v>572</v>
      </c>
      <c r="L1" s="1" t="s">
        <v>571</v>
      </c>
      <c r="M1" s="1" t="s">
        <v>570</v>
      </c>
      <c r="N1" s="8" t="s">
        <v>569</v>
      </c>
      <c r="O1" s="8" t="s">
        <v>568</v>
      </c>
      <c r="P1" s="8" t="s">
        <v>567</v>
      </c>
      <c r="Q1" s="8" t="s">
        <v>566</v>
      </c>
      <c r="R1" s="8" t="s">
        <v>565</v>
      </c>
      <c r="S1" s="1" t="s">
        <v>564</v>
      </c>
      <c r="T1" s="1" t="s">
        <v>563</v>
      </c>
      <c r="U1" s="1" t="s">
        <v>562</v>
      </c>
      <c r="V1" s="1" t="s">
        <v>561</v>
      </c>
      <c r="W1" s="1" t="s">
        <v>560</v>
      </c>
      <c r="X1" s="1" t="s">
        <v>559</v>
      </c>
      <c r="Y1" s="1" t="s">
        <v>558</v>
      </c>
      <c r="Z1" s="1" t="s">
        <v>43</v>
      </c>
      <c r="AA1" s="1" t="s">
        <v>557</v>
      </c>
      <c r="AB1" s="1" t="s">
        <v>556</v>
      </c>
      <c r="AC1" s="1" t="s">
        <v>555</v>
      </c>
      <c r="AD1" s="1" t="s">
        <v>554</v>
      </c>
      <c r="AE1" s="1" t="s">
        <v>132</v>
      </c>
      <c r="AF1" s="1" t="s">
        <v>553</v>
      </c>
    </row>
    <row r="2" spans="1:32" x14ac:dyDescent="0.25">
      <c r="A2" s="1">
        <v>190</v>
      </c>
      <c r="B2" s="1" t="s">
        <v>9</v>
      </c>
      <c r="C2" s="9" t="s">
        <v>138</v>
      </c>
      <c r="E2" s="1">
        <v>55</v>
      </c>
      <c r="F2" s="1">
        <v>70</v>
      </c>
      <c r="G2" s="1">
        <v>55</v>
      </c>
      <c r="H2" s="1">
        <v>40</v>
      </c>
      <c r="I2" s="1">
        <v>55</v>
      </c>
      <c r="J2" s="1">
        <v>85</v>
      </c>
      <c r="K2" s="1" t="s">
        <v>550</v>
      </c>
      <c r="L2" s="1" t="s">
        <v>336</v>
      </c>
      <c r="M2" s="1" t="s">
        <v>283</v>
      </c>
      <c r="N2" s="8">
        <f t="shared" ref="N2:N33" si="0">ROUND((0.4*J2 + 0.5*MAX(F2,H2) + 0.1*MIN(F2,H2)) / 10, 0)</f>
        <v>7</v>
      </c>
      <c r="O2" s="8">
        <f t="shared" ref="O2:O33" si="1">ROUND((0.4*E2 + 0.3*G2 + 0.3*I2) / 10, 0)</f>
        <v>6</v>
      </c>
      <c r="P2" s="8">
        <f t="shared" ref="P2:Q8" si="2">N2</f>
        <v>7</v>
      </c>
      <c r="Q2" s="8">
        <f t="shared" si="2"/>
        <v>6</v>
      </c>
      <c r="R2" s="8">
        <f t="shared" ref="R2:R33" si="3">SUM(P2,Q2)</f>
        <v>13</v>
      </c>
      <c r="S2" s="1" t="str">
        <f t="shared" ref="S2:S33" si="4">C2</f>
        <v>normal</v>
      </c>
      <c r="T2" s="1" t="s">
        <v>168</v>
      </c>
      <c r="U2" s="1" t="s">
        <v>147</v>
      </c>
      <c r="V2" s="1" t="s">
        <v>137</v>
      </c>
      <c r="W2" s="1" t="str">
        <f>B3</f>
        <v>Ambipom</v>
      </c>
      <c r="X2" s="1">
        <f t="shared" ref="X2:X7" si="5">IF(ISBLANK(W2), "", ROUND(( (R3-6)*(R3-7) - (R2-6)*(R2-7) )/15, 0) + 1)</f>
        <v>6</v>
      </c>
      <c r="Y2" s="1" t="str">
        <f t="shared" ref="Y2:Y33" si="6">B2</f>
        <v>Aipom</v>
      </c>
      <c r="AA2" s="1" t="s">
        <v>552</v>
      </c>
      <c r="AB2" s="1">
        <v>0</v>
      </c>
      <c r="AC2" s="1">
        <v>0</v>
      </c>
      <c r="AD2" s="1" t="str">
        <f t="array" ref="AD2">_xlfn.IFS(AB2=1, "starter", AC2=1, "legendary",R2&lt; 13, "weak",R2&lt; 17, "moderate", TRUE, "strong")</f>
        <v>moderate</v>
      </c>
      <c r="AF2" s="1">
        <v>2</v>
      </c>
    </row>
    <row r="3" spans="1:32" x14ac:dyDescent="0.25">
      <c r="A3" s="1">
        <v>424</v>
      </c>
      <c r="B3" s="1" t="s">
        <v>551</v>
      </c>
      <c r="C3" s="9" t="s">
        <v>138</v>
      </c>
      <c r="E3" s="1">
        <v>75</v>
      </c>
      <c r="F3" s="1">
        <v>100</v>
      </c>
      <c r="G3" s="1">
        <v>66</v>
      </c>
      <c r="H3" s="1">
        <v>60</v>
      </c>
      <c r="I3" s="1">
        <v>66</v>
      </c>
      <c r="J3" s="1">
        <v>115</v>
      </c>
      <c r="K3" s="1" t="s">
        <v>550</v>
      </c>
      <c r="L3" s="1" t="s">
        <v>336</v>
      </c>
      <c r="M3" s="1" t="s">
        <v>283</v>
      </c>
      <c r="N3" s="8">
        <f t="shared" si="0"/>
        <v>10</v>
      </c>
      <c r="O3" s="8">
        <f t="shared" si="1"/>
        <v>7</v>
      </c>
      <c r="P3" s="8">
        <f t="shared" si="2"/>
        <v>10</v>
      </c>
      <c r="Q3" s="8">
        <f t="shared" si="2"/>
        <v>7</v>
      </c>
      <c r="R3" s="8">
        <f t="shared" si="3"/>
        <v>17</v>
      </c>
      <c r="S3" s="1" t="str">
        <f t="shared" si="4"/>
        <v>normal</v>
      </c>
      <c r="T3" s="1" t="s">
        <v>168</v>
      </c>
      <c r="U3" s="1" t="s">
        <v>147</v>
      </c>
      <c r="V3" s="1" t="s">
        <v>137</v>
      </c>
      <c r="X3" s="1" t="str">
        <f t="shared" si="5"/>
        <v/>
      </c>
      <c r="Y3" s="1" t="str">
        <f t="shared" si="6"/>
        <v>Ambipom</v>
      </c>
      <c r="AA3" s="1" t="s">
        <v>549</v>
      </c>
      <c r="AB3" s="1">
        <v>0</v>
      </c>
      <c r="AC3" s="1">
        <v>0</v>
      </c>
      <c r="AD3" s="1" t="str">
        <f t="array" ref="AD3">_xlfn.IFS(AB3=1, "starter", AC3=1, "legendary",R3&lt; 13, "weak",R3&lt; 17, "moderate", TRUE, "strong")</f>
        <v>strong</v>
      </c>
      <c r="AF3" s="1">
        <v>2</v>
      </c>
    </row>
    <row r="4" spans="1:32" x14ac:dyDescent="0.25">
      <c r="A4" s="1">
        <v>200</v>
      </c>
      <c r="B4" s="1" t="s">
        <v>16</v>
      </c>
      <c r="C4" s="9" t="s">
        <v>297</v>
      </c>
      <c r="E4" s="1">
        <v>60</v>
      </c>
      <c r="F4" s="1">
        <v>60</v>
      </c>
      <c r="G4" s="1">
        <v>60</v>
      </c>
      <c r="H4" s="1">
        <v>85</v>
      </c>
      <c r="I4" s="1">
        <v>85</v>
      </c>
      <c r="J4" s="1">
        <v>85</v>
      </c>
      <c r="K4" s="1" t="s">
        <v>548</v>
      </c>
      <c r="L4" s="1" t="s">
        <v>336</v>
      </c>
      <c r="M4" s="1" t="s">
        <v>351</v>
      </c>
      <c r="N4" s="8">
        <f t="shared" si="0"/>
        <v>8</v>
      </c>
      <c r="O4" s="8">
        <f t="shared" si="1"/>
        <v>7</v>
      </c>
      <c r="P4" s="8">
        <f t="shared" si="2"/>
        <v>8</v>
      </c>
      <c r="Q4" s="8">
        <f t="shared" si="2"/>
        <v>7</v>
      </c>
      <c r="R4" s="8">
        <f t="shared" si="3"/>
        <v>15</v>
      </c>
      <c r="S4" s="1" t="str">
        <f t="shared" si="4"/>
        <v>ghost</v>
      </c>
      <c r="T4" s="1" t="s">
        <v>160</v>
      </c>
      <c r="U4" s="1" t="s">
        <v>156</v>
      </c>
      <c r="V4" s="1" t="s">
        <v>182</v>
      </c>
      <c r="W4" s="1" t="str">
        <f>B5</f>
        <v>Mismagius</v>
      </c>
      <c r="X4" s="1">
        <f t="shared" si="5"/>
        <v>4</v>
      </c>
      <c r="Y4" s="1" t="str">
        <f t="shared" si="6"/>
        <v>Misdreavus</v>
      </c>
      <c r="AA4" s="1" t="s">
        <v>547</v>
      </c>
      <c r="AB4" s="1">
        <v>0</v>
      </c>
      <c r="AC4" s="1">
        <v>0</v>
      </c>
      <c r="AD4" s="1" t="str">
        <f t="array" ref="AD4">_xlfn.IFS(AB4=1, "starter", AC4=1, "legendary",R4&lt; 13, "weak",R4&lt; 17, "moderate", TRUE, "strong")</f>
        <v>moderate</v>
      </c>
      <c r="AF4" s="1">
        <v>2</v>
      </c>
    </row>
    <row r="5" spans="1:32" x14ac:dyDescent="0.25">
      <c r="A5" s="1">
        <v>429</v>
      </c>
      <c r="B5" s="1" t="s">
        <v>546</v>
      </c>
      <c r="C5" s="9" t="s">
        <v>297</v>
      </c>
      <c r="E5" s="1">
        <v>60</v>
      </c>
      <c r="F5" s="1">
        <v>60</v>
      </c>
      <c r="G5" s="1">
        <v>60</v>
      </c>
      <c r="H5" s="1">
        <v>105</v>
      </c>
      <c r="I5" s="1">
        <v>105</v>
      </c>
      <c r="J5" s="1">
        <v>105</v>
      </c>
      <c r="K5" s="1" t="s">
        <v>545</v>
      </c>
      <c r="L5" s="1" t="s">
        <v>336</v>
      </c>
      <c r="M5" s="1" t="s">
        <v>351</v>
      </c>
      <c r="N5" s="8">
        <f t="shared" si="0"/>
        <v>10</v>
      </c>
      <c r="O5" s="8">
        <f t="shared" si="1"/>
        <v>7</v>
      </c>
      <c r="P5" s="8">
        <f t="shared" si="2"/>
        <v>10</v>
      </c>
      <c r="Q5" s="8">
        <f t="shared" si="2"/>
        <v>7</v>
      </c>
      <c r="R5" s="8">
        <f t="shared" si="3"/>
        <v>17</v>
      </c>
      <c r="S5" s="1" t="str">
        <f t="shared" si="4"/>
        <v>ghost</v>
      </c>
      <c r="T5" s="1" t="s">
        <v>160</v>
      </c>
      <c r="U5" s="1" t="s">
        <v>156</v>
      </c>
      <c r="V5" s="1" t="s">
        <v>182</v>
      </c>
      <c r="X5" s="1" t="str">
        <f t="shared" si="5"/>
        <v/>
      </c>
      <c r="Y5" s="1" t="str">
        <f t="shared" si="6"/>
        <v>Mismagius</v>
      </c>
      <c r="AA5" s="1" t="s">
        <v>544</v>
      </c>
      <c r="AB5" s="1">
        <v>0</v>
      </c>
      <c r="AC5" s="1">
        <v>0</v>
      </c>
      <c r="AD5" s="1" t="str">
        <f t="array" ref="AD5">_xlfn.IFS(AB5=1, "starter", AC5=1, "legendary",R5&lt; 13, "weak",R5&lt; 17, "moderate", TRUE, "strong")</f>
        <v>strong</v>
      </c>
      <c r="AF5" s="1">
        <v>2</v>
      </c>
    </row>
    <row r="6" spans="1:32" x14ac:dyDescent="0.25">
      <c r="A6" s="1">
        <v>198</v>
      </c>
      <c r="B6" s="1" t="s">
        <v>15</v>
      </c>
      <c r="C6" s="9" t="s">
        <v>147</v>
      </c>
      <c r="D6" s="9" t="s">
        <v>139</v>
      </c>
      <c r="E6" s="1">
        <v>60</v>
      </c>
      <c r="F6" s="1">
        <v>85</v>
      </c>
      <c r="G6" s="1">
        <v>42</v>
      </c>
      <c r="H6" s="1">
        <v>85</v>
      </c>
      <c r="I6" s="1">
        <v>42</v>
      </c>
      <c r="J6" s="1">
        <v>91</v>
      </c>
      <c r="K6" s="1" t="s">
        <v>259</v>
      </c>
      <c r="L6" s="1" t="s">
        <v>336</v>
      </c>
      <c r="M6" s="1" t="s">
        <v>351</v>
      </c>
      <c r="N6" s="8">
        <f t="shared" si="0"/>
        <v>9</v>
      </c>
      <c r="O6" s="8">
        <f t="shared" si="1"/>
        <v>5</v>
      </c>
      <c r="P6" s="8">
        <f t="shared" si="2"/>
        <v>9</v>
      </c>
      <c r="Q6" s="8">
        <f t="shared" si="2"/>
        <v>5</v>
      </c>
      <c r="R6" s="8">
        <f t="shared" si="3"/>
        <v>14</v>
      </c>
      <c r="S6" s="1" t="str">
        <f t="shared" si="4"/>
        <v>dark</v>
      </c>
      <c r="T6" s="1" t="str">
        <f>IF(D6 = 0, "", D6)</f>
        <v>flying</v>
      </c>
      <c r="U6" s="1" t="s">
        <v>168</v>
      </c>
      <c r="V6" s="1" t="s">
        <v>297</v>
      </c>
      <c r="W6" s="1" t="str">
        <f>B7</f>
        <v>Honchkrow</v>
      </c>
      <c r="X6" s="1">
        <f t="shared" si="5"/>
        <v>5</v>
      </c>
      <c r="Y6" s="1" t="str">
        <f t="shared" si="6"/>
        <v>Murkrow</v>
      </c>
      <c r="AA6" s="1" t="s">
        <v>258</v>
      </c>
      <c r="AB6" s="1">
        <v>0</v>
      </c>
      <c r="AC6" s="1">
        <v>0</v>
      </c>
      <c r="AD6" s="1" t="str">
        <f t="array" ref="AD6">_xlfn.IFS(AB6=1, "starter", AC6=1, "legendary",R6&lt; 13, "weak",R6&lt; 17, "moderate", TRUE, "strong")</f>
        <v>moderate</v>
      </c>
      <c r="AF6" s="1">
        <v>2</v>
      </c>
    </row>
    <row r="7" spans="1:32" x14ac:dyDescent="0.25">
      <c r="A7" s="1">
        <v>430</v>
      </c>
      <c r="B7" s="1" t="s">
        <v>207</v>
      </c>
      <c r="C7" s="9" t="s">
        <v>147</v>
      </c>
      <c r="D7" s="9" t="s">
        <v>139</v>
      </c>
      <c r="E7" s="1">
        <v>100</v>
      </c>
      <c r="F7" s="1">
        <v>125</v>
      </c>
      <c r="G7" s="1">
        <v>52</v>
      </c>
      <c r="H7" s="1">
        <v>105</v>
      </c>
      <c r="I7" s="1">
        <v>52</v>
      </c>
      <c r="J7" s="1">
        <v>71</v>
      </c>
      <c r="K7" s="1" t="s">
        <v>206</v>
      </c>
      <c r="L7" s="1" t="s">
        <v>336</v>
      </c>
      <c r="M7" s="1" t="s">
        <v>351</v>
      </c>
      <c r="N7" s="8">
        <f t="shared" si="0"/>
        <v>10</v>
      </c>
      <c r="O7" s="8">
        <f t="shared" si="1"/>
        <v>7</v>
      </c>
      <c r="P7" s="8">
        <f t="shared" si="2"/>
        <v>10</v>
      </c>
      <c r="Q7" s="8">
        <f t="shared" si="2"/>
        <v>7</v>
      </c>
      <c r="R7" s="8">
        <f t="shared" si="3"/>
        <v>17</v>
      </c>
      <c r="S7" s="1" t="str">
        <f t="shared" si="4"/>
        <v>dark</v>
      </c>
      <c r="T7" s="1" t="str">
        <f>IF(D7 = 0, "", D7)</f>
        <v>flying</v>
      </c>
      <c r="U7" s="1" t="s">
        <v>168</v>
      </c>
      <c r="V7" s="1" t="s">
        <v>297</v>
      </c>
      <c r="X7" s="1" t="str">
        <f t="shared" si="5"/>
        <v/>
      </c>
      <c r="Y7" s="1" t="str">
        <f t="shared" si="6"/>
        <v>Honchkrow</v>
      </c>
      <c r="AA7" s="1" t="s">
        <v>205</v>
      </c>
      <c r="AB7" s="1">
        <v>0</v>
      </c>
      <c r="AC7" s="1">
        <v>0</v>
      </c>
      <c r="AD7" s="1" t="str">
        <f t="array" ref="AD7">_xlfn.IFS(AB7=1, "starter", AC7=1, "legendary",R7&lt; 13, "weak",R7&lt; 17, "moderate", TRUE, "strong")</f>
        <v>strong</v>
      </c>
      <c r="AF7" s="1">
        <v>2</v>
      </c>
    </row>
    <row r="8" spans="1:32" x14ac:dyDescent="0.25">
      <c r="A8" s="1">
        <v>185</v>
      </c>
      <c r="B8" s="1" t="s">
        <v>8</v>
      </c>
      <c r="C8" s="9" t="s">
        <v>156</v>
      </c>
      <c r="E8" s="1">
        <v>70</v>
      </c>
      <c r="F8" s="1">
        <v>100</v>
      </c>
      <c r="G8" s="1">
        <v>115</v>
      </c>
      <c r="H8" s="1">
        <v>30</v>
      </c>
      <c r="I8" s="1">
        <v>65</v>
      </c>
      <c r="J8" s="1">
        <v>30</v>
      </c>
      <c r="K8" s="1" t="s">
        <v>183</v>
      </c>
      <c r="L8" s="1" t="s">
        <v>336</v>
      </c>
      <c r="M8" s="1" t="s">
        <v>294</v>
      </c>
      <c r="N8" s="8">
        <f t="shared" si="0"/>
        <v>7</v>
      </c>
      <c r="O8" s="8">
        <f t="shared" si="1"/>
        <v>8</v>
      </c>
      <c r="P8" s="8">
        <f t="shared" si="2"/>
        <v>7</v>
      </c>
      <c r="Q8" s="8">
        <f t="shared" si="2"/>
        <v>8</v>
      </c>
      <c r="R8" s="8">
        <f t="shared" si="3"/>
        <v>15</v>
      </c>
      <c r="S8" s="1" t="str">
        <f t="shared" si="4"/>
        <v>rock</v>
      </c>
      <c r="T8" s="1" t="s">
        <v>138</v>
      </c>
      <c r="U8" s="1" t="s">
        <v>168</v>
      </c>
      <c r="V8" s="1" t="s">
        <v>182</v>
      </c>
      <c r="Y8" s="1" t="str">
        <f t="shared" si="6"/>
        <v>Sudowoodo</v>
      </c>
      <c r="AA8" s="1" t="s">
        <v>177</v>
      </c>
      <c r="AB8" s="1">
        <v>0</v>
      </c>
      <c r="AC8" s="1">
        <v>0</v>
      </c>
      <c r="AD8" s="1" t="str">
        <f t="array" ref="AD8">_xlfn.IFS(AB8=1, "starter", AC8=1, "legendary",R8&lt; 13, "weak",R8&lt; 17, "moderate", TRUE, "strong")</f>
        <v>moderate</v>
      </c>
      <c r="AF8" s="1">
        <v>1</v>
      </c>
    </row>
    <row r="9" spans="1:32" x14ac:dyDescent="0.25">
      <c r="A9" s="1">
        <v>242</v>
      </c>
      <c r="B9" s="1" t="s">
        <v>37</v>
      </c>
      <c r="C9" s="9" t="s">
        <v>138</v>
      </c>
      <c r="E9" s="1">
        <v>255</v>
      </c>
      <c r="F9" s="1">
        <v>10</v>
      </c>
      <c r="G9" s="1">
        <v>10</v>
      </c>
      <c r="H9" s="1">
        <v>75</v>
      </c>
      <c r="I9" s="1">
        <v>135</v>
      </c>
      <c r="J9" s="1">
        <v>55</v>
      </c>
      <c r="K9" s="1" t="s">
        <v>532</v>
      </c>
      <c r="L9" s="1" t="s">
        <v>336</v>
      </c>
      <c r="M9" s="1" t="s">
        <v>294</v>
      </c>
      <c r="N9" s="8">
        <f t="shared" si="0"/>
        <v>6</v>
      </c>
      <c r="O9" s="8">
        <f t="shared" si="1"/>
        <v>15</v>
      </c>
      <c r="P9" s="8">
        <f t="shared" ref="P9:P20" si="7">N9</f>
        <v>6</v>
      </c>
      <c r="Q9" s="8">
        <f>O9-2</f>
        <v>13</v>
      </c>
      <c r="R9" s="8">
        <f t="shared" si="3"/>
        <v>19</v>
      </c>
      <c r="S9" s="1" t="str">
        <f t="shared" si="4"/>
        <v>normal</v>
      </c>
      <c r="T9" s="1" t="s">
        <v>146</v>
      </c>
      <c r="U9" s="1" t="s">
        <v>159</v>
      </c>
      <c r="V9" s="1" t="s">
        <v>171</v>
      </c>
      <c r="X9" s="1" t="str">
        <f>IF(ISBLANK(W9), "", ROUND(( (R10-6)*(R10-7) - (R9-6)*(R9-7) )/15, 0) + 1)</f>
        <v/>
      </c>
      <c r="Y9" s="1" t="str">
        <f t="shared" si="6"/>
        <v>Blissey</v>
      </c>
      <c r="AA9" s="1" t="s">
        <v>543</v>
      </c>
      <c r="AB9" s="1">
        <v>0</v>
      </c>
      <c r="AC9" s="1">
        <v>0</v>
      </c>
      <c r="AD9" s="1" t="str">
        <f t="array" ref="AD9">_xlfn.IFS(AB9=1, "starter", AC9=1, "legendary",R9&lt; 13, "weak",R9&lt; 17, "moderate", TRUE, "strong")</f>
        <v>strong</v>
      </c>
      <c r="AF9" s="1">
        <v>2</v>
      </c>
    </row>
    <row r="10" spans="1:32" x14ac:dyDescent="0.25">
      <c r="A10" s="1">
        <v>226</v>
      </c>
      <c r="B10" s="1" t="s">
        <v>29</v>
      </c>
      <c r="C10" s="9" t="s">
        <v>140</v>
      </c>
      <c r="D10" s="9" t="s">
        <v>139</v>
      </c>
      <c r="E10" s="1">
        <v>85</v>
      </c>
      <c r="F10" s="1">
        <v>40</v>
      </c>
      <c r="G10" s="1">
        <v>70</v>
      </c>
      <c r="H10" s="1">
        <v>80</v>
      </c>
      <c r="I10" s="1">
        <v>140</v>
      </c>
      <c r="J10" s="1">
        <v>70</v>
      </c>
      <c r="K10" s="1" t="s">
        <v>542</v>
      </c>
      <c r="L10" s="1" t="s">
        <v>287</v>
      </c>
      <c r="M10" s="1" t="s">
        <v>294</v>
      </c>
      <c r="N10" s="8">
        <f t="shared" si="0"/>
        <v>7</v>
      </c>
      <c r="O10" s="8">
        <f t="shared" si="1"/>
        <v>10</v>
      </c>
      <c r="P10" s="8">
        <f t="shared" si="7"/>
        <v>7</v>
      </c>
      <c r="Q10" s="8">
        <f t="shared" ref="Q10:Q26" si="8">O10</f>
        <v>10</v>
      </c>
      <c r="R10" s="8">
        <f t="shared" si="3"/>
        <v>17</v>
      </c>
      <c r="S10" s="1" t="str">
        <f t="shared" si="4"/>
        <v>water</v>
      </c>
      <c r="T10" s="1" t="str">
        <f>IF(D10 = 0, "", D10)</f>
        <v>flying</v>
      </c>
      <c r="U10" s="1" t="s">
        <v>161</v>
      </c>
      <c r="V10" s="1" t="s">
        <v>145</v>
      </c>
      <c r="X10" s="1" t="str">
        <f>IF(ISBLANK(W10), "", ROUND(( (R11-6)*(R11-7) - (R10-6)*(R10-7) )/15, 0) + 1)</f>
        <v/>
      </c>
      <c r="Y10" s="1" t="str">
        <f t="shared" si="6"/>
        <v>Mantine</v>
      </c>
      <c r="AA10" s="1" t="s">
        <v>155</v>
      </c>
      <c r="AB10" s="1">
        <v>0</v>
      </c>
      <c r="AC10" s="1">
        <v>0</v>
      </c>
      <c r="AD10" s="1" t="str">
        <f t="array" ref="AD10">_xlfn.IFS(AB10=1, "starter", AC10=1, "legendary",R10&lt; 13, "weak",R10&lt; 17, "moderate", TRUE, "strong")</f>
        <v>strong</v>
      </c>
      <c r="AF10" s="1">
        <v>2</v>
      </c>
    </row>
    <row r="11" spans="1:32" x14ac:dyDescent="0.25">
      <c r="A11" s="1">
        <v>223</v>
      </c>
      <c r="B11" s="1" t="s">
        <v>27</v>
      </c>
      <c r="C11" s="1" t="s">
        <v>140</v>
      </c>
      <c r="D11" s="1"/>
      <c r="E11" s="1">
        <v>35</v>
      </c>
      <c r="F11" s="1">
        <v>65</v>
      </c>
      <c r="G11" s="1">
        <v>35</v>
      </c>
      <c r="H11" s="1">
        <v>65</v>
      </c>
      <c r="I11" s="1">
        <v>35</v>
      </c>
      <c r="J11" s="1">
        <v>65</v>
      </c>
      <c r="K11" s="1" t="s">
        <v>162</v>
      </c>
      <c r="L11" s="1" t="s">
        <v>287</v>
      </c>
      <c r="M11" s="1" t="s">
        <v>283</v>
      </c>
      <c r="N11" s="8">
        <f t="shared" si="0"/>
        <v>7</v>
      </c>
      <c r="O11" s="8">
        <f t="shared" si="1"/>
        <v>4</v>
      </c>
      <c r="P11" s="8">
        <f t="shared" si="7"/>
        <v>7</v>
      </c>
      <c r="Q11" s="8">
        <f t="shared" si="8"/>
        <v>4</v>
      </c>
      <c r="R11" s="8">
        <f t="shared" si="3"/>
        <v>11</v>
      </c>
      <c r="S11" s="1" t="str">
        <f t="shared" si="4"/>
        <v>water</v>
      </c>
      <c r="T11" s="1" t="s">
        <v>161</v>
      </c>
      <c r="U11" s="1" t="s">
        <v>160</v>
      </c>
      <c r="V11" s="1" t="s">
        <v>159</v>
      </c>
      <c r="W11" s="1" t="str">
        <f>B12</f>
        <v>Octillery</v>
      </c>
      <c r="X11" s="1">
        <f>IF(ISBLANK(W11), "", ROUND(( (R12-6)*(R12-7) - (R11-6)*(R11-7) )/15, 0) + 1)</f>
        <v>6</v>
      </c>
      <c r="Y11" s="1" t="str">
        <f t="shared" si="6"/>
        <v>Remoraid</v>
      </c>
      <c r="AA11" s="1" t="s">
        <v>158</v>
      </c>
      <c r="AB11" s="1">
        <v>0</v>
      </c>
      <c r="AC11" s="1">
        <v>0</v>
      </c>
      <c r="AD11" s="1" t="str">
        <f t="array" ref="AD11">_xlfn.IFS(AB11=1, "starter", AC11=1, "legendary",R11&lt; 13, "weak",R11&lt; 17, "moderate", TRUE, "strong")</f>
        <v>weak</v>
      </c>
      <c r="AF11" s="1">
        <v>1</v>
      </c>
    </row>
    <row r="12" spans="1:32" x14ac:dyDescent="0.25">
      <c r="A12" s="1">
        <v>224</v>
      </c>
      <c r="B12" s="1" t="s">
        <v>28</v>
      </c>
      <c r="C12" s="1" t="s">
        <v>140</v>
      </c>
      <c r="D12" s="1"/>
      <c r="E12" s="1">
        <v>75</v>
      </c>
      <c r="F12" s="1">
        <v>105</v>
      </c>
      <c r="G12" s="1">
        <v>75</v>
      </c>
      <c r="H12" s="1">
        <v>105</v>
      </c>
      <c r="I12" s="1">
        <v>75</v>
      </c>
      <c r="J12" s="1">
        <v>45</v>
      </c>
      <c r="K12" s="1" t="s">
        <v>162</v>
      </c>
      <c r="L12" s="1" t="s">
        <v>287</v>
      </c>
      <c r="M12" s="1" t="s">
        <v>283</v>
      </c>
      <c r="N12" s="8">
        <f t="shared" si="0"/>
        <v>8</v>
      </c>
      <c r="O12" s="8">
        <f t="shared" si="1"/>
        <v>8</v>
      </c>
      <c r="P12" s="8">
        <f t="shared" si="7"/>
        <v>8</v>
      </c>
      <c r="Q12" s="8">
        <f t="shared" si="8"/>
        <v>8</v>
      </c>
      <c r="R12" s="8">
        <f t="shared" si="3"/>
        <v>16</v>
      </c>
      <c r="S12" s="1" t="str">
        <f t="shared" si="4"/>
        <v>water</v>
      </c>
      <c r="T12" s="1" t="s">
        <v>161</v>
      </c>
      <c r="U12" s="1" t="s">
        <v>160</v>
      </c>
      <c r="V12" s="1" t="s">
        <v>159</v>
      </c>
      <c r="X12" s="1" t="str">
        <f>IF(ISBLANK(W12), "", ROUND(( (R14-6)*(R14-7) - (R12-6)*(R12-7) )/15, 0) + 1)</f>
        <v/>
      </c>
      <c r="Y12" s="1" t="str">
        <f t="shared" si="6"/>
        <v>Octillery</v>
      </c>
      <c r="AA12" s="1" t="s">
        <v>541</v>
      </c>
      <c r="AB12" s="1">
        <v>0</v>
      </c>
      <c r="AC12" s="1">
        <v>0</v>
      </c>
      <c r="AD12" s="1" t="str">
        <f t="array" ref="AD12">_xlfn.IFS(AB12=1, "starter", AC12=1, "legendary",R12&lt; 13, "weak",R12&lt; 17, "moderate", TRUE, "strong")</f>
        <v>moderate</v>
      </c>
      <c r="AF12" s="1">
        <v>1</v>
      </c>
    </row>
    <row r="13" spans="1:32" x14ac:dyDescent="0.25">
      <c r="A13" s="1">
        <v>215</v>
      </c>
      <c r="B13" s="1" t="s">
        <v>21</v>
      </c>
      <c r="C13" s="9" t="s">
        <v>147</v>
      </c>
      <c r="D13" s="9" t="s">
        <v>161</v>
      </c>
      <c r="E13" s="1">
        <v>55</v>
      </c>
      <c r="F13" s="1">
        <v>95</v>
      </c>
      <c r="G13" s="1">
        <v>55</v>
      </c>
      <c r="H13" s="1">
        <v>35</v>
      </c>
      <c r="I13" s="1">
        <v>75</v>
      </c>
      <c r="J13" s="1">
        <v>115</v>
      </c>
      <c r="K13" s="1" t="s">
        <v>203</v>
      </c>
      <c r="L13" s="1" t="s">
        <v>284</v>
      </c>
      <c r="M13" s="1" t="s">
        <v>351</v>
      </c>
      <c r="N13" s="8">
        <f t="shared" si="0"/>
        <v>10</v>
      </c>
      <c r="O13" s="8">
        <f t="shared" si="1"/>
        <v>6</v>
      </c>
      <c r="P13" s="8">
        <f t="shared" si="7"/>
        <v>10</v>
      </c>
      <c r="Q13" s="8">
        <f t="shared" si="8"/>
        <v>6</v>
      </c>
      <c r="R13" s="8">
        <f t="shared" si="3"/>
        <v>16</v>
      </c>
      <c r="S13" s="1" t="str">
        <f t="shared" si="4"/>
        <v>dark</v>
      </c>
      <c r="T13" s="1" t="str">
        <f>IF(D13 = 0, "", D13)</f>
        <v>ice</v>
      </c>
      <c r="U13" s="1" t="s">
        <v>138</v>
      </c>
      <c r="V13" s="1" t="s">
        <v>168</v>
      </c>
      <c r="W13" s="1" t="str">
        <f>B14</f>
        <v>Weavile</v>
      </c>
      <c r="X13" s="1">
        <f>IF(ISBLANK(W13), "", ROUND(( (R14-6)*(R14-7) - (R13-6)*(R13-7) )/15, 0) + 1)</f>
        <v>4</v>
      </c>
      <c r="Y13" s="1" t="str">
        <f t="shared" si="6"/>
        <v>Sneasel</v>
      </c>
      <c r="AA13" s="1" t="s">
        <v>229</v>
      </c>
      <c r="AB13" s="1">
        <v>0</v>
      </c>
      <c r="AC13" s="1">
        <v>0</v>
      </c>
      <c r="AD13" s="1" t="str">
        <f t="array" ref="AD13">_xlfn.IFS(AB13=1, "starter", AC13=1, "legendary",R13&lt; 13, "weak",R13&lt; 17, "moderate", TRUE, "strong")</f>
        <v>moderate</v>
      </c>
      <c r="AF13" s="1">
        <v>2</v>
      </c>
    </row>
    <row r="14" spans="1:32" x14ac:dyDescent="0.25">
      <c r="A14" s="1">
        <v>461</v>
      </c>
      <c r="B14" s="1" t="s">
        <v>204</v>
      </c>
      <c r="C14" s="9" t="s">
        <v>147</v>
      </c>
      <c r="D14" s="9" t="s">
        <v>161</v>
      </c>
      <c r="E14" s="1">
        <v>70</v>
      </c>
      <c r="F14" s="1">
        <v>120</v>
      </c>
      <c r="G14" s="1">
        <v>65</v>
      </c>
      <c r="H14" s="1">
        <v>45</v>
      </c>
      <c r="I14" s="1">
        <v>85</v>
      </c>
      <c r="J14" s="1">
        <v>125</v>
      </c>
      <c r="K14" s="1" t="s">
        <v>203</v>
      </c>
      <c r="L14" s="1" t="s">
        <v>284</v>
      </c>
      <c r="M14" s="1" t="s">
        <v>351</v>
      </c>
      <c r="N14" s="8">
        <f t="shared" si="0"/>
        <v>11</v>
      </c>
      <c r="O14" s="8">
        <f t="shared" si="1"/>
        <v>7</v>
      </c>
      <c r="P14" s="8">
        <f t="shared" si="7"/>
        <v>11</v>
      </c>
      <c r="Q14" s="8">
        <f t="shared" si="8"/>
        <v>7</v>
      </c>
      <c r="R14" s="8">
        <f t="shared" si="3"/>
        <v>18</v>
      </c>
      <c r="S14" s="1" t="str">
        <f t="shared" si="4"/>
        <v>dark</v>
      </c>
      <c r="T14" s="1" t="str">
        <f>IF(D14 = 0, "", D14)</f>
        <v>ice</v>
      </c>
      <c r="U14" s="1" t="s">
        <v>138</v>
      </c>
      <c r="V14" s="1" t="s">
        <v>168</v>
      </c>
      <c r="X14" s="1" t="str">
        <f>IF(ISBLANK(W14), "", ROUND(( (R15-6)*(R15-7) - (R14-6)*(R14-7) )/15, 0) + 1)</f>
        <v/>
      </c>
      <c r="Y14" s="1" t="str">
        <f t="shared" si="6"/>
        <v>Weavile</v>
      </c>
      <c r="AA14" s="1" t="s">
        <v>202</v>
      </c>
      <c r="AB14" s="1">
        <v>0</v>
      </c>
      <c r="AC14" s="1">
        <v>0</v>
      </c>
      <c r="AD14" s="1" t="str">
        <f t="array" ref="AD14">_xlfn.IFS(AB14=1, "starter", AC14=1, "legendary",R14&lt; 13, "weak",R14&lt; 17, "moderate", TRUE, "strong")</f>
        <v>strong</v>
      </c>
      <c r="AF14" s="1">
        <v>2</v>
      </c>
    </row>
    <row r="15" spans="1:32" x14ac:dyDescent="0.25">
      <c r="A15" s="1">
        <v>239</v>
      </c>
      <c r="B15" s="1" t="s">
        <v>35</v>
      </c>
      <c r="C15" s="9" t="s">
        <v>152</v>
      </c>
      <c r="E15" s="1">
        <v>45</v>
      </c>
      <c r="F15" s="1">
        <v>63</v>
      </c>
      <c r="G15" s="1">
        <v>37</v>
      </c>
      <c r="H15" s="1">
        <v>65</v>
      </c>
      <c r="I15" s="1">
        <v>55</v>
      </c>
      <c r="J15" s="1">
        <v>95</v>
      </c>
      <c r="K15" s="1" t="s">
        <v>233</v>
      </c>
      <c r="L15" s="1" t="s">
        <v>284</v>
      </c>
      <c r="M15" s="1" t="s">
        <v>294</v>
      </c>
      <c r="N15" s="8">
        <f t="shared" si="0"/>
        <v>8</v>
      </c>
      <c r="O15" s="8">
        <f t="shared" si="1"/>
        <v>5</v>
      </c>
      <c r="P15" s="8">
        <f t="shared" si="7"/>
        <v>8</v>
      </c>
      <c r="Q15" s="8">
        <f t="shared" si="8"/>
        <v>5</v>
      </c>
      <c r="R15" s="8">
        <f t="shared" si="3"/>
        <v>13</v>
      </c>
      <c r="S15" s="1" t="str">
        <f t="shared" si="4"/>
        <v>electric</v>
      </c>
      <c r="T15" s="1" t="s">
        <v>168</v>
      </c>
      <c r="U15" s="1" t="s">
        <v>138</v>
      </c>
      <c r="V15" s="1" t="s">
        <v>160</v>
      </c>
      <c r="W15" s="1" t="str">
        <f>B16</f>
        <v>Electabuzz</v>
      </c>
      <c r="X15" s="1">
        <f>IF(ISBLANK(W15), "", ROUND(( (R16-6)*(R16-7) - (R15-6)*(R15-7) )/15, 0) + 1)</f>
        <v>6</v>
      </c>
      <c r="Y15" s="1" t="str">
        <f t="shared" si="6"/>
        <v>Elekid</v>
      </c>
      <c r="AA15" s="1" t="s">
        <v>446</v>
      </c>
      <c r="AB15" s="1">
        <v>0</v>
      </c>
      <c r="AC15" s="1">
        <v>0</v>
      </c>
      <c r="AD15" s="1" t="str">
        <f t="array" ref="AD15">_xlfn.IFS(AB15=1, "starter", AC15=1, "legendary",R15&lt; 13, "weak",R15&lt; 17, "moderate", TRUE, "strong")</f>
        <v>moderate</v>
      </c>
      <c r="AF15" s="1">
        <v>2</v>
      </c>
    </row>
    <row r="16" spans="1:32" x14ac:dyDescent="0.25">
      <c r="A16" s="1">
        <v>125</v>
      </c>
      <c r="B16" s="1" t="s">
        <v>234</v>
      </c>
      <c r="C16" s="9" t="s">
        <v>152</v>
      </c>
      <c r="E16" s="1">
        <v>65</v>
      </c>
      <c r="F16" s="1">
        <v>83</v>
      </c>
      <c r="G16" s="1">
        <v>57</v>
      </c>
      <c r="H16" s="1">
        <v>95</v>
      </c>
      <c r="I16" s="1">
        <v>85</v>
      </c>
      <c r="J16" s="1">
        <v>105</v>
      </c>
      <c r="K16" s="1" t="s">
        <v>233</v>
      </c>
      <c r="L16" s="1" t="s">
        <v>284</v>
      </c>
      <c r="M16" s="1" t="s">
        <v>294</v>
      </c>
      <c r="N16" s="8">
        <f t="shared" si="0"/>
        <v>10</v>
      </c>
      <c r="O16" s="8">
        <f t="shared" si="1"/>
        <v>7</v>
      </c>
      <c r="P16" s="8">
        <f t="shared" si="7"/>
        <v>10</v>
      </c>
      <c r="Q16" s="8">
        <f t="shared" si="8"/>
        <v>7</v>
      </c>
      <c r="R16" s="8">
        <f t="shared" si="3"/>
        <v>17</v>
      </c>
      <c r="S16" s="1" t="str">
        <f t="shared" si="4"/>
        <v>electric</v>
      </c>
      <c r="T16" s="1" t="s">
        <v>168</v>
      </c>
      <c r="U16" s="1" t="s">
        <v>138</v>
      </c>
      <c r="V16" s="1" t="s">
        <v>160</v>
      </c>
      <c r="W16" s="1" t="str">
        <f>B17</f>
        <v>Electivire</v>
      </c>
      <c r="X16" s="1">
        <f>IF(ISBLANK(W16), "", ROUND(( (R17-6)*(R17-7) - (R16-6)*(R16-7) )/15, 0) + 1)</f>
        <v>4</v>
      </c>
      <c r="Y16" s="1" t="str">
        <f t="shared" si="6"/>
        <v>Electabuzz</v>
      </c>
      <c r="AA16" s="1" t="s">
        <v>232</v>
      </c>
      <c r="AB16" s="1">
        <v>0</v>
      </c>
      <c r="AC16" s="1">
        <v>0</v>
      </c>
      <c r="AD16" s="1" t="str">
        <f t="array" ref="AD16">_xlfn.IFS(AB16=1, "starter", AC16=1, "legendary",R16&lt; 13, "weak",R16&lt; 17, "moderate", TRUE, "strong")</f>
        <v>strong</v>
      </c>
      <c r="AF16" s="1">
        <v>2</v>
      </c>
    </row>
    <row r="17" spans="1:32" x14ac:dyDescent="0.25">
      <c r="A17" s="1">
        <v>466</v>
      </c>
      <c r="B17" s="1" t="s">
        <v>540</v>
      </c>
      <c r="C17" s="9" t="s">
        <v>152</v>
      </c>
      <c r="E17" s="1">
        <v>75</v>
      </c>
      <c r="F17" s="1">
        <v>123</v>
      </c>
      <c r="G17" s="1">
        <v>67</v>
      </c>
      <c r="H17" s="1">
        <v>95</v>
      </c>
      <c r="I17" s="1">
        <v>85</v>
      </c>
      <c r="J17" s="1">
        <v>95</v>
      </c>
      <c r="K17" s="1" t="s">
        <v>539</v>
      </c>
      <c r="L17" s="1" t="s">
        <v>284</v>
      </c>
      <c r="M17" s="1" t="s">
        <v>294</v>
      </c>
      <c r="N17" s="8">
        <f t="shared" si="0"/>
        <v>11</v>
      </c>
      <c r="O17" s="8">
        <f t="shared" si="1"/>
        <v>8</v>
      </c>
      <c r="P17" s="8">
        <f t="shared" si="7"/>
        <v>11</v>
      </c>
      <c r="Q17" s="8">
        <f t="shared" si="8"/>
        <v>8</v>
      </c>
      <c r="R17" s="8">
        <f t="shared" si="3"/>
        <v>19</v>
      </c>
      <c r="S17" s="1" t="str">
        <f t="shared" si="4"/>
        <v>electric</v>
      </c>
      <c r="T17" s="1" t="s">
        <v>168</v>
      </c>
      <c r="U17" s="1" t="s">
        <v>138</v>
      </c>
      <c r="V17" s="1" t="s">
        <v>160</v>
      </c>
      <c r="X17" s="1" t="str">
        <f>IF(ISBLANK(W17), "", ROUND(( (R19-6)*(R19-7) - (R17-6)*(R17-7) )/15, 0) + 1)</f>
        <v/>
      </c>
      <c r="Y17" s="1" t="str">
        <f t="shared" si="6"/>
        <v>Electivire</v>
      </c>
      <c r="AA17" s="1" t="s">
        <v>149</v>
      </c>
      <c r="AB17" s="1">
        <v>0</v>
      </c>
      <c r="AC17" s="1">
        <v>0</v>
      </c>
      <c r="AD17" s="1" t="str">
        <f t="array" ref="AD17">_xlfn.IFS(AB17=1, "starter", AC17=1, "legendary",R17&lt; 13, "weak",R17&lt; 17, "moderate", TRUE, "strong")</f>
        <v>strong</v>
      </c>
      <c r="AF17" s="1">
        <v>2</v>
      </c>
    </row>
    <row r="18" spans="1:32" x14ac:dyDescent="0.25">
      <c r="A18" s="1">
        <v>240</v>
      </c>
      <c r="B18" s="1" t="s">
        <v>36</v>
      </c>
      <c r="C18" s="9" t="s">
        <v>160</v>
      </c>
      <c r="E18" s="1">
        <v>45</v>
      </c>
      <c r="F18" s="1">
        <v>75</v>
      </c>
      <c r="G18" s="1">
        <v>37</v>
      </c>
      <c r="H18" s="1">
        <v>70</v>
      </c>
      <c r="I18" s="1">
        <v>55</v>
      </c>
      <c r="J18" s="1">
        <v>83</v>
      </c>
      <c r="K18" s="1" t="s">
        <v>538</v>
      </c>
      <c r="L18" s="1" t="s">
        <v>295</v>
      </c>
      <c r="M18" s="1" t="s">
        <v>294</v>
      </c>
      <c r="N18" s="8">
        <f t="shared" si="0"/>
        <v>8</v>
      </c>
      <c r="O18" s="8">
        <f t="shared" si="1"/>
        <v>5</v>
      </c>
      <c r="P18" s="8">
        <f t="shared" si="7"/>
        <v>8</v>
      </c>
      <c r="Q18" s="8">
        <f t="shared" si="8"/>
        <v>5</v>
      </c>
      <c r="R18" s="8">
        <f t="shared" si="3"/>
        <v>13</v>
      </c>
      <c r="S18" s="1" t="str">
        <f t="shared" si="4"/>
        <v>fire</v>
      </c>
      <c r="T18" s="1" t="s">
        <v>145</v>
      </c>
      <c r="U18" s="1" t="s">
        <v>138</v>
      </c>
      <c r="V18" s="1" t="s">
        <v>152</v>
      </c>
      <c r="W18" s="1" t="str">
        <f>B19</f>
        <v>Magmar</v>
      </c>
      <c r="X18" s="1">
        <f>IF(ISBLANK(W18), "", ROUND(( (R19-6)*(R19-7) - (R18-6)*(R18-7) )/15, 0) + 1)</f>
        <v>6</v>
      </c>
      <c r="Y18" s="1" t="str">
        <f t="shared" si="6"/>
        <v>Magby</v>
      </c>
      <c r="AA18" s="1" t="s">
        <v>537</v>
      </c>
      <c r="AB18" s="1">
        <v>0</v>
      </c>
      <c r="AC18" s="1">
        <v>0</v>
      </c>
      <c r="AD18" s="1" t="str">
        <f t="array" ref="AD18">_xlfn.IFS(AB18=1, "starter", AC18=1, "legendary",R18&lt; 13, "weak",R18&lt; 17, "moderate", TRUE, "strong")</f>
        <v>moderate</v>
      </c>
      <c r="AF18" s="1">
        <v>2</v>
      </c>
    </row>
    <row r="19" spans="1:32" x14ac:dyDescent="0.25">
      <c r="A19" s="1">
        <v>126</v>
      </c>
      <c r="B19" s="1" t="s">
        <v>221</v>
      </c>
      <c r="C19" s="9" t="s">
        <v>160</v>
      </c>
      <c r="E19" s="1">
        <v>65</v>
      </c>
      <c r="F19" s="1">
        <v>95</v>
      </c>
      <c r="G19" s="1">
        <v>57</v>
      </c>
      <c r="H19" s="1">
        <v>100</v>
      </c>
      <c r="I19" s="1">
        <v>85</v>
      </c>
      <c r="J19" s="1">
        <v>93</v>
      </c>
      <c r="K19" s="1" t="s">
        <v>220</v>
      </c>
      <c r="L19" s="1" t="s">
        <v>295</v>
      </c>
      <c r="M19" s="1" t="s">
        <v>294</v>
      </c>
      <c r="N19" s="8">
        <f t="shared" si="0"/>
        <v>10</v>
      </c>
      <c r="O19" s="8">
        <f t="shared" si="1"/>
        <v>7</v>
      </c>
      <c r="P19" s="8">
        <f t="shared" si="7"/>
        <v>10</v>
      </c>
      <c r="Q19" s="8">
        <f t="shared" si="8"/>
        <v>7</v>
      </c>
      <c r="R19" s="8">
        <f t="shared" si="3"/>
        <v>17</v>
      </c>
      <c r="S19" s="1" t="str">
        <f t="shared" si="4"/>
        <v>fire</v>
      </c>
      <c r="T19" s="1" t="s">
        <v>145</v>
      </c>
      <c r="U19" s="1" t="s">
        <v>138</v>
      </c>
      <c r="V19" s="1" t="s">
        <v>152</v>
      </c>
      <c r="W19" s="1" t="str">
        <f>B20</f>
        <v>Magmortar</v>
      </c>
      <c r="X19" s="1">
        <f>IF(ISBLANK(W19), "", ROUND(( (R20-6)*(R20-7) - (R19-6)*(R19-7) )/15, 0) + 1)</f>
        <v>4</v>
      </c>
      <c r="Y19" s="1" t="str">
        <f t="shared" si="6"/>
        <v>Magmar</v>
      </c>
      <c r="AA19" s="1" t="s">
        <v>219</v>
      </c>
      <c r="AB19" s="1">
        <v>0</v>
      </c>
      <c r="AC19" s="1">
        <v>0</v>
      </c>
      <c r="AD19" s="1" t="str">
        <f t="array" ref="AD19">_xlfn.IFS(AB19=1, "starter", AC19=1, "legendary",R19&lt; 13, "weak",R19&lt; 17, "moderate", TRUE, "strong")</f>
        <v>strong</v>
      </c>
      <c r="AF19" s="1">
        <v>2</v>
      </c>
    </row>
    <row r="20" spans="1:32" x14ac:dyDescent="0.25">
      <c r="A20" s="1">
        <v>467</v>
      </c>
      <c r="B20" s="1" t="s">
        <v>536</v>
      </c>
      <c r="C20" s="9" t="s">
        <v>160</v>
      </c>
      <c r="E20" s="1">
        <v>75</v>
      </c>
      <c r="F20" s="1">
        <v>95</v>
      </c>
      <c r="G20" s="1">
        <v>67</v>
      </c>
      <c r="H20" s="1">
        <v>125</v>
      </c>
      <c r="I20" s="1">
        <v>95</v>
      </c>
      <c r="J20" s="1">
        <v>83</v>
      </c>
      <c r="K20" s="1" t="s">
        <v>535</v>
      </c>
      <c r="L20" s="1" t="s">
        <v>295</v>
      </c>
      <c r="M20" s="1" t="s">
        <v>294</v>
      </c>
      <c r="N20" s="8">
        <f t="shared" si="0"/>
        <v>11</v>
      </c>
      <c r="O20" s="8">
        <f t="shared" si="1"/>
        <v>8</v>
      </c>
      <c r="P20" s="8">
        <f t="shared" si="7"/>
        <v>11</v>
      </c>
      <c r="Q20" s="8">
        <f t="shared" si="8"/>
        <v>8</v>
      </c>
      <c r="R20" s="8">
        <f t="shared" si="3"/>
        <v>19</v>
      </c>
      <c r="S20" s="1" t="str">
        <f t="shared" si="4"/>
        <v>fire</v>
      </c>
      <c r="T20" s="1" t="s">
        <v>145</v>
      </c>
      <c r="U20" s="1" t="s">
        <v>138</v>
      </c>
      <c r="V20" s="1" t="s">
        <v>152</v>
      </c>
      <c r="X20" s="1" t="str">
        <f>IF(ISBLANK(W20), "", ROUND(( (R21-6)*(R21-7) - (R20-6)*(R20-7) )/15, 0) + 1)</f>
        <v/>
      </c>
      <c r="Y20" s="1" t="str">
        <f t="shared" si="6"/>
        <v>Magmortar</v>
      </c>
      <c r="AA20" s="1" t="s">
        <v>519</v>
      </c>
      <c r="AB20" s="1">
        <v>0</v>
      </c>
      <c r="AC20" s="1">
        <v>0</v>
      </c>
      <c r="AD20" s="1" t="str">
        <f t="array" ref="AD20">_xlfn.IFS(AB20=1, "starter", AC20=1, "legendary",R20&lt; 13, "weak",R20&lt; 17, "moderate", TRUE, "strong")</f>
        <v>strong</v>
      </c>
      <c r="AF20" s="1">
        <v>2</v>
      </c>
    </row>
    <row r="21" spans="1:32" x14ac:dyDescent="0.25">
      <c r="A21" s="1">
        <v>175</v>
      </c>
      <c r="B21" s="1" t="s">
        <v>4</v>
      </c>
      <c r="C21" s="9" t="s">
        <v>146</v>
      </c>
      <c r="E21" s="1">
        <v>35</v>
      </c>
      <c r="F21" s="1">
        <v>20</v>
      </c>
      <c r="G21" s="1">
        <v>65</v>
      </c>
      <c r="H21" s="1">
        <v>40</v>
      </c>
      <c r="I21" s="1">
        <v>65</v>
      </c>
      <c r="J21" s="1">
        <v>20</v>
      </c>
      <c r="K21" s="1" t="s">
        <v>534</v>
      </c>
      <c r="L21" s="1" t="s">
        <v>284</v>
      </c>
      <c r="M21" s="1" t="s">
        <v>294</v>
      </c>
      <c r="N21" s="8">
        <f t="shared" si="0"/>
        <v>3</v>
      </c>
      <c r="O21" s="8">
        <f t="shared" si="1"/>
        <v>5</v>
      </c>
      <c r="P21" s="8">
        <f>N21+1</f>
        <v>4</v>
      </c>
      <c r="Q21" s="8">
        <f t="shared" si="8"/>
        <v>5</v>
      </c>
      <c r="R21" s="8">
        <f t="shared" si="3"/>
        <v>9</v>
      </c>
      <c r="S21" s="1" t="str">
        <f t="shared" si="4"/>
        <v>fairy</v>
      </c>
      <c r="T21" s="1" t="s">
        <v>139</v>
      </c>
      <c r="U21" s="1" t="s">
        <v>138</v>
      </c>
      <c r="V21" s="1" t="s">
        <v>168</v>
      </c>
      <c r="W21" s="1" t="str">
        <f>B22</f>
        <v>Togetic</v>
      </c>
      <c r="X21" s="1">
        <f>IF(ISBLANK(W21), "", ROUND(( (R22-6)*(R22-7) - (R21-6)*(R21-7) )/15, 0) + 1)</f>
        <v>4</v>
      </c>
      <c r="Y21" s="1" t="str">
        <f t="shared" si="6"/>
        <v>Togepi</v>
      </c>
      <c r="AA21" s="1" t="s">
        <v>533</v>
      </c>
      <c r="AB21" s="1">
        <v>1</v>
      </c>
      <c r="AC21" s="1">
        <v>0</v>
      </c>
      <c r="AD21" s="1" t="str">
        <f t="array" ref="AD21">_xlfn.IFS(AB21=1, "starter", AC21=1, "legendary",R21&lt; 13, "weak",R21&lt; 17, "moderate", TRUE, "strong")</f>
        <v>starter</v>
      </c>
      <c r="AF21" s="1">
        <v>1</v>
      </c>
    </row>
    <row r="22" spans="1:32" x14ac:dyDescent="0.25">
      <c r="A22" s="1">
        <v>176</v>
      </c>
      <c r="B22" s="1" t="s">
        <v>5</v>
      </c>
      <c r="C22" s="9" t="s">
        <v>146</v>
      </c>
      <c r="D22" s="9" t="s">
        <v>139</v>
      </c>
      <c r="E22" s="1">
        <v>55</v>
      </c>
      <c r="F22" s="1">
        <v>40</v>
      </c>
      <c r="G22" s="1">
        <v>85</v>
      </c>
      <c r="H22" s="1">
        <v>80</v>
      </c>
      <c r="I22" s="1">
        <v>105</v>
      </c>
      <c r="J22" s="1">
        <v>40</v>
      </c>
      <c r="K22" s="1" t="s">
        <v>532</v>
      </c>
      <c r="L22" s="1" t="s">
        <v>284</v>
      </c>
      <c r="M22" s="1" t="s">
        <v>294</v>
      </c>
      <c r="N22" s="8">
        <f t="shared" si="0"/>
        <v>6</v>
      </c>
      <c r="O22" s="8">
        <f t="shared" si="1"/>
        <v>8</v>
      </c>
      <c r="P22" s="8">
        <f t="shared" ref="P22:P37" si="9">N22</f>
        <v>6</v>
      </c>
      <c r="Q22" s="8">
        <f t="shared" si="8"/>
        <v>8</v>
      </c>
      <c r="R22" s="8">
        <f t="shared" si="3"/>
        <v>14</v>
      </c>
      <c r="S22" s="1" t="str">
        <f t="shared" si="4"/>
        <v>fairy</v>
      </c>
      <c r="T22" s="1" t="str">
        <f>IF(D22 = 0, "", D22)</f>
        <v>flying</v>
      </c>
      <c r="U22" s="1" t="s">
        <v>138</v>
      </c>
      <c r="V22" s="1" t="s">
        <v>168</v>
      </c>
      <c r="W22" s="1" t="str">
        <f>B23</f>
        <v>Togekiss</v>
      </c>
      <c r="X22" s="1">
        <f>IF(ISBLANK(W22), "", ROUND(( (R23-6)*(R23-7) - (R22-6)*(R22-7) )/15, 0) + 1)</f>
        <v>9</v>
      </c>
      <c r="Y22" s="1" t="str">
        <f t="shared" si="6"/>
        <v>Togetic</v>
      </c>
      <c r="AA22" s="1" t="s">
        <v>531</v>
      </c>
      <c r="AB22" s="1">
        <v>0</v>
      </c>
      <c r="AC22" s="1">
        <v>0</v>
      </c>
      <c r="AD22" s="1" t="str">
        <f t="array" ref="AD22">_xlfn.IFS(AB22=1, "starter", AC22=1, "legendary",R22&lt; 13, "weak",R22&lt; 17, "moderate", TRUE, "strong")</f>
        <v>moderate</v>
      </c>
      <c r="AF22" s="1">
        <v>2</v>
      </c>
    </row>
    <row r="23" spans="1:32" x14ac:dyDescent="0.25">
      <c r="A23" s="1">
        <v>468</v>
      </c>
      <c r="B23" s="1" t="s">
        <v>530</v>
      </c>
      <c r="C23" s="9" t="s">
        <v>146</v>
      </c>
      <c r="D23" s="9" t="s">
        <v>139</v>
      </c>
      <c r="E23" s="1">
        <v>85</v>
      </c>
      <c r="F23" s="1">
        <v>50</v>
      </c>
      <c r="G23" s="1">
        <v>95</v>
      </c>
      <c r="H23" s="1">
        <v>120</v>
      </c>
      <c r="I23" s="1">
        <v>115</v>
      </c>
      <c r="J23" s="1">
        <v>80</v>
      </c>
      <c r="K23" s="1" t="s">
        <v>529</v>
      </c>
      <c r="L23" s="1" t="s">
        <v>284</v>
      </c>
      <c r="M23" s="1" t="s">
        <v>294</v>
      </c>
      <c r="N23" s="8">
        <f t="shared" si="0"/>
        <v>10</v>
      </c>
      <c r="O23" s="8">
        <f t="shared" si="1"/>
        <v>10</v>
      </c>
      <c r="P23" s="8">
        <f t="shared" si="9"/>
        <v>10</v>
      </c>
      <c r="Q23" s="8">
        <f t="shared" si="8"/>
        <v>10</v>
      </c>
      <c r="R23" s="8">
        <f t="shared" si="3"/>
        <v>20</v>
      </c>
      <c r="S23" s="1" t="str">
        <f t="shared" si="4"/>
        <v>fairy</v>
      </c>
      <c r="T23" s="1" t="str">
        <f>IF(D23 = 0, "", D23)</f>
        <v>flying</v>
      </c>
      <c r="U23" s="1" t="s">
        <v>138</v>
      </c>
      <c r="V23" s="1" t="s">
        <v>168</v>
      </c>
      <c r="X23" s="1" t="str">
        <f>IF(ISBLANK(W23), "", ROUND(( (#REF!-6)*(#REF!-7) - (R23-6)*(R23-7) )/15, 0) + 1)</f>
        <v/>
      </c>
      <c r="Y23" s="1" t="str">
        <f t="shared" si="6"/>
        <v>Togekiss</v>
      </c>
      <c r="AA23" s="1" t="s">
        <v>247</v>
      </c>
      <c r="AB23" s="1">
        <v>0</v>
      </c>
      <c r="AC23" s="1">
        <v>0</v>
      </c>
      <c r="AD23" s="1" t="str">
        <f t="array" ref="AD23">_xlfn.IFS(AB23=1, "starter", AC23=1, "legendary",R23&lt; 13, "weak",R23&lt; 17, "moderate", TRUE, "strong")</f>
        <v>strong</v>
      </c>
      <c r="AF23" s="1">
        <v>2</v>
      </c>
    </row>
    <row r="24" spans="1:32" x14ac:dyDescent="0.25">
      <c r="A24" s="1">
        <v>193</v>
      </c>
      <c r="B24" s="1" t="s">
        <v>10</v>
      </c>
      <c r="C24" s="9" t="s">
        <v>169</v>
      </c>
      <c r="D24" s="9" t="s">
        <v>139</v>
      </c>
      <c r="E24" s="1">
        <v>65</v>
      </c>
      <c r="F24" s="1">
        <v>65</v>
      </c>
      <c r="G24" s="1">
        <v>45</v>
      </c>
      <c r="H24" s="1">
        <v>75</v>
      </c>
      <c r="I24" s="1">
        <v>45</v>
      </c>
      <c r="J24" s="1">
        <v>95</v>
      </c>
      <c r="K24" s="1" t="s">
        <v>528</v>
      </c>
      <c r="L24" s="1" t="s">
        <v>336</v>
      </c>
      <c r="M24" s="1" t="s">
        <v>294</v>
      </c>
      <c r="N24" s="8">
        <f t="shared" si="0"/>
        <v>8</v>
      </c>
      <c r="O24" s="8">
        <f t="shared" si="1"/>
        <v>5</v>
      </c>
      <c r="P24" s="8">
        <f t="shared" si="9"/>
        <v>8</v>
      </c>
      <c r="Q24" s="8">
        <f t="shared" si="8"/>
        <v>5</v>
      </c>
      <c r="R24" s="8">
        <f t="shared" si="3"/>
        <v>13</v>
      </c>
      <c r="S24" s="1" t="str">
        <f t="shared" si="4"/>
        <v>bug</v>
      </c>
      <c r="T24" s="1" t="str">
        <f>IF(D24 = 0, "", D24)</f>
        <v>flying</v>
      </c>
      <c r="U24" s="1" t="s">
        <v>156</v>
      </c>
      <c r="V24" s="1" t="s">
        <v>147</v>
      </c>
      <c r="W24" s="1" t="str">
        <f>B25</f>
        <v>Yanmega</v>
      </c>
      <c r="X24" s="1">
        <f>IF(ISBLANK(W24), "", ROUND(( (R25-6)*(R25-7) - (R24-6)*(R24-7) )/15, 0) + 1)</f>
        <v>7</v>
      </c>
      <c r="Y24" s="1" t="str">
        <f t="shared" si="6"/>
        <v>Yanma</v>
      </c>
      <c r="AA24" s="1" t="s">
        <v>503</v>
      </c>
      <c r="AB24" s="1">
        <v>0</v>
      </c>
      <c r="AC24" s="1">
        <v>0</v>
      </c>
      <c r="AD24" s="1" t="str">
        <f t="array" ref="AD24">_xlfn.IFS(AB24=1, "starter", AC24=1, "legendary",R24&lt; 13, "weak",R24&lt; 17, "moderate", TRUE, "strong")</f>
        <v>moderate</v>
      </c>
      <c r="AF24" s="1">
        <v>2</v>
      </c>
    </row>
    <row r="25" spans="1:32" x14ac:dyDescent="0.25">
      <c r="A25" s="1">
        <v>469</v>
      </c>
      <c r="B25" s="1" t="s">
        <v>527</v>
      </c>
      <c r="C25" s="9" t="s">
        <v>169</v>
      </c>
      <c r="D25" s="9" t="s">
        <v>139</v>
      </c>
      <c r="E25" s="1">
        <v>86</v>
      </c>
      <c r="F25" s="1">
        <v>76</v>
      </c>
      <c r="G25" s="1">
        <v>86</v>
      </c>
      <c r="H25" s="1">
        <v>116</v>
      </c>
      <c r="I25" s="1">
        <v>56</v>
      </c>
      <c r="J25" s="1">
        <v>95</v>
      </c>
      <c r="K25" s="1" t="s">
        <v>526</v>
      </c>
      <c r="L25" s="1" t="s">
        <v>336</v>
      </c>
      <c r="M25" s="1" t="s">
        <v>294</v>
      </c>
      <c r="N25" s="8">
        <f t="shared" si="0"/>
        <v>10</v>
      </c>
      <c r="O25" s="8">
        <f t="shared" si="1"/>
        <v>8</v>
      </c>
      <c r="P25" s="8">
        <f t="shared" si="9"/>
        <v>10</v>
      </c>
      <c r="Q25" s="8">
        <f t="shared" si="8"/>
        <v>8</v>
      </c>
      <c r="R25" s="8">
        <f t="shared" si="3"/>
        <v>18</v>
      </c>
      <c r="S25" s="1" t="str">
        <f t="shared" si="4"/>
        <v>bug</v>
      </c>
      <c r="T25" s="1" t="str">
        <f>IF(D25 = 0, "", D25)</f>
        <v>flying</v>
      </c>
      <c r="U25" s="1" t="s">
        <v>156</v>
      </c>
      <c r="V25" s="1" t="s">
        <v>147</v>
      </c>
      <c r="X25" s="1" t="str">
        <f>IF(ISBLANK(W25), "", ROUND(( (R34-6)*(R34-7) - (R25-6)*(R25-7) )/15, 0) + 1)</f>
        <v/>
      </c>
      <c r="Y25" s="1" t="str">
        <f t="shared" si="6"/>
        <v>Yanmega</v>
      </c>
      <c r="AA25" s="1" t="s">
        <v>170</v>
      </c>
      <c r="AB25" s="1">
        <v>0</v>
      </c>
      <c r="AC25" s="1">
        <v>0</v>
      </c>
      <c r="AD25" s="1" t="str">
        <f t="array" ref="AD25">_xlfn.IFS(AB25=1, "starter", AC25=1, "legendary",R25&lt; 13, "weak",R25&lt; 17, "moderate", TRUE, "strong")</f>
        <v>strong</v>
      </c>
      <c r="AF25" s="1">
        <v>2</v>
      </c>
    </row>
    <row r="26" spans="1:32" x14ac:dyDescent="0.25">
      <c r="A26" s="1">
        <v>133</v>
      </c>
      <c r="B26" s="1" t="s">
        <v>144</v>
      </c>
      <c r="C26" s="9" t="s">
        <v>138</v>
      </c>
      <c r="E26" s="1">
        <v>55</v>
      </c>
      <c r="F26" s="1">
        <v>55</v>
      </c>
      <c r="G26" s="1">
        <v>50</v>
      </c>
      <c r="H26" s="1">
        <v>45</v>
      </c>
      <c r="I26" s="1">
        <v>65</v>
      </c>
      <c r="J26" s="1">
        <v>55</v>
      </c>
      <c r="K26" s="1" t="s">
        <v>148</v>
      </c>
      <c r="L26" s="1" t="s">
        <v>284</v>
      </c>
      <c r="M26" s="1" t="s">
        <v>283</v>
      </c>
      <c r="N26" s="8">
        <f t="shared" si="0"/>
        <v>5</v>
      </c>
      <c r="O26" s="8">
        <f t="shared" si="1"/>
        <v>6</v>
      </c>
      <c r="P26" s="8">
        <f t="shared" si="9"/>
        <v>5</v>
      </c>
      <c r="Q26" s="8">
        <f t="shared" si="8"/>
        <v>6</v>
      </c>
      <c r="R26" s="8">
        <f t="shared" si="3"/>
        <v>11</v>
      </c>
      <c r="S26" s="1" t="str">
        <f t="shared" si="4"/>
        <v>normal</v>
      </c>
      <c r="T26" s="1" t="s">
        <v>147</v>
      </c>
      <c r="U26" s="1" t="s">
        <v>146</v>
      </c>
      <c r="V26" s="1" t="s">
        <v>145</v>
      </c>
      <c r="W26" s="1" t="s">
        <v>525</v>
      </c>
      <c r="X26" s="1">
        <f>IF(ISBLANK(W26), "", ROUND(( (R34-6)*(R34-7) - (R26-6)*(R26-7) )/15, 0) + 1)</f>
        <v>8</v>
      </c>
      <c r="Y26" s="1" t="str">
        <f t="shared" si="6"/>
        <v>Eevee</v>
      </c>
      <c r="AA26" s="1" t="s">
        <v>143</v>
      </c>
      <c r="AB26" s="1">
        <v>0</v>
      </c>
      <c r="AC26" s="1">
        <v>0</v>
      </c>
      <c r="AD26" s="1" t="str">
        <f t="array" ref="AD26">_xlfn.IFS(AB26=1, "starter", AC26=1, "legendary",R26&lt; 13, "weak",R26&lt; 17, "moderate", TRUE, "strong")</f>
        <v>weak</v>
      </c>
      <c r="AF26" s="1">
        <v>1</v>
      </c>
    </row>
    <row r="27" spans="1:32" x14ac:dyDescent="0.25">
      <c r="A27" s="1">
        <v>134</v>
      </c>
      <c r="B27" s="1" t="s">
        <v>524</v>
      </c>
      <c r="C27" s="9" t="s">
        <v>140</v>
      </c>
      <c r="E27" s="1">
        <v>130</v>
      </c>
      <c r="F27" s="1">
        <v>65</v>
      </c>
      <c r="G27" s="1">
        <v>60</v>
      </c>
      <c r="H27" s="1">
        <v>110</v>
      </c>
      <c r="I27" s="1">
        <v>95</v>
      </c>
      <c r="J27" s="1">
        <v>65</v>
      </c>
      <c r="K27" s="1" t="s">
        <v>523</v>
      </c>
      <c r="L27" s="1" t="s">
        <v>287</v>
      </c>
      <c r="M27" s="1" t="s">
        <v>294</v>
      </c>
      <c r="N27" s="8">
        <f t="shared" si="0"/>
        <v>9</v>
      </c>
      <c r="O27" s="8">
        <f t="shared" si="1"/>
        <v>10</v>
      </c>
      <c r="P27" s="8">
        <f t="shared" si="9"/>
        <v>9</v>
      </c>
      <c r="Q27" s="8">
        <f>O27-1</f>
        <v>9</v>
      </c>
      <c r="R27" s="8">
        <f t="shared" si="3"/>
        <v>18</v>
      </c>
      <c r="S27" s="1" t="str">
        <f t="shared" si="4"/>
        <v>water</v>
      </c>
      <c r="T27" s="1" t="s">
        <v>138</v>
      </c>
      <c r="U27" s="1" t="s">
        <v>145</v>
      </c>
      <c r="V27" s="1" t="s">
        <v>161</v>
      </c>
      <c r="X27" s="1" t="str">
        <f t="shared" ref="X27:X32" si="10">IF(ISBLANK(W27), "", ROUND(( (R28-6)*(R28-7) - (R27-6)*(R27-7) )/15, 0) + 1)</f>
        <v/>
      </c>
      <c r="Y27" s="1" t="str">
        <f t="shared" si="6"/>
        <v>Vaporeon</v>
      </c>
      <c r="AA27" s="1" t="s">
        <v>354</v>
      </c>
      <c r="AB27" s="1">
        <v>0</v>
      </c>
      <c r="AC27" s="1">
        <v>0</v>
      </c>
      <c r="AD27" s="1" t="str">
        <f t="array" ref="AD27">_xlfn.IFS(AB27=1, "starter", AC27=1, "legendary",R27&lt; 13, "weak",R27&lt; 17, "moderate", TRUE, "strong")</f>
        <v>strong</v>
      </c>
      <c r="AF27" s="1">
        <v>2</v>
      </c>
    </row>
    <row r="28" spans="1:32" x14ac:dyDescent="0.25">
      <c r="A28" s="1">
        <v>135</v>
      </c>
      <c r="B28" s="1" t="s">
        <v>522</v>
      </c>
      <c r="C28" s="9" t="s">
        <v>152</v>
      </c>
      <c r="E28" s="1">
        <v>65</v>
      </c>
      <c r="F28" s="1">
        <v>65</v>
      </c>
      <c r="G28" s="1">
        <v>60</v>
      </c>
      <c r="H28" s="1">
        <v>110</v>
      </c>
      <c r="I28" s="1">
        <v>95</v>
      </c>
      <c r="J28" s="1">
        <v>130</v>
      </c>
      <c r="K28" s="1" t="s">
        <v>521</v>
      </c>
      <c r="L28" s="1" t="s">
        <v>284</v>
      </c>
      <c r="M28" s="1" t="s">
        <v>294</v>
      </c>
      <c r="N28" s="8">
        <f t="shared" si="0"/>
        <v>11</v>
      </c>
      <c r="O28" s="8">
        <f t="shared" si="1"/>
        <v>7</v>
      </c>
      <c r="P28" s="8">
        <f t="shared" si="9"/>
        <v>11</v>
      </c>
      <c r="Q28" s="8">
        <f>O28</f>
        <v>7</v>
      </c>
      <c r="R28" s="8">
        <f t="shared" si="3"/>
        <v>18</v>
      </c>
      <c r="S28" s="1" t="str">
        <f t="shared" si="4"/>
        <v>electric</v>
      </c>
      <c r="T28" s="1" t="s">
        <v>138</v>
      </c>
      <c r="U28" s="1" t="s">
        <v>145</v>
      </c>
      <c r="V28" s="1" t="s">
        <v>297</v>
      </c>
      <c r="X28" s="1" t="str">
        <f t="shared" si="10"/>
        <v/>
      </c>
      <c r="Y28" s="1" t="str">
        <f t="shared" si="6"/>
        <v>Jolteon</v>
      </c>
      <c r="AA28" s="1" t="s">
        <v>149</v>
      </c>
      <c r="AB28" s="1">
        <v>0</v>
      </c>
      <c r="AC28" s="1">
        <v>0</v>
      </c>
      <c r="AD28" s="1" t="str">
        <f t="array" ref="AD28">_xlfn.IFS(AB28=1, "starter", AC28=1, "legendary",R28&lt; 13, "weak",R28&lt; 17, "moderate", TRUE, "strong")</f>
        <v>strong</v>
      </c>
      <c r="AF28" s="1">
        <v>2</v>
      </c>
    </row>
    <row r="29" spans="1:32" x14ac:dyDescent="0.25">
      <c r="A29" s="1">
        <v>136</v>
      </c>
      <c r="B29" s="1" t="s">
        <v>520</v>
      </c>
      <c r="C29" s="9" t="s">
        <v>160</v>
      </c>
      <c r="E29" s="1">
        <v>65</v>
      </c>
      <c r="F29" s="1">
        <v>130</v>
      </c>
      <c r="G29" s="1">
        <v>60</v>
      </c>
      <c r="H29" s="1">
        <v>95</v>
      </c>
      <c r="I29" s="1">
        <v>110</v>
      </c>
      <c r="J29" s="1">
        <v>65</v>
      </c>
      <c r="K29" s="1" t="s">
        <v>464</v>
      </c>
      <c r="L29" s="1" t="s">
        <v>336</v>
      </c>
      <c r="M29" s="1" t="s">
        <v>294</v>
      </c>
      <c r="N29" s="8">
        <f t="shared" si="0"/>
        <v>10</v>
      </c>
      <c r="O29" s="8">
        <f t="shared" si="1"/>
        <v>8</v>
      </c>
      <c r="P29" s="8">
        <f t="shared" si="9"/>
        <v>10</v>
      </c>
      <c r="Q29" s="8">
        <f>O29</f>
        <v>8</v>
      </c>
      <c r="R29" s="8">
        <f t="shared" si="3"/>
        <v>18</v>
      </c>
      <c r="S29" s="1" t="str">
        <f t="shared" si="4"/>
        <v>fire</v>
      </c>
      <c r="T29" s="1" t="s">
        <v>138</v>
      </c>
      <c r="U29" s="1" t="s">
        <v>145</v>
      </c>
      <c r="V29" s="1" t="s">
        <v>168</v>
      </c>
      <c r="X29" s="1" t="str">
        <f t="shared" si="10"/>
        <v/>
      </c>
      <c r="Y29" s="1" t="str">
        <f t="shared" si="6"/>
        <v>Flareon</v>
      </c>
      <c r="AA29" s="1" t="s">
        <v>519</v>
      </c>
      <c r="AB29" s="1">
        <v>0</v>
      </c>
      <c r="AC29" s="1">
        <v>0</v>
      </c>
      <c r="AD29" s="1" t="str">
        <f t="array" ref="AD29">_xlfn.IFS(AB29=1, "starter", AC29=1, "legendary",R29&lt; 13, "weak",R29&lt; 17, "moderate", TRUE, "strong")</f>
        <v>strong</v>
      </c>
      <c r="AF29" s="1">
        <v>2</v>
      </c>
    </row>
    <row r="30" spans="1:32" x14ac:dyDescent="0.25">
      <c r="A30" s="1">
        <v>196</v>
      </c>
      <c r="B30" s="1" t="s">
        <v>13</v>
      </c>
      <c r="C30" s="9" t="s">
        <v>171</v>
      </c>
      <c r="E30" s="1">
        <v>65</v>
      </c>
      <c r="F30" s="1">
        <v>65</v>
      </c>
      <c r="G30" s="1">
        <v>60</v>
      </c>
      <c r="H30" s="1">
        <v>130</v>
      </c>
      <c r="I30" s="1">
        <v>95</v>
      </c>
      <c r="J30" s="1">
        <v>110</v>
      </c>
      <c r="K30" s="1" t="s">
        <v>518</v>
      </c>
      <c r="L30" s="1" t="s">
        <v>295</v>
      </c>
      <c r="M30" s="1" t="s">
        <v>294</v>
      </c>
      <c r="N30" s="8">
        <f t="shared" si="0"/>
        <v>12</v>
      </c>
      <c r="O30" s="8">
        <f t="shared" si="1"/>
        <v>7</v>
      </c>
      <c r="P30" s="8">
        <f t="shared" si="9"/>
        <v>12</v>
      </c>
      <c r="Q30" s="8">
        <f>O30-1</f>
        <v>6</v>
      </c>
      <c r="R30" s="8">
        <f t="shared" si="3"/>
        <v>18</v>
      </c>
      <c r="S30" s="1" t="str">
        <f t="shared" si="4"/>
        <v>psychic</v>
      </c>
      <c r="T30" s="1" t="s">
        <v>138</v>
      </c>
      <c r="U30" s="1" t="s">
        <v>145</v>
      </c>
      <c r="V30" s="1" t="s">
        <v>146</v>
      </c>
      <c r="X30" s="1" t="str">
        <f t="shared" si="10"/>
        <v/>
      </c>
      <c r="Y30" s="1" t="str">
        <f t="shared" si="6"/>
        <v>Espeon</v>
      </c>
      <c r="AA30" s="1" t="s">
        <v>353</v>
      </c>
      <c r="AB30" s="1">
        <v>0</v>
      </c>
      <c r="AC30" s="1">
        <v>0</v>
      </c>
      <c r="AD30" s="1" t="str">
        <f t="array" ref="AD30">_xlfn.IFS(AB30=1, "starter", AC30=1, "legendary",R30&lt; 13, "weak",R30&lt; 17, "moderate", TRUE, "strong")</f>
        <v>strong</v>
      </c>
      <c r="AF30" s="1">
        <v>2</v>
      </c>
    </row>
    <row r="31" spans="1:32" x14ac:dyDescent="0.25">
      <c r="A31" s="1">
        <v>197</v>
      </c>
      <c r="B31" s="1" t="s">
        <v>14</v>
      </c>
      <c r="C31" s="9" t="s">
        <v>147</v>
      </c>
      <c r="E31" s="1">
        <v>95</v>
      </c>
      <c r="F31" s="1">
        <v>65</v>
      </c>
      <c r="G31" s="1">
        <v>110</v>
      </c>
      <c r="H31" s="1">
        <v>60</v>
      </c>
      <c r="I31" s="1">
        <v>130</v>
      </c>
      <c r="J31" s="1">
        <v>65</v>
      </c>
      <c r="K31" s="1" t="s">
        <v>517</v>
      </c>
      <c r="L31" s="1" t="s">
        <v>295</v>
      </c>
      <c r="M31" s="1" t="s">
        <v>351</v>
      </c>
      <c r="N31" s="8">
        <f t="shared" si="0"/>
        <v>6</v>
      </c>
      <c r="O31" s="8">
        <f t="shared" si="1"/>
        <v>11</v>
      </c>
      <c r="P31" s="8">
        <f t="shared" si="9"/>
        <v>6</v>
      </c>
      <c r="Q31" s="8">
        <f>O31+1</f>
        <v>12</v>
      </c>
      <c r="R31" s="8">
        <f t="shared" si="3"/>
        <v>18</v>
      </c>
      <c r="S31" s="1" t="str">
        <f t="shared" si="4"/>
        <v>dark</v>
      </c>
      <c r="T31" s="1" t="s">
        <v>138</v>
      </c>
      <c r="U31" s="1" t="s">
        <v>145</v>
      </c>
      <c r="V31" s="1" t="s">
        <v>150</v>
      </c>
      <c r="X31" s="1" t="str">
        <f t="shared" si="10"/>
        <v/>
      </c>
      <c r="Y31" s="1" t="str">
        <f t="shared" si="6"/>
        <v>Umbreon</v>
      </c>
      <c r="AA31" s="1" t="s">
        <v>208</v>
      </c>
      <c r="AB31" s="1">
        <v>0</v>
      </c>
      <c r="AC31" s="1">
        <v>0</v>
      </c>
      <c r="AD31" s="1" t="str">
        <f t="array" ref="AD31">_xlfn.IFS(AB31=1, "starter", AC31=1, "legendary",R31&lt; 13, "weak",R31&lt; 17, "moderate", TRUE, "strong")</f>
        <v>strong</v>
      </c>
      <c r="AF31" s="1">
        <v>2</v>
      </c>
    </row>
    <row r="32" spans="1:32" x14ac:dyDescent="0.25">
      <c r="A32" s="1">
        <v>470</v>
      </c>
      <c r="B32" s="1" t="s">
        <v>516</v>
      </c>
      <c r="C32" s="9" t="s">
        <v>182</v>
      </c>
      <c r="E32" s="1">
        <v>65</v>
      </c>
      <c r="F32" s="1">
        <v>110</v>
      </c>
      <c r="G32" s="1">
        <v>130</v>
      </c>
      <c r="H32" s="1">
        <v>60</v>
      </c>
      <c r="I32" s="1">
        <v>65</v>
      </c>
      <c r="J32" s="1">
        <v>95</v>
      </c>
      <c r="K32" s="1" t="s">
        <v>515</v>
      </c>
      <c r="L32" s="1" t="s">
        <v>336</v>
      </c>
      <c r="M32" s="1" t="s">
        <v>351</v>
      </c>
      <c r="N32" s="8">
        <f t="shared" si="0"/>
        <v>10</v>
      </c>
      <c r="O32" s="8">
        <f t="shared" si="1"/>
        <v>8</v>
      </c>
      <c r="P32" s="8">
        <f t="shared" si="9"/>
        <v>10</v>
      </c>
      <c r="Q32" s="8">
        <f>O32</f>
        <v>8</v>
      </c>
      <c r="R32" s="8">
        <f t="shared" si="3"/>
        <v>18</v>
      </c>
      <c r="S32" s="1" t="str">
        <f t="shared" si="4"/>
        <v>grass</v>
      </c>
      <c r="T32" s="1" t="s">
        <v>138</v>
      </c>
      <c r="U32" s="1" t="s">
        <v>145</v>
      </c>
      <c r="V32" s="1" t="s">
        <v>169</v>
      </c>
      <c r="X32" s="1" t="str">
        <f t="shared" si="10"/>
        <v/>
      </c>
      <c r="Y32" s="1" t="str">
        <f t="shared" si="6"/>
        <v>Leafeon</v>
      </c>
      <c r="AA32" s="1" t="s">
        <v>244</v>
      </c>
      <c r="AB32" s="1">
        <v>0</v>
      </c>
      <c r="AC32" s="1">
        <v>0</v>
      </c>
      <c r="AD32" s="1" t="str">
        <f t="array" ref="AD32">_xlfn.IFS(AB32=1, "starter", AC32=1, "legendary",R32&lt; 13, "weak",R32&lt; 17, "moderate", TRUE, "strong")</f>
        <v>strong</v>
      </c>
      <c r="AF32" s="1">
        <v>2</v>
      </c>
    </row>
    <row r="33" spans="1:32" x14ac:dyDescent="0.25">
      <c r="A33" s="1">
        <v>471</v>
      </c>
      <c r="B33" s="1" t="s">
        <v>514</v>
      </c>
      <c r="C33" s="9" t="s">
        <v>161</v>
      </c>
      <c r="E33" s="1">
        <v>65</v>
      </c>
      <c r="F33" s="1">
        <v>60</v>
      </c>
      <c r="G33" s="1">
        <v>110</v>
      </c>
      <c r="H33" s="1">
        <v>130</v>
      </c>
      <c r="I33" s="1">
        <v>95</v>
      </c>
      <c r="J33" s="1">
        <v>65</v>
      </c>
      <c r="K33" s="1" t="s">
        <v>513</v>
      </c>
      <c r="L33" s="1" t="s">
        <v>284</v>
      </c>
      <c r="M33" s="1" t="s">
        <v>351</v>
      </c>
      <c r="N33" s="8">
        <f t="shared" si="0"/>
        <v>10</v>
      </c>
      <c r="O33" s="8">
        <f t="shared" si="1"/>
        <v>9</v>
      </c>
      <c r="P33" s="8">
        <f t="shared" si="9"/>
        <v>10</v>
      </c>
      <c r="Q33" s="8">
        <f>O33-1</f>
        <v>8</v>
      </c>
      <c r="R33" s="8">
        <f t="shared" si="3"/>
        <v>18</v>
      </c>
      <c r="S33" s="1" t="str">
        <f t="shared" si="4"/>
        <v>ice</v>
      </c>
      <c r="T33" s="1" t="s">
        <v>138</v>
      </c>
      <c r="U33" s="1" t="s">
        <v>145</v>
      </c>
      <c r="V33" s="1" t="s">
        <v>140</v>
      </c>
      <c r="X33" s="1" t="str">
        <f>IF(ISBLANK(W33), "", ROUND(( (#REF!-6)*(#REF!-7) - (R33-6)*(R33-7) )/15, 0) + 1)</f>
        <v/>
      </c>
      <c r="Y33" s="1" t="str">
        <f t="shared" si="6"/>
        <v>Glaceon</v>
      </c>
      <c r="AA33" s="1" t="s">
        <v>512</v>
      </c>
      <c r="AB33" s="1">
        <v>0</v>
      </c>
      <c r="AC33" s="1">
        <v>0</v>
      </c>
      <c r="AD33" s="1" t="str">
        <f t="array" ref="AD33">_xlfn.IFS(AB33=1, "starter", AC33=1, "legendary",R33&lt; 13, "weak",R33&lt; 17, "moderate", TRUE, "strong")</f>
        <v>strong</v>
      </c>
      <c r="AF33" s="1">
        <v>2</v>
      </c>
    </row>
    <row r="34" spans="1:32" x14ac:dyDescent="0.25">
      <c r="A34" s="1">
        <v>700</v>
      </c>
      <c r="B34" s="1" t="s">
        <v>511</v>
      </c>
      <c r="C34" s="9" t="s">
        <v>146</v>
      </c>
      <c r="E34" s="1">
        <v>95</v>
      </c>
      <c r="F34" s="1">
        <v>65</v>
      </c>
      <c r="G34" s="1">
        <v>65</v>
      </c>
      <c r="H34" s="1">
        <v>110</v>
      </c>
      <c r="I34" s="1">
        <v>130</v>
      </c>
      <c r="J34" s="1">
        <v>60</v>
      </c>
      <c r="K34" s="1" t="s">
        <v>510</v>
      </c>
      <c r="L34" s="1" t="s">
        <v>336</v>
      </c>
      <c r="M34" s="1" t="s">
        <v>283</v>
      </c>
      <c r="N34" s="8">
        <f t="shared" ref="N34:N65" si="11">ROUND((0.4*J34 + 0.5*MAX(F34,H34) + 0.1*MIN(F34,H34)) / 10, 0)</f>
        <v>9</v>
      </c>
      <c r="O34" s="8">
        <f t="shared" ref="O34:O65" si="12">ROUND((0.4*E34 + 0.3*G34 + 0.3*I34) / 10, 0)</f>
        <v>10</v>
      </c>
      <c r="P34" s="8">
        <f t="shared" si="9"/>
        <v>9</v>
      </c>
      <c r="Q34" s="8">
        <f>O34-1</f>
        <v>9</v>
      </c>
      <c r="R34" s="8">
        <f t="shared" ref="R34:R65" si="13">SUM(P34,Q34)</f>
        <v>18</v>
      </c>
      <c r="S34" s="1" t="str">
        <f t="shared" ref="S34:S67" si="14">C34</f>
        <v>fairy</v>
      </c>
      <c r="T34" s="1" t="s">
        <v>138</v>
      </c>
      <c r="U34" s="1" t="s">
        <v>145</v>
      </c>
      <c r="V34" s="1" t="s">
        <v>160</v>
      </c>
      <c r="Y34" s="1" t="str">
        <f t="shared" ref="Y34:Y64" si="15">B34</f>
        <v>Sylveon</v>
      </c>
      <c r="AA34" s="1" t="s">
        <v>509</v>
      </c>
      <c r="AB34" s="1">
        <v>0</v>
      </c>
      <c r="AC34" s="1">
        <v>0</v>
      </c>
      <c r="AD34" s="1" t="str">
        <f t="array" ref="AD34">_xlfn.IFS(AB34=1, "starter", AC34=1, "legendary",R34&lt; 13, "weak",R34&lt; 17, "moderate", TRUE, "strong")</f>
        <v>strong</v>
      </c>
      <c r="AF34" s="1">
        <v>2</v>
      </c>
    </row>
    <row r="35" spans="1:32" x14ac:dyDescent="0.25">
      <c r="A35" s="1">
        <v>207</v>
      </c>
      <c r="B35" s="1" t="s">
        <v>18</v>
      </c>
      <c r="C35" s="9" t="s">
        <v>145</v>
      </c>
      <c r="D35" s="9" t="s">
        <v>139</v>
      </c>
      <c r="E35" s="1">
        <v>65</v>
      </c>
      <c r="F35" s="1">
        <v>75</v>
      </c>
      <c r="G35" s="1">
        <v>105</v>
      </c>
      <c r="H35" s="1">
        <v>35</v>
      </c>
      <c r="I35" s="1">
        <v>65</v>
      </c>
      <c r="J35" s="1">
        <v>85</v>
      </c>
      <c r="K35" s="1" t="s">
        <v>508</v>
      </c>
      <c r="L35" s="1" t="s">
        <v>295</v>
      </c>
      <c r="M35" s="1" t="s">
        <v>351</v>
      </c>
      <c r="N35" s="8">
        <f t="shared" si="11"/>
        <v>8</v>
      </c>
      <c r="O35" s="8">
        <f t="shared" si="12"/>
        <v>8</v>
      </c>
      <c r="P35" s="8">
        <f t="shared" si="9"/>
        <v>8</v>
      </c>
      <c r="Q35" s="8">
        <f>O35</f>
        <v>8</v>
      </c>
      <c r="R35" s="8">
        <f t="shared" si="13"/>
        <v>16</v>
      </c>
      <c r="S35" s="1" t="str">
        <f t="shared" si="14"/>
        <v>ground</v>
      </c>
      <c r="T35" s="1" t="str">
        <f t="shared" ref="T35:T41" si="16">IF(D35 = 0, "", D35)</f>
        <v>flying</v>
      </c>
      <c r="U35" s="1" t="s">
        <v>159</v>
      </c>
      <c r="V35" s="1" t="s">
        <v>169</v>
      </c>
      <c r="W35" s="1" t="str">
        <f>B36</f>
        <v>Gliscor</v>
      </c>
      <c r="X35" s="1">
        <f>IF(ISBLANK(W35), "", ROUND(( (R36-6)*(R36-7) - (R35-6)*(R35-7) )/15, 0) + 1)</f>
        <v>4</v>
      </c>
      <c r="Y35" s="1" t="str">
        <f t="shared" si="15"/>
        <v>Gligar</v>
      </c>
      <c r="AA35" s="1" t="s">
        <v>507</v>
      </c>
      <c r="AB35" s="1">
        <v>0</v>
      </c>
      <c r="AC35" s="1">
        <v>0</v>
      </c>
      <c r="AD35" s="1" t="str">
        <f t="array" ref="AD35">_xlfn.IFS(AB35=1, "starter", AC35=1, "legendary",R35&lt; 13, "weak",R35&lt; 17, "moderate", TRUE, "strong")</f>
        <v>moderate</v>
      </c>
      <c r="AF35" s="1">
        <v>2</v>
      </c>
    </row>
    <row r="36" spans="1:32" x14ac:dyDescent="0.25">
      <c r="A36" s="1">
        <v>472</v>
      </c>
      <c r="B36" s="1" t="s">
        <v>506</v>
      </c>
      <c r="C36" s="9" t="s">
        <v>145</v>
      </c>
      <c r="D36" s="9" t="s">
        <v>139</v>
      </c>
      <c r="E36" s="1">
        <v>75</v>
      </c>
      <c r="F36" s="1">
        <v>95</v>
      </c>
      <c r="G36" s="1">
        <v>125</v>
      </c>
      <c r="H36" s="1">
        <v>45</v>
      </c>
      <c r="I36" s="1">
        <v>75</v>
      </c>
      <c r="J36" s="1">
        <v>95</v>
      </c>
      <c r="K36" s="1" t="s">
        <v>505</v>
      </c>
      <c r="L36" s="1" t="s">
        <v>295</v>
      </c>
      <c r="M36" s="1" t="s">
        <v>351</v>
      </c>
      <c r="N36" s="8">
        <f t="shared" si="11"/>
        <v>9</v>
      </c>
      <c r="O36" s="8">
        <f t="shared" si="12"/>
        <v>9</v>
      </c>
      <c r="P36" s="8">
        <f t="shared" si="9"/>
        <v>9</v>
      </c>
      <c r="Q36" s="8">
        <f>O36</f>
        <v>9</v>
      </c>
      <c r="R36" s="8">
        <f t="shared" si="13"/>
        <v>18</v>
      </c>
      <c r="S36" s="1" t="str">
        <f t="shared" si="14"/>
        <v>ground</v>
      </c>
      <c r="T36" s="1" t="str">
        <f t="shared" si="16"/>
        <v>flying</v>
      </c>
      <c r="U36" s="1" t="s">
        <v>159</v>
      </c>
      <c r="V36" s="1" t="s">
        <v>169</v>
      </c>
      <c r="X36" s="1" t="str">
        <f>IF(ISBLANK(W36), "", ROUND(( (#REF!-6)*(#REF!-7) - (R36-6)*(R36-7) )/15, 0) + 1)</f>
        <v/>
      </c>
      <c r="Y36" s="1" t="str">
        <f t="shared" si="15"/>
        <v>Gliscor</v>
      </c>
      <c r="AA36" s="1" t="s">
        <v>199</v>
      </c>
      <c r="AB36" s="1">
        <v>0</v>
      </c>
      <c r="AC36" s="1">
        <v>0</v>
      </c>
      <c r="AD36" s="1" t="str">
        <f t="array" ref="AD36">_xlfn.IFS(AB36=1, "starter", AC36=1, "legendary",R36&lt; 13, "weak",R36&lt; 17, "moderate", TRUE, "strong")</f>
        <v>strong</v>
      </c>
      <c r="AF36" s="1">
        <v>2</v>
      </c>
    </row>
    <row r="37" spans="1:32" x14ac:dyDescent="0.25">
      <c r="A37" s="1">
        <v>220</v>
      </c>
      <c r="B37" s="1" t="s">
        <v>24</v>
      </c>
      <c r="C37" s="9" t="s">
        <v>161</v>
      </c>
      <c r="D37" s="9" t="s">
        <v>145</v>
      </c>
      <c r="E37" s="1">
        <v>50</v>
      </c>
      <c r="F37" s="1">
        <v>50</v>
      </c>
      <c r="G37" s="1">
        <v>40</v>
      </c>
      <c r="H37" s="1">
        <v>30</v>
      </c>
      <c r="I37" s="1">
        <v>30</v>
      </c>
      <c r="J37" s="1">
        <v>50</v>
      </c>
      <c r="K37" s="1" t="s">
        <v>504</v>
      </c>
      <c r="L37" s="1" t="s">
        <v>284</v>
      </c>
      <c r="M37" s="1" t="s">
        <v>351</v>
      </c>
      <c r="N37" s="8">
        <f t="shared" si="11"/>
        <v>5</v>
      </c>
      <c r="O37" s="8">
        <f t="shared" si="12"/>
        <v>4</v>
      </c>
      <c r="P37" s="8">
        <f t="shared" si="9"/>
        <v>5</v>
      </c>
      <c r="Q37" s="8">
        <f>O37+1</f>
        <v>5</v>
      </c>
      <c r="R37" s="8">
        <f t="shared" si="13"/>
        <v>10</v>
      </c>
      <c r="S37" s="1" t="str">
        <f t="shared" si="14"/>
        <v>ice</v>
      </c>
      <c r="T37" s="1" t="str">
        <f t="shared" si="16"/>
        <v>ground</v>
      </c>
      <c r="U37" s="1" t="s">
        <v>156</v>
      </c>
      <c r="V37" s="1" t="s">
        <v>168</v>
      </c>
      <c r="W37" s="1" t="str">
        <f>B38</f>
        <v>Piloswine</v>
      </c>
      <c r="X37" s="1">
        <f>IF(ISBLANK(W37), "", ROUND(( (R38-6)*(R38-7) - (R37-6)*(R37-7) )/15, 0) + 1)</f>
        <v>5</v>
      </c>
      <c r="Y37" s="1" t="str">
        <f t="shared" si="15"/>
        <v>Swinub</v>
      </c>
      <c r="AA37" s="1" t="s">
        <v>503</v>
      </c>
      <c r="AB37" s="1">
        <v>1</v>
      </c>
      <c r="AC37" s="1">
        <v>0</v>
      </c>
      <c r="AD37" s="1" t="str">
        <f t="array" ref="AD37">_xlfn.IFS(AB37=1, "starter", AC37=1, "legendary",R37&lt; 13, "weak",R37&lt; 17, "moderate", TRUE, "strong")</f>
        <v>starter</v>
      </c>
      <c r="AF37" s="1">
        <v>1</v>
      </c>
    </row>
    <row r="38" spans="1:32" x14ac:dyDescent="0.25">
      <c r="A38" s="1">
        <v>221</v>
      </c>
      <c r="B38" s="1" t="s">
        <v>25</v>
      </c>
      <c r="C38" s="9" t="s">
        <v>161</v>
      </c>
      <c r="D38" s="9" t="s">
        <v>145</v>
      </c>
      <c r="E38" s="1">
        <v>100</v>
      </c>
      <c r="F38" s="1">
        <v>100</v>
      </c>
      <c r="G38" s="1">
        <v>80</v>
      </c>
      <c r="H38" s="1">
        <v>60</v>
      </c>
      <c r="I38" s="1">
        <v>60</v>
      </c>
      <c r="J38" s="1">
        <v>50</v>
      </c>
      <c r="K38" s="1" t="s">
        <v>502</v>
      </c>
      <c r="L38" s="1" t="s">
        <v>284</v>
      </c>
      <c r="M38" s="1" t="s">
        <v>351</v>
      </c>
      <c r="N38" s="8">
        <f t="shared" si="11"/>
        <v>8</v>
      </c>
      <c r="O38" s="8">
        <f t="shared" si="12"/>
        <v>8</v>
      </c>
      <c r="P38" s="8">
        <f>N38-1</f>
        <v>7</v>
      </c>
      <c r="Q38" s="8">
        <f t="shared" ref="Q38:Q63" si="17">O38</f>
        <v>8</v>
      </c>
      <c r="R38" s="8">
        <f t="shared" si="13"/>
        <v>15</v>
      </c>
      <c r="S38" s="1" t="str">
        <f t="shared" si="14"/>
        <v>ice</v>
      </c>
      <c r="T38" s="1" t="str">
        <f t="shared" si="16"/>
        <v>ground</v>
      </c>
      <c r="U38" s="1" t="s">
        <v>156</v>
      </c>
      <c r="V38" s="1" t="s">
        <v>168</v>
      </c>
      <c r="W38" s="1" t="str">
        <f>B39</f>
        <v>Mamoswine</v>
      </c>
      <c r="X38" s="1">
        <f>IF(ISBLANK(W38), "", ROUND(( (R39-6)*(R39-7) - (R38-6)*(R38-7) )/15, 0) + 1)</f>
        <v>7</v>
      </c>
      <c r="Y38" s="1" t="str">
        <f t="shared" si="15"/>
        <v>Piloswine</v>
      </c>
      <c r="AA38" s="1" t="s">
        <v>501</v>
      </c>
      <c r="AB38" s="1">
        <v>0</v>
      </c>
      <c r="AC38" s="1">
        <v>0</v>
      </c>
      <c r="AD38" s="1" t="str">
        <f t="array" ref="AD38">_xlfn.IFS(AB38=1, "starter", AC38=1, "legendary",R38&lt; 13, "weak",R38&lt; 17, "moderate", TRUE, "strong")</f>
        <v>moderate</v>
      </c>
      <c r="AF38" s="1">
        <v>2</v>
      </c>
    </row>
    <row r="39" spans="1:32" x14ac:dyDescent="0.25">
      <c r="A39" s="1">
        <v>473</v>
      </c>
      <c r="B39" s="1" t="s">
        <v>500</v>
      </c>
      <c r="C39" s="9" t="s">
        <v>161</v>
      </c>
      <c r="D39" s="9" t="s">
        <v>145</v>
      </c>
      <c r="E39" s="1">
        <v>110</v>
      </c>
      <c r="F39" s="1">
        <v>130</v>
      </c>
      <c r="G39" s="1">
        <v>80</v>
      </c>
      <c r="H39" s="1">
        <v>70</v>
      </c>
      <c r="I39" s="1">
        <v>60</v>
      </c>
      <c r="J39" s="1">
        <v>80</v>
      </c>
      <c r="K39" s="1" t="s">
        <v>499</v>
      </c>
      <c r="L39" s="1" t="s">
        <v>284</v>
      </c>
      <c r="M39" s="1" t="s">
        <v>351</v>
      </c>
      <c r="N39" s="8">
        <f t="shared" si="11"/>
        <v>10</v>
      </c>
      <c r="O39" s="8">
        <f t="shared" si="12"/>
        <v>9</v>
      </c>
      <c r="P39" s="8">
        <f t="shared" ref="P39:P63" si="18">N39</f>
        <v>10</v>
      </c>
      <c r="Q39" s="8">
        <f t="shared" si="17"/>
        <v>9</v>
      </c>
      <c r="R39" s="8">
        <f t="shared" si="13"/>
        <v>19</v>
      </c>
      <c r="S39" s="1" t="str">
        <f t="shared" si="14"/>
        <v>ice</v>
      </c>
      <c r="T39" s="1" t="str">
        <f t="shared" si="16"/>
        <v>ground</v>
      </c>
      <c r="U39" s="1" t="s">
        <v>156</v>
      </c>
      <c r="V39" s="1" t="s">
        <v>168</v>
      </c>
      <c r="X39" s="1" t="str">
        <f>IF(ISBLANK(W39), "", ROUND(( (#REF!-6)*(#REF!-7) - (R39-6)*(R39-7) )/15, 0) + 1)</f>
        <v/>
      </c>
      <c r="Y39" s="1" t="str">
        <f t="shared" si="15"/>
        <v>Mamoswine</v>
      </c>
      <c r="AA39" s="1" t="s">
        <v>199</v>
      </c>
      <c r="AB39" s="1">
        <v>0</v>
      </c>
      <c r="AC39" s="1">
        <v>0</v>
      </c>
      <c r="AD39" s="1" t="str">
        <f t="array" ref="AD39">_xlfn.IFS(AB39=1, "starter", AC39=1, "legendary",R39&lt; 13, "weak",R39&lt; 17, "moderate", TRUE, "strong")</f>
        <v>strong</v>
      </c>
      <c r="AF39" s="1">
        <v>2</v>
      </c>
    </row>
    <row r="40" spans="1:32" x14ac:dyDescent="0.25">
      <c r="A40" s="1">
        <v>228</v>
      </c>
      <c r="B40" s="1" t="s">
        <v>30</v>
      </c>
      <c r="C40" s="9" t="s">
        <v>147</v>
      </c>
      <c r="D40" s="9" t="s">
        <v>160</v>
      </c>
      <c r="E40" s="1">
        <v>45</v>
      </c>
      <c r="F40" s="1">
        <v>60</v>
      </c>
      <c r="G40" s="1">
        <v>30</v>
      </c>
      <c r="H40" s="1">
        <v>80</v>
      </c>
      <c r="I40" s="1">
        <v>50</v>
      </c>
      <c r="J40" s="1">
        <v>65</v>
      </c>
      <c r="K40" s="1" t="s">
        <v>209</v>
      </c>
      <c r="L40" s="1" t="s">
        <v>284</v>
      </c>
      <c r="M40" s="1" t="s">
        <v>294</v>
      </c>
      <c r="N40" s="8">
        <f t="shared" si="11"/>
        <v>7</v>
      </c>
      <c r="O40" s="8">
        <f t="shared" si="12"/>
        <v>4</v>
      </c>
      <c r="P40" s="8">
        <f t="shared" si="18"/>
        <v>7</v>
      </c>
      <c r="Q40" s="8">
        <f t="shared" si="17"/>
        <v>4</v>
      </c>
      <c r="R40" s="8">
        <f t="shared" si="13"/>
        <v>11</v>
      </c>
      <c r="S40" s="1" t="str">
        <f t="shared" si="14"/>
        <v>dark</v>
      </c>
      <c r="T40" s="1" t="str">
        <f t="shared" si="16"/>
        <v>fire</v>
      </c>
      <c r="U40" s="1" t="s">
        <v>138</v>
      </c>
      <c r="V40" s="1" t="s">
        <v>159</v>
      </c>
      <c r="W40" s="1" t="str">
        <f>B41</f>
        <v>Houndoom</v>
      </c>
      <c r="X40" s="1">
        <f>IF(ISBLANK(W40), "", ROUND(( (R41-6)*(R41-7) - (R40-6)*(R40-7) )/15, 0) + 1)</f>
        <v>7</v>
      </c>
      <c r="Y40" s="1" t="str">
        <f t="shared" si="15"/>
        <v>Houndour</v>
      </c>
      <c r="AA40" s="1" t="s">
        <v>252</v>
      </c>
      <c r="AB40" s="1">
        <v>0</v>
      </c>
      <c r="AC40" s="1">
        <v>0</v>
      </c>
      <c r="AD40" s="1" t="str">
        <f t="array" ref="AD40">_xlfn.IFS(AB40=1, "starter", AC40=1, "legendary",R40&lt; 13, "weak",R40&lt; 17, "moderate", TRUE, "strong")</f>
        <v>weak</v>
      </c>
      <c r="AF40" s="1">
        <v>1</v>
      </c>
    </row>
    <row r="41" spans="1:32" x14ac:dyDescent="0.25">
      <c r="A41" s="1">
        <v>229</v>
      </c>
      <c r="B41" s="1" t="s">
        <v>31</v>
      </c>
      <c r="C41" s="9" t="s">
        <v>147</v>
      </c>
      <c r="D41" s="9" t="s">
        <v>160</v>
      </c>
      <c r="E41" s="1">
        <v>75</v>
      </c>
      <c r="F41" s="1">
        <v>90</v>
      </c>
      <c r="G41" s="1">
        <v>50</v>
      </c>
      <c r="H41" s="1">
        <v>110</v>
      </c>
      <c r="I41" s="1">
        <v>80</v>
      </c>
      <c r="J41" s="1">
        <v>95</v>
      </c>
      <c r="K41" s="1" t="s">
        <v>209</v>
      </c>
      <c r="L41" s="1" t="s">
        <v>284</v>
      </c>
      <c r="M41" s="1" t="s">
        <v>294</v>
      </c>
      <c r="N41" s="8">
        <f t="shared" si="11"/>
        <v>10</v>
      </c>
      <c r="O41" s="8">
        <f t="shared" si="12"/>
        <v>7</v>
      </c>
      <c r="P41" s="8">
        <f t="shared" si="18"/>
        <v>10</v>
      </c>
      <c r="Q41" s="8">
        <f t="shared" si="17"/>
        <v>7</v>
      </c>
      <c r="R41" s="8">
        <f t="shared" si="13"/>
        <v>17</v>
      </c>
      <c r="S41" s="1" t="str">
        <f t="shared" si="14"/>
        <v>dark</v>
      </c>
      <c r="T41" s="1" t="str">
        <f t="shared" si="16"/>
        <v>fire</v>
      </c>
      <c r="U41" s="1" t="s">
        <v>138</v>
      </c>
      <c r="V41" s="1" t="s">
        <v>159</v>
      </c>
      <c r="X41" s="1" t="str">
        <f>IF(ISBLANK(W41), "", ROUND(( (R78-6)*(R78-7) - (R41-6)*(R41-7) )/15, 0) + 1)</f>
        <v/>
      </c>
      <c r="Y41" s="1" t="str">
        <f t="shared" si="15"/>
        <v>Houndoom</v>
      </c>
      <c r="AA41" s="1" t="s">
        <v>208</v>
      </c>
      <c r="AB41" s="1">
        <v>0</v>
      </c>
      <c r="AC41" s="1">
        <v>0</v>
      </c>
      <c r="AD41" s="1" t="str">
        <f t="array" ref="AD41">_xlfn.IFS(AB41=1, "starter", AC41=1, "legendary",R41&lt; 13, "weak",R41&lt; 17, "moderate", TRUE, "strong")</f>
        <v>strong</v>
      </c>
      <c r="AF41" s="1">
        <v>2</v>
      </c>
    </row>
    <row r="42" spans="1:32" x14ac:dyDescent="0.25">
      <c r="A42" s="1">
        <v>172</v>
      </c>
      <c r="B42" s="1" t="s">
        <v>2</v>
      </c>
      <c r="C42" s="1" t="s">
        <v>152</v>
      </c>
      <c r="D42" s="1"/>
      <c r="E42" s="1">
        <v>20</v>
      </c>
      <c r="F42" s="1">
        <v>40</v>
      </c>
      <c r="G42" s="1">
        <v>15</v>
      </c>
      <c r="H42" s="1">
        <v>35</v>
      </c>
      <c r="I42" s="1">
        <v>35</v>
      </c>
      <c r="J42" s="1">
        <v>60</v>
      </c>
      <c r="K42" s="1" t="s">
        <v>498</v>
      </c>
      <c r="L42" s="1" t="s">
        <v>336</v>
      </c>
      <c r="M42" s="1" t="s">
        <v>283</v>
      </c>
      <c r="N42" s="8">
        <f t="shared" si="11"/>
        <v>5</v>
      </c>
      <c r="O42" s="8">
        <f t="shared" si="12"/>
        <v>2</v>
      </c>
      <c r="P42" s="8">
        <f t="shared" si="18"/>
        <v>5</v>
      </c>
      <c r="Q42" s="8">
        <f t="shared" si="17"/>
        <v>2</v>
      </c>
      <c r="R42" s="8">
        <f t="shared" si="13"/>
        <v>7</v>
      </c>
      <c r="S42" s="1" t="str">
        <f t="shared" si="14"/>
        <v>electric</v>
      </c>
      <c r="T42" s="1" t="s">
        <v>138</v>
      </c>
      <c r="U42" s="1" t="s">
        <v>150</v>
      </c>
      <c r="V42" s="1" t="s">
        <v>146</v>
      </c>
      <c r="W42" s="1" t="str">
        <f>B43</f>
        <v>Pikachu</v>
      </c>
      <c r="X42" s="1">
        <f>IF(ISBLANK(W42), "", ROUND(( (R43-6)*(R43-7) - (R42-6)*(R42-7) )/15, 0) + 1)</f>
        <v>2</v>
      </c>
      <c r="Y42" s="1" t="str">
        <f t="shared" si="15"/>
        <v>Pichu</v>
      </c>
      <c r="AA42" s="1" t="s">
        <v>497</v>
      </c>
      <c r="AB42" s="1">
        <v>0</v>
      </c>
      <c r="AC42" s="1">
        <v>0</v>
      </c>
      <c r="AD42" s="1" t="str">
        <f t="array" ref="AD42">_xlfn.IFS(AB42=1, "starter", AC42=1, "legendary",R42&lt; 13, "weak",R42&lt; 17, "moderate", TRUE, "strong")</f>
        <v>weak</v>
      </c>
      <c r="AF42" s="1">
        <v>1</v>
      </c>
    </row>
    <row r="43" spans="1:32" x14ac:dyDescent="0.25">
      <c r="A43" s="1">
        <v>25</v>
      </c>
      <c r="B43" s="1" t="s">
        <v>496</v>
      </c>
      <c r="C43" s="1" t="s">
        <v>152</v>
      </c>
      <c r="D43" s="1"/>
      <c r="E43" s="1">
        <v>35</v>
      </c>
      <c r="F43" s="1">
        <v>55</v>
      </c>
      <c r="G43" s="1">
        <v>40</v>
      </c>
      <c r="H43" s="1">
        <v>50</v>
      </c>
      <c r="I43" s="1">
        <v>50</v>
      </c>
      <c r="J43" s="1">
        <v>90</v>
      </c>
      <c r="K43" s="1" t="s">
        <v>151</v>
      </c>
      <c r="L43" s="1" t="s">
        <v>336</v>
      </c>
      <c r="M43" s="1" t="s">
        <v>283</v>
      </c>
      <c r="N43" s="8">
        <f t="shared" si="11"/>
        <v>7</v>
      </c>
      <c r="O43" s="8">
        <f t="shared" si="12"/>
        <v>4</v>
      </c>
      <c r="P43" s="8">
        <f t="shared" si="18"/>
        <v>7</v>
      </c>
      <c r="Q43" s="8">
        <f t="shared" si="17"/>
        <v>4</v>
      </c>
      <c r="R43" s="8">
        <f t="shared" si="13"/>
        <v>11</v>
      </c>
      <c r="S43" s="1" t="str">
        <f t="shared" si="14"/>
        <v>electric</v>
      </c>
      <c r="T43" s="1" t="s">
        <v>138</v>
      </c>
      <c r="U43" s="1" t="s">
        <v>150</v>
      </c>
      <c r="V43" s="1" t="s">
        <v>146</v>
      </c>
      <c r="W43" s="1" t="str">
        <f>B44</f>
        <v>Raichu</v>
      </c>
      <c r="X43" s="1">
        <f>IF(ISBLANK(W43), "", ROUND(( (R44-6)*(R44-7) - (R43-6)*(R43-7) )/15, 0) + 1)</f>
        <v>6</v>
      </c>
      <c r="Y43" s="1" t="str">
        <f t="shared" si="15"/>
        <v>Pikachu</v>
      </c>
      <c r="AA43" s="1" t="s">
        <v>232</v>
      </c>
      <c r="AB43" s="1">
        <v>0</v>
      </c>
      <c r="AC43" s="1">
        <v>0</v>
      </c>
      <c r="AD43" s="1" t="str">
        <f t="array" ref="AD43">_xlfn.IFS(AB43=1, "starter", AC43=1, "legendary",R43&lt; 13, "weak",R43&lt; 17, "moderate", TRUE, "strong")</f>
        <v>weak</v>
      </c>
      <c r="AF43" s="1">
        <v>2</v>
      </c>
    </row>
    <row r="44" spans="1:32" x14ac:dyDescent="0.25">
      <c r="A44" s="1">
        <v>26</v>
      </c>
      <c r="B44" s="1" t="s">
        <v>153</v>
      </c>
      <c r="C44" s="1" t="s">
        <v>152</v>
      </c>
      <c r="D44" s="1"/>
      <c r="E44" s="1">
        <v>60</v>
      </c>
      <c r="F44" s="1">
        <v>90</v>
      </c>
      <c r="G44" s="1">
        <v>55</v>
      </c>
      <c r="H44" s="1">
        <v>90</v>
      </c>
      <c r="I44" s="1">
        <v>80</v>
      </c>
      <c r="J44" s="1">
        <v>110</v>
      </c>
      <c r="K44" s="1" t="s">
        <v>151</v>
      </c>
      <c r="L44" s="1" t="s">
        <v>336</v>
      </c>
      <c r="M44" s="1" t="s">
        <v>283</v>
      </c>
      <c r="N44" s="8">
        <f t="shared" si="11"/>
        <v>10</v>
      </c>
      <c r="O44" s="8">
        <f t="shared" si="12"/>
        <v>6</v>
      </c>
      <c r="P44" s="8">
        <f t="shared" si="18"/>
        <v>10</v>
      </c>
      <c r="Q44" s="8">
        <f t="shared" si="17"/>
        <v>6</v>
      </c>
      <c r="R44" s="8">
        <f t="shared" si="13"/>
        <v>16</v>
      </c>
      <c r="S44" s="1" t="str">
        <f t="shared" si="14"/>
        <v>electric</v>
      </c>
      <c r="T44" s="1" t="s">
        <v>138</v>
      </c>
      <c r="U44" s="1" t="s">
        <v>150</v>
      </c>
      <c r="V44" s="1" t="s">
        <v>146</v>
      </c>
      <c r="X44" s="1" t="str">
        <f>IF(ISBLANK(W44), "", ROUND(( (#REF!-6)*(#REF!-7) - (R44-6)*(R44-7) )/15, 0) + 1)</f>
        <v/>
      </c>
      <c r="Y44" s="1" t="str">
        <f t="shared" si="15"/>
        <v>Raichu</v>
      </c>
      <c r="AA44" s="1" t="s">
        <v>149</v>
      </c>
      <c r="AB44" s="1">
        <v>0</v>
      </c>
      <c r="AC44" s="1">
        <v>0</v>
      </c>
      <c r="AD44" s="1" t="str">
        <f t="array" ref="AD44">_xlfn.IFS(AB44=1, "starter", AC44=1, "legendary",R44&lt; 13, "weak",R44&lt; 17, "moderate", TRUE, "strong")</f>
        <v>moderate</v>
      </c>
      <c r="AF44" s="1">
        <v>1</v>
      </c>
    </row>
    <row r="45" spans="1:32" x14ac:dyDescent="0.25">
      <c r="A45" s="1">
        <v>183</v>
      </c>
      <c r="B45" s="1" t="s">
        <v>6</v>
      </c>
      <c r="C45" s="1" t="s">
        <v>140</v>
      </c>
      <c r="D45" s="1" t="s">
        <v>146</v>
      </c>
      <c r="E45" s="1">
        <v>70</v>
      </c>
      <c r="F45" s="1">
        <v>40</v>
      </c>
      <c r="G45" s="1">
        <v>50</v>
      </c>
      <c r="H45" s="1">
        <v>20</v>
      </c>
      <c r="I45" s="1">
        <v>50</v>
      </c>
      <c r="J45" s="1">
        <v>40</v>
      </c>
      <c r="K45" s="1" t="s">
        <v>495</v>
      </c>
      <c r="L45" s="1" t="s">
        <v>284</v>
      </c>
      <c r="M45" s="1" t="s">
        <v>294</v>
      </c>
      <c r="N45" s="8">
        <f t="shared" si="11"/>
        <v>4</v>
      </c>
      <c r="O45" s="8">
        <f t="shared" si="12"/>
        <v>6</v>
      </c>
      <c r="P45" s="8">
        <f t="shared" si="18"/>
        <v>4</v>
      </c>
      <c r="Q45" s="8">
        <f t="shared" si="17"/>
        <v>6</v>
      </c>
      <c r="R45" s="8">
        <f t="shared" si="13"/>
        <v>10</v>
      </c>
      <c r="S45" s="1" t="str">
        <f t="shared" si="14"/>
        <v>water</v>
      </c>
      <c r="T45" s="1" t="str">
        <f t="shared" ref="T45:T50" si="19">D45</f>
        <v>fairy</v>
      </c>
      <c r="U45" s="1" t="s">
        <v>138</v>
      </c>
      <c r="V45" s="1" t="s">
        <v>156</v>
      </c>
      <c r="W45" s="1" t="str">
        <f>B46</f>
        <v>Azumarill</v>
      </c>
      <c r="X45" s="1">
        <f>IF(ISBLANK(W45), "", ROUND(( (R46-6)*(R46-7) - (R45-6)*(R45-7) )/15, 0) + 1)</f>
        <v>8</v>
      </c>
      <c r="Y45" s="1" t="str">
        <f t="shared" si="15"/>
        <v>Marill</v>
      </c>
      <c r="AA45" s="1" t="s">
        <v>381</v>
      </c>
      <c r="AB45" s="1">
        <v>0</v>
      </c>
      <c r="AC45" s="1">
        <v>0</v>
      </c>
      <c r="AD45" s="1" t="str">
        <f t="array" ref="AD45">_xlfn.IFS(AB45=1, "starter", AC45=1, "legendary",R45&lt; 13, "weak",R45&lt; 17, "moderate", TRUE, "strong")</f>
        <v>weak</v>
      </c>
      <c r="AF45" s="1">
        <v>2</v>
      </c>
    </row>
    <row r="46" spans="1:32" x14ac:dyDescent="0.25">
      <c r="A46" s="1">
        <v>184</v>
      </c>
      <c r="B46" s="1" t="s">
        <v>7</v>
      </c>
      <c r="C46" s="1" t="s">
        <v>140</v>
      </c>
      <c r="D46" s="1" t="s">
        <v>146</v>
      </c>
      <c r="E46" s="1">
        <v>100</v>
      </c>
      <c r="F46" s="1">
        <v>100</v>
      </c>
      <c r="G46" s="1">
        <v>80</v>
      </c>
      <c r="H46" s="1">
        <v>60</v>
      </c>
      <c r="I46" s="1">
        <v>80</v>
      </c>
      <c r="J46" s="1">
        <v>50</v>
      </c>
      <c r="K46" s="1" t="s">
        <v>157</v>
      </c>
      <c r="L46" s="1" t="s">
        <v>284</v>
      </c>
      <c r="M46" s="1" t="s">
        <v>294</v>
      </c>
      <c r="N46" s="8">
        <f t="shared" si="11"/>
        <v>8</v>
      </c>
      <c r="O46" s="8">
        <f t="shared" si="12"/>
        <v>9</v>
      </c>
      <c r="P46" s="8">
        <f t="shared" si="18"/>
        <v>8</v>
      </c>
      <c r="Q46" s="8">
        <f t="shared" si="17"/>
        <v>9</v>
      </c>
      <c r="R46" s="8">
        <f t="shared" si="13"/>
        <v>17</v>
      </c>
      <c r="S46" s="1" t="str">
        <f t="shared" si="14"/>
        <v>water</v>
      </c>
      <c r="T46" s="1" t="str">
        <f t="shared" si="19"/>
        <v>fairy</v>
      </c>
      <c r="U46" s="1" t="s">
        <v>138</v>
      </c>
      <c r="V46" s="1" t="s">
        <v>156</v>
      </c>
      <c r="X46" s="1" t="str">
        <f>IF(ISBLANK(W46), "", ROUND(( (R98-6)*(R98-7) - (R46-6)*(R46-7) )/15, 0) + 1)</f>
        <v/>
      </c>
      <c r="Y46" s="1" t="str">
        <f t="shared" si="15"/>
        <v>Azumarill</v>
      </c>
      <c r="AA46" s="1" t="s">
        <v>155</v>
      </c>
      <c r="AB46" s="1">
        <v>0</v>
      </c>
      <c r="AC46" s="1">
        <v>0</v>
      </c>
      <c r="AD46" s="1" t="str">
        <f t="array" ref="AD46">_xlfn.IFS(AB46=1, "starter", AC46=1, "legendary",R46&lt; 13, "weak",R46&lt; 17, "moderate", TRUE, "strong")</f>
        <v>strong</v>
      </c>
      <c r="AF46" s="1">
        <v>2</v>
      </c>
    </row>
    <row r="47" spans="1:32" x14ac:dyDescent="0.25">
      <c r="A47" s="1">
        <v>214</v>
      </c>
      <c r="B47" s="1" t="s">
        <v>20</v>
      </c>
      <c r="C47" s="1" t="s">
        <v>169</v>
      </c>
      <c r="D47" s="1" t="s">
        <v>168</v>
      </c>
      <c r="E47" s="1">
        <v>80</v>
      </c>
      <c r="F47" s="1">
        <v>125</v>
      </c>
      <c r="G47" s="1">
        <v>75</v>
      </c>
      <c r="H47" s="1">
        <v>40</v>
      </c>
      <c r="I47" s="1">
        <v>95</v>
      </c>
      <c r="J47" s="1">
        <v>85</v>
      </c>
      <c r="K47" s="1" t="s">
        <v>167</v>
      </c>
      <c r="L47" s="1" t="s">
        <v>336</v>
      </c>
      <c r="M47" s="1" t="s">
        <v>283</v>
      </c>
      <c r="N47" s="8">
        <f t="shared" si="11"/>
        <v>10</v>
      </c>
      <c r="O47" s="8">
        <f t="shared" si="12"/>
        <v>8</v>
      </c>
      <c r="P47" s="8">
        <f t="shared" si="18"/>
        <v>10</v>
      </c>
      <c r="Q47" s="8">
        <f t="shared" si="17"/>
        <v>8</v>
      </c>
      <c r="R47" s="8">
        <f t="shared" si="13"/>
        <v>18</v>
      </c>
      <c r="S47" s="1" t="str">
        <f t="shared" si="14"/>
        <v>bug</v>
      </c>
      <c r="T47" s="1" t="str">
        <f t="shared" si="19"/>
        <v>fighting</v>
      </c>
      <c r="U47" s="1" t="s">
        <v>139</v>
      </c>
      <c r="V47" s="1" t="s">
        <v>138</v>
      </c>
      <c r="X47" s="1" t="str">
        <f>IF(ISBLANK(W47), "", ROUND(( (R110-6)*(R110-7) - (R47-6)*(R47-7) )/15, 0) + 1)</f>
        <v/>
      </c>
      <c r="Y47" s="1" t="str">
        <f t="shared" si="15"/>
        <v>Heracross</v>
      </c>
      <c r="AA47" s="1" t="s">
        <v>166</v>
      </c>
      <c r="AB47" s="1">
        <v>0</v>
      </c>
      <c r="AC47" s="1">
        <v>0</v>
      </c>
      <c r="AD47" s="1" t="str">
        <f t="array" ref="AD47">_xlfn.IFS(AB47=1, "starter", AC47=1, "legendary",R47&lt; 13, "weak",R47&lt; 17, "moderate", TRUE, "strong")</f>
        <v>strong</v>
      </c>
      <c r="AF47" s="1">
        <v>2</v>
      </c>
    </row>
    <row r="48" spans="1:32" x14ac:dyDescent="0.25">
      <c r="A48" s="1">
        <v>246</v>
      </c>
      <c r="B48" s="1" t="s">
        <v>38</v>
      </c>
      <c r="C48" s="1" t="s">
        <v>156</v>
      </c>
      <c r="D48" s="1" t="s">
        <v>145</v>
      </c>
      <c r="E48" s="1">
        <v>50</v>
      </c>
      <c r="F48" s="1">
        <v>64</v>
      </c>
      <c r="G48" s="1">
        <v>50</v>
      </c>
      <c r="H48" s="1">
        <v>45</v>
      </c>
      <c r="I48" s="1">
        <v>50</v>
      </c>
      <c r="J48" s="1">
        <v>41</v>
      </c>
      <c r="K48" s="1" t="s">
        <v>494</v>
      </c>
      <c r="L48" s="1" t="s">
        <v>295</v>
      </c>
      <c r="M48" s="1" t="s">
        <v>294</v>
      </c>
      <c r="N48" s="8">
        <f t="shared" si="11"/>
        <v>5</v>
      </c>
      <c r="O48" s="8">
        <f t="shared" si="12"/>
        <v>5</v>
      </c>
      <c r="P48" s="8">
        <f t="shared" si="18"/>
        <v>5</v>
      </c>
      <c r="Q48" s="8">
        <f t="shared" si="17"/>
        <v>5</v>
      </c>
      <c r="R48" s="8">
        <f t="shared" si="13"/>
        <v>10</v>
      </c>
      <c r="S48" s="1" t="str">
        <f t="shared" si="14"/>
        <v>rock</v>
      </c>
      <c r="T48" s="1" t="str">
        <f t="shared" si="19"/>
        <v>ground</v>
      </c>
      <c r="U48" s="1" t="s">
        <v>147</v>
      </c>
      <c r="V48" s="1" t="s">
        <v>160</v>
      </c>
      <c r="W48" s="1" t="str">
        <f>B49</f>
        <v>Pupitar</v>
      </c>
      <c r="X48" s="1">
        <f>IF(ISBLANK(W48), "", ROUND(( (R49-6)*(R49-7) - (R48-6)*(R48-7) )/15, 0) + 1)</f>
        <v>4</v>
      </c>
      <c r="Y48" s="1" t="str">
        <f t="shared" si="15"/>
        <v>Larvitar</v>
      </c>
      <c r="AA48" s="1" t="s">
        <v>493</v>
      </c>
      <c r="AB48" s="1">
        <v>0</v>
      </c>
      <c r="AC48" s="1">
        <v>0</v>
      </c>
      <c r="AD48" s="1" t="str">
        <f t="array" ref="AD48">_xlfn.IFS(AB48=1, "starter", AC48=1, "legendary",R48&lt; 13, "weak",R48&lt; 17, "moderate", TRUE, "strong")</f>
        <v>weak</v>
      </c>
      <c r="AF48" s="1">
        <v>1</v>
      </c>
    </row>
    <row r="49" spans="1:32" x14ac:dyDescent="0.25">
      <c r="A49" s="1">
        <v>247</v>
      </c>
      <c r="B49" s="1" t="s">
        <v>39</v>
      </c>
      <c r="C49" s="1" t="s">
        <v>156</v>
      </c>
      <c r="D49" s="1" t="s">
        <v>145</v>
      </c>
      <c r="E49" s="1">
        <v>70</v>
      </c>
      <c r="F49" s="1">
        <v>84</v>
      </c>
      <c r="G49" s="1">
        <v>70</v>
      </c>
      <c r="H49" s="1">
        <v>65</v>
      </c>
      <c r="I49" s="1">
        <v>70</v>
      </c>
      <c r="J49" s="1">
        <v>51</v>
      </c>
      <c r="K49" s="1" t="s">
        <v>492</v>
      </c>
      <c r="L49" s="1" t="s">
        <v>295</v>
      </c>
      <c r="M49" s="1" t="s">
        <v>294</v>
      </c>
      <c r="N49" s="8">
        <f t="shared" si="11"/>
        <v>7</v>
      </c>
      <c r="O49" s="8">
        <f t="shared" si="12"/>
        <v>7</v>
      </c>
      <c r="P49" s="8">
        <f t="shared" si="18"/>
        <v>7</v>
      </c>
      <c r="Q49" s="8">
        <f t="shared" si="17"/>
        <v>7</v>
      </c>
      <c r="R49" s="8">
        <f t="shared" si="13"/>
        <v>14</v>
      </c>
      <c r="S49" s="1" t="str">
        <f t="shared" si="14"/>
        <v>rock</v>
      </c>
      <c r="T49" s="1" t="str">
        <f t="shared" si="19"/>
        <v>ground</v>
      </c>
      <c r="U49" s="1" t="s">
        <v>147</v>
      </c>
      <c r="V49" s="1" t="s">
        <v>160</v>
      </c>
      <c r="W49" s="1" t="str">
        <f>B50</f>
        <v>Tyranitar</v>
      </c>
      <c r="X49" s="1">
        <f>IF(ISBLANK(W49), "", ROUND(( (R50-6)*(R50-7) - (R49-6)*(R49-7) )/15, 0) + 1)</f>
        <v>9</v>
      </c>
      <c r="Y49" s="1" t="str">
        <f t="shared" si="15"/>
        <v>Pupitar</v>
      </c>
      <c r="AA49" s="1" t="s">
        <v>462</v>
      </c>
      <c r="AB49" s="1">
        <v>0</v>
      </c>
      <c r="AC49" s="1">
        <v>0</v>
      </c>
      <c r="AD49" s="1" t="str">
        <f t="array" ref="AD49">_xlfn.IFS(AB49=1, "starter", AC49=1, "legendary",R49&lt; 13, "weak",R49&lt; 17, "moderate", TRUE, "strong")</f>
        <v>moderate</v>
      </c>
      <c r="AF49" s="1">
        <v>2</v>
      </c>
    </row>
    <row r="50" spans="1:32" x14ac:dyDescent="0.25">
      <c r="A50" s="1">
        <v>248</v>
      </c>
      <c r="B50" s="1" t="s">
        <v>40</v>
      </c>
      <c r="C50" s="1" t="s">
        <v>156</v>
      </c>
      <c r="D50" s="1" t="s">
        <v>147</v>
      </c>
      <c r="E50" s="1">
        <v>100</v>
      </c>
      <c r="F50" s="1">
        <v>134</v>
      </c>
      <c r="G50" s="1">
        <v>110</v>
      </c>
      <c r="H50" s="1">
        <v>95</v>
      </c>
      <c r="I50" s="1">
        <v>100</v>
      </c>
      <c r="J50" s="1">
        <v>61</v>
      </c>
      <c r="K50" s="1" t="s">
        <v>178</v>
      </c>
      <c r="L50" s="1" t="s">
        <v>295</v>
      </c>
      <c r="M50" s="1" t="s">
        <v>294</v>
      </c>
      <c r="N50" s="8">
        <f t="shared" si="11"/>
        <v>10</v>
      </c>
      <c r="O50" s="8">
        <f t="shared" si="12"/>
        <v>10</v>
      </c>
      <c r="P50" s="8">
        <f t="shared" si="18"/>
        <v>10</v>
      </c>
      <c r="Q50" s="8">
        <f t="shared" si="17"/>
        <v>10</v>
      </c>
      <c r="R50" s="8">
        <f t="shared" si="13"/>
        <v>20</v>
      </c>
      <c r="S50" s="1" t="str">
        <f t="shared" si="14"/>
        <v>rock</v>
      </c>
      <c r="T50" s="1" t="str">
        <f t="shared" si="19"/>
        <v>dark</v>
      </c>
      <c r="U50" s="1" t="s">
        <v>145</v>
      </c>
      <c r="V50" s="1" t="s">
        <v>160</v>
      </c>
      <c r="X50" s="1" t="str">
        <f>IF(ISBLANK(W50), "", ROUND(( (R51-6)*(R51-7) - (R50-6)*(R50-7) )/15, 0) + 1)</f>
        <v/>
      </c>
      <c r="Y50" s="1" t="str">
        <f t="shared" si="15"/>
        <v>Tyranitar</v>
      </c>
      <c r="AA50" s="1" t="s">
        <v>177</v>
      </c>
      <c r="AB50" s="1">
        <v>0</v>
      </c>
      <c r="AC50" s="1">
        <v>0</v>
      </c>
      <c r="AD50" s="1" t="str">
        <f t="array" ref="AD50">_xlfn.IFS(AB50=1, "starter", AC50=1, "legendary",R50&lt; 13, "weak",R50&lt; 17, "moderate", TRUE, "strong")</f>
        <v>strong</v>
      </c>
      <c r="AF50" s="1">
        <v>2</v>
      </c>
    </row>
    <row r="51" spans="1:32" x14ac:dyDescent="0.25">
      <c r="A51" s="1">
        <v>201</v>
      </c>
      <c r="B51" s="1" t="s">
        <v>17</v>
      </c>
      <c r="C51" s="1" t="s">
        <v>171</v>
      </c>
      <c r="D51" s="1"/>
      <c r="E51" s="1">
        <v>48</v>
      </c>
      <c r="F51" s="1">
        <v>72</v>
      </c>
      <c r="G51" s="1">
        <v>48</v>
      </c>
      <c r="H51" s="1">
        <v>72</v>
      </c>
      <c r="I51" s="1">
        <v>48</v>
      </c>
      <c r="J51" s="1">
        <v>48</v>
      </c>
      <c r="K51" s="1" t="s">
        <v>491</v>
      </c>
      <c r="L51" s="1" t="s">
        <v>295</v>
      </c>
      <c r="M51" s="1" t="s">
        <v>283</v>
      </c>
      <c r="N51" s="8">
        <f t="shared" si="11"/>
        <v>6</v>
      </c>
      <c r="O51" s="8">
        <f t="shared" si="12"/>
        <v>5</v>
      </c>
      <c r="P51" s="8">
        <f t="shared" si="18"/>
        <v>6</v>
      </c>
      <c r="Q51" s="8">
        <f t="shared" si="17"/>
        <v>5</v>
      </c>
      <c r="R51" s="8">
        <f t="shared" si="13"/>
        <v>11</v>
      </c>
      <c r="S51" s="1" t="str">
        <f t="shared" si="14"/>
        <v>psychic</v>
      </c>
      <c r="T51" s="1" t="s">
        <v>152</v>
      </c>
      <c r="U51" s="1" t="s">
        <v>160</v>
      </c>
      <c r="V51" s="1" t="s">
        <v>161</v>
      </c>
      <c r="X51" s="1" t="str">
        <f>IF(ISBLANK(W51), "", ROUND(( (R117-6)*(R117-7) - (R51-6)*(R51-7) )/15, 0) + 1)</f>
        <v/>
      </c>
      <c r="Y51" s="1" t="str">
        <f t="shared" si="15"/>
        <v>Unown</v>
      </c>
      <c r="AA51" s="1" t="s">
        <v>490</v>
      </c>
      <c r="AB51" s="1">
        <v>0</v>
      </c>
      <c r="AC51" s="1">
        <v>0</v>
      </c>
      <c r="AD51" s="1" t="str">
        <f t="array" ref="AD51">_xlfn.IFS(AB51=1, "starter", AC51=1, "legendary",R51&lt; 13, "weak",R51&lt; 17, "moderate", TRUE, "strong")</f>
        <v>weak</v>
      </c>
      <c r="AF51" s="1">
        <v>1</v>
      </c>
    </row>
    <row r="52" spans="1:32" x14ac:dyDescent="0.25">
      <c r="A52" s="1">
        <v>208</v>
      </c>
      <c r="B52" s="1" t="s">
        <v>19</v>
      </c>
      <c r="C52" s="1" t="s">
        <v>150</v>
      </c>
      <c r="D52" s="1" t="s">
        <v>145</v>
      </c>
      <c r="E52" s="1">
        <v>75</v>
      </c>
      <c r="F52" s="1">
        <v>85</v>
      </c>
      <c r="G52" s="1">
        <v>200</v>
      </c>
      <c r="H52" s="1">
        <v>55</v>
      </c>
      <c r="I52" s="1">
        <v>65</v>
      </c>
      <c r="J52" s="1">
        <v>30</v>
      </c>
      <c r="K52" s="1" t="s">
        <v>489</v>
      </c>
      <c r="L52" s="1" t="s">
        <v>295</v>
      </c>
      <c r="M52" s="1" t="s">
        <v>294</v>
      </c>
      <c r="N52" s="8">
        <f t="shared" si="11"/>
        <v>6</v>
      </c>
      <c r="O52" s="8">
        <f t="shared" si="12"/>
        <v>11</v>
      </c>
      <c r="P52" s="8">
        <f t="shared" si="18"/>
        <v>6</v>
      </c>
      <c r="Q52" s="8">
        <f t="shared" si="17"/>
        <v>11</v>
      </c>
      <c r="R52" s="8">
        <f t="shared" si="13"/>
        <v>17</v>
      </c>
      <c r="S52" s="1" t="str">
        <f t="shared" si="14"/>
        <v>steel</v>
      </c>
      <c r="T52" s="1" t="str">
        <f>IF(D52 = 0, "", D52)</f>
        <v>ground</v>
      </c>
      <c r="U52" s="1" t="s">
        <v>156</v>
      </c>
      <c r="V52" s="1" t="s">
        <v>138</v>
      </c>
      <c r="X52" s="1" t="str">
        <f>IF(ISBLANK(W52), "", ROUND(( (R53-6)*(R53-7) - (R52-6)*(R52-7) )/15, 0) + 1)</f>
        <v/>
      </c>
      <c r="Y52" s="1" t="str">
        <f t="shared" si="15"/>
        <v>Steelix</v>
      </c>
      <c r="AA52" s="1" t="s">
        <v>488</v>
      </c>
      <c r="AB52" s="1">
        <v>0</v>
      </c>
      <c r="AC52" s="1">
        <v>0</v>
      </c>
      <c r="AD52" s="1" t="str">
        <f t="array" ref="AD52">_xlfn.IFS(AB52=1, "starter", AC52=1, "legendary",R52&lt; 13, "weak",R52&lt; 17, "moderate", TRUE, "strong")</f>
        <v>strong</v>
      </c>
      <c r="AF52" s="1">
        <v>2</v>
      </c>
    </row>
    <row r="53" spans="1:32" x14ac:dyDescent="0.25">
      <c r="A53" s="1">
        <v>173</v>
      </c>
      <c r="B53" s="1" t="s">
        <v>3</v>
      </c>
      <c r="C53" s="1" t="s">
        <v>146</v>
      </c>
      <c r="D53" s="1"/>
      <c r="E53" s="1">
        <v>50</v>
      </c>
      <c r="F53" s="1">
        <v>25</v>
      </c>
      <c r="G53" s="1">
        <v>28</v>
      </c>
      <c r="H53" s="1">
        <v>45</v>
      </c>
      <c r="I53" s="1">
        <v>55</v>
      </c>
      <c r="J53" s="1">
        <v>15</v>
      </c>
      <c r="K53" s="1" t="s">
        <v>487</v>
      </c>
      <c r="L53" s="1" t="s">
        <v>295</v>
      </c>
      <c r="M53" s="1" t="s">
        <v>283</v>
      </c>
      <c r="N53" s="8">
        <f t="shared" si="11"/>
        <v>3</v>
      </c>
      <c r="O53" s="8">
        <f t="shared" si="12"/>
        <v>4</v>
      </c>
      <c r="P53" s="8">
        <f t="shared" si="18"/>
        <v>3</v>
      </c>
      <c r="Q53" s="8">
        <f t="shared" si="17"/>
        <v>4</v>
      </c>
      <c r="R53" s="8">
        <f t="shared" si="13"/>
        <v>7</v>
      </c>
      <c r="S53" s="1" t="str">
        <f t="shared" si="14"/>
        <v>fairy</v>
      </c>
      <c r="T53" s="1" t="s">
        <v>171</v>
      </c>
      <c r="U53" s="1" t="s">
        <v>138</v>
      </c>
      <c r="V53" s="1" t="s">
        <v>152</v>
      </c>
      <c r="W53" s="1" t="str">
        <f>B127</f>
        <v>Smeargle</v>
      </c>
      <c r="X53" s="1">
        <f>IF(ISBLANK(W53), "", ROUND(( (R127-6)*(R127-7) - (R53-6)*(R53-7) )/15, 0) + 1)</f>
        <v>1</v>
      </c>
      <c r="Y53" s="1" t="str">
        <f t="shared" si="15"/>
        <v>Cleffa</v>
      </c>
      <c r="AA53" s="1" t="s">
        <v>486</v>
      </c>
      <c r="AB53" s="1">
        <v>0</v>
      </c>
      <c r="AC53" s="1">
        <v>0</v>
      </c>
      <c r="AD53" s="1" t="str">
        <f t="array" ref="AD53">_xlfn.IFS(AB53=1, "starter", AC53=1, "legendary",R53&lt; 13, "weak",R53&lt; 17, "moderate", TRUE, "strong")</f>
        <v>weak</v>
      </c>
      <c r="AF53" s="1">
        <v>1</v>
      </c>
    </row>
    <row r="54" spans="1:32" x14ac:dyDescent="0.25">
      <c r="A54" s="1">
        <v>194</v>
      </c>
      <c r="B54" s="1" t="s">
        <v>11</v>
      </c>
      <c r="C54" s="1" t="s">
        <v>140</v>
      </c>
      <c r="D54" s="1" t="s">
        <v>145</v>
      </c>
      <c r="E54" s="1">
        <v>55</v>
      </c>
      <c r="F54" s="1">
        <v>45</v>
      </c>
      <c r="G54" s="1">
        <v>45</v>
      </c>
      <c r="H54" s="1">
        <v>25</v>
      </c>
      <c r="I54" s="1">
        <v>25</v>
      </c>
      <c r="J54" s="1">
        <v>15</v>
      </c>
      <c r="K54" s="1" t="s">
        <v>484</v>
      </c>
      <c r="L54" s="1" t="s">
        <v>287</v>
      </c>
      <c r="M54" s="1" t="s">
        <v>351</v>
      </c>
      <c r="N54" s="8">
        <f t="shared" si="11"/>
        <v>3</v>
      </c>
      <c r="O54" s="8">
        <f t="shared" si="12"/>
        <v>4</v>
      </c>
      <c r="P54" s="8">
        <f t="shared" si="18"/>
        <v>3</v>
      </c>
      <c r="Q54" s="8">
        <f t="shared" si="17"/>
        <v>4</v>
      </c>
      <c r="R54" s="8">
        <f t="shared" si="13"/>
        <v>7</v>
      </c>
      <c r="S54" s="1" t="str">
        <f t="shared" si="14"/>
        <v>water</v>
      </c>
      <c r="T54" s="1" t="str">
        <f>IF(D54 = 0, "", D54)</f>
        <v>ground</v>
      </c>
      <c r="U54" s="1" t="s">
        <v>161</v>
      </c>
      <c r="V54" s="1" t="s">
        <v>159</v>
      </c>
      <c r="W54" s="1" t="str">
        <f>B55</f>
        <v>Quagsire</v>
      </c>
      <c r="X54" s="1">
        <f>IF(ISBLANK(W54), "", ROUND(( (R55-6)*(R55-7) - (R54-6)*(R54-7) )/15, 0) + 1)</f>
        <v>5</v>
      </c>
      <c r="Y54" s="1" t="str">
        <f t="shared" si="15"/>
        <v>Wooper</v>
      </c>
      <c r="AA54" s="1" t="s">
        <v>485</v>
      </c>
      <c r="AB54" s="1">
        <v>0</v>
      </c>
      <c r="AC54" s="1">
        <v>0</v>
      </c>
      <c r="AD54" s="1" t="str">
        <f t="array" ref="AD54">_xlfn.IFS(AB54=1, "starter", AC54=1, "legendary",R54&lt; 13, "weak",R54&lt; 17, "moderate", TRUE, "strong")</f>
        <v>weak</v>
      </c>
      <c r="AF54" s="1">
        <v>1</v>
      </c>
    </row>
    <row r="55" spans="1:32" x14ac:dyDescent="0.25">
      <c r="A55" s="1">
        <v>195</v>
      </c>
      <c r="B55" s="1" t="s">
        <v>12</v>
      </c>
      <c r="C55" s="1" t="s">
        <v>140</v>
      </c>
      <c r="D55" s="1" t="s">
        <v>145</v>
      </c>
      <c r="E55" s="1">
        <v>95</v>
      </c>
      <c r="F55" s="1">
        <v>85</v>
      </c>
      <c r="G55" s="1">
        <v>85</v>
      </c>
      <c r="H55" s="1">
        <v>65</v>
      </c>
      <c r="I55" s="1">
        <v>65</v>
      </c>
      <c r="J55" s="1">
        <v>35</v>
      </c>
      <c r="K55" s="1" t="s">
        <v>484</v>
      </c>
      <c r="L55" s="1" t="s">
        <v>287</v>
      </c>
      <c r="M55" s="1" t="s">
        <v>351</v>
      </c>
      <c r="N55" s="8">
        <f t="shared" si="11"/>
        <v>6</v>
      </c>
      <c r="O55" s="8">
        <f t="shared" si="12"/>
        <v>8</v>
      </c>
      <c r="P55" s="8">
        <f t="shared" si="18"/>
        <v>6</v>
      </c>
      <c r="Q55" s="8">
        <f t="shared" si="17"/>
        <v>8</v>
      </c>
      <c r="R55" s="8">
        <f t="shared" si="13"/>
        <v>14</v>
      </c>
      <c r="S55" s="1" t="str">
        <f t="shared" si="14"/>
        <v>water</v>
      </c>
      <c r="T55" s="1" t="str">
        <f>IF(D55 = 0, "", D55)</f>
        <v>ground</v>
      </c>
      <c r="U55" s="1" t="s">
        <v>161</v>
      </c>
      <c r="V55" s="1" t="s">
        <v>159</v>
      </c>
      <c r="X55" s="1" t="str">
        <f>IF(ISBLANK(W55), "", ROUND(( (#REF!-6)*(#REF!-7) - (R55-6)*(R55-7) )/15, 0) + 1)</f>
        <v/>
      </c>
      <c r="Y55" s="1" t="str">
        <f t="shared" si="15"/>
        <v>Quagsire</v>
      </c>
      <c r="AA55" s="1" t="s">
        <v>483</v>
      </c>
      <c r="AB55" s="1">
        <v>0</v>
      </c>
      <c r="AC55" s="1">
        <v>0</v>
      </c>
      <c r="AD55" s="1" t="str">
        <f t="array" ref="AD55">_xlfn.IFS(AB55=1, "starter", AC55=1, "legendary",R55&lt; 13, "weak",R55&lt; 17, "moderate", TRUE, "strong")</f>
        <v>moderate</v>
      </c>
      <c r="AF55" s="1">
        <v>1</v>
      </c>
    </row>
    <row r="56" spans="1:32" x14ac:dyDescent="0.25">
      <c r="A56" s="1">
        <v>216</v>
      </c>
      <c r="B56" s="1" t="s">
        <v>22</v>
      </c>
      <c r="C56" s="1" t="s">
        <v>138</v>
      </c>
      <c r="D56" s="1"/>
      <c r="E56" s="1">
        <v>60</v>
      </c>
      <c r="F56" s="1">
        <v>80</v>
      </c>
      <c r="G56" s="1">
        <v>50</v>
      </c>
      <c r="H56" s="1">
        <v>50</v>
      </c>
      <c r="I56" s="1">
        <v>50</v>
      </c>
      <c r="J56" s="1">
        <v>40</v>
      </c>
      <c r="K56" s="1" t="s">
        <v>482</v>
      </c>
      <c r="L56" s="1" t="s">
        <v>336</v>
      </c>
      <c r="M56" s="1" t="s">
        <v>283</v>
      </c>
      <c r="N56" s="8">
        <f t="shared" si="11"/>
        <v>6</v>
      </c>
      <c r="O56" s="8">
        <f t="shared" si="12"/>
        <v>5</v>
      </c>
      <c r="P56" s="8">
        <f t="shared" si="18"/>
        <v>6</v>
      </c>
      <c r="Q56" s="8">
        <f t="shared" si="17"/>
        <v>5</v>
      </c>
      <c r="R56" s="8">
        <f t="shared" si="13"/>
        <v>11</v>
      </c>
      <c r="S56" s="1" t="str">
        <f t="shared" si="14"/>
        <v>normal</v>
      </c>
      <c r="T56" s="1" t="s">
        <v>146</v>
      </c>
      <c r="U56" s="1" t="s">
        <v>168</v>
      </c>
      <c r="V56" s="1" t="s">
        <v>147</v>
      </c>
      <c r="W56" s="1" t="str">
        <f>B57</f>
        <v>Ursaring</v>
      </c>
      <c r="X56" s="1">
        <f>IF(ISBLANK(W56), "", ROUND(( (R57-6)*(R57-7) - (R56-6)*(R56-7) )/15, 0) + 1)</f>
        <v>7</v>
      </c>
      <c r="Y56" s="1" t="str">
        <f t="shared" si="15"/>
        <v>Teddiursa</v>
      </c>
      <c r="AA56" s="1" t="s">
        <v>274</v>
      </c>
      <c r="AB56" s="1">
        <v>0</v>
      </c>
      <c r="AC56" s="1">
        <v>0</v>
      </c>
      <c r="AD56" s="1" t="str">
        <f t="array" ref="AD56">_xlfn.IFS(AB56=1, "starter", AC56=1, "legendary",R56&lt; 13, "weak",R56&lt; 17, "moderate", TRUE, "strong")</f>
        <v>weak</v>
      </c>
      <c r="AF56" s="1">
        <v>1</v>
      </c>
    </row>
    <row r="57" spans="1:32" x14ac:dyDescent="0.25">
      <c r="A57" s="1">
        <v>217</v>
      </c>
      <c r="B57" s="1" t="s">
        <v>23</v>
      </c>
      <c r="C57" s="1" t="s">
        <v>138</v>
      </c>
      <c r="D57" s="1"/>
      <c r="E57" s="1">
        <v>90</v>
      </c>
      <c r="F57" s="1">
        <v>130</v>
      </c>
      <c r="G57" s="1">
        <v>75</v>
      </c>
      <c r="H57" s="1">
        <v>75</v>
      </c>
      <c r="I57" s="1">
        <v>75</v>
      </c>
      <c r="J57" s="1">
        <v>55</v>
      </c>
      <c r="K57" s="1" t="s">
        <v>481</v>
      </c>
      <c r="L57" s="1" t="s">
        <v>336</v>
      </c>
      <c r="M57" s="1" t="s">
        <v>283</v>
      </c>
      <c r="N57" s="8">
        <f t="shared" si="11"/>
        <v>9</v>
      </c>
      <c r="O57" s="8">
        <f t="shared" si="12"/>
        <v>8</v>
      </c>
      <c r="P57" s="8">
        <f t="shared" si="18"/>
        <v>9</v>
      </c>
      <c r="Q57" s="8">
        <f t="shared" si="17"/>
        <v>8</v>
      </c>
      <c r="R57" s="8">
        <f t="shared" si="13"/>
        <v>17</v>
      </c>
      <c r="S57" s="1" t="str">
        <f t="shared" si="14"/>
        <v>normal</v>
      </c>
      <c r="T57" s="1" t="s">
        <v>146</v>
      </c>
      <c r="U57" s="1" t="s">
        <v>168</v>
      </c>
      <c r="V57" s="1" t="s">
        <v>147</v>
      </c>
      <c r="X57" s="1" t="str">
        <f>IF(ISBLANK(W57), "", ROUND(( (R58-6)*(R58-7) - (R57-6)*(R57-7) )/15, 0) + 1)</f>
        <v/>
      </c>
      <c r="Y57" s="1" t="str">
        <f t="shared" si="15"/>
        <v>Ursaring</v>
      </c>
      <c r="AA57" s="1" t="s">
        <v>480</v>
      </c>
      <c r="AB57" s="1">
        <v>0</v>
      </c>
      <c r="AC57" s="1">
        <v>0</v>
      </c>
      <c r="AD57" s="1" t="str">
        <f t="array" ref="AD57">_xlfn.IFS(AB57=1, "starter", AC57=1, "legendary",R57&lt; 13, "weak",R57&lt; 17, "moderate", TRUE, "strong")</f>
        <v>strong</v>
      </c>
      <c r="AF57" s="1">
        <v>2</v>
      </c>
    </row>
    <row r="58" spans="1:32" x14ac:dyDescent="0.25">
      <c r="A58" s="1">
        <v>234</v>
      </c>
      <c r="B58" s="1" t="s">
        <v>32</v>
      </c>
      <c r="C58" s="1" t="s">
        <v>138</v>
      </c>
      <c r="D58" s="1"/>
      <c r="E58" s="1">
        <v>73</v>
      </c>
      <c r="F58" s="1">
        <v>95</v>
      </c>
      <c r="G58" s="1">
        <v>62</v>
      </c>
      <c r="H58" s="1">
        <v>85</v>
      </c>
      <c r="I58" s="1">
        <v>65</v>
      </c>
      <c r="J58" s="1">
        <v>85</v>
      </c>
      <c r="K58" s="1" t="s">
        <v>479</v>
      </c>
      <c r="L58" s="1" t="s">
        <v>284</v>
      </c>
      <c r="M58" s="1" t="s">
        <v>351</v>
      </c>
      <c r="N58" s="8">
        <f t="shared" si="11"/>
        <v>9</v>
      </c>
      <c r="O58" s="8">
        <f t="shared" si="12"/>
        <v>7</v>
      </c>
      <c r="P58" s="8">
        <f t="shared" si="18"/>
        <v>9</v>
      </c>
      <c r="Q58" s="8">
        <f t="shared" si="17"/>
        <v>7</v>
      </c>
      <c r="R58" s="8">
        <f t="shared" si="13"/>
        <v>16</v>
      </c>
      <c r="S58" s="1" t="str">
        <f t="shared" si="14"/>
        <v>normal</v>
      </c>
      <c r="T58" s="1" t="s">
        <v>171</v>
      </c>
      <c r="U58" s="1" t="s">
        <v>182</v>
      </c>
      <c r="V58" s="1" t="s">
        <v>297</v>
      </c>
      <c r="X58" s="1" t="str">
        <f>IF(ISBLANK(W58), "", ROUND(( (R59-6)*(R59-7) - (R58-6)*(R58-7) )/15, 0) + 1)</f>
        <v/>
      </c>
      <c r="Y58" s="1" t="str">
        <f t="shared" si="15"/>
        <v>Stantler</v>
      </c>
      <c r="AA58" s="1" t="s">
        <v>478</v>
      </c>
      <c r="AB58" s="1">
        <v>0</v>
      </c>
      <c r="AC58" s="1">
        <v>0</v>
      </c>
      <c r="AD58" s="1" t="str">
        <f t="array" ref="AD58">_xlfn.IFS(AB58=1, "starter", AC58=1, "legendary",R58&lt; 13, "weak",R58&lt; 17, "moderate", TRUE, "strong")</f>
        <v>moderate</v>
      </c>
      <c r="AF58" s="1">
        <v>1</v>
      </c>
    </row>
    <row r="59" spans="1:32" x14ac:dyDescent="0.25">
      <c r="A59" s="1">
        <v>236</v>
      </c>
      <c r="B59" s="1" t="s">
        <v>33</v>
      </c>
      <c r="C59" s="1" t="s">
        <v>168</v>
      </c>
      <c r="D59" s="1"/>
      <c r="E59" s="1">
        <v>35</v>
      </c>
      <c r="F59" s="1">
        <v>35</v>
      </c>
      <c r="G59" s="1">
        <v>35</v>
      </c>
      <c r="H59" s="1">
        <v>35</v>
      </c>
      <c r="I59" s="1">
        <v>35</v>
      </c>
      <c r="J59" s="1">
        <v>35</v>
      </c>
      <c r="K59" s="1" t="s">
        <v>477</v>
      </c>
      <c r="L59" s="1" t="s">
        <v>295</v>
      </c>
      <c r="M59" s="1" t="s">
        <v>294</v>
      </c>
      <c r="N59" s="8">
        <f t="shared" si="11"/>
        <v>4</v>
      </c>
      <c r="O59" s="8">
        <f t="shared" si="12"/>
        <v>4</v>
      </c>
      <c r="P59" s="8">
        <f t="shared" si="18"/>
        <v>4</v>
      </c>
      <c r="Q59" s="8">
        <f t="shared" si="17"/>
        <v>4</v>
      </c>
      <c r="R59" s="8">
        <f t="shared" si="13"/>
        <v>8</v>
      </c>
      <c r="S59" s="1" t="str">
        <f t="shared" si="14"/>
        <v>fighting</v>
      </c>
      <c r="T59" s="1" t="s">
        <v>138</v>
      </c>
      <c r="U59" s="1" t="s">
        <v>145</v>
      </c>
      <c r="V59" s="1" t="s">
        <v>150</v>
      </c>
      <c r="W59" s="1" t="s">
        <v>476</v>
      </c>
      <c r="X59" s="1">
        <f>IF(ISBLANK(W59), "", ROUND(( (R60-6)*(R60-7) - (R59-6)*(R59-7) )/15, 0) + 1)</f>
        <v>7</v>
      </c>
      <c r="Y59" s="1" t="str">
        <f t="shared" si="15"/>
        <v>Tyrogue</v>
      </c>
      <c r="AA59" s="1" t="s">
        <v>143</v>
      </c>
      <c r="AB59" s="1">
        <v>0</v>
      </c>
      <c r="AC59" s="1">
        <v>0</v>
      </c>
      <c r="AD59" s="1" t="str">
        <f t="array" ref="AD59">_xlfn.IFS(AB59=1, "starter", AC59=1, "legendary",R59&lt; 13, "weak",R59&lt; 17, "moderate", TRUE, "strong")</f>
        <v>weak</v>
      </c>
      <c r="AF59" s="1">
        <v>1</v>
      </c>
    </row>
    <row r="60" spans="1:32" x14ac:dyDescent="0.25">
      <c r="A60" s="1">
        <v>237</v>
      </c>
      <c r="B60" s="1" t="s">
        <v>34</v>
      </c>
      <c r="C60" s="1" t="s">
        <v>168</v>
      </c>
      <c r="D60" s="1"/>
      <c r="E60" s="1">
        <v>50</v>
      </c>
      <c r="F60" s="1">
        <v>95</v>
      </c>
      <c r="G60" s="1">
        <v>95</v>
      </c>
      <c r="H60" s="1">
        <v>35</v>
      </c>
      <c r="I60" s="1">
        <v>110</v>
      </c>
      <c r="J60" s="1">
        <v>70</v>
      </c>
      <c r="K60" s="1" t="s">
        <v>475</v>
      </c>
      <c r="L60" s="1" t="s">
        <v>295</v>
      </c>
      <c r="M60" s="1" t="s">
        <v>294</v>
      </c>
      <c r="N60" s="8">
        <f t="shared" si="11"/>
        <v>8</v>
      </c>
      <c r="O60" s="8">
        <f t="shared" si="12"/>
        <v>8</v>
      </c>
      <c r="P60" s="8">
        <f t="shared" si="18"/>
        <v>8</v>
      </c>
      <c r="Q60" s="8">
        <f t="shared" si="17"/>
        <v>8</v>
      </c>
      <c r="R60" s="8">
        <f t="shared" si="13"/>
        <v>16</v>
      </c>
      <c r="S60" s="1" t="str">
        <f t="shared" si="14"/>
        <v>fighting</v>
      </c>
      <c r="T60" s="1" t="s">
        <v>138</v>
      </c>
      <c r="U60" s="1" t="s">
        <v>145</v>
      </c>
      <c r="V60" s="1" t="s">
        <v>150</v>
      </c>
      <c r="X60" s="1" t="str">
        <f>IF(ISBLANK(W60), "", ROUND(( (#REF!-6)*(#REF!-7) - (R60-6)*(R60-7) )/15, 0) + 1)</f>
        <v/>
      </c>
      <c r="Y60" s="1" t="str">
        <f t="shared" si="15"/>
        <v>Hitmontop</v>
      </c>
      <c r="AA60" s="1" t="s">
        <v>474</v>
      </c>
      <c r="AB60" s="1">
        <v>0</v>
      </c>
      <c r="AC60" s="1">
        <v>0</v>
      </c>
      <c r="AD60" s="1" t="str">
        <f t="array" ref="AD60">_xlfn.IFS(AB60=1, "starter", AC60=1, "legendary",R60&lt; 13, "weak",R60&lt; 17, "moderate", TRUE, "strong")</f>
        <v>moderate</v>
      </c>
      <c r="AF60" s="1">
        <v>1</v>
      </c>
    </row>
    <row r="61" spans="1:32" x14ac:dyDescent="0.25">
      <c r="A61" s="1">
        <v>251</v>
      </c>
      <c r="B61" s="1" t="s">
        <v>41</v>
      </c>
      <c r="C61" s="1" t="s">
        <v>171</v>
      </c>
      <c r="D61" s="1" t="s">
        <v>182</v>
      </c>
      <c r="E61" s="1">
        <v>100</v>
      </c>
      <c r="F61" s="1">
        <v>100</v>
      </c>
      <c r="G61" s="1">
        <v>100</v>
      </c>
      <c r="H61" s="1">
        <v>100</v>
      </c>
      <c r="I61" s="1">
        <v>100</v>
      </c>
      <c r="J61" s="1">
        <v>100</v>
      </c>
      <c r="K61" s="1" t="s">
        <v>473</v>
      </c>
      <c r="L61" s="1" t="s">
        <v>336</v>
      </c>
      <c r="M61" s="1" t="s">
        <v>283</v>
      </c>
      <c r="N61" s="8">
        <f t="shared" si="11"/>
        <v>10</v>
      </c>
      <c r="O61" s="8">
        <f t="shared" si="12"/>
        <v>10</v>
      </c>
      <c r="P61" s="8">
        <f t="shared" si="18"/>
        <v>10</v>
      </c>
      <c r="Q61" s="8">
        <f t="shared" si="17"/>
        <v>10</v>
      </c>
      <c r="R61" s="8">
        <f t="shared" si="13"/>
        <v>20</v>
      </c>
      <c r="S61" s="1" t="str">
        <f t="shared" si="14"/>
        <v>psychic</v>
      </c>
      <c r="T61" s="1" t="str">
        <f>IF(D61 = 0, "", D61)</f>
        <v>grass</v>
      </c>
      <c r="U61" s="1" t="s">
        <v>138</v>
      </c>
      <c r="V61" s="1" t="s">
        <v>156</v>
      </c>
      <c r="X61" s="1" t="str">
        <f>IF(ISBLANK(W61), "", ROUND(( (R62-6)*(R62-7) - (R61-6)*(R61-7) )/15, 0) + 1)</f>
        <v/>
      </c>
      <c r="Y61" s="1" t="str">
        <f t="shared" si="15"/>
        <v>Celebi</v>
      </c>
      <c r="AA61" s="1" t="s">
        <v>472</v>
      </c>
      <c r="AB61" s="1">
        <v>0</v>
      </c>
      <c r="AC61" s="1">
        <v>1</v>
      </c>
      <c r="AD61" s="1" t="str">
        <f t="array" ref="AD61">_xlfn.IFS(AB61=1, "starter", AC61=1, "legendary",R61&lt; 13, "weak",R61&lt; 17, "moderate", TRUE, "strong")</f>
        <v>legendary</v>
      </c>
      <c r="AF61" s="1">
        <v>1</v>
      </c>
    </row>
    <row r="62" spans="1:32" x14ac:dyDescent="0.25">
      <c r="A62" s="1">
        <v>222</v>
      </c>
      <c r="B62" s="1" t="s">
        <v>26</v>
      </c>
      <c r="C62" s="1" t="s">
        <v>140</v>
      </c>
      <c r="D62" s="1" t="s">
        <v>156</v>
      </c>
      <c r="E62" s="1">
        <v>65</v>
      </c>
      <c r="F62" s="1">
        <v>55</v>
      </c>
      <c r="G62" s="1">
        <v>95</v>
      </c>
      <c r="H62" s="1">
        <v>65</v>
      </c>
      <c r="I62" s="1">
        <v>95</v>
      </c>
      <c r="J62" s="1">
        <v>35</v>
      </c>
      <c r="K62" s="1" t="s">
        <v>164</v>
      </c>
      <c r="L62" s="1" t="s">
        <v>287</v>
      </c>
      <c r="M62" s="1" t="s">
        <v>351</v>
      </c>
      <c r="N62" s="8">
        <f t="shared" si="11"/>
        <v>5</v>
      </c>
      <c r="O62" s="8">
        <f t="shared" si="12"/>
        <v>8</v>
      </c>
      <c r="P62" s="8">
        <f t="shared" si="18"/>
        <v>5</v>
      </c>
      <c r="Q62" s="8">
        <f t="shared" si="17"/>
        <v>8</v>
      </c>
      <c r="R62" s="8">
        <f t="shared" si="13"/>
        <v>13</v>
      </c>
      <c r="S62" s="1" t="str">
        <f t="shared" si="14"/>
        <v>water</v>
      </c>
      <c r="T62" s="1" t="str">
        <f>IF(D62 = 0, "", D62)</f>
        <v>rock</v>
      </c>
      <c r="U62" s="1" t="s">
        <v>145</v>
      </c>
      <c r="V62" s="1" t="s">
        <v>138</v>
      </c>
      <c r="X62" s="1" t="str">
        <f>IF(ISBLANK(W62), "", ROUND(( (#REF!-6)*(#REF!-7) - (R62-6)*(R62-7) )/15, 0) + 1)</f>
        <v/>
      </c>
      <c r="Y62" s="1" t="str">
        <f t="shared" si="15"/>
        <v>Corsola</v>
      </c>
      <c r="AA62" s="1" t="s">
        <v>163</v>
      </c>
      <c r="AB62" s="1">
        <v>0</v>
      </c>
      <c r="AC62" s="1">
        <v>0</v>
      </c>
      <c r="AD62" s="1" t="str">
        <f t="array" ref="AD62">_xlfn.IFS(AB62=1, "starter", AC62=1, "legendary",R62&lt; 13, "weak",R62&lt; 17, "moderate", TRUE, "strong")</f>
        <v>moderate</v>
      </c>
      <c r="AF62" s="1">
        <v>1</v>
      </c>
    </row>
    <row r="63" spans="1:32" x14ac:dyDescent="0.25">
      <c r="A63" s="1">
        <v>203</v>
      </c>
      <c r="B63" s="1" t="s">
        <v>46</v>
      </c>
      <c r="C63" s="1" t="s">
        <v>138</v>
      </c>
      <c r="D63" s="1" t="s">
        <v>171</v>
      </c>
      <c r="E63" s="1">
        <v>70</v>
      </c>
      <c r="F63" s="1">
        <v>80</v>
      </c>
      <c r="G63" s="1">
        <v>65</v>
      </c>
      <c r="H63" s="1">
        <v>90</v>
      </c>
      <c r="I63" s="1">
        <v>65</v>
      </c>
      <c r="J63" s="1">
        <v>85</v>
      </c>
      <c r="K63" s="1" t="s">
        <v>471</v>
      </c>
      <c r="L63" s="1" t="s">
        <v>284</v>
      </c>
      <c r="M63" s="1" t="s">
        <v>283</v>
      </c>
      <c r="N63" s="8">
        <f t="shared" si="11"/>
        <v>9</v>
      </c>
      <c r="O63" s="8">
        <f t="shared" si="12"/>
        <v>7</v>
      </c>
      <c r="P63" s="8">
        <f t="shared" si="18"/>
        <v>9</v>
      </c>
      <c r="Q63" s="8">
        <f t="shared" si="17"/>
        <v>7</v>
      </c>
      <c r="R63" s="8">
        <f t="shared" si="13"/>
        <v>16</v>
      </c>
      <c r="S63" s="1" t="str">
        <f t="shared" si="14"/>
        <v>normal</v>
      </c>
      <c r="T63" s="1" t="str">
        <f>IF(D63 = 0, "", D63)</f>
        <v>psychic</v>
      </c>
      <c r="U63" s="1" t="s">
        <v>147</v>
      </c>
      <c r="V63" s="1" t="s">
        <v>152</v>
      </c>
      <c r="X63" s="1" t="str">
        <f>IF(ISBLANK(W63), "", ROUND(( (#REF!-6)*(#REF!-7) - (R63-6)*(R63-7) )/15, 0) + 1)</f>
        <v/>
      </c>
      <c r="Y63" s="1" t="str">
        <f t="shared" si="15"/>
        <v>Girafarig</v>
      </c>
      <c r="AA63" s="1" t="s">
        <v>353</v>
      </c>
      <c r="AB63" s="1">
        <v>0</v>
      </c>
      <c r="AC63" s="1">
        <v>0</v>
      </c>
      <c r="AD63" s="1" t="str">
        <f t="array" ref="AD63">_xlfn.IFS(AB63=1, "starter", AC63=1, "legendary",R63&lt; 13, "weak",R63&lt; 17, "moderate", TRUE, "strong")</f>
        <v>moderate</v>
      </c>
      <c r="AF63" s="1">
        <v>1</v>
      </c>
    </row>
    <row r="64" spans="1:32" x14ac:dyDescent="0.25">
      <c r="A64" s="1">
        <v>212</v>
      </c>
      <c r="B64" s="1" t="s">
        <v>47</v>
      </c>
      <c r="C64" s="1" t="s">
        <v>169</v>
      </c>
      <c r="D64" s="1" t="s">
        <v>150</v>
      </c>
      <c r="E64" s="1">
        <v>70</v>
      </c>
      <c r="F64" s="1">
        <v>130</v>
      </c>
      <c r="G64" s="1">
        <v>100</v>
      </c>
      <c r="H64" s="1">
        <v>55</v>
      </c>
      <c r="I64" s="1">
        <v>80</v>
      </c>
      <c r="J64" s="1">
        <v>65</v>
      </c>
      <c r="K64" s="1" t="s">
        <v>470</v>
      </c>
      <c r="L64" s="1" t="s">
        <v>336</v>
      </c>
      <c r="M64" s="1" t="s">
        <v>294</v>
      </c>
      <c r="N64" s="8">
        <f t="shared" si="11"/>
        <v>10</v>
      </c>
      <c r="O64" s="8">
        <f t="shared" si="12"/>
        <v>8</v>
      </c>
      <c r="P64" s="8">
        <f>N64-1</f>
        <v>9</v>
      </c>
      <c r="Q64" s="8">
        <f>O64+2</f>
        <v>10</v>
      </c>
      <c r="R64" s="8">
        <f t="shared" si="13"/>
        <v>19</v>
      </c>
      <c r="S64" s="1" t="str">
        <f t="shared" si="14"/>
        <v>bug</v>
      </c>
      <c r="T64" s="1" t="str">
        <f>IF(D64 = 0, "", D64)</f>
        <v>steel</v>
      </c>
      <c r="U64" s="1" t="s">
        <v>139</v>
      </c>
      <c r="V64" s="1" t="s">
        <v>138</v>
      </c>
      <c r="X64" s="1" t="str">
        <f>IF(ISBLANK(W64), "", ROUND(( (#REF!-6)*(#REF!-7) - (R64-6)*(R64-7) )/15, 0) + 1)</f>
        <v/>
      </c>
      <c r="Y64" s="1" t="str">
        <f t="shared" si="15"/>
        <v>Scizor</v>
      </c>
      <c r="AA64" s="1" t="s">
        <v>469</v>
      </c>
      <c r="AB64" s="1">
        <v>0</v>
      </c>
      <c r="AC64" s="1">
        <v>0</v>
      </c>
      <c r="AD64" s="1" t="str">
        <f t="array" ref="AD64">_xlfn.IFS(AB64=1, "starter", AC64=1, "legendary",R64&lt; 13, "weak",R64&lt; 17, "moderate", TRUE, "strong")</f>
        <v>strong</v>
      </c>
      <c r="AF64" s="1">
        <v>2</v>
      </c>
    </row>
    <row r="65" spans="1:32" x14ac:dyDescent="0.25">
      <c r="A65" s="1">
        <v>152</v>
      </c>
      <c r="B65" s="1" t="s">
        <v>48</v>
      </c>
      <c r="C65" s="1" t="s">
        <v>267</v>
      </c>
      <c r="D65" s="1"/>
      <c r="E65" s="1">
        <v>45</v>
      </c>
      <c r="F65" s="1">
        <v>49</v>
      </c>
      <c r="G65" s="1">
        <v>65</v>
      </c>
      <c r="H65" s="1">
        <v>49</v>
      </c>
      <c r="I65" s="1">
        <v>65</v>
      </c>
      <c r="J65" s="1">
        <v>45</v>
      </c>
      <c r="K65" s="1" t="s">
        <v>468</v>
      </c>
      <c r="L65" s="1" t="s">
        <v>284</v>
      </c>
      <c r="M65" s="1" t="s">
        <v>283</v>
      </c>
      <c r="N65" s="1">
        <f t="shared" si="11"/>
        <v>5</v>
      </c>
      <c r="O65" s="1">
        <f t="shared" si="12"/>
        <v>6</v>
      </c>
      <c r="P65" s="12">
        <f>N65</f>
        <v>5</v>
      </c>
      <c r="Q65" s="11">
        <f>O65</f>
        <v>6</v>
      </c>
      <c r="R65" s="8">
        <f t="shared" si="13"/>
        <v>11</v>
      </c>
      <c r="S65" s="1" t="str">
        <f t="shared" si="14"/>
        <v>Grass</v>
      </c>
      <c r="T65" s="1" t="s">
        <v>138</v>
      </c>
      <c r="U65" s="1" t="s">
        <v>159</v>
      </c>
      <c r="V65" s="1" t="s">
        <v>168</v>
      </c>
      <c r="W65" s="1" t="s">
        <v>49</v>
      </c>
      <c r="X65" s="1">
        <f>IF(ISBLANK(W65), "", ROUND(( (R66-6)*(R66-7) - (R65-6)*(R65-7) )/15, 0) + 1)+1</f>
        <v>3</v>
      </c>
      <c r="Y65" s="1" t="s">
        <v>48</v>
      </c>
      <c r="AA65" s="1" t="s">
        <v>335</v>
      </c>
      <c r="AB65" s="1">
        <v>0</v>
      </c>
      <c r="AC65" s="1">
        <v>0</v>
      </c>
      <c r="AD65" s="1" t="str">
        <f t="array" ref="AD65">_xlfn.IFS(AB65=1, "starter", AC65=1, "legendary",R65&lt; 13, "weak",R65&lt; 17, "moderate", TRUE, "strong")</f>
        <v>weak</v>
      </c>
      <c r="AF65" s="1">
        <v>1</v>
      </c>
    </row>
    <row r="66" spans="1:32" x14ac:dyDescent="0.25">
      <c r="A66" s="1">
        <v>153</v>
      </c>
      <c r="B66" s="1" t="s">
        <v>49</v>
      </c>
      <c r="C66" s="1" t="s">
        <v>267</v>
      </c>
      <c r="D66" s="1"/>
      <c r="E66" s="1">
        <v>60</v>
      </c>
      <c r="F66" s="1">
        <v>62</v>
      </c>
      <c r="G66" s="1">
        <v>80</v>
      </c>
      <c r="H66" s="1">
        <v>63</v>
      </c>
      <c r="I66" s="1">
        <v>80</v>
      </c>
      <c r="J66" s="1">
        <v>60</v>
      </c>
      <c r="K66" s="1" t="s">
        <v>468</v>
      </c>
      <c r="L66" s="1" t="s">
        <v>284</v>
      </c>
      <c r="M66" s="1" t="s">
        <v>283</v>
      </c>
      <c r="N66" s="8">
        <f t="shared" ref="N66:N97" si="20">ROUND((0.4*J66 + 0.5*MAX(F66,H66) + 0.1*MIN(F66,H66)) / 10, 0)</f>
        <v>6</v>
      </c>
      <c r="O66" s="8">
        <f t="shared" ref="O66:O97" si="21">ROUND((0.4*E66 + 0.3*G66 + 0.3*I66) / 10, 0)</f>
        <v>7</v>
      </c>
      <c r="P66" s="12">
        <f>N66</f>
        <v>6</v>
      </c>
      <c r="Q66" s="11">
        <f>O66</f>
        <v>7</v>
      </c>
      <c r="R66" s="8">
        <f t="shared" ref="R66:R97" si="22">SUM(P66,Q66)</f>
        <v>13</v>
      </c>
      <c r="S66" s="1" t="str">
        <f t="shared" si="14"/>
        <v>Grass</v>
      </c>
      <c r="T66" s="1" t="s">
        <v>138</v>
      </c>
      <c r="U66" s="1" t="s">
        <v>159</v>
      </c>
      <c r="V66" s="1" t="s">
        <v>168</v>
      </c>
      <c r="W66" s="1" t="s">
        <v>50</v>
      </c>
      <c r="X66" s="1">
        <f t="shared" ref="X66:X81" si="23">IF(ISBLANK(W66), "", ROUND(( (R67-6)*(R67-7) - (R66-6)*(R66-7) )/15, 0) + 1)</f>
        <v>7</v>
      </c>
      <c r="Y66" s="1" t="str">
        <f t="shared" ref="Y66:Y82" si="24">B66</f>
        <v>Bayleef</v>
      </c>
      <c r="AA66" s="1" t="s">
        <v>467</v>
      </c>
      <c r="AB66" s="1">
        <v>0</v>
      </c>
      <c r="AC66" s="1">
        <v>0</v>
      </c>
      <c r="AD66" s="1" t="str">
        <f t="array" ref="AD66">_xlfn.IFS(AB66=1, "starter", AC66=1, "legendary",R66&lt; 13, "weak",R66&lt; 17, "moderate", TRUE, "strong")</f>
        <v>moderate</v>
      </c>
      <c r="AF66" s="1">
        <v>2</v>
      </c>
    </row>
    <row r="67" spans="1:32" x14ac:dyDescent="0.25">
      <c r="A67" s="1">
        <v>154</v>
      </c>
      <c r="B67" s="1" t="s">
        <v>50</v>
      </c>
      <c r="C67" s="1" t="s">
        <v>267</v>
      </c>
      <c r="D67" s="1"/>
      <c r="E67" s="1">
        <v>80</v>
      </c>
      <c r="F67" s="1">
        <v>82</v>
      </c>
      <c r="G67" s="1">
        <v>100</v>
      </c>
      <c r="H67" s="1">
        <v>83</v>
      </c>
      <c r="I67" s="1">
        <v>100</v>
      </c>
      <c r="J67" s="1">
        <v>80</v>
      </c>
      <c r="K67" s="1" t="s">
        <v>425</v>
      </c>
      <c r="L67" s="1" t="s">
        <v>284</v>
      </c>
      <c r="M67" s="1" t="s">
        <v>283</v>
      </c>
      <c r="N67" s="8">
        <f t="shared" si="20"/>
        <v>8</v>
      </c>
      <c r="O67" s="8">
        <f t="shared" si="21"/>
        <v>9</v>
      </c>
      <c r="P67" s="12">
        <f>N67+1</f>
        <v>9</v>
      </c>
      <c r="Q67" s="11">
        <f>O67</f>
        <v>9</v>
      </c>
      <c r="R67" s="8">
        <f t="shared" si="22"/>
        <v>18</v>
      </c>
      <c r="S67" s="1" t="str">
        <f t="shared" si="14"/>
        <v>Grass</v>
      </c>
      <c r="T67" s="1" t="s">
        <v>138</v>
      </c>
      <c r="U67" s="1" t="s">
        <v>159</v>
      </c>
      <c r="V67" s="1" t="s">
        <v>168</v>
      </c>
      <c r="X67" s="1" t="str">
        <f t="shared" si="23"/>
        <v/>
      </c>
      <c r="Y67" s="1" t="str">
        <f t="shared" si="24"/>
        <v>Meganium</v>
      </c>
      <c r="AA67" s="1" t="s">
        <v>466</v>
      </c>
      <c r="AB67" s="1">
        <v>0</v>
      </c>
      <c r="AC67" s="1">
        <v>0</v>
      </c>
      <c r="AD67" s="1" t="str">
        <f t="array" ref="AD67">_xlfn.IFS(AB67=1, "starter", AC67=1, "legendary",R67&lt; 13, "weak",R67&lt; 17, "moderate", TRUE, "strong")</f>
        <v>strong</v>
      </c>
      <c r="AF67" s="1">
        <v>2</v>
      </c>
    </row>
    <row r="68" spans="1:32" x14ac:dyDescent="0.25">
      <c r="A68" s="1">
        <v>155</v>
      </c>
      <c r="B68" s="1" t="s">
        <v>51</v>
      </c>
      <c r="C68" s="1" t="s">
        <v>348</v>
      </c>
      <c r="D68" s="1"/>
      <c r="E68" s="1">
        <v>39</v>
      </c>
      <c r="F68" s="1">
        <v>52</v>
      </c>
      <c r="G68" s="1">
        <v>43</v>
      </c>
      <c r="H68" s="1">
        <v>60</v>
      </c>
      <c r="I68" s="1">
        <v>50</v>
      </c>
      <c r="J68" s="1">
        <v>65</v>
      </c>
      <c r="K68" s="1" t="s">
        <v>464</v>
      </c>
      <c r="L68" s="1" t="s">
        <v>284</v>
      </c>
      <c r="M68" s="1" t="s">
        <v>294</v>
      </c>
      <c r="N68" s="8">
        <f t="shared" si="20"/>
        <v>6</v>
      </c>
      <c r="O68" s="8">
        <f t="shared" si="21"/>
        <v>4</v>
      </c>
      <c r="P68" s="12">
        <f t="shared" ref="P68:P73" si="25">N68</f>
        <v>6</v>
      </c>
      <c r="Q68" s="11">
        <f t="shared" ref="Q68:Q73" si="26">O68+1</f>
        <v>5</v>
      </c>
      <c r="R68" s="8">
        <f t="shared" si="22"/>
        <v>11</v>
      </c>
      <c r="S68" s="1" t="s">
        <v>348</v>
      </c>
      <c r="T68" s="1" t="s">
        <v>138</v>
      </c>
      <c r="U68" s="1" t="s">
        <v>156</v>
      </c>
      <c r="V68" s="1" t="s">
        <v>168</v>
      </c>
      <c r="W68" s="1" t="s">
        <v>52</v>
      </c>
      <c r="X68" s="1">
        <f t="shared" si="23"/>
        <v>4</v>
      </c>
      <c r="Y68" s="1" t="str">
        <f t="shared" si="24"/>
        <v>Cyndaquil</v>
      </c>
      <c r="AA68" s="1" t="s">
        <v>465</v>
      </c>
      <c r="AB68" s="1">
        <v>0</v>
      </c>
      <c r="AC68" s="1">
        <v>0</v>
      </c>
      <c r="AD68" s="1" t="str">
        <f t="array" ref="AD68">_xlfn.IFS(AB68=1, "starter", AC68=1, "legendary",R68&lt; 13, "weak",R68&lt; 17, "moderate", TRUE, "strong")</f>
        <v>weak</v>
      </c>
      <c r="AF68" s="1">
        <v>2</v>
      </c>
    </row>
    <row r="69" spans="1:32" x14ac:dyDescent="0.25">
      <c r="A69" s="1">
        <v>156</v>
      </c>
      <c r="B69" s="1" t="s">
        <v>52</v>
      </c>
      <c r="C69" s="1" t="s">
        <v>348</v>
      </c>
      <c r="D69" s="1"/>
      <c r="E69" s="1">
        <v>58</v>
      </c>
      <c r="F69" s="1">
        <v>64</v>
      </c>
      <c r="G69" s="1">
        <v>58</v>
      </c>
      <c r="H69" s="1">
        <v>80</v>
      </c>
      <c r="I69" s="1">
        <v>65</v>
      </c>
      <c r="J69" s="1">
        <v>80</v>
      </c>
      <c r="K69" s="1" t="s">
        <v>464</v>
      </c>
      <c r="L69" s="1" t="s">
        <v>295</v>
      </c>
      <c r="M69" s="1" t="s">
        <v>294</v>
      </c>
      <c r="N69" s="8">
        <f t="shared" si="20"/>
        <v>8</v>
      </c>
      <c r="O69" s="8">
        <f t="shared" si="21"/>
        <v>6</v>
      </c>
      <c r="P69" s="12">
        <f t="shared" si="25"/>
        <v>8</v>
      </c>
      <c r="Q69" s="11">
        <f t="shared" si="26"/>
        <v>7</v>
      </c>
      <c r="R69" s="8">
        <f t="shared" si="22"/>
        <v>15</v>
      </c>
      <c r="S69" s="1" t="s">
        <v>348</v>
      </c>
      <c r="T69" s="1" t="s">
        <v>138</v>
      </c>
      <c r="U69" s="1" t="s">
        <v>156</v>
      </c>
      <c r="V69" s="1" t="s">
        <v>150</v>
      </c>
      <c r="W69" s="1" t="s">
        <v>53</v>
      </c>
      <c r="X69" s="1">
        <f t="shared" si="23"/>
        <v>7</v>
      </c>
      <c r="Y69" s="1" t="str">
        <f t="shared" si="24"/>
        <v>Quilava</v>
      </c>
      <c r="AA69" s="1" t="s">
        <v>219</v>
      </c>
      <c r="AB69" s="1">
        <v>0</v>
      </c>
      <c r="AC69" s="1">
        <v>0</v>
      </c>
      <c r="AD69" s="1" t="str">
        <f t="array" ref="AD69">_xlfn.IFS(AB69=1, "starter", AC69=1, "legendary",R69&lt; 13, "weak",R69&lt; 17, "moderate", TRUE, "strong")</f>
        <v>moderate</v>
      </c>
      <c r="AF69" s="1">
        <v>2</v>
      </c>
    </row>
    <row r="70" spans="1:32" x14ac:dyDescent="0.25">
      <c r="A70" s="1">
        <v>157</v>
      </c>
      <c r="B70" s="1" t="s">
        <v>53</v>
      </c>
      <c r="C70" s="1" t="s">
        <v>348</v>
      </c>
      <c r="D70" s="1"/>
      <c r="E70" s="1">
        <v>78</v>
      </c>
      <c r="F70" s="1">
        <v>84</v>
      </c>
      <c r="G70" s="1">
        <v>78</v>
      </c>
      <c r="H70" s="1">
        <v>109</v>
      </c>
      <c r="I70" s="1">
        <v>85</v>
      </c>
      <c r="J70" s="1">
        <v>100</v>
      </c>
      <c r="K70" s="1" t="s">
        <v>358</v>
      </c>
      <c r="L70" s="1" t="s">
        <v>295</v>
      </c>
      <c r="M70" s="1" t="s">
        <v>294</v>
      </c>
      <c r="N70" s="8">
        <f t="shared" si="20"/>
        <v>10</v>
      </c>
      <c r="O70" s="8">
        <f t="shared" si="21"/>
        <v>8</v>
      </c>
      <c r="P70" s="12">
        <f t="shared" si="25"/>
        <v>10</v>
      </c>
      <c r="Q70" s="11">
        <f t="shared" si="26"/>
        <v>9</v>
      </c>
      <c r="R70" s="8">
        <f t="shared" si="22"/>
        <v>19</v>
      </c>
      <c r="S70" s="1" t="s">
        <v>348</v>
      </c>
      <c r="T70" s="1" t="s">
        <v>138</v>
      </c>
      <c r="U70" s="1" t="s">
        <v>156</v>
      </c>
      <c r="V70" s="1" t="s">
        <v>150</v>
      </c>
      <c r="X70" s="1" t="str">
        <f t="shared" si="23"/>
        <v/>
      </c>
      <c r="Y70" s="1" t="str">
        <f t="shared" si="24"/>
        <v>Typhlosion</v>
      </c>
      <c r="AA70" s="1" t="s">
        <v>293</v>
      </c>
      <c r="AB70" s="1">
        <v>0</v>
      </c>
      <c r="AC70" s="1">
        <v>0</v>
      </c>
      <c r="AD70" s="1" t="str">
        <f t="array" ref="AD70">_xlfn.IFS(AB70=1, "starter", AC70=1, "legendary",R70&lt; 13, "weak",R70&lt; 17, "moderate", TRUE, "strong")</f>
        <v>strong</v>
      </c>
      <c r="AF70" s="1">
        <v>2</v>
      </c>
    </row>
    <row r="71" spans="1:32" x14ac:dyDescent="0.25">
      <c r="A71" s="1">
        <v>158</v>
      </c>
      <c r="B71" s="1" t="s">
        <v>54</v>
      </c>
      <c r="C71" s="1" t="s">
        <v>356</v>
      </c>
      <c r="D71" s="1"/>
      <c r="E71" s="1">
        <v>50</v>
      </c>
      <c r="F71" s="1">
        <v>65</v>
      </c>
      <c r="G71" s="1">
        <v>64</v>
      </c>
      <c r="H71" s="1">
        <v>44</v>
      </c>
      <c r="I71" s="1">
        <v>48</v>
      </c>
      <c r="J71" s="1">
        <v>43</v>
      </c>
      <c r="K71" s="1" t="s">
        <v>463</v>
      </c>
      <c r="L71" s="1" t="s">
        <v>287</v>
      </c>
      <c r="M71" s="1" t="s">
        <v>283</v>
      </c>
      <c r="N71" s="8">
        <f t="shared" si="20"/>
        <v>5</v>
      </c>
      <c r="O71" s="8">
        <f t="shared" si="21"/>
        <v>5</v>
      </c>
      <c r="P71" s="12">
        <f t="shared" si="25"/>
        <v>5</v>
      </c>
      <c r="Q71" s="11">
        <f t="shared" si="26"/>
        <v>6</v>
      </c>
      <c r="R71" s="8">
        <f t="shared" si="22"/>
        <v>11</v>
      </c>
      <c r="S71" s="1" t="s">
        <v>140</v>
      </c>
      <c r="T71" s="1" t="s">
        <v>138</v>
      </c>
      <c r="U71" s="1" t="s">
        <v>403</v>
      </c>
      <c r="V71" s="1" t="s">
        <v>370</v>
      </c>
      <c r="W71" s="1" t="s">
        <v>55</v>
      </c>
      <c r="X71" s="1">
        <f t="shared" si="23"/>
        <v>4</v>
      </c>
      <c r="Y71" s="1" t="str">
        <f t="shared" si="24"/>
        <v>Totodile</v>
      </c>
      <c r="AA71" s="1" t="s">
        <v>387</v>
      </c>
      <c r="AB71" s="1">
        <v>0</v>
      </c>
      <c r="AC71" s="1">
        <v>0</v>
      </c>
      <c r="AD71" s="1" t="str">
        <f t="array" ref="AD71">_xlfn.IFS(AB71=1, "starter", AC71=1, "legendary",R71&lt; 13, "weak",R71&lt; 17, "moderate", TRUE, "strong")</f>
        <v>weak</v>
      </c>
      <c r="AF71" s="1">
        <v>1</v>
      </c>
    </row>
    <row r="72" spans="1:32" x14ac:dyDescent="0.25">
      <c r="A72" s="1">
        <v>159</v>
      </c>
      <c r="B72" s="1" t="s">
        <v>55</v>
      </c>
      <c r="C72" s="1" t="s">
        <v>356</v>
      </c>
      <c r="D72" s="1"/>
      <c r="E72" s="1">
        <v>65</v>
      </c>
      <c r="F72" s="1">
        <v>80</v>
      </c>
      <c r="G72" s="1">
        <v>80</v>
      </c>
      <c r="H72" s="1">
        <v>59</v>
      </c>
      <c r="I72" s="1">
        <v>63</v>
      </c>
      <c r="J72" s="1">
        <v>58</v>
      </c>
      <c r="K72" s="1" t="s">
        <v>463</v>
      </c>
      <c r="L72" s="1" t="s">
        <v>287</v>
      </c>
      <c r="M72" s="1" t="s">
        <v>283</v>
      </c>
      <c r="N72" s="8">
        <f t="shared" si="20"/>
        <v>7</v>
      </c>
      <c r="O72" s="8">
        <f t="shared" si="21"/>
        <v>7</v>
      </c>
      <c r="P72" s="12">
        <f t="shared" si="25"/>
        <v>7</v>
      </c>
      <c r="Q72" s="11">
        <f t="shared" si="26"/>
        <v>8</v>
      </c>
      <c r="R72" s="8">
        <f t="shared" si="22"/>
        <v>15</v>
      </c>
      <c r="S72" s="1" t="s">
        <v>140</v>
      </c>
      <c r="T72" s="1" t="s">
        <v>138</v>
      </c>
      <c r="U72" s="1" t="s">
        <v>403</v>
      </c>
      <c r="V72" s="1" t="s">
        <v>370</v>
      </c>
      <c r="W72" s="1" t="s">
        <v>56</v>
      </c>
      <c r="X72" s="1">
        <f t="shared" si="23"/>
        <v>7</v>
      </c>
      <c r="Y72" s="1" t="str">
        <f t="shared" si="24"/>
        <v>Croconaw</v>
      </c>
      <c r="AA72" s="1" t="s">
        <v>462</v>
      </c>
      <c r="AB72" s="1">
        <v>0</v>
      </c>
      <c r="AC72" s="1">
        <v>0</v>
      </c>
      <c r="AD72" s="1" t="str">
        <f t="array" ref="AD72">_xlfn.IFS(AB72=1, "starter", AC72=1, "legendary",R72&lt; 13, "weak",R72&lt; 17, "moderate", TRUE, "strong")</f>
        <v>moderate</v>
      </c>
      <c r="AF72" s="1">
        <v>2</v>
      </c>
    </row>
    <row r="73" spans="1:32" x14ac:dyDescent="0.25">
      <c r="A73" s="1">
        <v>160</v>
      </c>
      <c r="B73" s="1" t="s">
        <v>56</v>
      </c>
      <c r="C73" s="1" t="s">
        <v>356</v>
      </c>
      <c r="D73" s="1"/>
      <c r="E73" s="1">
        <v>85</v>
      </c>
      <c r="F73" s="1">
        <v>105</v>
      </c>
      <c r="G73" s="1">
        <v>100</v>
      </c>
      <c r="H73" s="1">
        <v>79</v>
      </c>
      <c r="I73" s="1">
        <v>83</v>
      </c>
      <c r="J73" s="1">
        <v>78</v>
      </c>
      <c r="K73" s="1" t="s">
        <v>461</v>
      </c>
      <c r="L73" s="1" t="s">
        <v>287</v>
      </c>
      <c r="M73" s="1" t="s">
        <v>294</v>
      </c>
      <c r="N73" s="8">
        <f t="shared" si="20"/>
        <v>9</v>
      </c>
      <c r="O73" s="8">
        <f t="shared" si="21"/>
        <v>9</v>
      </c>
      <c r="P73" s="12">
        <f t="shared" si="25"/>
        <v>9</v>
      </c>
      <c r="Q73" s="11">
        <f t="shared" si="26"/>
        <v>10</v>
      </c>
      <c r="R73" s="8">
        <f t="shared" si="22"/>
        <v>19</v>
      </c>
      <c r="S73" s="1" t="s">
        <v>140</v>
      </c>
      <c r="T73" s="1" t="s">
        <v>138</v>
      </c>
      <c r="U73" s="1" t="s">
        <v>403</v>
      </c>
      <c r="V73" s="1" t="s">
        <v>370</v>
      </c>
      <c r="X73" s="1" t="str">
        <f t="shared" si="23"/>
        <v/>
      </c>
      <c r="Y73" s="1" t="str">
        <f t="shared" si="24"/>
        <v>Feraligatr</v>
      </c>
      <c r="AA73" s="1" t="s">
        <v>354</v>
      </c>
      <c r="AB73" s="1">
        <v>0</v>
      </c>
      <c r="AC73" s="1">
        <v>0</v>
      </c>
      <c r="AD73" s="1" t="str">
        <f t="array" ref="AD73">_xlfn.IFS(AB73=1, "starter", AC73=1, "legendary",R73&lt; 13, "weak",R73&lt; 17, "moderate", TRUE, "strong")</f>
        <v>strong</v>
      </c>
      <c r="AF73" s="1">
        <v>2</v>
      </c>
    </row>
    <row r="74" spans="1:32" x14ac:dyDescent="0.25">
      <c r="A74" s="1">
        <v>161</v>
      </c>
      <c r="B74" s="1" t="s">
        <v>57</v>
      </c>
      <c r="C74" s="1" t="s">
        <v>363</v>
      </c>
      <c r="D74" s="1"/>
      <c r="E74" s="1">
        <v>35</v>
      </c>
      <c r="F74" s="1">
        <v>46</v>
      </c>
      <c r="G74" s="1">
        <v>34</v>
      </c>
      <c r="H74" s="1">
        <v>35</v>
      </c>
      <c r="I74" s="1">
        <v>45</v>
      </c>
      <c r="J74" s="1">
        <v>20</v>
      </c>
      <c r="K74" s="1" t="s">
        <v>460</v>
      </c>
      <c r="L74" s="1" t="s">
        <v>336</v>
      </c>
      <c r="M74" s="1" t="s">
        <v>283</v>
      </c>
      <c r="N74" s="8">
        <f t="shared" si="20"/>
        <v>3</v>
      </c>
      <c r="O74" s="8">
        <f t="shared" si="21"/>
        <v>4</v>
      </c>
      <c r="P74" s="12">
        <f>N74+1</f>
        <v>4</v>
      </c>
      <c r="Q74" s="11">
        <f t="shared" ref="Q74:Q80" si="27">O74</f>
        <v>4</v>
      </c>
      <c r="R74" s="8">
        <f t="shared" si="22"/>
        <v>8</v>
      </c>
      <c r="S74" s="1" t="s">
        <v>138</v>
      </c>
      <c r="T74" s="1" t="s">
        <v>146</v>
      </c>
      <c r="U74" s="1" t="s">
        <v>168</v>
      </c>
      <c r="V74" s="1" t="s">
        <v>171</v>
      </c>
      <c r="W74" s="1" t="s">
        <v>58</v>
      </c>
      <c r="X74" s="1">
        <f t="shared" si="23"/>
        <v>8</v>
      </c>
      <c r="Y74" s="1" t="str">
        <f t="shared" si="24"/>
        <v>Sentret</v>
      </c>
      <c r="AA74" s="1" t="s">
        <v>143</v>
      </c>
      <c r="AB74" s="1">
        <v>0</v>
      </c>
      <c r="AC74" s="1">
        <v>0</v>
      </c>
      <c r="AD74" s="1" t="str">
        <f t="array" ref="AD74">_xlfn.IFS(AB74=1, "starter", AC74=1, "legendary",R74&lt; 13, "weak",R74&lt; 17, "moderate", TRUE, "strong")</f>
        <v>weak</v>
      </c>
      <c r="AF74" s="1">
        <v>1</v>
      </c>
    </row>
    <row r="75" spans="1:32" x14ac:dyDescent="0.25">
      <c r="A75" s="1">
        <v>162</v>
      </c>
      <c r="B75" s="1" t="s">
        <v>58</v>
      </c>
      <c r="C75" s="1" t="s">
        <v>363</v>
      </c>
      <c r="D75" s="1"/>
      <c r="E75" s="1">
        <v>85</v>
      </c>
      <c r="F75" s="1">
        <v>76</v>
      </c>
      <c r="G75" s="1">
        <v>64</v>
      </c>
      <c r="H75" s="1">
        <v>45</v>
      </c>
      <c r="I75" s="1">
        <v>55</v>
      </c>
      <c r="J75" s="1">
        <v>90</v>
      </c>
      <c r="K75" s="1" t="s">
        <v>460</v>
      </c>
      <c r="L75" s="1" t="s">
        <v>336</v>
      </c>
      <c r="M75" s="1" t="s">
        <v>283</v>
      </c>
      <c r="N75" s="8">
        <f t="shared" si="20"/>
        <v>8</v>
      </c>
      <c r="O75" s="8">
        <f t="shared" si="21"/>
        <v>7</v>
      </c>
      <c r="P75" s="12">
        <f>N75+2</f>
        <v>10</v>
      </c>
      <c r="Q75" s="11">
        <f t="shared" si="27"/>
        <v>7</v>
      </c>
      <c r="R75" s="8">
        <f t="shared" si="22"/>
        <v>17</v>
      </c>
      <c r="S75" s="1" t="s">
        <v>138</v>
      </c>
      <c r="T75" s="1" t="s">
        <v>146</v>
      </c>
      <c r="U75" s="1" t="s">
        <v>168</v>
      </c>
      <c r="V75" s="1" t="s">
        <v>171</v>
      </c>
      <c r="X75" s="1" t="str">
        <f t="shared" si="23"/>
        <v/>
      </c>
      <c r="Y75" s="1" t="str">
        <f t="shared" si="24"/>
        <v>Furret</v>
      </c>
      <c r="AA75" s="1" t="s">
        <v>459</v>
      </c>
      <c r="AB75" s="1">
        <v>0</v>
      </c>
      <c r="AC75" s="1">
        <v>0</v>
      </c>
      <c r="AD75" s="1" t="str">
        <f t="array" ref="AD75">_xlfn.IFS(AB75=1, "starter", AC75=1, "legendary",R75&lt; 13, "weak",R75&lt; 17, "moderate", TRUE, "strong")</f>
        <v>strong</v>
      </c>
      <c r="AF75" s="1">
        <v>2</v>
      </c>
    </row>
    <row r="76" spans="1:32" x14ac:dyDescent="0.25">
      <c r="A76" s="1">
        <v>165</v>
      </c>
      <c r="B76" s="1" t="s">
        <v>59</v>
      </c>
      <c r="C76" s="1" t="s">
        <v>172</v>
      </c>
      <c r="D76" s="1" t="s">
        <v>174</v>
      </c>
      <c r="E76" s="1">
        <v>40</v>
      </c>
      <c r="F76" s="1">
        <v>20</v>
      </c>
      <c r="G76" s="1">
        <v>30</v>
      </c>
      <c r="H76" s="1">
        <v>40</v>
      </c>
      <c r="I76" s="1">
        <v>80</v>
      </c>
      <c r="J76" s="1">
        <v>55</v>
      </c>
      <c r="K76" s="1" t="s">
        <v>173</v>
      </c>
      <c r="L76" s="1" t="s">
        <v>336</v>
      </c>
      <c r="M76" s="1" t="s">
        <v>283</v>
      </c>
      <c r="N76" s="8">
        <f t="shared" si="20"/>
        <v>4</v>
      </c>
      <c r="O76" s="8">
        <f t="shared" si="21"/>
        <v>5</v>
      </c>
      <c r="P76" s="12">
        <f t="shared" ref="P76:P85" si="28">N76</f>
        <v>4</v>
      </c>
      <c r="Q76" s="11">
        <f t="shared" si="27"/>
        <v>5</v>
      </c>
      <c r="R76" s="8">
        <f t="shared" si="22"/>
        <v>9</v>
      </c>
      <c r="S76" s="1" t="s">
        <v>172</v>
      </c>
      <c r="T76" s="1" t="s">
        <v>139</v>
      </c>
      <c r="U76" s="1" t="s">
        <v>171</v>
      </c>
      <c r="V76" s="1" t="s">
        <v>138</v>
      </c>
      <c r="W76" s="1" t="s">
        <v>60</v>
      </c>
      <c r="X76" s="1">
        <f t="shared" si="23"/>
        <v>4</v>
      </c>
      <c r="Y76" s="1" t="str">
        <f t="shared" si="24"/>
        <v>Ledyba</v>
      </c>
      <c r="AA76" s="1" t="s">
        <v>175</v>
      </c>
      <c r="AB76" s="1">
        <v>0</v>
      </c>
      <c r="AC76" s="1">
        <v>0</v>
      </c>
      <c r="AD76" s="1" t="str">
        <f t="array" ref="AD76">_xlfn.IFS(AB76=1, "starter", AC76=1, "legendary",R76&lt; 13, "weak",R76&lt; 17, "moderate", TRUE, "strong")</f>
        <v>weak</v>
      </c>
      <c r="AF76" s="1">
        <v>1</v>
      </c>
    </row>
    <row r="77" spans="1:32" x14ac:dyDescent="0.25">
      <c r="A77" s="1">
        <v>166</v>
      </c>
      <c r="B77" s="1" t="s">
        <v>60</v>
      </c>
      <c r="C77" s="1" t="s">
        <v>172</v>
      </c>
      <c r="D77" s="1" t="s">
        <v>174</v>
      </c>
      <c r="E77" s="1">
        <v>55</v>
      </c>
      <c r="F77" s="1">
        <v>35</v>
      </c>
      <c r="G77" s="1">
        <v>50</v>
      </c>
      <c r="H77" s="1">
        <v>55</v>
      </c>
      <c r="I77" s="1">
        <v>110</v>
      </c>
      <c r="J77" s="1">
        <v>85</v>
      </c>
      <c r="K77" s="1" t="s">
        <v>173</v>
      </c>
      <c r="L77" s="1" t="s">
        <v>336</v>
      </c>
      <c r="M77" s="1" t="s">
        <v>283</v>
      </c>
      <c r="N77" s="8">
        <f t="shared" si="20"/>
        <v>7</v>
      </c>
      <c r="O77" s="8">
        <f t="shared" si="21"/>
        <v>7</v>
      </c>
      <c r="P77" s="12">
        <f t="shared" si="28"/>
        <v>7</v>
      </c>
      <c r="Q77" s="11">
        <f t="shared" si="27"/>
        <v>7</v>
      </c>
      <c r="R77" s="8">
        <f t="shared" si="22"/>
        <v>14</v>
      </c>
      <c r="S77" s="1" t="s">
        <v>172</v>
      </c>
      <c r="T77" s="1" t="s">
        <v>139</v>
      </c>
      <c r="U77" s="1" t="s">
        <v>171</v>
      </c>
      <c r="V77" s="1" t="s">
        <v>138</v>
      </c>
      <c r="X77" s="1" t="str">
        <f t="shared" si="23"/>
        <v/>
      </c>
      <c r="Y77" s="1" t="str">
        <f t="shared" si="24"/>
        <v>Ledian</v>
      </c>
      <c r="AA77" s="1" t="s">
        <v>170</v>
      </c>
      <c r="AB77" s="1">
        <v>0</v>
      </c>
      <c r="AC77" s="1">
        <v>0</v>
      </c>
      <c r="AD77" s="1" t="str">
        <f t="array" ref="AD77">_xlfn.IFS(AB77=1, "starter", AC77=1, "legendary",R77&lt; 13, "weak",R77&lt; 17, "moderate", TRUE, "strong")</f>
        <v>moderate</v>
      </c>
      <c r="AF77" s="1">
        <v>1</v>
      </c>
    </row>
    <row r="78" spans="1:32" x14ac:dyDescent="0.25">
      <c r="A78" s="1">
        <v>167</v>
      </c>
      <c r="B78" s="1" t="s">
        <v>61</v>
      </c>
      <c r="C78" s="1" t="s">
        <v>172</v>
      </c>
      <c r="D78" s="1" t="s">
        <v>400</v>
      </c>
      <c r="E78" s="1">
        <v>40</v>
      </c>
      <c r="F78" s="1">
        <v>60</v>
      </c>
      <c r="G78" s="1">
        <v>40</v>
      </c>
      <c r="H78" s="1">
        <v>40</v>
      </c>
      <c r="I78" s="1">
        <v>40</v>
      </c>
      <c r="J78" s="1">
        <v>30</v>
      </c>
      <c r="K78" s="1" t="s">
        <v>458</v>
      </c>
      <c r="L78" s="1" t="s">
        <v>336</v>
      </c>
      <c r="M78" s="1" t="s">
        <v>283</v>
      </c>
      <c r="N78" s="8">
        <f t="shared" si="20"/>
        <v>5</v>
      </c>
      <c r="O78" s="8">
        <f t="shared" si="21"/>
        <v>4</v>
      </c>
      <c r="P78" s="12">
        <f t="shared" si="28"/>
        <v>5</v>
      </c>
      <c r="Q78" s="11">
        <f t="shared" si="27"/>
        <v>4</v>
      </c>
      <c r="R78" s="8">
        <f t="shared" si="22"/>
        <v>9</v>
      </c>
      <c r="S78" s="1" t="str">
        <f t="shared" ref="S78:S86" si="29">C78</f>
        <v>Bug</v>
      </c>
      <c r="T78" s="1" t="str">
        <f t="shared" ref="T78:T86" si="30">D78</f>
        <v>Poison</v>
      </c>
      <c r="U78" s="1" t="s">
        <v>138</v>
      </c>
      <c r="V78" s="1" t="s">
        <v>297</v>
      </c>
      <c r="W78" s="1" t="s">
        <v>62</v>
      </c>
      <c r="X78" s="1">
        <f t="shared" si="23"/>
        <v>4</v>
      </c>
      <c r="Y78" s="1" t="str">
        <f t="shared" si="24"/>
        <v>Spinarak</v>
      </c>
      <c r="AA78" s="1" t="s">
        <v>175</v>
      </c>
      <c r="AB78" s="1">
        <v>0</v>
      </c>
      <c r="AC78" s="1">
        <v>0</v>
      </c>
      <c r="AD78" s="1" t="str">
        <f t="array" ref="AD78">_xlfn.IFS(AB78=1, "starter", AC78=1, "legendary",R78&lt; 13, "weak",R78&lt; 17, "moderate", TRUE, "strong")</f>
        <v>weak</v>
      </c>
      <c r="AF78" s="1">
        <v>1</v>
      </c>
    </row>
    <row r="79" spans="1:32" x14ac:dyDescent="0.25">
      <c r="A79" s="1">
        <v>168</v>
      </c>
      <c r="B79" s="1" t="s">
        <v>62</v>
      </c>
      <c r="C79" s="1" t="s">
        <v>172</v>
      </c>
      <c r="D79" s="1" t="s">
        <v>400</v>
      </c>
      <c r="E79" s="1">
        <v>70</v>
      </c>
      <c r="F79" s="1">
        <v>90</v>
      </c>
      <c r="G79" s="1">
        <v>70</v>
      </c>
      <c r="H79" s="1">
        <v>60</v>
      </c>
      <c r="I79" s="1">
        <v>70</v>
      </c>
      <c r="J79" s="1">
        <v>40</v>
      </c>
      <c r="K79" s="1" t="s">
        <v>457</v>
      </c>
      <c r="L79" s="1" t="s">
        <v>336</v>
      </c>
      <c r="M79" s="1" t="s">
        <v>283</v>
      </c>
      <c r="N79" s="8">
        <f t="shared" si="20"/>
        <v>7</v>
      </c>
      <c r="O79" s="8">
        <f t="shared" si="21"/>
        <v>7</v>
      </c>
      <c r="P79" s="12">
        <f t="shared" si="28"/>
        <v>7</v>
      </c>
      <c r="Q79" s="11">
        <f t="shared" si="27"/>
        <v>7</v>
      </c>
      <c r="R79" s="8">
        <f t="shared" si="22"/>
        <v>14</v>
      </c>
      <c r="S79" s="1" t="str">
        <f t="shared" si="29"/>
        <v>Bug</v>
      </c>
      <c r="T79" s="1" t="str">
        <f t="shared" si="30"/>
        <v>Poison</v>
      </c>
      <c r="U79" s="1" t="s">
        <v>138</v>
      </c>
      <c r="V79" s="1" t="s">
        <v>297</v>
      </c>
      <c r="X79" s="1" t="str">
        <f t="shared" si="23"/>
        <v/>
      </c>
      <c r="Y79" s="1" t="str">
        <f t="shared" si="24"/>
        <v>Ariados</v>
      </c>
      <c r="AA79" s="1" t="s">
        <v>254</v>
      </c>
      <c r="AB79" s="1">
        <v>0</v>
      </c>
      <c r="AC79" s="1">
        <v>0</v>
      </c>
      <c r="AD79" s="1" t="str">
        <f t="array" ref="AD79">_xlfn.IFS(AB79=1, "starter", AC79=1, "legendary",R79&lt; 13, "weak",R79&lt; 17, "moderate", TRUE, "strong")</f>
        <v>moderate</v>
      </c>
      <c r="AF79" s="1">
        <v>1</v>
      </c>
    </row>
    <row r="80" spans="1:32" x14ac:dyDescent="0.25">
      <c r="A80" s="1">
        <v>170</v>
      </c>
      <c r="B80" s="1" t="s">
        <v>63</v>
      </c>
      <c r="C80" s="1" t="s">
        <v>356</v>
      </c>
      <c r="D80" s="1" t="s">
        <v>360</v>
      </c>
      <c r="E80" s="1">
        <v>75</v>
      </c>
      <c r="F80" s="1">
        <v>38</v>
      </c>
      <c r="G80" s="1">
        <v>38</v>
      </c>
      <c r="H80" s="1">
        <v>56</v>
      </c>
      <c r="I80" s="1">
        <v>56</v>
      </c>
      <c r="J80" s="1">
        <v>67</v>
      </c>
      <c r="K80" s="1" t="s">
        <v>456</v>
      </c>
      <c r="L80" s="1" t="s">
        <v>287</v>
      </c>
      <c r="M80" s="1" t="s">
        <v>294</v>
      </c>
      <c r="N80" s="8">
        <f t="shared" si="20"/>
        <v>6</v>
      </c>
      <c r="O80" s="8">
        <f t="shared" si="21"/>
        <v>6</v>
      </c>
      <c r="P80" s="12">
        <f t="shared" si="28"/>
        <v>6</v>
      </c>
      <c r="Q80" s="11">
        <f t="shared" si="27"/>
        <v>6</v>
      </c>
      <c r="R80" s="8">
        <f t="shared" si="22"/>
        <v>12</v>
      </c>
      <c r="S80" s="1" t="str">
        <f t="shared" si="29"/>
        <v>Water</v>
      </c>
      <c r="T80" s="1" t="str">
        <f t="shared" si="30"/>
        <v>Electric</v>
      </c>
      <c r="U80" s="1" t="s">
        <v>161</v>
      </c>
      <c r="V80" s="1" t="s">
        <v>138</v>
      </c>
      <c r="W80" s="1" t="s">
        <v>64</v>
      </c>
      <c r="X80" s="1">
        <f t="shared" si="23"/>
        <v>8</v>
      </c>
      <c r="Y80" s="1" t="str">
        <f t="shared" si="24"/>
        <v>Chinchou</v>
      </c>
      <c r="AA80" s="1" t="s">
        <v>455</v>
      </c>
      <c r="AB80" s="1">
        <v>0</v>
      </c>
      <c r="AC80" s="1">
        <v>0</v>
      </c>
      <c r="AD80" s="1" t="str">
        <f t="array" ref="AD80">_xlfn.IFS(AB80=1, "starter", AC80=1, "legendary",R80&lt; 13, "weak",R80&lt; 17, "moderate", TRUE, "strong")</f>
        <v>weak</v>
      </c>
      <c r="AF80" s="1">
        <v>1</v>
      </c>
    </row>
    <row r="81" spans="1:32" x14ac:dyDescent="0.25">
      <c r="A81" s="1">
        <v>171</v>
      </c>
      <c r="B81" s="1" t="s">
        <v>64</v>
      </c>
      <c r="C81" s="1" t="s">
        <v>356</v>
      </c>
      <c r="D81" s="1" t="s">
        <v>360</v>
      </c>
      <c r="E81" s="1">
        <v>125</v>
      </c>
      <c r="F81" s="1">
        <v>58</v>
      </c>
      <c r="G81" s="1">
        <v>58</v>
      </c>
      <c r="H81" s="1">
        <v>76</v>
      </c>
      <c r="I81" s="1">
        <v>76</v>
      </c>
      <c r="J81" s="1">
        <v>67</v>
      </c>
      <c r="K81" s="1" t="s">
        <v>454</v>
      </c>
      <c r="L81" s="1" t="s">
        <v>287</v>
      </c>
      <c r="M81" s="1" t="s">
        <v>294</v>
      </c>
      <c r="N81" s="8">
        <f t="shared" si="20"/>
        <v>7</v>
      </c>
      <c r="O81" s="8">
        <f t="shared" si="21"/>
        <v>9</v>
      </c>
      <c r="P81" s="12">
        <f t="shared" si="28"/>
        <v>7</v>
      </c>
      <c r="Q81" s="11">
        <f>O81+2</f>
        <v>11</v>
      </c>
      <c r="R81" s="8">
        <f t="shared" si="22"/>
        <v>18</v>
      </c>
      <c r="S81" s="1" t="str">
        <f t="shared" si="29"/>
        <v>Water</v>
      </c>
      <c r="T81" s="1" t="str">
        <f t="shared" si="30"/>
        <v>Electric</v>
      </c>
      <c r="U81" s="1" t="s">
        <v>161</v>
      </c>
      <c r="V81" s="1" t="s">
        <v>138</v>
      </c>
      <c r="X81" s="1" t="str">
        <f t="shared" si="23"/>
        <v/>
      </c>
      <c r="Y81" s="1" t="str">
        <f t="shared" si="24"/>
        <v>Lanturn</v>
      </c>
      <c r="AA81" s="1" t="s">
        <v>444</v>
      </c>
      <c r="AB81" s="1">
        <v>0</v>
      </c>
      <c r="AC81" s="1">
        <v>0</v>
      </c>
      <c r="AD81" s="1" t="str">
        <f t="array" ref="AD81">_xlfn.IFS(AB81=1, "starter", AC81=1, "legendary",R81&lt; 13, "weak",R81&lt; 17, "moderate", TRUE, "strong")</f>
        <v>strong</v>
      </c>
      <c r="AF81" s="1">
        <v>2</v>
      </c>
    </row>
    <row r="82" spans="1:32" x14ac:dyDescent="0.25">
      <c r="A82" s="1">
        <v>174</v>
      </c>
      <c r="B82" s="1" t="s">
        <v>65</v>
      </c>
      <c r="C82" s="1" t="s">
        <v>363</v>
      </c>
      <c r="D82" s="1" t="s">
        <v>405</v>
      </c>
      <c r="E82" s="1">
        <v>90</v>
      </c>
      <c r="F82" s="1">
        <v>30</v>
      </c>
      <c r="G82" s="1">
        <v>15</v>
      </c>
      <c r="H82" s="1">
        <v>40</v>
      </c>
      <c r="I82" s="1">
        <v>20</v>
      </c>
      <c r="J82" s="1">
        <v>15</v>
      </c>
      <c r="K82" s="1" t="s">
        <v>399</v>
      </c>
      <c r="L82" s="1" t="s">
        <v>284</v>
      </c>
      <c r="M82" s="1" t="s">
        <v>294</v>
      </c>
      <c r="N82" s="8">
        <f t="shared" si="20"/>
        <v>3</v>
      </c>
      <c r="O82" s="8">
        <f t="shared" si="21"/>
        <v>5</v>
      </c>
      <c r="P82" s="12">
        <f t="shared" si="28"/>
        <v>3</v>
      </c>
      <c r="Q82" s="11">
        <f>O82</f>
        <v>5</v>
      </c>
      <c r="R82" s="8">
        <f t="shared" si="22"/>
        <v>8</v>
      </c>
      <c r="S82" s="1" t="str">
        <f t="shared" si="29"/>
        <v>Normal</v>
      </c>
      <c r="T82" s="1" t="str">
        <f t="shared" si="30"/>
        <v>Fairy</v>
      </c>
      <c r="U82" s="1" t="s">
        <v>171</v>
      </c>
      <c r="V82" s="1" t="s">
        <v>394</v>
      </c>
      <c r="W82" s="1" t="s">
        <v>452</v>
      </c>
      <c r="X82" s="1">
        <f>IF(ISBLANK(W82), "", ROUND(( (R83-6)*(R83-7) - (R82-6)*(R82-7) )/15, 0) + 1)+1</f>
        <v>3</v>
      </c>
      <c r="Y82" s="1" t="str">
        <f t="shared" si="24"/>
        <v>Igglybuff</v>
      </c>
      <c r="AA82" s="1" t="s">
        <v>453</v>
      </c>
      <c r="AB82" s="1">
        <v>0</v>
      </c>
      <c r="AC82" s="1">
        <v>0</v>
      </c>
      <c r="AD82" s="1" t="str">
        <f t="array" ref="AD82">_xlfn.IFS(AB82=1, "starter", AC82=1, "legendary",R82&lt; 13, "weak",R82&lt; 17, "moderate", TRUE, "strong")</f>
        <v>weak</v>
      </c>
      <c r="AF82" s="1">
        <v>1</v>
      </c>
    </row>
    <row r="83" spans="1:32" x14ac:dyDescent="0.25">
      <c r="A83" s="1">
        <v>39</v>
      </c>
      <c r="B83" s="1" t="s">
        <v>452</v>
      </c>
      <c r="C83" s="1" t="s">
        <v>363</v>
      </c>
      <c r="D83" s="1" t="s">
        <v>405</v>
      </c>
      <c r="E83" s="1">
        <v>115</v>
      </c>
      <c r="F83" s="1">
        <v>45</v>
      </c>
      <c r="G83" s="1">
        <v>20</v>
      </c>
      <c r="H83" s="1">
        <v>45</v>
      </c>
      <c r="I83" s="1">
        <v>25</v>
      </c>
      <c r="J83" s="1">
        <v>20</v>
      </c>
      <c r="K83" s="1" t="s">
        <v>399</v>
      </c>
      <c r="L83" s="1" t="s">
        <v>284</v>
      </c>
      <c r="M83" s="1" t="s">
        <v>294</v>
      </c>
      <c r="N83" s="8">
        <f t="shared" si="20"/>
        <v>4</v>
      </c>
      <c r="O83" s="8">
        <f t="shared" si="21"/>
        <v>6</v>
      </c>
      <c r="P83" s="12">
        <f t="shared" si="28"/>
        <v>4</v>
      </c>
      <c r="Q83" s="11">
        <f>O83+1</f>
        <v>7</v>
      </c>
      <c r="R83" s="8">
        <f t="shared" si="22"/>
        <v>11</v>
      </c>
      <c r="S83" s="1" t="str">
        <f t="shared" si="29"/>
        <v>Normal</v>
      </c>
      <c r="T83" s="1" t="str">
        <f t="shared" si="30"/>
        <v>Fairy</v>
      </c>
      <c r="U83" s="1" t="s">
        <v>171</v>
      </c>
      <c r="V83" s="1" t="s">
        <v>394</v>
      </c>
      <c r="W83" s="1" t="s">
        <v>451</v>
      </c>
      <c r="X83" s="1">
        <f>IF(ISBLANK(W83), "", ROUND(( (R84-6)*(R84-7) - (R83-6)*(R83-7) )/15, 0) + 1)+1</f>
        <v>8</v>
      </c>
      <c r="Y83" s="1" t="s">
        <v>452</v>
      </c>
      <c r="AA83" s="1" t="s">
        <v>274</v>
      </c>
      <c r="AB83" s="1">
        <v>0</v>
      </c>
      <c r="AC83" s="1">
        <v>0</v>
      </c>
      <c r="AD83" s="1" t="str">
        <f t="array" ref="AD83">_xlfn.IFS(AB83=1, "starter", AC83=1, "legendary",R83&lt; 13, "weak",R83&lt; 17, "moderate", TRUE, "strong")</f>
        <v>weak</v>
      </c>
      <c r="AF83" s="1">
        <v>2</v>
      </c>
    </row>
    <row r="84" spans="1:32" x14ac:dyDescent="0.25">
      <c r="A84" s="1">
        <v>40</v>
      </c>
      <c r="B84" s="1" t="s">
        <v>451</v>
      </c>
      <c r="C84" s="1" t="s">
        <v>363</v>
      </c>
      <c r="D84" s="1" t="s">
        <v>405</v>
      </c>
      <c r="E84" s="1">
        <v>140</v>
      </c>
      <c r="F84" s="1">
        <v>70</v>
      </c>
      <c r="G84" s="1">
        <v>45</v>
      </c>
      <c r="H84" s="1">
        <v>85</v>
      </c>
      <c r="I84" s="1">
        <v>50</v>
      </c>
      <c r="J84" s="1">
        <v>45</v>
      </c>
      <c r="K84" s="1" t="s">
        <v>399</v>
      </c>
      <c r="L84" s="1" t="s">
        <v>284</v>
      </c>
      <c r="M84" s="1" t="s">
        <v>294</v>
      </c>
      <c r="N84" s="8">
        <f t="shared" si="20"/>
        <v>7</v>
      </c>
      <c r="O84" s="8">
        <f t="shared" si="21"/>
        <v>8</v>
      </c>
      <c r="P84" s="12">
        <f t="shared" si="28"/>
        <v>7</v>
      </c>
      <c r="Q84" s="11">
        <f>O84+2</f>
        <v>10</v>
      </c>
      <c r="R84" s="8">
        <f t="shared" si="22"/>
        <v>17</v>
      </c>
      <c r="S84" s="1" t="str">
        <f t="shared" si="29"/>
        <v>Normal</v>
      </c>
      <c r="T84" s="1" t="str">
        <f t="shared" si="30"/>
        <v>Fairy</v>
      </c>
      <c r="U84" s="1" t="s">
        <v>171</v>
      </c>
      <c r="V84" s="1" t="s">
        <v>394</v>
      </c>
      <c r="Y84" s="1" t="s">
        <v>451</v>
      </c>
      <c r="AA84" s="1" t="s">
        <v>450</v>
      </c>
      <c r="AB84" s="1">
        <v>0</v>
      </c>
      <c r="AC84" s="1">
        <v>0</v>
      </c>
      <c r="AD84" s="1" t="str">
        <f t="array" ref="AD84">_xlfn.IFS(AB84=1, "starter", AC84=1, "legendary",R84&lt; 13, "weak",R84&lt; 17, "moderate", TRUE, "strong")</f>
        <v>strong</v>
      </c>
      <c r="AF84" s="1">
        <v>2</v>
      </c>
    </row>
    <row r="85" spans="1:32" ht="18.75" customHeight="1" x14ac:dyDescent="0.25">
      <c r="A85" s="1">
        <v>177</v>
      </c>
      <c r="B85" s="1" t="s">
        <v>66</v>
      </c>
      <c r="C85" s="1" t="s">
        <v>353</v>
      </c>
      <c r="D85" s="1" t="s">
        <v>174</v>
      </c>
      <c r="E85" s="1">
        <v>125</v>
      </c>
      <c r="F85" s="1">
        <v>50</v>
      </c>
      <c r="G85" s="1">
        <v>45</v>
      </c>
      <c r="H85" s="1">
        <v>70</v>
      </c>
      <c r="I85" s="1">
        <v>45</v>
      </c>
      <c r="J85" s="1">
        <v>70</v>
      </c>
      <c r="K85" s="1" t="s">
        <v>449</v>
      </c>
      <c r="L85" s="1" t="s">
        <v>284</v>
      </c>
      <c r="M85" s="1" t="s">
        <v>283</v>
      </c>
      <c r="N85" s="8">
        <f t="shared" si="20"/>
        <v>7</v>
      </c>
      <c r="O85" s="8">
        <f t="shared" si="21"/>
        <v>8</v>
      </c>
      <c r="P85" s="12">
        <f t="shared" si="28"/>
        <v>7</v>
      </c>
      <c r="Q85" s="11">
        <f>O85</f>
        <v>8</v>
      </c>
      <c r="R85" s="8">
        <f t="shared" si="22"/>
        <v>15</v>
      </c>
      <c r="S85" s="1" t="str">
        <f t="shared" si="29"/>
        <v>Psychic</v>
      </c>
      <c r="T85" s="1" t="str">
        <f t="shared" si="30"/>
        <v>Flying</v>
      </c>
      <c r="U85" s="1" t="s">
        <v>138</v>
      </c>
      <c r="V85" s="1" t="s">
        <v>297</v>
      </c>
      <c r="W85" s="1" t="s">
        <v>67</v>
      </c>
      <c r="X85" s="1">
        <f t="shared" ref="X85:X101" si="31">IF(ISBLANK(W85), "", ROUND(( (R86-6)*(R86-7) - (R85-6)*(R85-7) )/15, 0) + 1)</f>
        <v>4</v>
      </c>
      <c r="Y85" s="1" t="str">
        <f t="shared" ref="Y85:Y91" si="32">B85</f>
        <v>Natu</v>
      </c>
      <c r="AA85" s="1" t="s">
        <v>448</v>
      </c>
      <c r="AB85" s="1">
        <v>0</v>
      </c>
      <c r="AC85" s="1">
        <v>0</v>
      </c>
      <c r="AD85" s="1" t="str">
        <f t="array" ref="AD85">_xlfn.IFS(AB85=1, "starter", AC85=1, "legendary",R85&lt; 13, "weak",R85&lt; 17, "moderate", TRUE, "strong")</f>
        <v>moderate</v>
      </c>
      <c r="AF85" s="1">
        <v>2</v>
      </c>
    </row>
    <row r="86" spans="1:32" x14ac:dyDescent="0.25">
      <c r="A86" s="1">
        <v>178</v>
      </c>
      <c r="B86" s="1" t="s">
        <v>67</v>
      </c>
      <c r="C86" s="1" t="s">
        <v>353</v>
      </c>
      <c r="D86" s="1" t="s">
        <v>174</v>
      </c>
      <c r="E86" s="1">
        <v>65</v>
      </c>
      <c r="F86" s="1">
        <v>75</v>
      </c>
      <c r="G86" s="1">
        <v>70</v>
      </c>
      <c r="H86" s="1">
        <v>95</v>
      </c>
      <c r="I86" s="1">
        <v>70</v>
      </c>
      <c r="J86" s="1">
        <v>95</v>
      </c>
      <c r="K86" s="1" t="s">
        <v>447</v>
      </c>
      <c r="L86" s="1" t="s">
        <v>284</v>
      </c>
      <c r="M86" s="1" t="s">
        <v>283</v>
      </c>
      <c r="N86" s="8">
        <f t="shared" si="20"/>
        <v>9</v>
      </c>
      <c r="O86" s="8">
        <f t="shared" si="21"/>
        <v>7</v>
      </c>
      <c r="P86" s="12">
        <f>N86+1</f>
        <v>10</v>
      </c>
      <c r="Q86" s="11">
        <f>O86</f>
        <v>7</v>
      </c>
      <c r="R86" s="8">
        <f t="shared" si="22"/>
        <v>17</v>
      </c>
      <c r="S86" s="1" t="str">
        <f t="shared" si="29"/>
        <v>Psychic</v>
      </c>
      <c r="T86" s="1" t="str">
        <f t="shared" si="30"/>
        <v>Flying</v>
      </c>
      <c r="U86" s="1" t="s">
        <v>138</v>
      </c>
      <c r="V86" s="1" t="s">
        <v>297</v>
      </c>
      <c r="X86" s="1" t="str">
        <f t="shared" si="31"/>
        <v/>
      </c>
      <c r="Y86" s="1" t="str">
        <f t="shared" si="32"/>
        <v>Xatu</v>
      </c>
      <c r="AA86" s="1" t="s">
        <v>353</v>
      </c>
      <c r="AB86" s="1">
        <v>0</v>
      </c>
      <c r="AC86" s="1">
        <v>0</v>
      </c>
      <c r="AD86" s="1" t="str">
        <f t="array" ref="AD86">_xlfn.IFS(AB86=1, "starter", AC86=1, "legendary",R86&lt; 13, "weak",R86&lt; 17, "moderate", TRUE, "strong")</f>
        <v>strong</v>
      </c>
      <c r="AF86" s="1">
        <v>2</v>
      </c>
    </row>
    <row r="87" spans="1:32" x14ac:dyDescent="0.25">
      <c r="A87" s="1">
        <v>179</v>
      </c>
      <c r="B87" s="1" t="s">
        <v>68</v>
      </c>
      <c r="C87" s="1" t="s">
        <v>360</v>
      </c>
      <c r="D87" s="1"/>
      <c r="E87" s="1">
        <v>55</v>
      </c>
      <c r="F87" s="1">
        <v>40</v>
      </c>
      <c r="G87" s="1">
        <v>40</v>
      </c>
      <c r="H87" s="1">
        <v>65</v>
      </c>
      <c r="I87" s="1">
        <v>45</v>
      </c>
      <c r="J87" s="1">
        <v>35</v>
      </c>
      <c r="K87" s="1" t="s">
        <v>445</v>
      </c>
      <c r="L87" s="1" t="s">
        <v>336</v>
      </c>
      <c r="M87" s="1" t="s">
        <v>294</v>
      </c>
      <c r="N87" s="8">
        <f t="shared" si="20"/>
        <v>5</v>
      </c>
      <c r="O87" s="8">
        <f t="shared" si="21"/>
        <v>5</v>
      </c>
      <c r="P87" s="12">
        <f>N87</f>
        <v>5</v>
      </c>
      <c r="Q87" s="11">
        <f>O87</f>
        <v>5</v>
      </c>
      <c r="R87" s="8">
        <f t="shared" si="22"/>
        <v>10</v>
      </c>
      <c r="S87" s="1" t="str">
        <f t="shared" ref="S87:S102" si="33">C87</f>
        <v>Electric</v>
      </c>
      <c r="T87" s="1" t="s">
        <v>138</v>
      </c>
      <c r="U87" s="1" t="s">
        <v>182</v>
      </c>
      <c r="V87" s="1" t="s">
        <v>171</v>
      </c>
      <c r="W87" s="1" t="s">
        <v>69</v>
      </c>
      <c r="X87" s="1">
        <f t="shared" si="31"/>
        <v>3</v>
      </c>
      <c r="Y87" s="1" t="str">
        <f t="shared" si="32"/>
        <v>Mareep</v>
      </c>
      <c r="AA87" s="1" t="s">
        <v>446</v>
      </c>
      <c r="AB87" s="1">
        <v>0</v>
      </c>
      <c r="AC87" s="1">
        <v>0</v>
      </c>
      <c r="AD87" s="1" t="str">
        <f t="array" ref="AD87">_xlfn.IFS(AB87=1, "starter", AC87=1, "legendary",R87&lt; 13, "weak",R87&lt; 17, "moderate", TRUE, "strong")</f>
        <v>weak</v>
      </c>
      <c r="AF87" s="1">
        <v>1</v>
      </c>
    </row>
    <row r="88" spans="1:32" x14ac:dyDescent="0.25">
      <c r="A88" s="1">
        <v>180</v>
      </c>
      <c r="B88" s="1" t="s">
        <v>69</v>
      </c>
      <c r="C88" s="1" t="s">
        <v>360</v>
      </c>
      <c r="D88" s="1"/>
      <c r="E88" s="1">
        <v>70</v>
      </c>
      <c r="F88" s="1">
        <v>55</v>
      </c>
      <c r="G88" s="1">
        <v>55</v>
      </c>
      <c r="H88" s="1">
        <v>80</v>
      </c>
      <c r="I88" s="1">
        <v>60</v>
      </c>
      <c r="J88" s="1">
        <v>45</v>
      </c>
      <c r="K88" s="1" t="s">
        <v>445</v>
      </c>
      <c r="L88" s="1" t="s">
        <v>336</v>
      </c>
      <c r="M88" s="1" t="s">
        <v>294</v>
      </c>
      <c r="N88" s="8">
        <f t="shared" si="20"/>
        <v>6</v>
      </c>
      <c r="O88" s="8">
        <f t="shared" si="21"/>
        <v>6</v>
      </c>
      <c r="P88" s="12">
        <f>N88</f>
        <v>6</v>
      </c>
      <c r="Q88" s="11">
        <f>O88+1</f>
        <v>7</v>
      </c>
      <c r="R88" s="8">
        <f t="shared" si="22"/>
        <v>13</v>
      </c>
      <c r="S88" s="1" t="str">
        <f t="shared" si="33"/>
        <v>Electric</v>
      </c>
      <c r="T88" s="1" t="s">
        <v>138</v>
      </c>
      <c r="U88" s="1" t="s">
        <v>182</v>
      </c>
      <c r="V88" s="1" t="s">
        <v>171</v>
      </c>
      <c r="W88" s="1" t="s">
        <v>70</v>
      </c>
      <c r="X88" s="1">
        <f t="shared" si="31"/>
        <v>9</v>
      </c>
      <c r="Y88" s="1" t="str">
        <f t="shared" si="32"/>
        <v>Flaaffy</v>
      </c>
      <c r="AA88" s="1" t="s">
        <v>232</v>
      </c>
      <c r="AB88" s="1">
        <v>0</v>
      </c>
      <c r="AC88" s="1">
        <v>0</v>
      </c>
      <c r="AD88" s="1" t="str">
        <f t="array" ref="AD88">_xlfn.IFS(AB88=1, "starter", AC88=1, "legendary",R88&lt; 13, "weak",R88&lt; 17, "moderate", TRUE, "strong")</f>
        <v>moderate</v>
      </c>
      <c r="AF88" s="1">
        <v>2</v>
      </c>
    </row>
    <row r="89" spans="1:32" x14ac:dyDescent="0.25">
      <c r="A89" s="1">
        <v>181</v>
      </c>
      <c r="B89" s="1" t="s">
        <v>70</v>
      </c>
      <c r="C89" s="1" t="s">
        <v>360</v>
      </c>
      <c r="D89" s="1"/>
      <c r="E89" s="1">
        <v>90</v>
      </c>
      <c r="F89" s="1">
        <v>75</v>
      </c>
      <c r="G89" s="1">
        <v>85</v>
      </c>
      <c r="H89" s="1">
        <v>115</v>
      </c>
      <c r="I89" s="1">
        <v>90</v>
      </c>
      <c r="J89" s="1">
        <v>55</v>
      </c>
      <c r="K89" s="1" t="s">
        <v>445</v>
      </c>
      <c r="L89" s="1" t="s">
        <v>336</v>
      </c>
      <c r="M89" s="1" t="s">
        <v>294</v>
      </c>
      <c r="N89" s="8">
        <f t="shared" si="20"/>
        <v>9</v>
      </c>
      <c r="O89" s="8">
        <f t="shared" si="21"/>
        <v>9</v>
      </c>
      <c r="P89" s="12">
        <f>N89+1</f>
        <v>10</v>
      </c>
      <c r="Q89" s="11">
        <f t="shared" ref="Q89:Q96" si="34">O89</f>
        <v>9</v>
      </c>
      <c r="R89" s="8">
        <f t="shared" si="22"/>
        <v>19</v>
      </c>
      <c r="S89" s="1" t="str">
        <f t="shared" si="33"/>
        <v>Electric</v>
      </c>
      <c r="T89" s="1" t="s">
        <v>138</v>
      </c>
      <c r="U89" s="1" t="s">
        <v>182</v>
      </c>
      <c r="V89" s="1" t="s">
        <v>171</v>
      </c>
      <c r="X89" s="1" t="str">
        <f t="shared" si="31"/>
        <v/>
      </c>
      <c r="Y89" s="1" t="str">
        <f t="shared" si="32"/>
        <v>Ampharos</v>
      </c>
      <c r="AA89" s="1" t="s">
        <v>444</v>
      </c>
      <c r="AB89" s="1">
        <v>0</v>
      </c>
      <c r="AC89" s="1">
        <v>0</v>
      </c>
      <c r="AD89" s="1" t="str">
        <f t="array" ref="AD89">_xlfn.IFS(AB89=1, "starter", AC89=1, "legendary",R89&lt; 13, "weak",R89&lt; 17, "moderate", TRUE, "strong")</f>
        <v>strong</v>
      </c>
      <c r="AF89" s="1">
        <v>2</v>
      </c>
    </row>
    <row r="90" spans="1:32" x14ac:dyDescent="0.25">
      <c r="A90" s="1">
        <v>43</v>
      </c>
      <c r="B90" s="1" t="s">
        <v>443</v>
      </c>
      <c r="C90" s="1" t="s">
        <v>267</v>
      </c>
      <c r="D90" s="1"/>
      <c r="E90" s="1">
        <v>45</v>
      </c>
      <c r="F90" s="1">
        <v>50</v>
      </c>
      <c r="G90" s="1">
        <v>55</v>
      </c>
      <c r="H90" s="1">
        <v>75</v>
      </c>
      <c r="I90" s="1">
        <v>65</v>
      </c>
      <c r="J90" s="1">
        <v>30</v>
      </c>
      <c r="K90" s="1" t="s">
        <v>440</v>
      </c>
      <c r="L90" s="1" t="s">
        <v>284</v>
      </c>
      <c r="M90" s="1" t="s">
        <v>283</v>
      </c>
      <c r="N90" s="8">
        <f t="shared" si="20"/>
        <v>5</v>
      </c>
      <c r="O90" s="8">
        <f t="shared" si="21"/>
        <v>5</v>
      </c>
      <c r="P90" s="12">
        <f>N90+1</f>
        <v>6</v>
      </c>
      <c r="Q90" s="11">
        <f t="shared" si="34"/>
        <v>5</v>
      </c>
      <c r="R90" s="8">
        <f t="shared" si="22"/>
        <v>11</v>
      </c>
      <c r="S90" s="1" t="str">
        <f t="shared" si="33"/>
        <v>Grass</v>
      </c>
      <c r="T90" s="1" t="s">
        <v>138</v>
      </c>
      <c r="U90" s="1" t="s">
        <v>400</v>
      </c>
      <c r="V90" s="1" t="s">
        <v>146</v>
      </c>
      <c r="W90" s="1" t="s">
        <v>442</v>
      </c>
      <c r="X90" s="1">
        <f t="shared" si="31"/>
        <v>4</v>
      </c>
      <c r="Y90" s="1" t="str">
        <f t="shared" si="32"/>
        <v>Oddish</v>
      </c>
      <c r="AA90" s="1" t="s">
        <v>335</v>
      </c>
      <c r="AB90" s="1">
        <v>0</v>
      </c>
      <c r="AC90" s="1">
        <v>0</v>
      </c>
      <c r="AD90" s="1" t="str">
        <f t="array" ref="AD90">_xlfn.IFS(AB90=1, "starter", AC90=1, "legendary",R90&lt; 13, "weak",R90&lt; 17, "moderate", TRUE, "strong")</f>
        <v>weak</v>
      </c>
      <c r="AF90" s="1">
        <v>2</v>
      </c>
    </row>
    <row r="91" spans="1:32" x14ac:dyDescent="0.25">
      <c r="A91" s="1">
        <v>44</v>
      </c>
      <c r="B91" s="1" t="s">
        <v>442</v>
      </c>
      <c r="C91" s="1" t="s">
        <v>267</v>
      </c>
      <c r="D91" s="1" t="s">
        <v>400</v>
      </c>
      <c r="E91" s="1">
        <v>60</v>
      </c>
      <c r="F91" s="1">
        <v>65</v>
      </c>
      <c r="G91" s="1">
        <v>70</v>
      </c>
      <c r="H91" s="1">
        <v>85</v>
      </c>
      <c r="I91" s="1">
        <v>75</v>
      </c>
      <c r="J91" s="1">
        <v>40</v>
      </c>
      <c r="K91" s="1" t="s">
        <v>440</v>
      </c>
      <c r="L91" s="1" t="s">
        <v>284</v>
      </c>
      <c r="M91" s="1" t="s">
        <v>283</v>
      </c>
      <c r="N91" s="8">
        <f t="shared" si="20"/>
        <v>7</v>
      </c>
      <c r="O91" s="8">
        <f t="shared" si="21"/>
        <v>7</v>
      </c>
      <c r="P91" s="12">
        <f>N91+1</f>
        <v>8</v>
      </c>
      <c r="Q91" s="11">
        <f t="shared" si="34"/>
        <v>7</v>
      </c>
      <c r="R91" s="8">
        <f t="shared" si="22"/>
        <v>15</v>
      </c>
      <c r="S91" s="1" t="str">
        <f t="shared" si="33"/>
        <v>Grass</v>
      </c>
      <c r="T91" s="1" t="s">
        <v>400</v>
      </c>
      <c r="U91" s="1" t="s">
        <v>138</v>
      </c>
      <c r="V91" s="1" t="s">
        <v>403</v>
      </c>
      <c r="W91" s="1" t="s">
        <v>441</v>
      </c>
      <c r="X91" s="1">
        <f t="shared" si="31"/>
        <v>4</v>
      </c>
      <c r="Y91" s="1" t="str">
        <f t="shared" si="32"/>
        <v>Gloom</v>
      </c>
      <c r="AA91" s="1" t="s">
        <v>279</v>
      </c>
      <c r="AB91" s="1">
        <v>0</v>
      </c>
      <c r="AC91" s="1">
        <v>0</v>
      </c>
      <c r="AD91" s="1" t="str">
        <f t="array" ref="AD91">_xlfn.IFS(AB91=1, "starter", AC91=1, "legendary",R91&lt; 13, "weak",R91&lt; 17, "moderate", TRUE, "strong")</f>
        <v>moderate</v>
      </c>
      <c r="AF91" s="1">
        <v>2</v>
      </c>
    </row>
    <row r="92" spans="1:32" x14ac:dyDescent="0.25">
      <c r="A92" s="1">
        <v>45</v>
      </c>
      <c r="B92" s="1" t="s">
        <v>439</v>
      </c>
      <c r="C92" s="1" t="s">
        <v>267</v>
      </c>
      <c r="D92" s="1" t="s">
        <v>400</v>
      </c>
      <c r="E92" s="1">
        <v>75</v>
      </c>
      <c r="F92" s="1">
        <v>80</v>
      </c>
      <c r="G92" s="1">
        <v>85</v>
      </c>
      <c r="H92" s="1">
        <v>110</v>
      </c>
      <c r="I92" s="1">
        <v>90</v>
      </c>
      <c r="J92" s="1">
        <v>50</v>
      </c>
      <c r="K92" s="1" t="s">
        <v>440</v>
      </c>
      <c r="L92" s="1" t="s">
        <v>284</v>
      </c>
      <c r="M92" s="1" t="s">
        <v>283</v>
      </c>
      <c r="N92" s="8">
        <f t="shared" si="20"/>
        <v>8</v>
      </c>
      <c r="O92" s="8">
        <f t="shared" si="21"/>
        <v>8</v>
      </c>
      <c r="P92" s="12">
        <f>N92+1</f>
        <v>9</v>
      </c>
      <c r="Q92" s="11">
        <f t="shared" si="34"/>
        <v>8</v>
      </c>
      <c r="R92" s="8">
        <f t="shared" si="22"/>
        <v>17</v>
      </c>
      <c r="S92" s="1" t="str">
        <f t="shared" si="33"/>
        <v>Grass</v>
      </c>
      <c r="T92" s="1" t="s">
        <v>400</v>
      </c>
      <c r="U92" s="1" t="s">
        <v>138</v>
      </c>
      <c r="V92" s="1" t="s">
        <v>403</v>
      </c>
      <c r="X92" s="1" t="str">
        <f t="shared" si="31"/>
        <v/>
      </c>
      <c r="Y92" s="1" t="s">
        <v>439</v>
      </c>
      <c r="AA92" s="1" t="s">
        <v>216</v>
      </c>
      <c r="AB92" s="1">
        <v>0</v>
      </c>
      <c r="AC92" s="1">
        <v>0</v>
      </c>
      <c r="AD92" s="1" t="str">
        <f t="array" ref="AD92">_xlfn.IFS(AB92=1, "starter", AC92=1, "legendary",R92&lt; 13, "weak",R92&lt; 17, "moderate", TRUE, "strong")</f>
        <v>strong</v>
      </c>
      <c r="AF92" s="1">
        <v>2</v>
      </c>
    </row>
    <row r="93" spans="1:32" x14ac:dyDescent="0.25">
      <c r="A93" s="1">
        <v>182</v>
      </c>
      <c r="B93" s="1" t="s">
        <v>71</v>
      </c>
      <c r="C93" s="1" t="s">
        <v>267</v>
      </c>
      <c r="D93" s="1"/>
      <c r="E93" s="1">
        <v>60</v>
      </c>
      <c r="F93" s="1">
        <v>65</v>
      </c>
      <c r="G93" s="1">
        <v>70</v>
      </c>
      <c r="H93" s="1">
        <v>85</v>
      </c>
      <c r="I93" s="1">
        <v>75</v>
      </c>
      <c r="J93" s="1">
        <v>50</v>
      </c>
      <c r="K93" s="1" t="s">
        <v>425</v>
      </c>
      <c r="L93" s="1" t="s">
        <v>284</v>
      </c>
      <c r="M93" s="1" t="s">
        <v>283</v>
      </c>
      <c r="N93" s="8">
        <f t="shared" si="20"/>
        <v>7</v>
      </c>
      <c r="O93" s="8">
        <f t="shared" si="21"/>
        <v>7</v>
      </c>
      <c r="P93" s="12">
        <f>N93+1</f>
        <v>8</v>
      </c>
      <c r="Q93" s="11">
        <f t="shared" si="34"/>
        <v>7</v>
      </c>
      <c r="R93" s="8">
        <f t="shared" si="22"/>
        <v>15</v>
      </c>
      <c r="S93" s="1" t="str">
        <f t="shared" si="33"/>
        <v>Grass</v>
      </c>
      <c r="T93" s="1" t="s">
        <v>400</v>
      </c>
      <c r="U93" s="1" t="s">
        <v>138</v>
      </c>
      <c r="V93" s="1" t="s">
        <v>146</v>
      </c>
      <c r="X93" s="1" t="str">
        <f t="shared" si="31"/>
        <v/>
      </c>
      <c r="Y93" s="1" t="str">
        <f>B93</f>
        <v>Bellossom</v>
      </c>
      <c r="AA93" s="1" t="s">
        <v>438</v>
      </c>
      <c r="AB93" s="1">
        <v>0</v>
      </c>
      <c r="AC93" s="1">
        <v>0</v>
      </c>
      <c r="AD93" s="1" t="str">
        <f t="array" ref="AD93">_xlfn.IFS(AB93=1, "starter", AC93=1, "legendary",R93&lt; 13, "weak",R93&lt; 17, "moderate", TRUE, "strong")</f>
        <v>moderate</v>
      </c>
      <c r="AF93" s="1">
        <v>1</v>
      </c>
    </row>
    <row r="94" spans="1:32" x14ac:dyDescent="0.25">
      <c r="A94" s="1">
        <v>60</v>
      </c>
      <c r="B94" s="1" t="s">
        <v>437</v>
      </c>
      <c r="C94" s="1" t="s">
        <v>356</v>
      </c>
      <c r="D94" s="1"/>
      <c r="E94" s="1">
        <v>40</v>
      </c>
      <c r="F94" s="1">
        <v>50</v>
      </c>
      <c r="G94" s="1">
        <v>40</v>
      </c>
      <c r="H94" s="1">
        <v>40</v>
      </c>
      <c r="I94" s="1">
        <v>40</v>
      </c>
      <c r="J94" s="1">
        <v>90</v>
      </c>
      <c r="K94" s="1" t="s">
        <v>433</v>
      </c>
      <c r="L94" s="1" t="s">
        <v>287</v>
      </c>
      <c r="M94" s="1" t="s">
        <v>283</v>
      </c>
      <c r="N94" s="8">
        <f t="shared" si="20"/>
        <v>7</v>
      </c>
      <c r="O94" s="8">
        <f t="shared" si="21"/>
        <v>4</v>
      </c>
      <c r="P94" s="12">
        <f>N94</f>
        <v>7</v>
      </c>
      <c r="Q94" s="11">
        <f t="shared" si="34"/>
        <v>4</v>
      </c>
      <c r="R94" s="8">
        <f t="shared" si="22"/>
        <v>11</v>
      </c>
      <c r="S94" s="1" t="str">
        <f t="shared" si="33"/>
        <v>Water</v>
      </c>
      <c r="T94" s="1" t="s">
        <v>161</v>
      </c>
      <c r="U94" s="1" t="s">
        <v>138</v>
      </c>
      <c r="V94" s="1" t="s">
        <v>145</v>
      </c>
      <c r="X94" s="1" t="str">
        <f t="shared" si="31"/>
        <v/>
      </c>
      <c r="Y94" s="1" t="s">
        <v>437</v>
      </c>
      <c r="AA94" s="1" t="s">
        <v>387</v>
      </c>
      <c r="AB94" s="1">
        <v>0</v>
      </c>
      <c r="AC94" s="1">
        <v>0</v>
      </c>
      <c r="AD94" s="1" t="str">
        <f t="array" ref="AD94">_xlfn.IFS(AB94=1, "starter", AC94=1, "legendary",R94&lt; 13, "weak",R94&lt; 17, "moderate", TRUE, "strong")</f>
        <v>weak</v>
      </c>
      <c r="AF94" s="1">
        <v>1</v>
      </c>
    </row>
    <row r="95" spans="1:32" x14ac:dyDescent="0.25">
      <c r="A95" s="1">
        <v>61</v>
      </c>
      <c r="B95" s="1" t="s">
        <v>435</v>
      </c>
      <c r="C95" s="1" t="s">
        <v>356</v>
      </c>
      <c r="D95" s="1"/>
      <c r="E95" s="1">
        <v>65</v>
      </c>
      <c r="F95" s="1">
        <v>65</v>
      </c>
      <c r="G95" s="1">
        <v>65</v>
      </c>
      <c r="H95" s="1">
        <v>50</v>
      </c>
      <c r="I95" s="1">
        <v>50</v>
      </c>
      <c r="J95" s="1">
        <v>90</v>
      </c>
      <c r="K95" s="1" t="s">
        <v>433</v>
      </c>
      <c r="L95" s="1" t="s">
        <v>287</v>
      </c>
      <c r="M95" s="1" t="s">
        <v>283</v>
      </c>
      <c r="N95" s="8">
        <f t="shared" si="20"/>
        <v>7</v>
      </c>
      <c r="O95" s="8">
        <f t="shared" si="21"/>
        <v>6</v>
      </c>
      <c r="P95" s="12">
        <f>N95</f>
        <v>7</v>
      </c>
      <c r="Q95" s="11">
        <f t="shared" si="34"/>
        <v>6</v>
      </c>
      <c r="R95" s="8">
        <f t="shared" si="22"/>
        <v>13</v>
      </c>
      <c r="S95" s="1" t="str">
        <f t="shared" si="33"/>
        <v>Water</v>
      </c>
      <c r="T95" s="1" t="s">
        <v>161</v>
      </c>
      <c r="U95" s="1" t="s">
        <v>138</v>
      </c>
      <c r="V95" s="1" t="s">
        <v>145</v>
      </c>
      <c r="W95" s="1" t="s">
        <v>436</v>
      </c>
      <c r="X95" s="1">
        <f t="shared" si="31"/>
        <v>7</v>
      </c>
      <c r="Y95" s="1" t="s">
        <v>435</v>
      </c>
      <c r="AA95" s="1" t="s">
        <v>434</v>
      </c>
      <c r="AB95" s="1">
        <v>0</v>
      </c>
      <c r="AC95" s="1">
        <v>0</v>
      </c>
      <c r="AD95" s="1" t="str">
        <f t="array" ref="AD95">_xlfn.IFS(AB95=1, "starter", AC95=1, "legendary",R95&lt; 13, "weak",R95&lt; 17, "moderate", TRUE, "strong")</f>
        <v>moderate</v>
      </c>
      <c r="AF95" s="1">
        <v>2</v>
      </c>
    </row>
    <row r="96" spans="1:32" x14ac:dyDescent="0.25">
      <c r="A96" s="1">
        <v>62</v>
      </c>
      <c r="B96" s="1" t="s">
        <v>431</v>
      </c>
      <c r="C96" s="1" t="s">
        <v>356</v>
      </c>
      <c r="D96" s="1" t="s">
        <v>432</v>
      </c>
      <c r="E96" s="1">
        <v>90</v>
      </c>
      <c r="F96" s="1">
        <v>95</v>
      </c>
      <c r="G96" s="1">
        <v>95</v>
      </c>
      <c r="H96" s="1">
        <v>70</v>
      </c>
      <c r="I96" s="1">
        <v>90</v>
      </c>
      <c r="J96" s="1">
        <v>70</v>
      </c>
      <c r="K96" s="1" t="s">
        <v>433</v>
      </c>
      <c r="L96" s="1" t="s">
        <v>287</v>
      </c>
      <c r="M96" s="1" t="s">
        <v>283</v>
      </c>
      <c r="N96" s="8">
        <f t="shared" si="20"/>
        <v>8</v>
      </c>
      <c r="O96" s="8">
        <f t="shared" si="21"/>
        <v>9</v>
      </c>
      <c r="P96" s="12">
        <f>N96+1</f>
        <v>9</v>
      </c>
      <c r="Q96" s="11">
        <f t="shared" si="34"/>
        <v>9</v>
      </c>
      <c r="R96" s="8">
        <f t="shared" si="22"/>
        <v>18</v>
      </c>
      <c r="S96" s="1" t="str">
        <f t="shared" si="33"/>
        <v>Water</v>
      </c>
      <c r="T96" s="1" t="s">
        <v>432</v>
      </c>
      <c r="U96" s="1" t="s">
        <v>138</v>
      </c>
      <c r="V96" s="1" t="s">
        <v>370</v>
      </c>
      <c r="X96" s="1" t="str">
        <f t="shared" si="31"/>
        <v/>
      </c>
      <c r="Y96" s="1" t="s">
        <v>431</v>
      </c>
      <c r="AA96" s="1" t="s">
        <v>430</v>
      </c>
      <c r="AB96" s="1">
        <v>0</v>
      </c>
      <c r="AC96" s="1">
        <v>0</v>
      </c>
      <c r="AD96" s="1" t="str">
        <f t="array" ref="AD96">_xlfn.IFS(AB96=1, "starter", AC96=1, "legendary",R96&lt; 13, "weak",R96&lt; 17, "moderate", TRUE, "strong")</f>
        <v>strong</v>
      </c>
      <c r="AF96" s="1">
        <v>2</v>
      </c>
    </row>
    <row r="97" spans="1:32" x14ac:dyDescent="0.25">
      <c r="A97" s="1">
        <v>186</v>
      </c>
      <c r="B97" s="1" t="s">
        <v>72</v>
      </c>
      <c r="C97" s="1" t="s">
        <v>356</v>
      </c>
      <c r="D97" s="1"/>
      <c r="E97" s="1">
        <v>90</v>
      </c>
      <c r="F97" s="1">
        <v>75</v>
      </c>
      <c r="G97" s="1">
        <v>75</v>
      </c>
      <c r="H97" s="1">
        <v>90</v>
      </c>
      <c r="I97" s="1">
        <v>100</v>
      </c>
      <c r="J97" s="1">
        <v>70</v>
      </c>
      <c r="K97" s="1" t="s">
        <v>429</v>
      </c>
      <c r="L97" s="1" t="s">
        <v>287</v>
      </c>
      <c r="M97" s="1" t="s">
        <v>351</v>
      </c>
      <c r="N97" s="8">
        <f t="shared" si="20"/>
        <v>8</v>
      </c>
      <c r="O97" s="8">
        <f t="shared" si="21"/>
        <v>9</v>
      </c>
      <c r="P97" s="12">
        <f t="shared" ref="P97:P115" si="35">N97</f>
        <v>8</v>
      </c>
      <c r="Q97" s="11">
        <f>O97+1</f>
        <v>10</v>
      </c>
      <c r="R97" s="8">
        <f t="shared" si="22"/>
        <v>18</v>
      </c>
      <c r="S97" s="1" t="str">
        <f t="shared" si="33"/>
        <v>Water</v>
      </c>
      <c r="T97" s="1" t="s">
        <v>161</v>
      </c>
      <c r="U97" s="1" t="s">
        <v>138</v>
      </c>
      <c r="V97" s="1" t="s">
        <v>145</v>
      </c>
      <c r="X97" s="1" t="str">
        <f t="shared" si="31"/>
        <v/>
      </c>
      <c r="Y97" s="1" t="s">
        <v>72</v>
      </c>
      <c r="AA97" s="1" t="s">
        <v>428</v>
      </c>
      <c r="AB97" s="1">
        <v>0</v>
      </c>
      <c r="AC97" s="1">
        <v>0</v>
      </c>
      <c r="AD97" s="1" t="str">
        <f t="array" ref="AD97">_xlfn.IFS(AB97=1, "starter", AC97=1, "legendary",R97&lt; 13, "weak",R97&lt; 17, "moderate", TRUE, "strong")</f>
        <v>strong</v>
      </c>
      <c r="AF97" s="1">
        <v>2</v>
      </c>
    </row>
    <row r="98" spans="1:32" x14ac:dyDescent="0.25">
      <c r="A98" s="1">
        <v>187</v>
      </c>
      <c r="B98" s="1" t="s">
        <v>73</v>
      </c>
      <c r="C98" s="1" t="s">
        <v>267</v>
      </c>
      <c r="D98" s="1" t="s">
        <v>174</v>
      </c>
      <c r="E98" s="1">
        <v>35</v>
      </c>
      <c r="F98" s="1">
        <v>35</v>
      </c>
      <c r="G98" s="1">
        <v>40</v>
      </c>
      <c r="H98" s="1">
        <v>35</v>
      </c>
      <c r="I98" s="1">
        <v>55</v>
      </c>
      <c r="J98" s="1">
        <v>50</v>
      </c>
      <c r="K98" s="1" t="s">
        <v>427</v>
      </c>
      <c r="L98" s="1" t="s">
        <v>336</v>
      </c>
      <c r="M98" s="1" t="s">
        <v>283</v>
      </c>
      <c r="N98" s="8">
        <f t="shared" ref="N98:N118" si="36">ROUND((0.4*J98 + 0.5*MAX(F98,H98) + 0.1*MIN(F98,H98)) / 10, 0)</f>
        <v>4</v>
      </c>
      <c r="O98" s="8">
        <f t="shared" ref="O98:O118" si="37">ROUND((0.4*E98 + 0.3*G98 + 0.3*I98) / 10, 0)</f>
        <v>4</v>
      </c>
      <c r="P98" s="12">
        <f t="shared" si="35"/>
        <v>4</v>
      </c>
      <c r="Q98" s="11">
        <f>O98</f>
        <v>4</v>
      </c>
      <c r="R98" s="8">
        <f t="shared" ref="R98:R118" si="38">SUM(P98,Q98)</f>
        <v>8</v>
      </c>
      <c r="S98" s="1" t="str">
        <f t="shared" si="33"/>
        <v>Grass</v>
      </c>
      <c r="T98" s="1" t="str">
        <f>D98</f>
        <v>Flying</v>
      </c>
      <c r="U98" s="1" t="s">
        <v>138</v>
      </c>
      <c r="V98" s="1" t="s">
        <v>171</v>
      </c>
      <c r="W98" s="1" t="s">
        <v>74</v>
      </c>
      <c r="X98" s="1">
        <f t="shared" si="31"/>
        <v>3</v>
      </c>
      <c r="Y98" s="1" t="str">
        <f t="shared" ref="Y98:Y105" si="39">B98</f>
        <v>Hoppip</v>
      </c>
      <c r="AA98" s="1" t="s">
        <v>335</v>
      </c>
      <c r="AB98" s="1">
        <v>0</v>
      </c>
      <c r="AC98" s="1">
        <v>0</v>
      </c>
      <c r="AD98" s="1" t="str">
        <f t="array" ref="AD98">_xlfn.IFS(AB98=1, "starter", AC98=1, "legendary",R98&lt; 13, "weak",R98&lt; 17, "moderate", TRUE, "strong")</f>
        <v>weak</v>
      </c>
      <c r="AF98" s="1">
        <v>1</v>
      </c>
    </row>
    <row r="99" spans="1:32" x14ac:dyDescent="0.25">
      <c r="A99" s="1">
        <v>188</v>
      </c>
      <c r="B99" s="1" t="s">
        <v>74</v>
      </c>
      <c r="C99" s="1" t="s">
        <v>267</v>
      </c>
      <c r="D99" s="1" t="s">
        <v>174</v>
      </c>
      <c r="E99" s="1">
        <v>55</v>
      </c>
      <c r="F99" s="1">
        <v>45</v>
      </c>
      <c r="G99" s="1">
        <v>50</v>
      </c>
      <c r="H99" s="1">
        <v>45</v>
      </c>
      <c r="I99" s="1">
        <v>65</v>
      </c>
      <c r="J99" s="1">
        <v>80</v>
      </c>
      <c r="K99" s="1" t="s">
        <v>427</v>
      </c>
      <c r="L99" s="1" t="s">
        <v>336</v>
      </c>
      <c r="M99" s="1" t="s">
        <v>283</v>
      </c>
      <c r="N99" s="8">
        <f t="shared" si="36"/>
        <v>6</v>
      </c>
      <c r="O99" s="8">
        <f t="shared" si="37"/>
        <v>6</v>
      </c>
      <c r="P99" s="12">
        <f t="shared" si="35"/>
        <v>6</v>
      </c>
      <c r="Q99" s="11">
        <f>O99</f>
        <v>6</v>
      </c>
      <c r="R99" s="8">
        <f t="shared" si="38"/>
        <v>12</v>
      </c>
      <c r="S99" s="1" t="str">
        <f t="shared" si="33"/>
        <v>Grass</v>
      </c>
      <c r="T99" s="1" t="str">
        <f>D99</f>
        <v>Flying</v>
      </c>
      <c r="U99" s="1" t="s">
        <v>138</v>
      </c>
      <c r="V99" s="1" t="s">
        <v>171</v>
      </c>
      <c r="W99" s="1" t="s">
        <v>75</v>
      </c>
      <c r="X99" s="1">
        <f t="shared" si="31"/>
        <v>5</v>
      </c>
      <c r="Y99" s="1" t="str">
        <f t="shared" si="39"/>
        <v>Skiploom</v>
      </c>
      <c r="AA99" s="1" t="s">
        <v>426</v>
      </c>
      <c r="AB99" s="1">
        <v>0</v>
      </c>
      <c r="AC99" s="1">
        <v>0</v>
      </c>
      <c r="AD99" s="1" t="str">
        <f t="array" ref="AD99">_xlfn.IFS(AB99=1, "starter", AC99=1, "legendary",R99&lt; 13, "weak",R99&lt; 17, "moderate", TRUE, "strong")</f>
        <v>weak</v>
      </c>
      <c r="AF99" s="1">
        <v>1</v>
      </c>
    </row>
    <row r="100" spans="1:32" x14ac:dyDescent="0.25">
      <c r="A100" s="1">
        <v>189</v>
      </c>
      <c r="B100" s="1" t="s">
        <v>75</v>
      </c>
      <c r="C100" s="1" t="s">
        <v>267</v>
      </c>
      <c r="D100" s="1" t="s">
        <v>174</v>
      </c>
      <c r="E100" s="1">
        <v>75</v>
      </c>
      <c r="F100" s="1">
        <v>55</v>
      </c>
      <c r="G100" s="1">
        <v>70</v>
      </c>
      <c r="H100" s="1">
        <v>55</v>
      </c>
      <c r="I100" s="1">
        <v>95</v>
      </c>
      <c r="J100" s="1">
        <v>110</v>
      </c>
      <c r="K100" s="1" t="s">
        <v>427</v>
      </c>
      <c r="L100" s="1" t="s">
        <v>336</v>
      </c>
      <c r="M100" s="1" t="s">
        <v>283</v>
      </c>
      <c r="N100" s="8">
        <f t="shared" si="36"/>
        <v>8</v>
      </c>
      <c r="O100" s="8">
        <f t="shared" si="37"/>
        <v>8</v>
      </c>
      <c r="P100" s="12">
        <f t="shared" si="35"/>
        <v>8</v>
      </c>
      <c r="Q100" s="11">
        <f>O100</f>
        <v>8</v>
      </c>
      <c r="R100" s="8">
        <f t="shared" si="38"/>
        <v>16</v>
      </c>
      <c r="S100" s="1" t="str">
        <f t="shared" si="33"/>
        <v>Grass</v>
      </c>
      <c r="T100" s="1" t="str">
        <f>D100</f>
        <v>Flying</v>
      </c>
      <c r="U100" s="1" t="s">
        <v>138</v>
      </c>
      <c r="V100" s="1" t="s">
        <v>171</v>
      </c>
      <c r="X100" s="1" t="str">
        <f t="shared" si="31"/>
        <v/>
      </c>
      <c r="Y100" s="1" t="str">
        <f t="shared" si="39"/>
        <v>Jumpluff</v>
      </c>
      <c r="AA100" s="1" t="s">
        <v>244</v>
      </c>
      <c r="AB100" s="1">
        <v>0</v>
      </c>
      <c r="AC100" s="1">
        <v>0</v>
      </c>
      <c r="AD100" s="1" t="str">
        <f t="array" ref="AD100">_xlfn.IFS(AB100=1, "starter", AC100=1, "legendary",R100&lt; 13, "weak",R100&lt; 17, "moderate", TRUE, "strong")</f>
        <v>moderate</v>
      </c>
      <c r="AF100" s="1">
        <v>1</v>
      </c>
    </row>
    <row r="101" spans="1:32" x14ac:dyDescent="0.25">
      <c r="A101" s="1">
        <v>191</v>
      </c>
      <c r="B101" s="1" t="s">
        <v>76</v>
      </c>
      <c r="C101" s="1" t="s">
        <v>267</v>
      </c>
      <c r="D101" s="1"/>
      <c r="E101" s="1">
        <v>30</v>
      </c>
      <c r="F101" s="1">
        <v>30</v>
      </c>
      <c r="G101" s="1">
        <v>30</v>
      </c>
      <c r="H101" s="1">
        <v>30</v>
      </c>
      <c r="I101" s="1">
        <v>30</v>
      </c>
      <c r="J101" s="1">
        <v>30</v>
      </c>
      <c r="K101" s="1" t="s">
        <v>425</v>
      </c>
      <c r="L101" s="1" t="s">
        <v>336</v>
      </c>
      <c r="M101" s="1" t="s">
        <v>283</v>
      </c>
      <c r="N101" s="8">
        <f t="shared" si="36"/>
        <v>3</v>
      </c>
      <c r="O101" s="8">
        <f t="shared" si="37"/>
        <v>3</v>
      </c>
      <c r="P101" s="12">
        <f t="shared" si="35"/>
        <v>3</v>
      </c>
      <c r="Q101" s="11">
        <f>O101+1</f>
        <v>4</v>
      </c>
      <c r="R101" s="8">
        <f t="shared" si="38"/>
        <v>7</v>
      </c>
      <c r="S101" s="1" t="str">
        <f t="shared" si="33"/>
        <v>Grass</v>
      </c>
      <c r="T101" s="1" t="s">
        <v>363</v>
      </c>
      <c r="U101" s="1" t="s">
        <v>297</v>
      </c>
      <c r="V101" s="1" t="s">
        <v>159</v>
      </c>
      <c r="X101" s="1" t="str">
        <f t="shared" si="31"/>
        <v/>
      </c>
      <c r="Y101" s="1" t="str">
        <f t="shared" si="39"/>
        <v>Sunkern</v>
      </c>
      <c r="AA101" s="1" t="s">
        <v>426</v>
      </c>
      <c r="AB101" s="1">
        <v>0</v>
      </c>
      <c r="AC101" s="1">
        <v>0</v>
      </c>
      <c r="AD101" s="1" t="str">
        <f t="array" ref="AD101">_xlfn.IFS(AB101=1, "starter", AC101=1, "legendary",R101&lt; 13, "weak",R101&lt; 17, "moderate", TRUE, "strong")</f>
        <v>weak</v>
      </c>
      <c r="AF101" s="1">
        <v>1</v>
      </c>
    </row>
    <row r="102" spans="1:32" x14ac:dyDescent="0.25">
      <c r="A102" s="1">
        <v>192</v>
      </c>
      <c r="B102" s="1" t="s">
        <v>77</v>
      </c>
      <c r="C102" s="1" t="s">
        <v>267</v>
      </c>
      <c r="D102" s="1"/>
      <c r="E102" s="1">
        <v>75</v>
      </c>
      <c r="F102" s="1">
        <v>75</v>
      </c>
      <c r="G102" s="1">
        <v>55</v>
      </c>
      <c r="H102" s="1">
        <v>105</v>
      </c>
      <c r="I102" s="1">
        <v>85</v>
      </c>
      <c r="J102" s="1">
        <v>30</v>
      </c>
      <c r="K102" s="1" t="s">
        <v>425</v>
      </c>
      <c r="L102" s="1" t="s">
        <v>336</v>
      </c>
      <c r="M102" s="1" t="s">
        <v>283</v>
      </c>
      <c r="N102" s="8">
        <f t="shared" si="36"/>
        <v>7</v>
      </c>
      <c r="O102" s="8">
        <f t="shared" si="37"/>
        <v>7</v>
      </c>
      <c r="P102" s="12">
        <f t="shared" si="35"/>
        <v>7</v>
      </c>
      <c r="Q102" s="11">
        <f>O102+1</f>
        <v>8</v>
      </c>
      <c r="R102" s="8">
        <f t="shared" si="38"/>
        <v>15</v>
      </c>
      <c r="S102" s="1" t="str">
        <f t="shared" si="33"/>
        <v>Grass</v>
      </c>
      <c r="T102" s="1" t="s">
        <v>363</v>
      </c>
      <c r="U102" s="1" t="s">
        <v>297</v>
      </c>
      <c r="V102" s="1" t="s">
        <v>159</v>
      </c>
      <c r="X102" s="1" t="str">
        <f>IF(ISBLANK(W102), "", ROUND(( (#REF!-6)*(#REF!-7) - (R102-6)*(R102-7) )/15, 0) + 1)</f>
        <v/>
      </c>
      <c r="Y102" s="1" t="str">
        <f t="shared" si="39"/>
        <v>Sunflora</v>
      </c>
      <c r="AA102" s="1" t="s">
        <v>244</v>
      </c>
      <c r="AB102" s="1">
        <v>0</v>
      </c>
      <c r="AC102" s="1">
        <v>0</v>
      </c>
      <c r="AD102" s="1" t="str">
        <f t="array" ref="AD102">_xlfn.IFS(AB102=1, "starter", AC102=1, "legendary",R102&lt; 13, "weak",R102&lt; 17, "moderate", TRUE, "strong")</f>
        <v>moderate</v>
      </c>
      <c r="AF102" s="1">
        <v>1</v>
      </c>
    </row>
    <row r="103" spans="1:32" x14ac:dyDescent="0.25">
      <c r="A103" s="8">
        <v>79</v>
      </c>
      <c r="B103" s="1" t="s">
        <v>424</v>
      </c>
      <c r="C103" s="9" t="s">
        <v>140</v>
      </c>
      <c r="D103" s="9" t="s">
        <v>171</v>
      </c>
      <c r="E103" s="1">
        <v>90</v>
      </c>
      <c r="F103" s="1">
        <v>65</v>
      </c>
      <c r="G103" s="1">
        <v>65</v>
      </c>
      <c r="H103" s="1">
        <v>40</v>
      </c>
      <c r="I103" s="1">
        <v>40</v>
      </c>
      <c r="J103" s="1">
        <v>15</v>
      </c>
      <c r="K103" s="1" t="s">
        <v>423</v>
      </c>
      <c r="L103" s="1" t="s">
        <v>284</v>
      </c>
      <c r="M103" s="1" t="s">
        <v>283</v>
      </c>
      <c r="N103" s="8">
        <f t="shared" si="36"/>
        <v>4</v>
      </c>
      <c r="O103" s="8">
        <f t="shared" si="37"/>
        <v>7</v>
      </c>
      <c r="P103" s="12">
        <f t="shared" si="35"/>
        <v>4</v>
      </c>
      <c r="Q103" s="11">
        <f>O103</f>
        <v>7</v>
      </c>
      <c r="R103" s="8">
        <f t="shared" si="38"/>
        <v>11</v>
      </c>
      <c r="S103" s="1" t="s">
        <v>140</v>
      </c>
      <c r="T103" s="1" t="s">
        <v>171</v>
      </c>
      <c r="U103" s="1" t="s">
        <v>138</v>
      </c>
      <c r="V103" s="1" t="s">
        <v>168</v>
      </c>
      <c r="W103" s="1" t="s">
        <v>422</v>
      </c>
      <c r="X103" s="1">
        <f>IF(ISBLANK(W103), "", ROUND(( (R104-6)*(R104-7) - (R103-6)*(R103-7) )/15, 0) + 1)</f>
        <v>10</v>
      </c>
      <c r="Y103" s="1" t="str">
        <f t="shared" si="39"/>
        <v>Slowpoke</v>
      </c>
      <c r="AA103" s="1" t="s">
        <v>421</v>
      </c>
      <c r="AB103" s="1">
        <v>0</v>
      </c>
      <c r="AC103" s="1">
        <v>0</v>
      </c>
      <c r="AD103" s="1" t="s">
        <v>420</v>
      </c>
      <c r="AF103" s="1">
        <v>1</v>
      </c>
    </row>
    <row r="104" spans="1:32" x14ac:dyDescent="0.25">
      <c r="A104" s="8">
        <v>80</v>
      </c>
      <c r="B104" s="1" t="s">
        <v>419</v>
      </c>
      <c r="C104" s="9" t="s">
        <v>140</v>
      </c>
      <c r="D104" s="9" t="s">
        <v>171</v>
      </c>
      <c r="E104" s="1">
        <v>95</v>
      </c>
      <c r="F104" s="1">
        <v>75</v>
      </c>
      <c r="G104" s="1">
        <v>110</v>
      </c>
      <c r="H104" s="1">
        <v>100</v>
      </c>
      <c r="I104" s="1">
        <v>80</v>
      </c>
      <c r="J104" s="1">
        <v>30</v>
      </c>
      <c r="K104" s="1" t="s">
        <v>418</v>
      </c>
      <c r="L104" s="1" t="s">
        <v>284</v>
      </c>
      <c r="M104" s="1" t="s">
        <v>283</v>
      </c>
      <c r="N104" s="8">
        <f t="shared" si="36"/>
        <v>7</v>
      </c>
      <c r="O104" s="8">
        <f t="shared" si="37"/>
        <v>10</v>
      </c>
      <c r="P104" s="12">
        <f t="shared" si="35"/>
        <v>7</v>
      </c>
      <c r="Q104" s="8">
        <v>12</v>
      </c>
      <c r="R104" s="8">
        <f t="shared" si="38"/>
        <v>19</v>
      </c>
      <c r="S104" s="1" t="s">
        <v>140</v>
      </c>
      <c r="T104" s="1" t="s">
        <v>171</v>
      </c>
      <c r="U104" s="1" t="s">
        <v>138</v>
      </c>
      <c r="V104" s="1" t="s">
        <v>168</v>
      </c>
      <c r="X104" s="1" t="str">
        <f>IF(ISBLANK(W104), "", ROUND(( (R105-6)*(R105-7) - (R104-6)*(R104-7) )/15, 0) + 1)</f>
        <v/>
      </c>
      <c r="Y104" s="1" t="str">
        <f t="shared" si="39"/>
        <v>Slowbro</v>
      </c>
      <c r="AA104" s="1" t="s">
        <v>417</v>
      </c>
      <c r="AB104" s="1">
        <v>0</v>
      </c>
      <c r="AC104" s="1">
        <v>0</v>
      </c>
      <c r="AD104" s="1" t="s">
        <v>364</v>
      </c>
      <c r="AF104" s="1">
        <v>2</v>
      </c>
    </row>
    <row r="105" spans="1:32" x14ac:dyDescent="0.25">
      <c r="A105" s="8">
        <v>199</v>
      </c>
      <c r="B105" s="1" t="s">
        <v>78</v>
      </c>
      <c r="C105" s="9" t="s">
        <v>140</v>
      </c>
      <c r="D105" s="9" t="s">
        <v>171</v>
      </c>
      <c r="E105" s="1">
        <v>95</v>
      </c>
      <c r="F105" s="1">
        <v>75</v>
      </c>
      <c r="G105" s="1">
        <v>80</v>
      </c>
      <c r="H105" s="1">
        <v>100</v>
      </c>
      <c r="I105" s="1">
        <v>110</v>
      </c>
      <c r="J105" s="1">
        <v>30</v>
      </c>
      <c r="K105" s="1" t="s">
        <v>416</v>
      </c>
      <c r="L105" s="1" t="s">
        <v>284</v>
      </c>
      <c r="M105" s="1" t="s">
        <v>283</v>
      </c>
      <c r="N105" s="8">
        <f t="shared" si="36"/>
        <v>7</v>
      </c>
      <c r="O105" s="8">
        <f t="shared" si="37"/>
        <v>10</v>
      </c>
      <c r="P105" s="12">
        <f t="shared" si="35"/>
        <v>7</v>
      </c>
      <c r="Q105" s="8">
        <v>12</v>
      </c>
      <c r="R105" s="8">
        <f t="shared" si="38"/>
        <v>19</v>
      </c>
      <c r="S105" s="1" t="s">
        <v>140</v>
      </c>
      <c r="T105" s="1" t="s">
        <v>171</v>
      </c>
      <c r="U105" s="1" t="s">
        <v>138</v>
      </c>
      <c r="V105" s="1" t="s">
        <v>168</v>
      </c>
      <c r="X105" s="1" t="str">
        <f>IF(ISBLANK(W105), "", ROUND(( (#REF!-6)*(#REF!-7) - (R105-6)*(R105-7) )/15, 0) + 1)</f>
        <v/>
      </c>
      <c r="Y105" s="1" t="str">
        <f t="shared" si="39"/>
        <v>Slowking</v>
      </c>
      <c r="AA105" s="1" t="s">
        <v>415</v>
      </c>
      <c r="AB105" s="1">
        <v>0</v>
      </c>
      <c r="AC105" s="1">
        <v>0</v>
      </c>
      <c r="AD105" s="1" t="s">
        <v>364</v>
      </c>
      <c r="AF105" s="1">
        <v>2</v>
      </c>
    </row>
    <row r="106" spans="1:32" x14ac:dyDescent="0.25">
      <c r="A106" s="1">
        <v>360</v>
      </c>
      <c r="B106" s="1" t="s">
        <v>413</v>
      </c>
      <c r="C106" s="1" t="s">
        <v>353</v>
      </c>
      <c r="D106" s="1"/>
      <c r="E106" s="1">
        <v>95</v>
      </c>
      <c r="F106" s="1">
        <v>23</v>
      </c>
      <c r="G106" s="1">
        <v>48</v>
      </c>
      <c r="H106" s="1">
        <v>23</v>
      </c>
      <c r="I106" s="1">
        <v>48</v>
      </c>
      <c r="J106" s="1">
        <v>23</v>
      </c>
      <c r="K106" s="1" t="s">
        <v>414</v>
      </c>
      <c r="L106" s="1" t="s">
        <v>336</v>
      </c>
      <c r="M106" s="1" t="s">
        <v>351</v>
      </c>
      <c r="N106" s="8">
        <f t="shared" si="36"/>
        <v>2</v>
      </c>
      <c r="O106" s="8">
        <f t="shared" si="37"/>
        <v>7</v>
      </c>
      <c r="P106" s="12">
        <f t="shared" si="35"/>
        <v>2</v>
      </c>
      <c r="Q106" s="11">
        <f>O106</f>
        <v>7</v>
      </c>
      <c r="R106" s="8">
        <f t="shared" si="38"/>
        <v>9</v>
      </c>
      <c r="S106" s="1" t="str">
        <f t="shared" ref="S106:S118" si="40">C106</f>
        <v>Psychic</v>
      </c>
      <c r="T106" s="1" t="s">
        <v>138</v>
      </c>
      <c r="U106" s="1" t="s">
        <v>297</v>
      </c>
      <c r="V106" s="1" t="s">
        <v>146</v>
      </c>
      <c r="W106" s="1" t="s">
        <v>79</v>
      </c>
      <c r="X106" s="1">
        <f t="shared" ref="X106:X114" si="41">IF(ISBLANK(W106), "", ROUND(( (R107-6)*(R107-7) - (R106-6)*(R106-7) )/15, 0) + 1)</f>
        <v>4</v>
      </c>
      <c r="Y106" s="1" t="s">
        <v>413</v>
      </c>
      <c r="AA106" s="1" t="s">
        <v>412</v>
      </c>
      <c r="AB106" s="1">
        <v>0</v>
      </c>
      <c r="AC106" s="1">
        <v>0</v>
      </c>
      <c r="AD106" s="1" t="str">
        <f t="array" ref="AD106">_xlfn.IFS(AB106=1, "starter", AC106=1, "legendary",R106&lt; 13, "weak",R106&lt; 17, "moderate", TRUE, "strong")</f>
        <v>weak</v>
      </c>
      <c r="AF106" s="1">
        <v>2</v>
      </c>
    </row>
    <row r="107" spans="1:32" x14ac:dyDescent="0.25">
      <c r="A107" s="1">
        <v>202</v>
      </c>
      <c r="B107" s="1" t="s">
        <v>79</v>
      </c>
      <c r="C107" s="1" t="s">
        <v>353</v>
      </c>
      <c r="D107" s="1"/>
      <c r="E107" s="1">
        <v>190</v>
      </c>
      <c r="F107" s="1">
        <v>33</v>
      </c>
      <c r="G107" s="1">
        <v>58</v>
      </c>
      <c r="H107" s="1">
        <v>33</v>
      </c>
      <c r="I107" s="1">
        <v>58</v>
      </c>
      <c r="J107" s="1">
        <v>33</v>
      </c>
      <c r="K107" s="1" t="s">
        <v>411</v>
      </c>
      <c r="L107" s="1" t="s">
        <v>336</v>
      </c>
      <c r="M107" s="1" t="s">
        <v>351</v>
      </c>
      <c r="N107" s="8">
        <f t="shared" si="36"/>
        <v>3</v>
      </c>
      <c r="O107" s="8">
        <f t="shared" si="37"/>
        <v>11</v>
      </c>
      <c r="P107" s="12">
        <f t="shared" si="35"/>
        <v>3</v>
      </c>
      <c r="Q107" s="11">
        <f>O107</f>
        <v>11</v>
      </c>
      <c r="R107" s="8">
        <f t="shared" si="38"/>
        <v>14</v>
      </c>
      <c r="S107" s="1" t="str">
        <f t="shared" si="40"/>
        <v>Psychic</v>
      </c>
      <c r="T107" s="1" t="s">
        <v>138</v>
      </c>
      <c r="U107" s="1" t="s">
        <v>297</v>
      </c>
      <c r="V107" s="1" t="s">
        <v>146</v>
      </c>
      <c r="X107" s="1" t="str">
        <f t="shared" si="41"/>
        <v/>
      </c>
      <c r="Y107" s="1" t="str">
        <f t="shared" ref="Y107:Y118" si="42">B107</f>
        <v>Wobbuffet</v>
      </c>
      <c r="AA107" s="1" t="s">
        <v>410</v>
      </c>
      <c r="AB107" s="1">
        <v>0</v>
      </c>
      <c r="AC107" s="1">
        <v>0</v>
      </c>
      <c r="AD107" s="1" t="str">
        <f t="array" ref="AD107">_xlfn.IFS(AB107=1, "starter", AC107=1, "legendary",R107&lt; 13, "weak",R107&lt; 17, "moderate", TRUE, "strong")</f>
        <v>moderate</v>
      </c>
      <c r="AF107" s="1">
        <v>1</v>
      </c>
    </row>
    <row r="108" spans="1:32" x14ac:dyDescent="0.25">
      <c r="A108" s="1">
        <v>204</v>
      </c>
      <c r="B108" s="1" t="s">
        <v>80</v>
      </c>
      <c r="C108" s="1" t="s">
        <v>172</v>
      </c>
      <c r="D108" s="1"/>
      <c r="E108" s="1">
        <v>50</v>
      </c>
      <c r="F108" s="1">
        <v>65</v>
      </c>
      <c r="G108" s="1">
        <v>90</v>
      </c>
      <c r="H108" s="1">
        <v>35</v>
      </c>
      <c r="I108" s="1">
        <v>35</v>
      </c>
      <c r="J108" s="1">
        <v>15</v>
      </c>
      <c r="K108" s="1" t="s">
        <v>409</v>
      </c>
      <c r="L108" s="1" t="s">
        <v>336</v>
      </c>
      <c r="M108" s="1" t="s">
        <v>283</v>
      </c>
      <c r="N108" s="8">
        <f t="shared" si="36"/>
        <v>4</v>
      </c>
      <c r="O108" s="8">
        <f t="shared" si="37"/>
        <v>6</v>
      </c>
      <c r="P108" s="12">
        <f t="shared" si="35"/>
        <v>4</v>
      </c>
      <c r="Q108" s="11">
        <f>O108</f>
        <v>6</v>
      </c>
      <c r="R108" s="8">
        <f t="shared" si="38"/>
        <v>10</v>
      </c>
      <c r="S108" s="1" t="str">
        <f t="shared" si="40"/>
        <v>Bug</v>
      </c>
      <c r="T108" s="1" t="s">
        <v>138</v>
      </c>
      <c r="U108" s="1" t="s">
        <v>156</v>
      </c>
      <c r="V108" s="1" t="s">
        <v>145</v>
      </c>
      <c r="W108" s="1" t="s">
        <v>81</v>
      </c>
      <c r="X108" s="1">
        <f t="shared" si="41"/>
        <v>8</v>
      </c>
      <c r="Y108" s="1" t="str">
        <f t="shared" si="42"/>
        <v>Pineco</v>
      </c>
      <c r="AA108" s="1" t="s">
        <v>143</v>
      </c>
      <c r="AB108" s="1">
        <v>0</v>
      </c>
      <c r="AC108" s="1">
        <v>0</v>
      </c>
      <c r="AD108" s="1" t="str">
        <f t="array" ref="AD108">_xlfn.IFS(AB108=1, "starter", AC108=1, "legendary",R108&lt; 13, "weak",R108&lt; 17, "moderate", TRUE, "strong")</f>
        <v>weak</v>
      </c>
      <c r="AF108" s="1">
        <v>1</v>
      </c>
    </row>
    <row r="109" spans="1:32" x14ac:dyDescent="0.25">
      <c r="A109" s="1">
        <v>205</v>
      </c>
      <c r="B109" s="1" t="s">
        <v>81</v>
      </c>
      <c r="C109" s="1" t="s">
        <v>172</v>
      </c>
      <c r="D109" s="1" t="s">
        <v>391</v>
      </c>
      <c r="E109" s="1">
        <v>75</v>
      </c>
      <c r="F109" s="1">
        <v>90</v>
      </c>
      <c r="G109" s="1">
        <v>140</v>
      </c>
      <c r="H109" s="1">
        <v>60</v>
      </c>
      <c r="I109" s="1">
        <v>60</v>
      </c>
      <c r="J109" s="1">
        <v>40</v>
      </c>
      <c r="K109" s="1" t="s">
        <v>409</v>
      </c>
      <c r="L109" s="1" t="s">
        <v>295</v>
      </c>
      <c r="M109" s="1" t="s">
        <v>283</v>
      </c>
      <c r="N109" s="8">
        <f t="shared" si="36"/>
        <v>7</v>
      </c>
      <c r="O109" s="8">
        <f t="shared" si="37"/>
        <v>9</v>
      </c>
      <c r="P109" s="12">
        <f t="shared" si="35"/>
        <v>7</v>
      </c>
      <c r="Q109" s="11">
        <f>O109+1</f>
        <v>10</v>
      </c>
      <c r="R109" s="8">
        <f t="shared" si="38"/>
        <v>17</v>
      </c>
      <c r="S109" s="1" t="str">
        <f t="shared" si="40"/>
        <v>Bug</v>
      </c>
      <c r="T109" s="1" t="s">
        <v>391</v>
      </c>
      <c r="U109" s="1" t="s">
        <v>402</v>
      </c>
      <c r="V109" s="1" t="s">
        <v>156</v>
      </c>
      <c r="X109" s="1" t="str">
        <f t="shared" si="41"/>
        <v/>
      </c>
      <c r="Y109" s="1" t="str">
        <f t="shared" si="42"/>
        <v>Forretress</v>
      </c>
      <c r="AA109" s="1" t="s">
        <v>408</v>
      </c>
      <c r="AB109" s="1">
        <v>0</v>
      </c>
      <c r="AC109" s="1">
        <v>0</v>
      </c>
      <c r="AD109" s="1" t="str">
        <f t="array" ref="AD109">_xlfn.IFS(AB109=1, "starter", AC109=1, "legendary",R109&lt; 13, "weak",R109&lt; 17, "moderate", TRUE, "strong")</f>
        <v>strong</v>
      </c>
      <c r="AF109" s="1">
        <v>2</v>
      </c>
    </row>
    <row r="110" spans="1:32" x14ac:dyDescent="0.25">
      <c r="A110" s="1">
        <v>206</v>
      </c>
      <c r="B110" s="1" t="s">
        <v>82</v>
      </c>
      <c r="C110" s="1" t="s">
        <v>363</v>
      </c>
      <c r="D110" s="1"/>
      <c r="E110" s="1">
        <v>100</v>
      </c>
      <c r="F110" s="1">
        <v>70</v>
      </c>
      <c r="G110" s="1">
        <v>70</v>
      </c>
      <c r="H110" s="1">
        <v>65</v>
      </c>
      <c r="I110" s="1">
        <v>65</v>
      </c>
      <c r="J110" s="1">
        <v>45</v>
      </c>
      <c r="K110" s="1" t="s">
        <v>407</v>
      </c>
      <c r="L110" s="1" t="s">
        <v>336</v>
      </c>
      <c r="M110" s="1" t="s">
        <v>283</v>
      </c>
      <c r="N110" s="8">
        <f t="shared" si="36"/>
        <v>6</v>
      </c>
      <c r="O110" s="8">
        <f t="shared" si="37"/>
        <v>8</v>
      </c>
      <c r="P110" s="12">
        <f t="shared" si="35"/>
        <v>6</v>
      </c>
      <c r="Q110" s="11">
        <f>O110</f>
        <v>8</v>
      </c>
      <c r="R110" s="8">
        <f t="shared" si="38"/>
        <v>14</v>
      </c>
      <c r="S110" s="1" t="str">
        <f t="shared" si="40"/>
        <v>Normal</v>
      </c>
      <c r="T110" s="1" t="s">
        <v>145</v>
      </c>
      <c r="U110" s="1" t="s">
        <v>156</v>
      </c>
      <c r="V110" s="1" t="s">
        <v>402</v>
      </c>
      <c r="X110" s="1" t="str">
        <f t="shared" si="41"/>
        <v/>
      </c>
      <c r="Y110" s="1" t="str">
        <f t="shared" si="42"/>
        <v>Dunsparce</v>
      </c>
      <c r="AA110" s="1" t="s">
        <v>163</v>
      </c>
      <c r="AB110" s="1">
        <v>0</v>
      </c>
      <c r="AC110" s="1">
        <v>0</v>
      </c>
      <c r="AD110" s="1" t="str">
        <f t="array" ref="AD110">_xlfn.IFS(AB110=1, "starter", AC110=1, "legendary",R110&lt; 13, "weak",R110&lt; 17, "moderate", TRUE, "strong")</f>
        <v>moderate</v>
      </c>
      <c r="AF110" s="1">
        <v>1</v>
      </c>
    </row>
    <row r="111" spans="1:32" x14ac:dyDescent="0.25">
      <c r="A111" s="1">
        <v>209</v>
      </c>
      <c r="B111" s="1" t="s">
        <v>83</v>
      </c>
      <c r="C111" s="1" t="s">
        <v>405</v>
      </c>
      <c r="D111" s="1"/>
      <c r="E111" s="1">
        <v>60</v>
      </c>
      <c r="F111" s="1">
        <v>80</v>
      </c>
      <c r="G111" s="1">
        <v>50</v>
      </c>
      <c r="H111" s="1">
        <v>40</v>
      </c>
      <c r="I111" s="1">
        <v>40</v>
      </c>
      <c r="J111" s="1">
        <v>30</v>
      </c>
      <c r="K111" s="1" t="s">
        <v>404</v>
      </c>
      <c r="L111" s="1" t="s">
        <v>295</v>
      </c>
      <c r="M111" s="1" t="s">
        <v>283</v>
      </c>
      <c r="N111" s="8">
        <f t="shared" si="36"/>
        <v>6</v>
      </c>
      <c r="O111" s="8">
        <f t="shared" si="37"/>
        <v>5</v>
      </c>
      <c r="P111" s="12">
        <f t="shared" si="35"/>
        <v>6</v>
      </c>
      <c r="Q111" s="11">
        <f>O111</f>
        <v>5</v>
      </c>
      <c r="R111" s="8">
        <f t="shared" si="38"/>
        <v>11</v>
      </c>
      <c r="S111" s="1" t="str">
        <f t="shared" si="40"/>
        <v>Fairy</v>
      </c>
      <c r="T111" s="1" t="s">
        <v>138</v>
      </c>
      <c r="U111" s="1" t="s">
        <v>403</v>
      </c>
      <c r="V111" s="1" t="s">
        <v>402</v>
      </c>
      <c r="W111" s="1" t="s">
        <v>84</v>
      </c>
      <c r="X111" s="1">
        <f t="shared" si="41"/>
        <v>6</v>
      </c>
      <c r="Y111" s="1" t="str">
        <f t="shared" si="42"/>
        <v>Snubbull</v>
      </c>
      <c r="AA111" s="1" t="s">
        <v>406</v>
      </c>
      <c r="AB111" s="1">
        <v>0</v>
      </c>
      <c r="AC111" s="1">
        <v>0</v>
      </c>
      <c r="AD111" s="1" t="str">
        <f t="array" ref="AD111">_xlfn.IFS(AB111=1, "starter", AC111=1, "legendary",R111&lt; 13, "weak",R111&lt; 17, "moderate", TRUE, "strong")</f>
        <v>weak</v>
      </c>
      <c r="AF111" s="1">
        <v>1</v>
      </c>
    </row>
    <row r="112" spans="1:32" x14ac:dyDescent="0.25">
      <c r="A112" s="1">
        <v>210</v>
      </c>
      <c r="B112" s="1" t="s">
        <v>84</v>
      </c>
      <c r="C112" s="1" t="s">
        <v>405</v>
      </c>
      <c r="D112" s="1"/>
      <c r="E112" s="1">
        <v>90</v>
      </c>
      <c r="F112" s="1">
        <v>120</v>
      </c>
      <c r="G112" s="1">
        <v>75</v>
      </c>
      <c r="H112" s="1">
        <v>60</v>
      </c>
      <c r="I112" s="1">
        <v>60</v>
      </c>
      <c r="J112" s="1">
        <v>45</v>
      </c>
      <c r="K112" s="1" t="s">
        <v>404</v>
      </c>
      <c r="L112" s="1" t="s">
        <v>295</v>
      </c>
      <c r="M112" s="1" t="s">
        <v>283</v>
      </c>
      <c r="N112" s="8">
        <f t="shared" si="36"/>
        <v>8</v>
      </c>
      <c r="O112" s="8">
        <f t="shared" si="37"/>
        <v>8</v>
      </c>
      <c r="P112" s="12">
        <f t="shared" si="35"/>
        <v>8</v>
      </c>
      <c r="Q112" s="11">
        <f>O112</f>
        <v>8</v>
      </c>
      <c r="R112" s="8">
        <f t="shared" si="38"/>
        <v>16</v>
      </c>
      <c r="S112" s="1" t="str">
        <f t="shared" si="40"/>
        <v>Fairy</v>
      </c>
      <c r="T112" s="1" t="s">
        <v>138</v>
      </c>
      <c r="U112" s="1" t="s">
        <v>403</v>
      </c>
      <c r="V112" s="1" t="s">
        <v>402</v>
      </c>
      <c r="X112" s="1" t="str">
        <f t="shared" si="41"/>
        <v/>
      </c>
      <c r="Y112" s="1" t="str">
        <f t="shared" si="42"/>
        <v>Granbull</v>
      </c>
      <c r="AA112" s="1" t="s">
        <v>401</v>
      </c>
      <c r="AB112" s="1">
        <v>0</v>
      </c>
      <c r="AC112" s="1">
        <v>0</v>
      </c>
      <c r="AD112" s="1" t="str">
        <f t="array" ref="AD112">_xlfn.IFS(AB112=1, "starter", AC112=1, "legendary",R112&lt; 13, "weak",R112&lt; 17, "moderate", TRUE, "strong")</f>
        <v>moderate</v>
      </c>
      <c r="AF112" s="1">
        <v>1</v>
      </c>
    </row>
    <row r="113" spans="1:32" x14ac:dyDescent="0.25">
      <c r="A113" s="1">
        <v>211</v>
      </c>
      <c r="B113" s="1" t="s">
        <v>85</v>
      </c>
      <c r="C113" s="1" t="s">
        <v>356</v>
      </c>
      <c r="D113" s="1" t="s">
        <v>400</v>
      </c>
      <c r="E113" s="1">
        <v>65</v>
      </c>
      <c r="F113" s="1">
        <v>95</v>
      </c>
      <c r="G113" s="1">
        <v>85</v>
      </c>
      <c r="H113" s="1">
        <v>55</v>
      </c>
      <c r="I113" s="1">
        <v>55</v>
      </c>
      <c r="J113" s="1">
        <v>85</v>
      </c>
      <c r="K113" s="1" t="s">
        <v>399</v>
      </c>
      <c r="L113" s="1" t="s">
        <v>287</v>
      </c>
      <c r="M113" s="1" t="s">
        <v>351</v>
      </c>
      <c r="N113" s="8">
        <f t="shared" si="36"/>
        <v>9</v>
      </c>
      <c r="O113" s="8">
        <f t="shared" si="37"/>
        <v>7</v>
      </c>
      <c r="P113" s="12">
        <f t="shared" si="35"/>
        <v>9</v>
      </c>
      <c r="Q113" s="11">
        <f>O113</f>
        <v>7</v>
      </c>
      <c r="R113" s="8">
        <f t="shared" si="38"/>
        <v>16</v>
      </c>
      <c r="S113" s="1" t="str">
        <f t="shared" si="40"/>
        <v>Water</v>
      </c>
      <c r="T113" s="1" t="s">
        <v>159</v>
      </c>
      <c r="U113" s="1" t="s">
        <v>138</v>
      </c>
      <c r="V113" s="1" t="s">
        <v>370</v>
      </c>
      <c r="X113" s="1" t="str">
        <f t="shared" si="41"/>
        <v/>
      </c>
      <c r="Y113" s="1" t="str">
        <f t="shared" si="42"/>
        <v>Qwilfish</v>
      </c>
      <c r="AA113" s="1" t="s">
        <v>398</v>
      </c>
      <c r="AB113" s="1">
        <v>0</v>
      </c>
      <c r="AC113" s="1">
        <v>0</v>
      </c>
      <c r="AD113" s="1" t="str">
        <f t="array" ref="AD113">_xlfn.IFS(AB113=1, "starter", AC113=1, "legendary",R113&lt; 13, "weak",R113&lt; 17, "moderate", TRUE, "strong")</f>
        <v>moderate</v>
      </c>
      <c r="AF113" s="1">
        <v>1</v>
      </c>
    </row>
    <row r="114" spans="1:32" x14ac:dyDescent="0.25">
      <c r="A114" s="1">
        <v>213</v>
      </c>
      <c r="B114" s="1" t="s">
        <v>86</v>
      </c>
      <c r="C114" s="1" t="s">
        <v>172</v>
      </c>
      <c r="D114" s="1" t="s">
        <v>394</v>
      </c>
      <c r="E114" s="1">
        <v>20</v>
      </c>
      <c r="F114" s="1">
        <v>10</v>
      </c>
      <c r="G114" s="1">
        <v>230</v>
      </c>
      <c r="H114" s="1">
        <v>10</v>
      </c>
      <c r="I114" s="1">
        <v>230</v>
      </c>
      <c r="J114" s="1">
        <v>5</v>
      </c>
      <c r="K114" s="1" t="s">
        <v>397</v>
      </c>
      <c r="L114" s="1" t="s">
        <v>295</v>
      </c>
      <c r="M114" s="1" t="s">
        <v>283</v>
      </c>
      <c r="N114" s="8">
        <f t="shared" si="36"/>
        <v>1</v>
      </c>
      <c r="O114" s="8">
        <f t="shared" si="37"/>
        <v>15</v>
      </c>
      <c r="P114" s="12">
        <f t="shared" si="35"/>
        <v>1</v>
      </c>
      <c r="Q114" s="11">
        <f>O114-2</f>
        <v>13</v>
      </c>
      <c r="R114" s="8">
        <f t="shared" si="38"/>
        <v>14</v>
      </c>
      <c r="S114" s="1" t="str">
        <f t="shared" si="40"/>
        <v>Bug</v>
      </c>
      <c r="T114" s="1" t="s">
        <v>394</v>
      </c>
      <c r="U114" s="1" t="s">
        <v>138</v>
      </c>
      <c r="V114" s="1" t="s">
        <v>168</v>
      </c>
      <c r="X114" s="1" t="str">
        <f t="shared" si="41"/>
        <v/>
      </c>
      <c r="Y114" s="1" t="str">
        <f t="shared" si="42"/>
        <v>Shuckle</v>
      </c>
      <c r="AA114" s="1" t="s">
        <v>381</v>
      </c>
      <c r="AB114" s="1">
        <v>0</v>
      </c>
      <c r="AC114" s="1">
        <v>0</v>
      </c>
      <c r="AD114" s="1" t="str">
        <f t="array" ref="AD114">_xlfn.IFS(AB114=1, "starter", AC114=1, "legendary",R114&lt; 13, "weak",R114&lt; 17, "moderate", TRUE, "strong")</f>
        <v>moderate</v>
      </c>
      <c r="AF114" s="1">
        <v>1</v>
      </c>
    </row>
    <row r="115" spans="1:32" x14ac:dyDescent="0.25">
      <c r="A115" s="1">
        <v>218</v>
      </c>
      <c r="B115" s="1" t="s">
        <v>87</v>
      </c>
      <c r="C115" s="1" t="s">
        <v>348</v>
      </c>
      <c r="D115" s="1"/>
      <c r="E115" s="1">
        <v>40</v>
      </c>
      <c r="F115" s="1">
        <v>40</v>
      </c>
      <c r="G115" s="1">
        <v>40</v>
      </c>
      <c r="H115" s="1">
        <v>70</v>
      </c>
      <c r="I115" s="1">
        <v>40</v>
      </c>
      <c r="J115" s="1">
        <v>20</v>
      </c>
      <c r="K115" s="1" t="s">
        <v>395</v>
      </c>
      <c r="L115" s="1" t="s">
        <v>295</v>
      </c>
      <c r="M115" s="1" t="s">
        <v>374</v>
      </c>
      <c r="N115" s="8">
        <f t="shared" si="36"/>
        <v>5</v>
      </c>
      <c r="O115" s="8">
        <f t="shared" si="37"/>
        <v>4</v>
      </c>
      <c r="P115" s="12">
        <f t="shared" si="35"/>
        <v>5</v>
      </c>
      <c r="Q115" s="11">
        <f>O115</f>
        <v>4</v>
      </c>
      <c r="R115" s="8">
        <f t="shared" si="38"/>
        <v>9</v>
      </c>
      <c r="S115" s="1" t="str">
        <f t="shared" si="40"/>
        <v>Fire</v>
      </c>
      <c r="T115" s="1" t="s">
        <v>394</v>
      </c>
      <c r="U115" s="1" t="s">
        <v>138</v>
      </c>
      <c r="V115" s="1" t="s">
        <v>145</v>
      </c>
      <c r="W115" s="1" t="s">
        <v>88</v>
      </c>
      <c r="X115" s="1">
        <f>IF(ISBLANK(W115), "", ROUND(( (R116-6)*(R116-7) - (R115-6)*(R115-7) )/15, 0) + 1)+2</f>
        <v>6</v>
      </c>
      <c r="Y115" s="1" t="str">
        <f t="shared" si="42"/>
        <v>Slugma</v>
      </c>
      <c r="AA115" s="1" t="s">
        <v>396</v>
      </c>
      <c r="AB115" s="1">
        <v>0</v>
      </c>
      <c r="AC115" s="1">
        <v>0</v>
      </c>
      <c r="AD115" s="1" t="str">
        <f t="array" ref="AD115">_xlfn.IFS(AB115=1, "starter", AC115=1, "legendary",R115&lt; 13, "weak",R115&lt; 17, "moderate", TRUE, "strong")</f>
        <v>weak</v>
      </c>
      <c r="AF115" s="1">
        <v>1</v>
      </c>
    </row>
    <row r="116" spans="1:32" x14ac:dyDescent="0.25">
      <c r="A116" s="1">
        <v>219</v>
      </c>
      <c r="B116" s="1" t="s">
        <v>88</v>
      </c>
      <c r="C116" s="1" t="s">
        <v>348</v>
      </c>
      <c r="D116" s="1" t="s">
        <v>394</v>
      </c>
      <c r="E116" s="1">
        <v>60</v>
      </c>
      <c r="F116" s="1">
        <v>50</v>
      </c>
      <c r="G116" s="1">
        <v>120</v>
      </c>
      <c r="H116" s="1">
        <v>90</v>
      </c>
      <c r="I116" s="1">
        <v>80</v>
      </c>
      <c r="J116" s="1">
        <v>30</v>
      </c>
      <c r="K116" s="1" t="s">
        <v>395</v>
      </c>
      <c r="L116" s="1" t="s">
        <v>295</v>
      </c>
      <c r="M116" s="1" t="s">
        <v>374</v>
      </c>
      <c r="N116" s="8">
        <f t="shared" si="36"/>
        <v>6</v>
      </c>
      <c r="O116" s="8">
        <f t="shared" si="37"/>
        <v>8</v>
      </c>
      <c r="P116" s="12">
        <f>N116-2</f>
        <v>4</v>
      </c>
      <c r="Q116" s="11">
        <f>O116+2</f>
        <v>10</v>
      </c>
      <c r="R116" s="8">
        <f t="shared" si="38"/>
        <v>14</v>
      </c>
      <c r="S116" s="1" t="str">
        <f t="shared" si="40"/>
        <v>Fire</v>
      </c>
      <c r="T116" s="1" t="s">
        <v>394</v>
      </c>
      <c r="U116" s="1" t="s">
        <v>138</v>
      </c>
      <c r="V116" s="1" t="s">
        <v>145</v>
      </c>
      <c r="Y116" s="1" t="str">
        <f t="shared" si="42"/>
        <v>Magcargo</v>
      </c>
      <c r="AA116" s="1" t="s">
        <v>219</v>
      </c>
      <c r="AB116" s="1">
        <v>0</v>
      </c>
      <c r="AC116" s="1">
        <v>0</v>
      </c>
      <c r="AD116" s="1" t="str">
        <f t="array" ref="AD116">_xlfn.IFS(AB116=1, "starter", AC116=1, "legendary",R116&lt; 13, "weak",R116&lt; 17, "moderate", TRUE, "strong")</f>
        <v>moderate</v>
      </c>
      <c r="AF116" s="1">
        <v>1</v>
      </c>
    </row>
    <row r="117" spans="1:32" x14ac:dyDescent="0.25">
      <c r="A117" s="1">
        <v>225</v>
      </c>
      <c r="B117" s="1" t="s">
        <v>89</v>
      </c>
      <c r="C117" s="1" t="s">
        <v>370</v>
      </c>
      <c r="D117" s="1" t="s">
        <v>174</v>
      </c>
      <c r="E117" s="1">
        <v>45</v>
      </c>
      <c r="F117" s="1">
        <v>55</v>
      </c>
      <c r="G117" s="1">
        <v>45</v>
      </c>
      <c r="H117" s="1">
        <v>65</v>
      </c>
      <c r="I117" s="1">
        <v>45</v>
      </c>
      <c r="J117" s="1">
        <v>75</v>
      </c>
      <c r="K117" s="1" t="s">
        <v>393</v>
      </c>
      <c r="L117" s="1" t="s">
        <v>295</v>
      </c>
      <c r="M117" s="1" t="s">
        <v>351</v>
      </c>
      <c r="N117" s="8">
        <f t="shared" si="36"/>
        <v>7</v>
      </c>
      <c r="O117" s="8">
        <f t="shared" si="37"/>
        <v>5</v>
      </c>
      <c r="P117" s="12">
        <f>N117+1</f>
        <v>8</v>
      </c>
      <c r="Q117" s="11">
        <f>O117+2</f>
        <v>7</v>
      </c>
      <c r="R117" s="8">
        <f t="shared" si="38"/>
        <v>15</v>
      </c>
      <c r="S117" s="1" t="str">
        <f t="shared" si="40"/>
        <v>Ice</v>
      </c>
      <c r="T117" s="1" t="s">
        <v>174</v>
      </c>
      <c r="U117" s="1" t="s">
        <v>138</v>
      </c>
      <c r="V117" s="1" t="s">
        <v>140</v>
      </c>
      <c r="Y117" s="1" t="str">
        <f t="shared" si="42"/>
        <v>Delibird</v>
      </c>
      <c r="AA117" s="1" t="s">
        <v>392</v>
      </c>
      <c r="AB117" s="1">
        <v>0</v>
      </c>
      <c r="AC117" s="1">
        <v>0</v>
      </c>
      <c r="AD117" s="1" t="str">
        <f t="array" ref="AD117">_xlfn.IFS(AB117=1, "starter", AC117=1, "legendary",R117&lt; 13, "weak",R117&lt; 17, "moderate", TRUE, "strong")</f>
        <v>moderate</v>
      </c>
      <c r="AF117" s="1">
        <v>1</v>
      </c>
    </row>
    <row r="118" spans="1:32" x14ac:dyDescent="0.25">
      <c r="A118" s="1">
        <v>227</v>
      </c>
      <c r="B118" s="1" t="s">
        <v>90</v>
      </c>
      <c r="C118" s="1" t="s">
        <v>391</v>
      </c>
      <c r="D118" s="1" t="s">
        <v>174</v>
      </c>
      <c r="E118" s="1">
        <v>65</v>
      </c>
      <c r="F118" s="1">
        <v>80</v>
      </c>
      <c r="G118" s="1">
        <v>140</v>
      </c>
      <c r="H118" s="1">
        <v>40</v>
      </c>
      <c r="I118" s="1">
        <v>70</v>
      </c>
      <c r="J118" s="1">
        <v>70</v>
      </c>
      <c r="K118" s="1" t="s">
        <v>390</v>
      </c>
      <c r="L118" s="1" t="s">
        <v>295</v>
      </c>
      <c r="M118" s="1" t="s">
        <v>283</v>
      </c>
      <c r="N118" s="8">
        <f t="shared" si="36"/>
        <v>7</v>
      </c>
      <c r="O118" s="8">
        <f t="shared" si="37"/>
        <v>9</v>
      </c>
      <c r="P118" s="12">
        <f t="shared" ref="P118:Q120" si="43">N118</f>
        <v>7</v>
      </c>
      <c r="Q118" s="11">
        <f t="shared" si="43"/>
        <v>9</v>
      </c>
      <c r="R118" s="8">
        <f t="shared" si="38"/>
        <v>16</v>
      </c>
      <c r="S118" s="1" t="str">
        <f t="shared" si="40"/>
        <v>Steel</v>
      </c>
      <c r="T118" s="1" t="s">
        <v>174</v>
      </c>
      <c r="U118" s="1" t="s">
        <v>138</v>
      </c>
      <c r="Y118" s="1" t="str">
        <f t="shared" si="42"/>
        <v>Skarmory</v>
      </c>
      <c r="AA118" s="1" t="s">
        <v>389</v>
      </c>
      <c r="AB118" s="1">
        <v>0</v>
      </c>
      <c r="AC118" s="1">
        <v>0</v>
      </c>
      <c r="AD118" s="1" t="str">
        <f t="array" ref="AD118">_xlfn.IFS(AB118=1, "starter", AC118=1, "legendary",R118&lt; 13, "weak",R118&lt; 17, "moderate", TRUE, "strong")</f>
        <v>moderate</v>
      </c>
      <c r="AF118" s="1">
        <v>2</v>
      </c>
    </row>
    <row r="119" spans="1:32" x14ac:dyDescent="0.25">
      <c r="A119" s="1">
        <v>116</v>
      </c>
      <c r="B119" s="1" t="s">
        <v>388</v>
      </c>
      <c r="C119" s="1" t="s">
        <v>140</v>
      </c>
      <c r="D119" s="1"/>
      <c r="E119" s="1">
        <v>30</v>
      </c>
      <c r="F119" s="1">
        <v>40</v>
      </c>
      <c r="G119" s="1">
        <v>70</v>
      </c>
      <c r="H119" s="1">
        <v>70</v>
      </c>
      <c r="I119" s="1">
        <v>25</v>
      </c>
      <c r="J119" s="1">
        <v>60</v>
      </c>
      <c r="K119" s="1" t="s">
        <v>383</v>
      </c>
      <c r="L119" s="1" t="s">
        <v>287</v>
      </c>
      <c r="M119" s="1" t="s">
        <v>283</v>
      </c>
      <c r="N119" s="8">
        <v>6</v>
      </c>
      <c r="O119" s="8">
        <v>4</v>
      </c>
      <c r="P119" s="12">
        <f t="shared" si="43"/>
        <v>6</v>
      </c>
      <c r="Q119" s="11">
        <f t="shared" si="43"/>
        <v>4</v>
      </c>
      <c r="R119" s="8">
        <v>10</v>
      </c>
      <c r="S119" s="1" t="s">
        <v>140</v>
      </c>
      <c r="T119" s="1" t="s">
        <v>137</v>
      </c>
      <c r="U119" s="1" t="s">
        <v>138</v>
      </c>
      <c r="V119" s="1" t="s">
        <v>161</v>
      </c>
      <c r="W119" s="1" t="s">
        <v>386</v>
      </c>
      <c r="X119" s="1">
        <f>IF(ISBLANK(W119), "", ROUND(( (R120-6)*(R120-7) - (R119-6)*(R119-7) )/15, 0) + 1)</f>
        <v>5</v>
      </c>
      <c r="Y119" s="1" t="s">
        <v>388</v>
      </c>
      <c r="AA119" s="1" t="s">
        <v>387</v>
      </c>
      <c r="AB119" s="1">
        <v>0</v>
      </c>
      <c r="AC119" s="1">
        <v>0</v>
      </c>
      <c r="AD119" s="1" t="str">
        <f t="array" ref="AD119">_xlfn.IFS(AB119=1, "starter", AC119=1, "legendary",R119&lt; 13, "weak",R119&lt; 17, "moderate", TRUE, "strong")</f>
        <v>weak</v>
      </c>
      <c r="AF119" s="1">
        <v>2</v>
      </c>
    </row>
    <row r="120" spans="1:32" x14ac:dyDescent="0.25">
      <c r="A120" s="1">
        <v>117</v>
      </c>
      <c r="B120" s="1" t="s">
        <v>386</v>
      </c>
      <c r="C120" s="1" t="s">
        <v>140</v>
      </c>
      <c r="D120" s="1"/>
      <c r="E120" s="1">
        <v>55</v>
      </c>
      <c r="F120" s="1">
        <v>65</v>
      </c>
      <c r="G120" s="1">
        <v>95</v>
      </c>
      <c r="H120" s="1">
        <v>95</v>
      </c>
      <c r="I120" s="1">
        <v>45</v>
      </c>
      <c r="J120" s="1">
        <v>85</v>
      </c>
      <c r="K120" s="1" t="s">
        <v>383</v>
      </c>
      <c r="L120" s="1" t="s">
        <v>287</v>
      </c>
      <c r="M120" s="1" t="s">
        <v>283</v>
      </c>
      <c r="N120" s="8">
        <v>9</v>
      </c>
      <c r="O120" s="8">
        <v>6</v>
      </c>
      <c r="P120" s="12">
        <f t="shared" si="43"/>
        <v>9</v>
      </c>
      <c r="Q120" s="11">
        <f t="shared" si="43"/>
        <v>6</v>
      </c>
      <c r="R120" s="8">
        <v>15</v>
      </c>
      <c r="S120" s="1" t="s">
        <v>140</v>
      </c>
      <c r="T120" s="1" t="s">
        <v>137</v>
      </c>
      <c r="U120" s="1" t="s">
        <v>138</v>
      </c>
      <c r="V120" s="1" t="s">
        <v>161</v>
      </c>
      <c r="W120" s="1" t="s">
        <v>91</v>
      </c>
      <c r="X120" s="1">
        <f>IF(ISBLANK(W120), "", ROUND(( (R121-6)*(R121-7) - (R120-6)*(R120-7) )/15, 0) + 1)</f>
        <v>7</v>
      </c>
      <c r="Y120" s="1" t="s">
        <v>386</v>
      </c>
      <c r="AA120" s="1" t="s">
        <v>385</v>
      </c>
      <c r="AB120" s="1">
        <v>0</v>
      </c>
      <c r="AC120" s="1">
        <v>0</v>
      </c>
      <c r="AD120" s="1" t="str">
        <f t="array" ref="AD120">_xlfn.IFS(AB120=1, "starter", AC120=1, "legendary",R120&lt; 13, "weak",R120&lt; 17, "moderate", TRUE, "strong")</f>
        <v>moderate</v>
      </c>
      <c r="AF120" s="1">
        <v>2</v>
      </c>
    </row>
    <row r="121" spans="1:32" x14ac:dyDescent="0.25">
      <c r="A121" s="1">
        <v>230</v>
      </c>
      <c r="B121" s="1" t="s">
        <v>91</v>
      </c>
      <c r="C121" s="1" t="s">
        <v>356</v>
      </c>
      <c r="D121" s="1" t="s">
        <v>384</v>
      </c>
      <c r="E121" s="1">
        <v>75</v>
      </c>
      <c r="F121" s="1">
        <v>95</v>
      </c>
      <c r="G121" s="1">
        <v>95</v>
      </c>
      <c r="H121" s="1">
        <v>95</v>
      </c>
      <c r="I121" s="1">
        <v>95</v>
      </c>
      <c r="J121" s="1">
        <v>85</v>
      </c>
      <c r="K121" s="1" t="s">
        <v>383</v>
      </c>
      <c r="L121" s="1" t="s">
        <v>287</v>
      </c>
      <c r="M121" s="1" t="s">
        <v>283</v>
      </c>
      <c r="N121" s="8">
        <f>ROUND((0.4*J121 + 0.5*MAX(F121,H121) + 0.1*MIN(F121,H121)) / 10, 0)</f>
        <v>9</v>
      </c>
      <c r="O121" s="8">
        <f>ROUND((0.4*E121 + 0.3*G121 + 0.3*I121) / 10, 0)</f>
        <v>9</v>
      </c>
      <c r="P121" s="12">
        <f>N121</f>
        <v>9</v>
      </c>
      <c r="Q121" s="11">
        <f>O121+1</f>
        <v>10</v>
      </c>
      <c r="R121" s="8">
        <f>SUM(P121,Q121)</f>
        <v>19</v>
      </c>
      <c r="S121" s="1" t="str">
        <f>C121</f>
        <v>Water</v>
      </c>
      <c r="T121" s="1" t="s">
        <v>137</v>
      </c>
      <c r="U121" s="1" t="s">
        <v>138</v>
      </c>
      <c r="V121" s="1" t="s">
        <v>161</v>
      </c>
      <c r="Y121" s="1" t="str">
        <f>B121</f>
        <v>Kingdra</v>
      </c>
      <c r="AA121" s="1" t="s">
        <v>354</v>
      </c>
      <c r="AB121" s="1">
        <v>0</v>
      </c>
      <c r="AC121" s="1">
        <v>0</v>
      </c>
      <c r="AD121" s="1" t="str">
        <f t="array" ref="AD121">_xlfn.IFS(AB121=1, "starter", AC121=1, "legendary",R121&lt; 13, "weak",R121&lt; 17, "moderate", TRUE, "strong")</f>
        <v>strong</v>
      </c>
      <c r="AF121" s="1">
        <v>2</v>
      </c>
    </row>
    <row r="122" spans="1:32" x14ac:dyDescent="0.25">
      <c r="A122" s="1">
        <v>231</v>
      </c>
      <c r="B122" s="1" t="s">
        <v>92</v>
      </c>
      <c r="C122" s="1" t="s">
        <v>380</v>
      </c>
      <c r="D122" s="1"/>
      <c r="E122" s="1">
        <v>90</v>
      </c>
      <c r="F122" s="1">
        <v>60</v>
      </c>
      <c r="G122" s="1">
        <v>60</v>
      </c>
      <c r="H122" s="1">
        <v>40</v>
      </c>
      <c r="I122" s="1">
        <v>40</v>
      </c>
      <c r="J122" s="1">
        <v>40</v>
      </c>
      <c r="K122" s="1" t="s">
        <v>382</v>
      </c>
      <c r="L122" s="1" t="s">
        <v>295</v>
      </c>
      <c r="M122" s="1" t="s">
        <v>294</v>
      </c>
      <c r="N122" s="8">
        <f>ROUND((0.4*J122 + 0.5*MAX(F122,H122) + 0.1*MIN(F122,H122)) / 10, 0)</f>
        <v>5</v>
      </c>
      <c r="O122" s="8">
        <f>ROUND((0.4*E122 + 0.3*G122 + 0.3*I122) / 10, 0)</f>
        <v>7</v>
      </c>
      <c r="P122" s="12">
        <f>N122</f>
        <v>5</v>
      </c>
      <c r="Q122" s="11">
        <f>O122</f>
        <v>7</v>
      </c>
      <c r="R122" s="8">
        <f>SUM(P122,Q122)</f>
        <v>12</v>
      </c>
      <c r="S122" s="1" t="str">
        <f>C122</f>
        <v>Ground</v>
      </c>
      <c r="T122" s="1" t="s">
        <v>138</v>
      </c>
      <c r="U122" s="1" t="s">
        <v>147</v>
      </c>
      <c r="V122" s="1" t="s">
        <v>156</v>
      </c>
      <c r="W122" s="1" t="s">
        <v>93</v>
      </c>
      <c r="X122" s="1">
        <f t="shared" ref="X122:X137" si="44">IF(ISBLANK(W122), "", ROUND(( (R123-6)*(R123-7) - (R122-6)*(R122-7) )/15, 0) + 1)</f>
        <v>8</v>
      </c>
      <c r="Y122" s="1" t="str">
        <f>B122</f>
        <v>Phanpy</v>
      </c>
      <c r="AA122" s="1" t="s">
        <v>381</v>
      </c>
      <c r="AB122" s="1">
        <v>0</v>
      </c>
      <c r="AC122" s="1">
        <v>0</v>
      </c>
      <c r="AD122" s="1" t="str">
        <f t="array" ref="AD122">_xlfn.IFS(AB122=1, "starter", AC122=1, "legendary",R122&lt; 13, "weak",R122&lt; 17, "moderate", TRUE, "strong")</f>
        <v>weak</v>
      </c>
      <c r="AF122" s="1">
        <v>1</v>
      </c>
    </row>
    <row r="123" spans="1:32" x14ac:dyDescent="0.25">
      <c r="A123" s="1">
        <v>232</v>
      </c>
      <c r="B123" s="1" t="s">
        <v>93</v>
      </c>
      <c r="C123" s="1" t="s">
        <v>380</v>
      </c>
      <c r="D123" s="1"/>
      <c r="E123" s="1">
        <v>90</v>
      </c>
      <c r="F123" s="1">
        <v>120</v>
      </c>
      <c r="G123" s="1">
        <v>120</v>
      </c>
      <c r="H123" s="1">
        <v>60</v>
      </c>
      <c r="I123" s="1">
        <v>60</v>
      </c>
      <c r="J123" s="1">
        <v>50</v>
      </c>
      <c r="K123" s="1" t="s">
        <v>379</v>
      </c>
      <c r="L123" s="1" t="s">
        <v>295</v>
      </c>
      <c r="M123" s="1" t="s">
        <v>294</v>
      </c>
      <c r="N123" s="8">
        <f>ROUND((0.4*J123 + 0.5*MAX(F123,H123) + 0.1*MIN(F123,H123)) / 10, 0)</f>
        <v>9</v>
      </c>
      <c r="O123" s="8">
        <f>ROUND((0.4*E123 + 0.3*G123 + 0.3*I123) / 10, 0)</f>
        <v>9</v>
      </c>
      <c r="P123" s="12">
        <f>N123</f>
        <v>9</v>
      </c>
      <c r="Q123" s="11">
        <f>O123</f>
        <v>9</v>
      </c>
      <c r="R123" s="8">
        <f>SUM(P123,Q123)</f>
        <v>18</v>
      </c>
      <c r="S123" s="1" t="str">
        <f>C123</f>
        <v>Ground</v>
      </c>
      <c r="T123" s="1" t="s">
        <v>138</v>
      </c>
      <c r="U123" s="1" t="s">
        <v>147</v>
      </c>
      <c r="V123" s="1" t="s">
        <v>156</v>
      </c>
      <c r="X123" s="1" t="str">
        <f t="shared" si="44"/>
        <v/>
      </c>
      <c r="Y123" s="1" t="str">
        <f>B123</f>
        <v>Donphan</v>
      </c>
      <c r="AA123" s="1" t="s">
        <v>199</v>
      </c>
      <c r="AB123" s="1">
        <v>0</v>
      </c>
      <c r="AC123" s="1">
        <v>0</v>
      </c>
      <c r="AD123" s="1" t="str">
        <f t="array" ref="AD123">_xlfn.IFS(AB123=1, "starter", AC123=1, "legendary",R123&lt; 13, "weak",R123&lt; 17, "moderate", TRUE, "strong")</f>
        <v>strong</v>
      </c>
      <c r="AF123" s="1">
        <v>2</v>
      </c>
    </row>
    <row r="124" spans="1:32" x14ac:dyDescent="0.25">
      <c r="A124" s="1">
        <v>137</v>
      </c>
      <c r="B124" s="1" t="s">
        <v>378</v>
      </c>
      <c r="C124" s="1" t="s">
        <v>138</v>
      </c>
      <c r="D124" s="1"/>
      <c r="E124" s="1">
        <v>65</v>
      </c>
      <c r="F124" s="1">
        <v>60</v>
      </c>
      <c r="G124" s="1">
        <v>70</v>
      </c>
      <c r="H124" s="1">
        <v>85</v>
      </c>
      <c r="I124" s="1">
        <v>75</v>
      </c>
      <c r="J124" s="1">
        <v>40</v>
      </c>
      <c r="K124" s="1" t="s">
        <v>194</v>
      </c>
      <c r="L124" s="1" t="s">
        <v>295</v>
      </c>
      <c r="M124" s="1" t="s">
        <v>374</v>
      </c>
      <c r="N124" s="8">
        <v>6</v>
      </c>
      <c r="O124" s="8">
        <v>7</v>
      </c>
      <c r="P124" s="12">
        <v>6</v>
      </c>
      <c r="Q124" s="11">
        <v>7</v>
      </c>
      <c r="R124" s="8">
        <v>13</v>
      </c>
      <c r="S124" s="1" t="s">
        <v>138</v>
      </c>
      <c r="T124" s="1" t="s">
        <v>171</v>
      </c>
      <c r="U124" s="1" t="s">
        <v>152</v>
      </c>
      <c r="V124" s="1" t="s">
        <v>147</v>
      </c>
      <c r="W124" s="1" t="s">
        <v>94</v>
      </c>
      <c r="X124" s="1">
        <f t="shared" si="44"/>
        <v>6</v>
      </c>
      <c r="Y124" s="1" t="s">
        <v>378</v>
      </c>
      <c r="AA124" s="1" t="s">
        <v>377</v>
      </c>
      <c r="AB124" s="1">
        <v>0</v>
      </c>
      <c r="AC124" s="1">
        <v>0</v>
      </c>
      <c r="AD124" s="1" t="s">
        <v>376</v>
      </c>
      <c r="AF124" s="1">
        <v>2</v>
      </c>
    </row>
    <row r="125" spans="1:32" x14ac:dyDescent="0.25">
      <c r="A125" s="1">
        <v>233</v>
      </c>
      <c r="B125" s="1" t="s">
        <v>94</v>
      </c>
      <c r="C125" s="1" t="s">
        <v>363</v>
      </c>
      <c r="D125" s="1"/>
      <c r="E125" s="1">
        <v>85</v>
      </c>
      <c r="F125" s="1">
        <v>80</v>
      </c>
      <c r="G125" s="1">
        <v>90</v>
      </c>
      <c r="H125" s="1">
        <v>105</v>
      </c>
      <c r="I125" s="1">
        <v>95</v>
      </c>
      <c r="J125" s="1">
        <v>60</v>
      </c>
      <c r="K125" s="1" t="s">
        <v>194</v>
      </c>
      <c r="L125" s="1" t="s">
        <v>295</v>
      </c>
      <c r="M125" s="1" t="s">
        <v>374</v>
      </c>
      <c r="N125" s="8">
        <f>ROUND((0.4*J125 + 0.5*MAX(F125,H125) + 0.1*MIN(F125,H125)) / 10, 0)</f>
        <v>8</v>
      </c>
      <c r="O125" s="8">
        <f>ROUND((0.4*E125 + 0.3*G125 + 0.3*I125) / 10, 0)</f>
        <v>9</v>
      </c>
      <c r="P125" s="12">
        <f>N125</f>
        <v>8</v>
      </c>
      <c r="Q125" s="11">
        <f>O125</f>
        <v>9</v>
      </c>
      <c r="R125" s="8">
        <f>SUM(P125,Q125)</f>
        <v>17</v>
      </c>
      <c r="S125" s="1" t="str">
        <f>C125</f>
        <v>Normal</v>
      </c>
      <c r="T125" s="1" t="s">
        <v>171</v>
      </c>
      <c r="U125" s="1" t="s">
        <v>152</v>
      </c>
      <c r="V125" s="1" t="s">
        <v>147</v>
      </c>
      <c r="W125" s="1" t="s">
        <v>195</v>
      </c>
      <c r="X125" s="1">
        <f t="shared" si="44"/>
        <v>4</v>
      </c>
      <c r="Y125" s="1" t="str">
        <f>B125</f>
        <v>Porygon2</v>
      </c>
      <c r="AA125" s="1" t="s">
        <v>375</v>
      </c>
      <c r="AB125" s="1">
        <v>0</v>
      </c>
      <c r="AC125" s="1">
        <v>0</v>
      </c>
      <c r="AD125" s="1" t="str">
        <f t="array" ref="AD125">_xlfn.IFS(AB125=1, "starter", AC125=1, "legendary",R125&lt; 13, "weak",R125&lt; 17, "moderate", TRUE, "strong")</f>
        <v>strong</v>
      </c>
      <c r="AF125" s="1">
        <v>2</v>
      </c>
    </row>
    <row r="126" spans="1:32" x14ac:dyDescent="0.25">
      <c r="A126" s="1">
        <v>474</v>
      </c>
      <c r="B126" s="1" t="s">
        <v>195</v>
      </c>
      <c r="C126" s="1" t="s">
        <v>138</v>
      </c>
      <c r="D126" s="1"/>
      <c r="E126" s="1">
        <v>85</v>
      </c>
      <c r="F126" s="1">
        <v>80</v>
      </c>
      <c r="G126" s="1">
        <v>70</v>
      </c>
      <c r="H126" s="1">
        <v>135</v>
      </c>
      <c r="I126" s="1">
        <v>75</v>
      </c>
      <c r="J126" s="1">
        <v>90</v>
      </c>
      <c r="K126" s="1" t="s">
        <v>194</v>
      </c>
      <c r="L126" s="1" t="s">
        <v>295</v>
      </c>
      <c r="M126" s="1" t="s">
        <v>374</v>
      </c>
      <c r="N126" s="8">
        <v>11</v>
      </c>
      <c r="O126" s="8">
        <v>8</v>
      </c>
      <c r="P126" s="12">
        <v>11</v>
      </c>
      <c r="Q126" s="11">
        <v>8</v>
      </c>
      <c r="R126" s="8">
        <v>19</v>
      </c>
      <c r="S126" s="1" t="s">
        <v>138</v>
      </c>
      <c r="T126" s="1" t="s">
        <v>171</v>
      </c>
      <c r="U126" s="1" t="s">
        <v>152</v>
      </c>
      <c r="V126" s="1" t="s">
        <v>147</v>
      </c>
      <c r="X126" s="1" t="str">
        <f t="shared" si="44"/>
        <v/>
      </c>
      <c r="Y126" s="1" t="s">
        <v>195</v>
      </c>
      <c r="AA126" s="1" t="s">
        <v>193</v>
      </c>
      <c r="AB126" s="1">
        <v>0</v>
      </c>
      <c r="AC126" s="1">
        <v>0</v>
      </c>
      <c r="AD126" s="1" t="s">
        <v>364</v>
      </c>
      <c r="AF126" s="1">
        <v>2</v>
      </c>
    </row>
    <row r="127" spans="1:32" x14ac:dyDescent="0.25">
      <c r="A127" s="1">
        <v>235</v>
      </c>
      <c r="B127" s="1" t="s">
        <v>95</v>
      </c>
      <c r="C127" s="1" t="s">
        <v>363</v>
      </c>
      <c r="D127" s="1"/>
      <c r="E127" s="1">
        <v>55</v>
      </c>
      <c r="F127" s="1">
        <v>20</v>
      </c>
      <c r="G127" s="1">
        <v>35</v>
      </c>
      <c r="H127" s="1">
        <v>20</v>
      </c>
      <c r="I127" s="1">
        <v>45</v>
      </c>
      <c r="J127" s="1">
        <v>75</v>
      </c>
      <c r="K127" s="1" t="s">
        <v>373</v>
      </c>
      <c r="L127" s="1" t="s">
        <v>284</v>
      </c>
      <c r="M127" s="1" t="s">
        <v>372</v>
      </c>
      <c r="N127" s="8">
        <f>ROUND((0.4*J127 + 0.5*MAX(F127,H127) + 0.1*MIN(F127,H127)) / 10, 0)</f>
        <v>4</v>
      </c>
      <c r="O127" s="8">
        <f>ROUND((0.4*E127 + 0.3*G127 + 0.3*I127) / 10, 0)</f>
        <v>5</v>
      </c>
      <c r="P127" s="12">
        <f>N127</f>
        <v>4</v>
      </c>
      <c r="Q127" s="11">
        <f>O127</f>
        <v>5</v>
      </c>
      <c r="R127" s="8">
        <f>SUM(P127,Q127)</f>
        <v>9</v>
      </c>
      <c r="S127" s="1" t="str">
        <f>C127</f>
        <v>Normal</v>
      </c>
      <c r="X127" s="1" t="str">
        <f t="shared" si="44"/>
        <v/>
      </c>
      <c r="Y127" s="1" t="str">
        <f>B127</f>
        <v>Smeargle</v>
      </c>
      <c r="AA127" s="1" t="s">
        <v>371</v>
      </c>
      <c r="AB127" s="1">
        <v>0</v>
      </c>
      <c r="AC127" s="1">
        <v>0</v>
      </c>
      <c r="AD127" s="1" t="str">
        <f t="array" ref="AD127">_xlfn.IFS(AB127=1, "starter", AC127=1, "legendary",R127&lt; 13, "weak",R127&lt; 17, "moderate", TRUE, "strong")</f>
        <v>weak</v>
      </c>
      <c r="AF127" s="1">
        <v>2</v>
      </c>
    </row>
    <row r="128" spans="1:32" x14ac:dyDescent="0.25">
      <c r="A128" s="1">
        <v>238</v>
      </c>
      <c r="B128" s="1" t="s">
        <v>96</v>
      </c>
      <c r="C128" s="1" t="s">
        <v>370</v>
      </c>
      <c r="D128" s="1" t="s">
        <v>353</v>
      </c>
      <c r="E128" s="1">
        <v>45</v>
      </c>
      <c r="F128" s="1">
        <v>30</v>
      </c>
      <c r="G128" s="1">
        <v>15</v>
      </c>
      <c r="H128" s="1">
        <v>85</v>
      </c>
      <c r="I128" s="1">
        <v>65</v>
      </c>
      <c r="J128" s="1">
        <v>65</v>
      </c>
      <c r="K128" s="1" t="s">
        <v>369</v>
      </c>
      <c r="L128" s="1" t="s">
        <v>336</v>
      </c>
      <c r="M128" s="1" t="s">
        <v>351</v>
      </c>
      <c r="N128" s="8">
        <f>ROUND((0.4*J128 + 0.5*MAX(F128,H128) + 0.1*MIN(F128,H128)) / 10, 0)</f>
        <v>7</v>
      </c>
      <c r="O128" s="8">
        <f>ROUND((0.4*E128 + 0.3*G128 + 0.3*I128) / 10, 0)</f>
        <v>4</v>
      </c>
      <c r="P128" s="12">
        <f>N128</f>
        <v>7</v>
      </c>
      <c r="Q128" s="11">
        <f>O128</f>
        <v>4</v>
      </c>
      <c r="R128" s="8">
        <f>SUM(P128,Q128)</f>
        <v>11</v>
      </c>
      <c r="S128" s="1" t="str">
        <f>C128</f>
        <v>Ice</v>
      </c>
      <c r="T128" s="1" t="s">
        <v>171</v>
      </c>
      <c r="U128" s="1" t="s">
        <v>297</v>
      </c>
      <c r="V128" s="1" t="s">
        <v>146</v>
      </c>
      <c r="W128" s="1" t="s">
        <v>366</v>
      </c>
      <c r="X128" s="1">
        <f t="shared" si="44"/>
        <v>7</v>
      </c>
      <c r="Y128" s="1" t="str">
        <f>B128</f>
        <v>Smoochum</v>
      </c>
      <c r="AA128" s="1" t="s">
        <v>368</v>
      </c>
      <c r="AB128" s="1">
        <v>0</v>
      </c>
      <c r="AC128" s="1">
        <v>0</v>
      </c>
      <c r="AD128" s="1" t="str">
        <f t="array" ref="AD128">_xlfn.IFS(AB128=1, "starter", AC128=1, "legendary",R128&lt; 13, "weak",R128&lt; 17, "moderate", TRUE, "strong")</f>
        <v>weak</v>
      </c>
      <c r="AF128" s="1">
        <v>1</v>
      </c>
    </row>
    <row r="129" spans="1:32" x14ac:dyDescent="0.25">
      <c r="A129" s="1">
        <v>124</v>
      </c>
      <c r="B129" s="1" t="s">
        <v>366</v>
      </c>
      <c r="C129" s="1" t="s">
        <v>161</v>
      </c>
      <c r="D129" s="1" t="s">
        <v>171</v>
      </c>
      <c r="E129" s="1">
        <v>65</v>
      </c>
      <c r="F129" s="1">
        <v>50</v>
      </c>
      <c r="G129" s="1">
        <v>35</v>
      </c>
      <c r="H129" s="1">
        <v>115</v>
      </c>
      <c r="I129" s="1">
        <v>95</v>
      </c>
      <c r="J129" s="1">
        <v>95</v>
      </c>
      <c r="K129" s="1" t="s">
        <v>367</v>
      </c>
      <c r="L129" s="1" t="s">
        <v>336</v>
      </c>
      <c r="M129" s="1" t="s">
        <v>351</v>
      </c>
      <c r="N129" s="8">
        <v>10</v>
      </c>
      <c r="O129" s="8">
        <v>7</v>
      </c>
      <c r="P129" s="12">
        <v>10</v>
      </c>
      <c r="Q129" s="11">
        <v>7</v>
      </c>
      <c r="R129" s="8">
        <v>17</v>
      </c>
      <c r="S129" s="1" t="s">
        <v>161</v>
      </c>
      <c r="T129" s="1" t="s">
        <v>171</v>
      </c>
      <c r="U129" s="1" t="s">
        <v>297</v>
      </c>
      <c r="V129" s="1" t="s">
        <v>146</v>
      </c>
      <c r="X129" s="1" t="str">
        <f t="shared" si="44"/>
        <v/>
      </c>
      <c r="Y129" s="1" t="s">
        <v>366</v>
      </c>
      <c r="AA129" s="1" t="s">
        <v>365</v>
      </c>
      <c r="AB129" s="1">
        <v>0</v>
      </c>
      <c r="AC129" s="1">
        <v>0</v>
      </c>
      <c r="AD129" s="1" t="s">
        <v>364</v>
      </c>
      <c r="AF129" s="1">
        <v>2</v>
      </c>
    </row>
    <row r="130" spans="1:32" x14ac:dyDescent="0.25">
      <c r="A130" s="1">
        <v>241</v>
      </c>
      <c r="B130" s="1" t="s">
        <v>97</v>
      </c>
      <c r="C130" s="1" t="s">
        <v>363</v>
      </c>
      <c r="D130" s="1"/>
      <c r="E130" s="1">
        <v>95</v>
      </c>
      <c r="F130" s="1">
        <v>80</v>
      </c>
      <c r="G130" s="1">
        <v>105</v>
      </c>
      <c r="H130" s="1">
        <v>40</v>
      </c>
      <c r="I130" s="1">
        <v>70</v>
      </c>
      <c r="J130" s="1">
        <v>100</v>
      </c>
      <c r="K130" s="1" t="s">
        <v>362</v>
      </c>
      <c r="L130" s="1" t="s">
        <v>284</v>
      </c>
      <c r="M130" s="1" t="s">
        <v>283</v>
      </c>
      <c r="N130" s="8">
        <f t="shared" ref="N130:N164" si="45">ROUND((0.4*J130 + 0.5*MAX(F130,H130) + 0.1*MIN(F130,H130)) / 10, 0)</f>
        <v>8</v>
      </c>
      <c r="O130" s="8">
        <f t="shared" ref="O130:O164" si="46">ROUND((0.4*E130 + 0.3*G130 + 0.3*I130) / 10, 0)</f>
        <v>9</v>
      </c>
      <c r="P130" s="12">
        <f t="shared" ref="P130:P141" si="47">N130</f>
        <v>8</v>
      </c>
      <c r="Q130" s="11">
        <f t="shared" ref="Q130:Q141" si="48">O130</f>
        <v>9</v>
      </c>
      <c r="R130" s="8">
        <f t="shared" ref="R130:R164" si="49">SUM(P130,Q130)</f>
        <v>17</v>
      </c>
      <c r="S130" s="1" t="str">
        <f t="shared" ref="S130:S164" si="50">C130</f>
        <v>Normal</v>
      </c>
      <c r="T130" s="1" t="s">
        <v>146</v>
      </c>
      <c r="U130" s="1" t="s">
        <v>152</v>
      </c>
      <c r="V130" s="1" t="s">
        <v>156</v>
      </c>
      <c r="X130" s="1" t="str">
        <f t="shared" si="44"/>
        <v/>
      </c>
      <c r="Y130" s="1" t="str">
        <f t="shared" ref="Y130:Y135" si="51">B130</f>
        <v>Miltank</v>
      </c>
      <c r="AA130" s="1" t="s">
        <v>361</v>
      </c>
      <c r="AB130" s="1">
        <v>0</v>
      </c>
      <c r="AC130" s="1">
        <v>0</v>
      </c>
      <c r="AD130" s="1" t="str">
        <f t="array" ref="AD130">_xlfn.IFS(AB130=1, "starter", AC130=1, "legendary",R130&lt; 13, "weak",R130&lt; 17, "moderate", TRUE, "strong")</f>
        <v>strong</v>
      </c>
      <c r="AF130" s="1">
        <v>2</v>
      </c>
    </row>
    <row r="131" spans="1:32" x14ac:dyDescent="0.25">
      <c r="A131" s="1">
        <v>243</v>
      </c>
      <c r="B131" s="1" t="s">
        <v>98</v>
      </c>
      <c r="C131" s="1" t="s">
        <v>360</v>
      </c>
      <c r="D131" s="1"/>
      <c r="E131" s="1">
        <v>90</v>
      </c>
      <c r="F131" s="1">
        <v>85</v>
      </c>
      <c r="G131" s="1">
        <v>75</v>
      </c>
      <c r="H131" s="1">
        <v>115</v>
      </c>
      <c r="I131" s="1">
        <v>100</v>
      </c>
      <c r="J131" s="1">
        <v>115</v>
      </c>
      <c r="K131" s="1" t="s">
        <v>359</v>
      </c>
      <c r="L131" s="1" t="s">
        <v>295</v>
      </c>
      <c r="M131" s="1" t="s">
        <v>294</v>
      </c>
      <c r="N131" s="1">
        <f t="shared" si="45"/>
        <v>11</v>
      </c>
      <c r="O131" s="8">
        <f t="shared" si="46"/>
        <v>9</v>
      </c>
      <c r="P131" s="12">
        <f t="shared" si="47"/>
        <v>11</v>
      </c>
      <c r="Q131" s="11">
        <f t="shared" si="48"/>
        <v>9</v>
      </c>
      <c r="R131" s="8">
        <f t="shared" si="49"/>
        <v>20</v>
      </c>
      <c r="S131" s="1" t="str">
        <f t="shared" si="50"/>
        <v>Electric</v>
      </c>
      <c r="T131" s="1" t="s">
        <v>138</v>
      </c>
      <c r="U131" s="1" t="s">
        <v>147</v>
      </c>
      <c r="V131" s="1" t="s">
        <v>171</v>
      </c>
      <c r="X131" s="1" t="str">
        <f t="shared" si="44"/>
        <v/>
      </c>
      <c r="Y131" s="1" t="str">
        <f t="shared" si="51"/>
        <v>Raikou</v>
      </c>
      <c r="AA131" s="1" t="s">
        <v>149</v>
      </c>
      <c r="AB131" s="1">
        <v>0</v>
      </c>
      <c r="AC131" s="1">
        <v>1</v>
      </c>
      <c r="AD131" s="1" t="str">
        <f t="array" ref="AD131">_xlfn.IFS(AB131=1, "starter", AC131=1, "legendary",R131&lt; 13, "weak",R131&lt; 17, "moderate", TRUE, "strong")</f>
        <v>legendary</v>
      </c>
      <c r="AF131" s="1">
        <v>1</v>
      </c>
    </row>
    <row r="132" spans="1:32" x14ac:dyDescent="0.25">
      <c r="A132" s="1">
        <v>244</v>
      </c>
      <c r="B132" s="1" t="s">
        <v>99</v>
      </c>
      <c r="C132" s="1" t="s">
        <v>348</v>
      </c>
      <c r="D132" s="1"/>
      <c r="E132" s="1">
        <v>115</v>
      </c>
      <c r="F132" s="1">
        <v>115</v>
      </c>
      <c r="G132" s="1">
        <v>85</v>
      </c>
      <c r="H132" s="1">
        <v>90</v>
      </c>
      <c r="I132" s="1">
        <v>75</v>
      </c>
      <c r="J132" s="1">
        <v>100</v>
      </c>
      <c r="K132" s="1" t="s">
        <v>358</v>
      </c>
      <c r="L132" s="1" t="s">
        <v>295</v>
      </c>
      <c r="M132" s="1" t="s">
        <v>283</v>
      </c>
      <c r="N132" s="1">
        <f t="shared" si="45"/>
        <v>11</v>
      </c>
      <c r="O132" s="8">
        <f t="shared" si="46"/>
        <v>9</v>
      </c>
      <c r="P132" s="12">
        <f t="shared" si="47"/>
        <v>11</v>
      </c>
      <c r="Q132" s="11">
        <f t="shared" si="48"/>
        <v>9</v>
      </c>
      <c r="R132" s="8">
        <f t="shared" si="49"/>
        <v>20</v>
      </c>
      <c r="S132" s="1" t="str">
        <f t="shared" si="50"/>
        <v>Fire</v>
      </c>
      <c r="T132" s="1" t="s">
        <v>138</v>
      </c>
      <c r="U132" s="1" t="s">
        <v>147</v>
      </c>
      <c r="V132" s="1" t="s">
        <v>171</v>
      </c>
      <c r="X132" s="1" t="str">
        <f t="shared" si="44"/>
        <v/>
      </c>
      <c r="Y132" s="1" t="str">
        <f t="shared" si="51"/>
        <v>Entei</v>
      </c>
      <c r="AA132" s="1" t="s">
        <v>357</v>
      </c>
      <c r="AB132" s="1">
        <v>0</v>
      </c>
      <c r="AC132" s="1">
        <v>1</v>
      </c>
      <c r="AD132" s="1" t="str">
        <f t="array" ref="AD132">_xlfn.IFS(AB132=1, "starter", AC132=1, "legendary",R132&lt; 13, "weak",R132&lt; 17, "moderate", TRUE, "strong")</f>
        <v>legendary</v>
      </c>
      <c r="AF132" s="1">
        <v>1</v>
      </c>
    </row>
    <row r="133" spans="1:32" x14ac:dyDescent="0.25">
      <c r="A133" s="1">
        <v>245</v>
      </c>
      <c r="B133" s="1" t="s">
        <v>100</v>
      </c>
      <c r="C133" s="1" t="s">
        <v>356</v>
      </c>
      <c r="D133" s="1"/>
      <c r="E133" s="1">
        <v>100</v>
      </c>
      <c r="F133" s="1">
        <v>75</v>
      </c>
      <c r="G133" s="1">
        <v>115</v>
      </c>
      <c r="H133" s="1">
        <v>90</v>
      </c>
      <c r="I133" s="1">
        <v>115</v>
      </c>
      <c r="J133" s="1">
        <v>85</v>
      </c>
      <c r="K133" s="1" t="s">
        <v>355</v>
      </c>
      <c r="L133" s="1" t="s">
        <v>295</v>
      </c>
      <c r="M133" s="1" t="s">
        <v>351</v>
      </c>
      <c r="N133" s="1">
        <f t="shared" si="45"/>
        <v>9</v>
      </c>
      <c r="O133" s="8">
        <f t="shared" si="46"/>
        <v>11</v>
      </c>
      <c r="P133" s="12">
        <f t="shared" si="47"/>
        <v>9</v>
      </c>
      <c r="Q133" s="11">
        <f t="shared" si="48"/>
        <v>11</v>
      </c>
      <c r="R133" s="8">
        <f t="shared" si="49"/>
        <v>20</v>
      </c>
      <c r="S133" s="1" t="str">
        <f t="shared" si="50"/>
        <v>Water</v>
      </c>
      <c r="T133" s="1" t="s">
        <v>138</v>
      </c>
      <c r="U133" s="1" t="s">
        <v>147</v>
      </c>
      <c r="V133" s="1" t="s">
        <v>171</v>
      </c>
      <c r="X133" s="1" t="str">
        <f t="shared" si="44"/>
        <v/>
      </c>
      <c r="Y133" s="1" t="str">
        <f t="shared" si="51"/>
        <v>Suicune</v>
      </c>
      <c r="AA133" s="1" t="s">
        <v>354</v>
      </c>
      <c r="AB133" s="1">
        <v>0</v>
      </c>
      <c r="AC133" s="1">
        <v>1</v>
      </c>
      <c r="AD133" s="1" t="str">
        <f t="array" ref="AD133">_xlfn.IFS(AB133=1, "starter", AC133=1, "legendary",R133&lt; 13, "weak",R133&lt; 17, "moderate", TRUE, "strong")</f>
        <v>legendary</v>
      </c>
      <c r="AF133" s="1">
        <v>1</v>
      </c>
    </row>
    <row r="134" spans="1:32" x14ac:dyDescent="0.25">
      <c r="A134" s="1">
        <v>249</v>
      </c>
      <c r="B134" s="1" t="s">
        <v>101</v>
      </c>
      <c r="C134" s="1" t="s">
        <v>353</v>
      </c>
      <c r="D134" s="1" t="s">
        <v>174</v>
      </c>
      <c r="E134" s="1">
        <v>106</v>
      </c>
      <c r="F134" s="1">
        <v>90</v>
      </c>
      <c r="G134" s="1">
        <v>130</v>
      </c>
      <c r="H134" s="1">
        <v>90</v>
      </c>
      <c r="I134" s="1">
        <v>154</v>
      </c>
      <c r="J134" s="1">
        <v>110</v>
      </c>
      <c r="K134" s="1" t="s">
        <v>352</v>
      </c>
      <c r="L134" s="1" t="s">
        <v>295</v>
      </c>
      <c r="M134" s="1" t="s">
        <v>351</v>
      </c>
      <c r="N134" s="1">
        <f t="shared" si="45"/>
        <v>10</v>
      </c>
      <c r="O134" s="8">
        <f t="shared" si="46"/>
        <v>13</v>
      </c>
      <c r="P134" s="12">
        <f t="shared" si="47"/>
        <v>10</v>
      </c>
      <c r="Q134" s="11">
        <f t="shared" si="48"/>
        <v>13</v>
      </c>
      <c r="R134" s="8">
        <f t="shared" si="49"/>
        <v>23</v>
      </c>
      <c r="S134" s="1" t="str">
        <f t="shared" si="50"/>
        <v>Psychic</v>
      </c>
      <c r="T134" s="1" t="s">
        <v>139</v>
      </c>
      <c r="U134" s="1" t="s">
        <v>137</v>
      </c>
      <c r="V134" s="1" t="s">
        <v>161</v>
      </c>
      <c r="X134" s="1" t="str">
        <f t="shared" si="44"/>
        <v/>
      </c>
      <c r="Y134" s="1" t="str">
        <f t="shared" si="51"/>
        <v>Lugia</v>
      </c>
      <c r="AA134" s="1" t="s">
        <v>350</v>
      </c>
      <c r="AB134" s="1">
        <v>0</v>
      </c>
      <c r="AC134" s="1">
        <v>1</v>
      </c>
      <c r="AD134" s="1" t="str">
        <f t="array" ref="AD134">_xlfn.IFS(AB134=1, "starter", AC134=1, "legendary",R134&lt; 13, "weak",R134&lt; 17, "moderate", TRUE, "strong")</f>
        <v>legendary</v>
      </c>
      <c r="AF134" s="1">
        <v>1</v>
      </c>
    </row>
    <row r="135" spans="1:32" x14ac:dyDescent="0.25">
      <c r="A135" s="1">
        <v>250</v>
      </c>
      <c r="B135" s="1" t="s">
        <v>349</v>
      </c>
      <c r="C135" s="1" t="s">
        <v>348</v>
      </c>
      <c r="D135" s="1" t="s">
        <v>174</v>
      </c>
      <c r="E135" s="1">
        <v>106</v>
      </c>
      <c r="F135" s="1">
        <v>130</v>
      </c>
      <c r="G135" s="1">
        <v>90</v>
      </c>
      <c r="H135" s="1">
        <v>110</v>
      </c>
      <c r="I135" s="1">
        <v>154</v>
      </c>
      <c r="J135" s="1">
        <v>90</v>
      </c>
      <c r="K135" s="1" t="s">
        <v>347</v>
      </c>
      <c r="L135" s="1" t="s">
        <v>295</v>
      </c>
      <c r="M135" s="1" t="s">
        <v>294</v>
      </c>
      <c r="N135" s="1">
        <f t="shared" si="45"/>
        <v>11</v>
      </c>
      <c r="O135" s="8">
        <f t="shared" si="46"/>
        <v>12</v>
      </c>
      <c r="P135" s="12">
        <f t="shared" si="47"/>
        <v>11</v>
      </c>
      <c r="Q135" s="11">
        <f t="shared" si="48"/>
        <v>12</v>
      </c>
      <c r="R135" s="8">
        <f t="shared" si="49"/>
        <v>23</v>
      </c>
      <c r="S135" s="1" t="str">
        <f t="shared" si="50"/>
        <v>Fire</v>
      </c>
      <c r="T135" s="1" t="s">
        <v>139</v>
      </c>
      <c r="U135" s="1" t="s">
        <v>171</v>
      </c>
      <c r="V135" s="1" t="s">
        <v>138</v>
      </c>
      <c r="X135" s="1" t="str">
        <f t="shared" si="44"/>
        <v/>
      </c>
      <c r="Y135" s="1" t="str">
        <f t="shared" si="51"/>
        <v>Ho-Oh</v>
      </c>
      <c r="AA135" s="1" t="s">
        <v>346</v>
      </c>
      <c r="AB135" s="1">
        <v>0</v>
      </c>
      <c r="AC135" s="1">
        <v>1</v>
      </c>
      <c r="AD135" s="1" t="str">
        <f t="array" ref="AD135">_xlfn.IFS(AB135=1, "starter", AC135=1, "legendary",R135&lt; 13, "weak",R135&lt; 17, "moderate", TRUE, "strong")</f>
        <v>legendary</v>
      </c>
      <c r="AF135" s="1">
        <v>1</v>
      </c>
    </row>
    <row r="136" spans="1:32" x14ac:dyDescent="0.25">
      <c r="A136" s="1">
        <v>524</v>
      </c>
      <c r="B136" s="1" t="s">
        <v>344</v>
      </c>
      <c r="C136" s="1" t="s">
        <v>156</v>
      </c>
      <c r="D136" s="1"/>
      <c r="E136" s="1">
        <v>55</v>
      </c>
      <c r="F136" s="1">
        <v>75</v>
      </c>
      <c r="G136" s="1">
        <v>85</v>
      </c>
      <c r="H136" s="1">
        <v>25</v>
      </c>
      <c r="I136" s="1">
        <v>25</v>
      </c>
      <c r="J136" s="1">
        <v>15</v>
      </c>
      <c r="K136" s="1" t="s">
        <v>345</v>
      </c>
      <c r="L136" s="1" t="s">
        <v>295</v>
      </c>
      <c r="M136" s="1" t="s">
        <v>283</v>
      </c>
      <c r="N136" s="1">
        <f t="shared" si="45"/>
        <v>5</v>
      </c>
      <c r="O136" s="1">
        <f t="shared" si="46"/>
        <v>6</v>
      </c>
      <c r="P136" s="12">
        <f t="shared" si="47"/>
        <v>5</v>
      </c>
      <c r="Q136" s="11">
        <f t="shared" si="48"/>
        <v>6</v>
      </c>
      <c r="R136" s="1">
        <f t="shared" si="49"/>
        <v>11</v>
      </c>
      <c r="S136" s="1" t="str">
        <f t="shared" si="50"/>
        <v>rock</v>
      </c>
      <c r="T136" s="1" t="s">
        <v>138</v>
      </c>
      <c r="U136" s="1" t="s">
        <v>145</v>
      </c>
      <c r="V136" s="1" t="s">
        <v>150</v>
      </c>
      <c r="W136" s="1" t="s">
        <v>180</v>
      </c>
      <c r="X136" s="1">
        <f t="shared" si="44"/>
        <v>3</v>
      </c>
      <c r="Y136" s="1" t="s">
        <v>344</v>
      </c>
      <c r="AA136" s="1" t="s">
        <v>343</v>
      </c>
      <c r="AB136" s="1">
        <v>0</v>
      </c>
      <c r="AC136" s="1">
        <v>0</v>
      </c>
      <c r="AD136" s="1" t="str">
        <f t="array" ref="AD136">_xlfn.IFS(AB136=1, "starter", AC136=1, "legendary",R136&lt; 13, "weak",R136&lt; 17, "moderate", TRUE, "strong")</f>
        <v>weak</v>
      </c>
      <c r="AF136" s="1">
        <v>2</v>
      </c>
    </row>
    <row r="137" spans="1:32" x14ac:dyDescent="0.25">
      <c r="A137" s="1">
        <v>525</v>
      </c>
      <c r="B137" s="1" t="s">
        <v>180</v>
      </c>
      <c r="C137" s="1" t="s">
        <v>156</v>
      </c>
      <c r="E137" s="1">
        <v>70</v>
      </c>
      <c r="F137" s="1">
        <v>105</v>
      </c>
      <c r="G137" s="1">
        <v>105</v>
      </c>
      <c r="H137" s="1">
        <v>50</v>
      </c>
      <c r="I137" s="1">
        <v>40</v>
      </c>
      <c r="J137" s="1">
        <v>20</v>
      </c>
      <c r="K137" s="1" t="s">
        <v>181</v>
      </c>
      <c r="L137" s="1" t="s">
        <v>295</v>
      </c>
      <c r="M137" s="1" t="s">
        <v>283</v>
      </c>
      <c r="N137" s="1">
        <f t="shared" si="45"/>
        <v>7</v>
      </c>
      <c r="O137" s="1">
        <f t="shared" si="46"/>
        <v>7</v>
      </c>
      <c r="P137" s="12">
        <f t="shared" si="47"/>
        <v>7</v>
      </c>
      <c r="Q137" s="11">
        <f t="shared" si="48"/>
        <v>7</v>
      </c>
      <c r="R137" s="1">
        <f t="shared" si="49"/>
        <v>14</v>
      </c>
      <c r="S137" s="1" t="str">
        <f t="shared" si="50"/>
        <v>rock</v>
      </c>
      <c r="T137" s="1" t="s">
        <v>138</v>
      </c>
      <c r="U137" s="1" t="s">
        <v>145</v>
      </c>
      <c r="V137" s="1" t="s">
        <v>150</v>
      </c>
      <c r="W137" s="1" t="s">
        <v>341</v>
      </c>
      <c r="X137" s="1">
        <f t="shared" si="44"/>
        <v>6</v>
      </c>
      <c r="Y137" s="1" t="s">
        <v>180</v>
      </c>
      <c r="AA137" s="1" t="s">
        <v>179</v>
      </c>
      <c r="AB137" s="1">
        <v>0</v>
      </c>
      <c r="AC137" s="1">
        <v>0</v>
      </c>
      <c r="AD137" s="1" t="str">
        <f t="array" ref="AD137">_xlfn.IFS(AB137=1, "starter", AC137=1, "legendary",R137&lt; 13, "weak",R137&lt; 17, "moderate", TRUE, "strong")</f>
        <v>moderate</v>
      </c>
      <c r="AF137" s="1">
        <v>2</v>
      </c>
    </row>
    <row r="138" spans="1:32" x14ac:dyDescent="0.25">
      <c r="A138" s="1">
        <v>526</v>
      </c>
      <c r="B138" s="1" t="s">
        <v>341</v>
      </c>
      <c r="C138" s="1" t="s">
        <v>156</v>
      </c>
      <c r="E138" s="1">
        <v>85</v>
      </c>
      <c r="F138" s="1">
        <v>135</v>
      </c>
      <c r="G138" s="1">
        <v>130</v>
      </c>
      <c r="H138" s="1">
        <v>60</v>
      </c>
      <c r="I138" s="1">
        <v>80</v>
      </c>
      <c r="J138" s="1">
        <v>25</v>
      </c>
      <c r="K138" s="1" t="s">
        <v>342</v>
      </c>
      <c r="L138" s="1" t="s">
        <v>295</v>
      </c>
      <c r="M138" s="1" t="s">
        <v>283</v>
      </c>
      <c r="N138" s="1">
        <f t="shared" si="45"/>
        <v>8</v>
      </c>
      <c r="O138" s="1">
        <f t="shared" si="46"/>
        <v>10</v>
      </c>
      <c r="P138" s="12">
        <f t="shared" si="47"/>
        <v>8</v>
      </c>
      <c r="Q138" s="11">
        <f t="shared" si="48"/>
        <v>10</v>
      </c>
      <c r="R138" s="1">
        <f t="shared" si="49"/>
        <v>18</v>
      </c>
      <c r="S138" s="1" t="str">
        <f t="shared" si="50"/>
        <v>rock</v>
      </c>
      <c r="T138" s="1" t="s">
        <v>138</v>
      </c>
      <c r="U138" s="1" t="s">
        <v>145</v>
      </c>
      <c r="V138" s="1" t="s">
        <v>150</v>
      </c>
      <c r="X138" s="1" t="str">
        <f>IF(ISBLANK(W138), "", ROUND(( (#REF!-6)*(#REF!-7) - (R138-6)*(R138-7) )/15, 0) + 1)</f>
        <v/>
      </c>
      <c r="Y138" s="1" t="s">
        <v>341</v>
      </c>
      <c r="AA138" s="1" t="s">
        <v>177</v>
      </c>
      <c r="AB138" s="1">
        <v>0</v>
      </c>
      <c r="AC138" s="1">
        <v>0</v>
      </c>
      <c r="AD138" s="1" t="str">
        <f t="array" ref="AD138">_xlfn.IFS(AB138=1, "starter", AC138=1, "legendary",R138&lt; 13, "weak",R138&lt; 17, "moderate", TRUE, "strong")</f>
        <v>strong</v>
      </c>
      <c r="AF138" s="1">
        <v>2</v>
      </c>
    </row>
    <row r="139" spans="1:32" x14ac:dyDescent="0.25">
      <c r="A139" s="8">
        <v>285</v>
      </c>
      <c r="B139" s="1" t="s">
        <v>340</v>
      </c>
      <c r="C139" s="9" t="s">
        <v>182</v>
      </c>
      <c r="E139" s="1">
        <v>60</v>
      </c>
      <c r="F139" s="1">
        <v>40</v>
      </c>
      <c r="G139" s="1">
        <v>60</v>
      </c>
      <c r="H139" s="1">
        <v>40</v>
      </c>
      <c r="I139" s="1">
        <v>60</v>
      </c>
      <c r="J139" s="1">
        <v>35</v>
      </c>
      <c r="K139" s="1" t="s">
        <v>337</v>
      </c>
      <c r="L139" s="1" t="s">
        <v>336</v>
      </c>
      <c r="M139" s="1" t="s">
        <v>283</v>
      </c>
      <c r="N139" s="8">
        <f t="shared" si="45"/>
        <v>4</v>
      </c>
      <c r="O139" s="8">
        <f t="shared" si="46"/>
        <v>6</v>
      </c>
      <c r="P139" s="12">
        <f t="shared" si="47"/>
        <v>4</v>
      </c>
      <c r="Q139" s="11">
        <f t="shared" si="48"/>
        <v>6</v>
      </c>
      <c r="R139" s="8">
        <f t="shared" si="49"/>
        <v>10</v>
      </c>
      <c r="S139" s="1" t="str">
        <f t="shared" si="50"/>
        <v>grass</v>
      </c>
      <c r="T139" s="1" t="s">
        <v>168</v>
      </c>
      <c r="U139" s="1" t="s">
        <v>159</v>
      </c>
      <c r="V139" s="1" t="s">
        <v>156</v>
      </c>
      <c r="W139" s="1" t="s">
        <v>338</v>
      </c>
      <c r="X139" s="1">
        <f t="shared" ref="X139:X160" si="52">IF(ISBLANK(W139), "", ROUND(( (R140-6)*(R140-7) - (R139-6)*(R139-7) )/15, 0) + 1)</f>
        <v>8</v>
      </c>
      <c r="Y139" s="1" t="str">
        <f>B139</f>
        <v>Shroomish</v>
      </c>
      <c r="AA139" s="1" t="s">
        <v>339</v>
      </c>
      <c r="AB139" s="1">
        <v>0</v>
      </c>
      <c r="AC139" s="1">
        <v>0</v>
      </c>
      <c r="AD139" s="1" t="str">
        <f t="array" ref="AD139">_xlfn.IFS(AB139=1, "starter", AC139=1, "legendary",R139&lt; 13, "weak",R139&lt; 17, "moderate", TRUE, "strong")</f>
        <v>weak</v>
      </c>
      <c r="AF139" s="1">
        <v>1</v>
      </c>
    </row>
    <row r="140" spans="1:32" x14ac:dyDescent="0.25">
      <c r="A140" s="8">
        <v>286</v>
      </c>
      <c r="B140" s="1" t="s">
        <v>338</v>
      </c>
      <c r="C140" s="9" t="s">
        <v>182</v>
      </c>
      <c r="D140" s="9" t="s">
        <v>168</v>
      </c>
      <c r="E140" s="1">
        <v>60</v>
      </c>
      <c r="F140" s="1">
        <v>130</v>
      </c>
      <c r="G140" s="1">
        <v>80</v>
      </c>
      <c r="H140" s="1">
        <v>60</v>
      </c>
      <c r="I140" s="1">
        <v>60</v>
      </c>
      <c r="J140" s="1">
        <v>70</v>
      </c>
      <c r="K140" s="1" t="s">
        <v>337</v>
      </c>
      <c r="L140" s="1" t="s">
        <v>336</v>
      </c>
      <c r="M140" s="1" t="s">
        <v>283</v>
      </c>
      <c r="N140" s="8">
        <f t="shared" si="45"/>
        <v>10</v>
      </c>
      <c r="O140" s="8">
        <f t="shared" si="46"/>
        <v>7</v>
      </c>
      <c r="P140" s="12">
        <f t="shared" si="47"/>
        <v>10</v>
      </c>
      <c r="Q140" s="11">
        <f t="shared" si="48"/>
        <v>7</v>
      </c>
      <c r="R140" s="8">
        <f t="shared" si="49"/>
        <v>17</v>
      </c>
      <c r="S140" s="1" t="str">
        <f t="shared" si="50"/>
        <v>grass</v>
      </c>
      <c r="T140" s="1" t="s">
        <v>168</v>
      </c>
      <c r="U140" s="1" t="s">
        <v>159</v>
      </c>
      <c r="V140" s="1" t="s">
        <v>156</v>
      </c>
      <c r="X140" s="1" t="str">
        <f t="shared" si="52"/>
        <v/>
      </c>
      <c r="Y140" s="1" t="str">
        <f>B140</f>
        <v>Breloom</v>
      </c>
      <c r="AA140" s="1" t="s">
        <v>335</v>
      </c>
      <c r="AB140" s="1">
        <v>0</v>
      </c>
      <c r="AC140" s="1">
        <v>0</v>
      </c>
      <c r="AD140" s="1" t="str">
        <f t="array" ref="AD140">_xlfn.IFS(AB140=1, "starter", AC140=1, "legendary",R140&lt; 13, "weak",R140&lt; 17, "moderate", TRUE, "strong")</f>
        <v>strong</v>
      </c>
      <c r="AF140" s="1">
        <v>2</v>
      </c>
    </row>
    <row r="141" spans="1:32" ht="18.75" thickBot="1" x14ac:dyDescent="0.4">
      <c r="A141" s="8">
        <v>557</v>
      </c>
      <c r="B141" s="1" t="s">
        <v>334</v>
      </c>
      <c r="C141" s="1" t="s">
        <v>169</v>
      </c>
      <c r="D141" s="1" t="s">
        <v>156</v>
      </c>
      <c r="E141" s="1">
        <v>50</v>
      </c>
      <c r="F141" s="1">
        <v>65</v>
      </c>
      <c r="G141" s="1">
        <v>85</v>
      </c>
      <c r="H141" s="1">
        <v>35</v>
      </c>
      <c r="I141" s="1">
        <v>35</v>
      </c>
      <c r="J141" s="1">
        <v>55</v>
      </c>
      <c r="K141" s="1" t="s">
        <v>333</v>
      </c>
      <c r="L141" s="1" t="s">
        <v>295</v>
      </c>
      <c r="M141" s="1" t="s">
        <v>283</v>
      </c>
      <c r="N141" s="8">
        <f t="shared" si="45"/>
        <v>6</v>
      </c>
      <c r="O141" s="8">
        <f t="shared" si="46"/>
        <v>6</v>
      </c>
      <c r="P141" s="12">
        <f t="shared" si="47"/>
        <v>6</v>
      </c>
      <c r="Q141" s="11">
        <f t="shared" si="48"/>
        <v>6</v>
      </c>
      <c r="R141" s="8">
        <f t="shared" si="49"/>
        <v>12</v>
      </c>
      <c r="S141" s="1" t="str">
        <f t="shared" si="50"/>
        <v>bug</v>
      </c>
      <c r="T141" s="1" t="s">
        <v>156</v>
      </c>
      <c r="U141" s="1" t="s">
        <v>138</v>
      </c>
      <c r="V141" s="1" t="s">
        <v>145</v>
      </c>
      <c r="W141" s="1" t="s">
        <v>931</v>
      </c>
      <c r="X141" s="1">
        <f t="shared" si="52"/>
        <v>8</v>
      </c>
      <c r="Y141" s="1" t="s">
        <v>332</v>
      </c>
      <c r="AA141" s="31" t="s">
        <v>331</v>
      </c>
      <c r="AB141" s="1">
        <v>0</v>
      </c>
      <c r="AC141" s="1">
        <v>0</v>
      </c>
      <c r="AD141" s="1" t="str">
        <f t="array" ref="AD141">_xlfn.IFS(AB141=1, "starter", AC141=1, "legendary",R141&lt; 13, "weak",R141&lt; 17, "moderate", TRUE, "strong")</f>
        <v>weak</v>
      </c>
      <c r="AF141" s="1">
        <v>1</v>
      </c>
    </row>
    <row r="142" spans="1:32" ht="18.75" thickBot="1" x14ac:dyDescent="0.4">
      <c r="A142" s="8">
        <v>558</v>
      </c>
      <c r="B142" s="1" t="s">
        <v>931</v>
      </c>
      <c r="C142" s="1" t="s">
        <v>169</v>
      </c>
      <c r="D142" s="1" t="s">
        <v>156</v>
      </c>
      <c r="E142" s="1">
        <v>70</v>
      </c>
      <c r="F142" s="1">
        <v>105</v>
      </c>
      <c r="G142" s="1">
        <v>125</v>
      </c>
      <c r="H142" s="1">
        <v>65</v>
      </c>
      <c r="I142" s="1">
        <v>75</v>
      </c>
      <c r="J142" s="1">
        <v>45</v>
      </c>
      <c r="K142" s="1" t="s">
        <v>330</v>
      </c>
      <c r="L142" s="1" t="s">
        <v>295</v>
      </c>
      <c r="M142" s="1" t="s">
        <v>283</v>
      </c>
      <c r="N142" s="8">
        <f t="shared" si="45"/>
        <v>8</v>
      </c>
      <c r="O142" s="8">
        <f t="shared" si="46"/>
        <v>9</v>
      </c>
      <c r="P142" s="12">
        <f t="shared" ref="P142:P153" si="53">N142</f>
        <v>8</v>
      </c>
      <c r="Q142" s="11">
        <f>O142+1</f>
        <v>10</v>
      </c>
      <c r="R142" s="8">
        <f t="shared" si="49"/>
        <v>18</v>
      </c>
      <c r="S142" s="1" t="str">
        <f t="shared" si="50"/>
        <v>bug</v>
      </c>
      <c r="T142" s="1" t="s">
        <v>156</v>
      </c>
      <c r="U142" s="1" t="s">
        <v>138</v>
      </c>
      <c r="V142" s="1" t="s">
        <v>145</v>
      </c>
      <c r="X142" s="1" t="str">
        <f t="shared" si="52"/>
        <v/>
      </c>
      <c r="Y142" s="1" t="s">
        <v>329</v>
      </c>
      <c r="AA142" s="30" t="s">
        <v>328</v>
      </c>
      <c r="AB142" s="1">
        <v>0</v>
      </c>
      <c r="AC142" s="1">
        <v>0</v>
      </c>
      <c r="AD142" s="1" t="str">
        <f t="array" ref="AD142">_xlfn.IFS(AB142=1, "starter", AC142=1, "legendary",R142&lt; 13, "weak",R142&lt; 17, "moderate", TRUE, "strong")</f>
        <v>strong</v>
      </c>
      <c r="AF142" s="1">
        <v>2</v>
      </c>
    </row>
    <row r="143" spans="1:32" ht="15.75" thickTop="1" x14ac:dyDescent="0.25">
      <c r="A143" s="8">
        <v>722</v>
      </c>
      <c r="B143" s="1" t="s">
        <v>327</v>
      </c>
      <c r="C143" s="9" t="s">
        <v>182</v>
      </c>
      <c r="D143" s="9" t="s">
        <v>139</v>
      </c>
      <c r="E143" s="1">
        <v>68</v>
      </c>
      <c r="F143" s="1">
        <v>55</v>
      </c>
      <c r="G143" s="1">
        <v>55</v>
      </c>
      <c r="H143" s="1">
        <v>50</v>
      </c>
      <c r="I143" s="1">
        <v>50</v>
      </c>
      <c r="J143" s="1">
        <v>42</v>
      </c>
      <c r="K143" s="1" t="s">
        <v>326</v>
      </c>
      <c r="L143" s="1" t="s">
        <v>295</v>
      </c>
      <c r="M143" s="1" t="s">
        <v>283</v>
      </c>
      <c r="N143" s="8">
        <f t="shared" si="45"/>
        <v>5</v>
      </c>
      <c r="O143" s="8">
        <f t="shared" si="46"/>
        <v>6</v>
      </c>
      <c r="P143" s="12">
        <f t="shared" si="53"/>
        <v>5</v>
      </c>
      <c r="Q143" s="11">
        <f t="shared" ref="Q143:Q153" si="54">O143</f>
        <v>6</v>
      </c>
      <c r="R143" s="8">
        <f t="shared" si="49"/>
        <v>11</v>
      </c>
      <c r="S143" s="1" t="str">
        <f t="shared" si="50"/>
        <v>grass</v>
      </c>
      <c r="T143" s="1" t="s">
        <v>139</v>
      </c>
      <c r="U143" s="1" t="s">
        <v>138</v>
      </c>
      <c r="V143" s="1" t="s">
        <v>168</v>
      </c>
      <c r="W143" s="1" t="s">
        <v>324</v>
      </c>
      <c r="X143" s="1">
        <f t="shared" si="52"/>
        <v>3</v>
      </c>
      <c r="Y143" s="1" t="str">
        <f t="shared" ref="Y143:Y149" si="55">B143</f>
        <v>Rowlet</v>
      </c>
      <c r="AA143" s="1" t="s">
        <v>325</v>
      </c>
      <c r="AB143" s="1">
        <v>0</v>
      </c>
      <c r="AC143" s="1">
        <v>0</v>
      </c>
      <c r="AD143" s="1" t="str">
        <f t="array" ref="AD143">_xlfn.IFS(AB143=1, "starter", AC143=1, "legendary",R143&lt; 13, "weak",R143&lt; 17, "moderate", TRUE, "strong")</f>
        <v>weak</v>
      </c>
      <c r="AF143" s="1">
        <v>1</v>
      </c>
    </row>
    <row r="144" spans="1:32" x14ac:dyDescent="0.25">
      <c r="A144" s="8">
        <v>723</v>
      </c>
      <c r="B144" s="1" t="s">
        <v>324</v>
      </c>
      <c r="C144" s="9" t="s">
        <v>182</v>
      </c>
      <c r="D144" s="9" t="s">
        <v>139</v>
      </c>
      <c r="E144" s="1">
        <v>78</v>
      </c>
      <c r="F144" s="1">
        <v>75</v>
      </c>
      <c r="G144" s="1">
        <v>75</v>
      </c>
      <c r="H144" s="1">
        <v>70</v>
      </c>
      <c r="I144" s="1">
        <v>70</v>
      </c>
      <c r="J144" s="1">
        <v>52</v>
      </c>
      <c r="K144" s="1" t="s">
        <v>323</v>
      </c>
      <c r="L144" s="1" t="s">
        <v>295</v>
      </c>
      <c r="M144" s="1" t="s">
        <v>283</v>
      </c>
      <c r="N144" s="8">
        <f t="shared" si="45"/>
        <v>7</v>
      </c>
      <c r="O144" s="8">
        <f t="shared" si="46"/>
        <v>7</v>
      </c>
      <c r="P144" s="12">
        <f t="shared" si="53"/>
        <v>7</v>
      </c>
      <c r="Q144" s="11">
        <f t="shared" si="54"/>
        <v>7</v>
      </c>
      <c r="R144" s="8">
        <f t="shared" si="49"/>
        <v>14</v>
      </c>
      <c r="S144" s="1" t="str">
        <f t="shared" si="50"/>
        <v>grass</v>
      </c>
      <c r="T144" s="1" t="s">
        <v>139</v>
      </c>
      <c r="U144" s="1" t="s">
        <v>138</v>
      </c>
      <c r="V144" s="1" t="s">
        <v>168</v>
      </c>
      <c r="W144" s="1" t="s">
        <v>322</v>
      </c>
      <c r="X144" s="192">
        <f t="shared" si="52"/>
        <v>6</v>
      </c>
      <c r="Y144" s="1" t="str">
        <f t="shared" si="55"/>
        <v>Dartrix</v>
      </c>
      <c r="AA144" s="1" t="s">
        <v>258</v>
      </c>
      <c r="AB144" s="1">
        <v>0</v>
      </c>
      <c r="AC144" s="1">
        <v>0</v>
      </c>
      <c r="AD144" s="1" t="str">
        <f t="array" ref="AD144">_xlfn.IFS(AB144=1, "starter", AC144=1, "legendary",R144&lt; 13, "weak",R144&lt; 17, "moderate", TRUE, "strong")</f>
        <v>moderate</v>
      </c>
      <c r="AF144" s="1">
        <v>2</v>
      </c>
    </row>
    <row r="145" spans="1:32" x14ac:dyDescent="0.25">
      <c r="A145" s="8">
        <v>724</v>
      </c>
      <c r="B145" s="1" t="s">
        <v>322</v>
      </c>
      <c r="C145" s="9" t="s">
        <v>182</v>
      </c>
      <c r="D145" s="9" t="s">
        <v>168</v>
      </c>
      <c r="E145" s="1">
        <v>88</v>
      </c>
      <c r="F145" s="1">
        <v>112</v>
      </c>
      <c r="G145" s="1">
        <v>80</v>
      </c>
      <c r="H145" s="1">
        <v>95</v>
      </c>
      <c r="I145" s="1">
        <v>95</v>
      </c>
      <c r="J145" s="1">
        <v>60</v>
      </c>
      <c r="K145" s="1" t="s">
        <v>321</v>
      </c>
      <c r="L145" s="1" t="s">
        <v>295</v>
      </c>
      <c r="M145" s="1" t="s">
        <v>283</v>
      </c>
      <c r="N145" s="8">
        <f t="shared" si="45"/>
        <v>9</v>
      </c>
      <c r="O145" s="8">
        <f t="shared" si="46"/>
        <v>9</v>
      </c>
      <c r="P145" s="12">
        <f t="shared" si="53"/>
        <v>9</v>
      </c>
      <c r="Q145" s="11">
        <f t="shared" si="54"/>
        <v>9</v>
      </c>
      <c r="R145" s="8">
        <f t="shared" si="49"/>
        <v>18</v>
      </c>
      <c r="S145" s="1" t="str">
        <f t="shared" si="50"/>
        <v>grass</v>
      </c>
      <c r="T145" s="1" t="s">
        <v>168</v>
      </c>
      <c r="U145" s="1" t="s">
        <v>139</v>
      </c>
      <c r="V145" s="1" t="s">
        <v>138</v>
      </c>
      <c r="X145" s="192" t="str">
        <f t="shared" si="52"/>
        <v/>
      </c>
      <c r="Y145" s="1" t="str">
        <f t="shared" si="55"/>
        <v>Decidueye</v>
      </c>
      <c r="Z145" s="1" t="s">
        <v>306</v>
      </c>
      <c r="AA145" s="1" t="s">
        <v>320</v>
      </c>
      <c r="AB145" s="1">
        <v>0</v>
      </c>
      <c r="AC145" s="1">
        <v>0</v>
      </c>
      <c r="AD145" s="1" t="str">
        <f t="array" ref="AD145">_xlfn.IFS(AB145=1, "starter", AC145=1, "legendary",R145&lt; 13, "weak",R145&lt; 17, "moderate", TRUE, "strong")</f>
        <v>strong</v>
      </c>
      <c r="AF145" s="1">
        <v>2</v>
      </c>
    </row>
    <row r="146" spans="1:32" x14ac:dyDescent="0.25">
      <c r="A146" s="8">
        <v>529</v>
      </c>
      <c r="B146" s="1" t="s">
        <v>319</v>
      </c>
      <c r="C146" s="1" t="s">
        <v>145</v>
      </c>
      <c r="D146" s="1"/>
      <c r="E146" s="1">
        <v>60</v>
      </c>
      <c r="F146" s="1">
        <v>85</v>
      </c>
      <c r="G146" s="1">
        <v>40</v>
      </c>
      <c r="H146" s="1">
        <v>30</v>
      </c>
      <c r="I146" s="1">
        <v>45</v>
      </c>
      <c r="J146" s="1">
        <v>68</v>
      </c>
      <c r="K146" s="1" t="s">
        <v>318</v>
      </c>
      <c r="L146" s="1" t="s">
        <v>295</v>
      </c>
      <c r="M146" s="1" t="s">
        <v>283</v>
      </c>
      <c r="N146" s="8">
        <f t="shared" si="45"/>
        <v>7</v>
      </c>
      <c r="O146" s="8">
        <f t="shared" si="46"/>
        <v>5</v>
      </c>
      <c r="P146" s="12">
        <f t="shared" si="53"/>
        <v>7</v>
      </c>
      <c r="Q146" s="11">
        <f t="shared" si="54"/>
        <v>5</v>
      </c>
      <c r="R146" s="8">
        <f t="shared" si="49"/>
        <v>12</v>
      </c>
      <c r="S146" s="1" t="str">
        <f t="shared" si="50"/>
        <v>ground</v>
      </c>
      <c r="T146" s="1" t="s">
        <v>150</v>
      </c>
      <c r="U146" s="1" t="s">
        <v>156</v>
      </c>
      <c r="V146" s="1" t="s">
        <v>147</v>
      </c>
      <c r="W146" s="1" t="s">
        <v>316</v>
      </c>
      <c r="X146" s="192">
        <f t="shared" si="52"/>
        <v>9</v>
      </c>
      <c r="Y146" s="1" t="str">
        <f t="shared" si="55"/>
        <v>Drilbur</v>
      </c>
      <c r="AA146" s="1" t="s">
        <v>317</v>
      </c>
      <c r="AB146" s="1">
        <v>0</v>
      </c>
      <c r="AC146" s="1">
        <v>0</v>
      </c>
      <c r="AD146" s="1" t="str">
        <f t="array" ref="AD146">_xlfn.IFS(AB146=1, "starter", AC146=1, "legendary",R146&lt; 13, "weak",R146&lt; 17, "moderate", TRUE, "strong")</f>
        <v>weak</v>
      </c>
      <c r="AF146" s="1">
        <v>1</v>
      </c>
    </row>
    <row r="147" spans="1:32" x14ac:dyDescent="0.25">
      <c r="A147" s="8">
        <v>530</v>
      </c>
      <c r="B147" s="1" t="s">
        <v>316</v>
      </c>
      <c r="C147" s="1" t="s">
        <v>145</v>
      </c>
      <c r="D147" s="1" t="s">
        <v>150</v>
      </c>
      <c r="E147" s="1">
        <v>110</v>
      </c>
      <c r="F147" s="1">
        <v>135</v>
      </c>
      <c r="G147" s="1">
        <v>60</v>
      </c>
      <c r="H147" s="1">
        <v>50</v>
      </c>
      <c r="I147" s="1">
        <v>65</v>
      </c>
      <c r="J147" s="1">
        <v>88</v>
      </c>
      <c r="K147" s="1" t="s">
        <v>315</v>
      </c>
      <c r="L147" s="1" t="s">
        <v>295</v>
      </c>
      <c r="M147" s="1" t="s">
        <v>283</v>
      </c>
      <c r="N147" s="8">
        <f t="shared" si="45"/>
        <v>11</v>
      </c>
      <c r="O147" s="8">
        <f t="shared" si="46"/>
        <v>8</v>
      </c>
      <c r="P147" s="12">
        <f t="shared" si="53"/>
        <v>11</v>
      </c>
      <c r="Q147" s="11">
        <f t="shared" si="54"/>
        <v>8</v>
      </c>
      <c r="R147" s="8">
        <f t="shared" si="49"/>
        <v>19</v>
      </c>
      <c r="S147" s="1" t="str">
        <f t="shared" si="50"/>
        <v>ground</v>
      </c>
      <c r="T147" s="1" t="s">
        <v>150</v>
      </c>
      <c r="U147" s="1" t="s">
        <v>156</v>
      </c>
      <c r="V147" s="1" t="s">
        <v>147</v>
      </c>
      <c r="X147" s="192" t="str">
        <f t="shared" si="52"/>
        <v/>
      </c>
      <c r="Y147" s="1" t="str">
        <f t="shared" si="55"/>
        <v>Excadrill</v>
      </c>
      <c r="AA147" s="1" t="s">
        <v>199</v>
      </c>
      <c r="AB147" s="1">
        <v>0</v>
      </c>
      <c r="AC147" s="1">
        <v>0</v>
      </c>
      <c r="AD147" s="1" t="str">
        <f t="array" ref="AD147">_xlfn.IFS(AB147=1, "starter", AC147=1, "legendary",R147&lt; 13, "weak",R147&lt; 17, "moderate", TRUE, "strong")</f>
        <v>strong</v>
      </c>
      <c r="AF147" s="1">
        <v>2</v>
      </c>
    </row>
    <row r="148" spans="1:32" x14ac:dyDescent="0.25">
      <c r="A148" s="8">
        <v>501</v>
      </c>
      <c r="B148" s="1" t="s">
        <v>314</v>
      </c>
      <c r="C148" s="9" t="s">
        <v>140</v>
      </c>
      <c r="E148" s="1">
        <v>55</v>
      </c>
      <c r="F148" s="1">
        <v>55</v>
      </c>
      <c r="G148" s="1">
        <v>45</v>
      </c>
      <c r="H148" s="1">
        <v>63</v>
      </c>
      <c r="I148" s="1">
        <v>45</v>
      </c>
      <c r="J148" s="1">
        <v>45</v>
      </c>
      <c r="K148" s="1" t="s">
        <v>313</v>
      </c>
      <c r="L148" s="1" t="s">
        <v>287</v>
      </c>
      <c r="M148" s="1" t="s">
        <v>283</v>
      </c>
      <c r="N148" s="8">
        <f t="shared" si="45"/>
        <v>6</v>
      </c>
      <c r="O148" s="8">
        <f t="shared" si="46"/>
        <v>5</v>
      </c>
      <c r="P148" s="12">
        <f t="shared" si="53"/>
        <v>6</v>
      </c>
      <c r="Q148" s="11">
        <f t="shared" si="54"/>
        <v>5</v>
      </c>
      <c r="R148" s="8">
        <f t="shared" si="49"/>
        <v>11</v>
      </c>
      <c r="S148" s="1" t="str">
        <f t="shared" si="50"/>
        <v>water</v>
      </c>
      <c r="T148" s="1" t="s">
        <v>147</v>
      </c>
      <c r="U148" s="1" t="s">
        <v>168</v>
      </c>
      <c r="V148" s="1" t="s">
        <v>169</v>
      </c>
      <c r="W148" s="1" t="s">
        <v>311</v>
      </c>
      <c r="X148" s="192">
        <f t="shared" si="52"/>
        <v>3</v>
      </c>
      <c r="Y148" s="1" t="str">
        <f t="shared" si="55"/>
        <v>Oshawott</v>
      </c>
      <c r="AA148" s="1" t="s">
        <v>312</v>
      </c>
      <c r="AB148" s="1">
        <v>0</v>
      </c>
      <c r="AC148" s="1">
        <v>0</v>
      </c>
      <c r="AD148" s="1" t="str">
        <f t="array" ref="AD148">_xlfn.IFS(AB148=1, "starter", AC148=1, "legendary",R148&lt; 13, "weak",R148&lt; 17, "moderate", TRUE, "strong")</f>
        <v>weak</v>
      </c>
      <c r="AF148" s="1">
        <v>1</v>
      </c>
    </row>
    <row r="149" spans="1:32" x14ac:dyDescent="0.25">
      <c r="A149" s="8">
        <v>502</v>
      </c>
      <c r="B149" s="1" t="s">
        <v>311</v>
      </c>
      <c r="C149" s="9" t="s">
        <v>140</v>
      </c>
      <c r="E149" s="1">
        <v>75</v>
      </c>
      <c r="F149" s="1">
        <v>75</v>
      </c>
      <c r="G149" s="1">
        <v>60</v>
      </c>
      <c r="H149" s="1">
        <v>83</v>
      </c>
      <c r="I149" s="1">
        <v>60</v>
      </c>
      <c r="J149" s="1">
        <v>60</v>
      </c>
      <c r="K149" s="1" t="s">
        <v>310</v>
      </c>
      <c r="L149" s="1" t="s">
        <v>287</v>
      </c>
      <c r="M149" s="1" t="s">
        <v>283</v>
      </c>
      <c r="N149" s="8">
        <f t="shared" si="45"/>
        <v>7</v>
      </c>
      <c r="O149" s="8">
        <f t="shared" si="46"/>
        <v>7</v>
      </c>
      <c r="P149" s="12">
        <f t="shared" si="53"/>
        <v>7</v>
      </c>
      <c r="Q149" s="11">
        <f t="shared" si="54"/>
        <v>7</v>
      </c>
      <c r="R149" s="8">
        <f t="shared" si="49"/>
        <v>14</v>
      </c>
      <c r="S149" s="1" t="str">
        <f t="shared" si="50"/>
        <v>water</v>
      </c>
      <c r="T149" s="1" t="s">
        <v>147</v>
      </c>
      <c r="U149" s="1" t="s">
        <v>168</v>
      </c>
      <c r="V149" s="1" t="s">
        <v>169</v>
      </c>
      <c r="W149" s="1" t="s">
        <v>307</v>
      </c>
      <c r="X149" s="192">
        <f t="shared" si="52"/>
        <v>6</v>
      </c>
      <c r="Y149" s="1" t="str">
        <f t="shared" si="55"/>
        <v>Dewott</v>
      </c>
      <c r="AA149" s="1" t="s">
        <v>309</v>
      </c>
      <c r="AB149" s="1">
        <v>0</v>
      </c>
      <c r="AC149" s="1">
        <v>0</v>
      </c>
      <c r="AD149" s="1" t="str">
        <f t="array" ref="AD149">_xlfn.IFS(AB149=1, "starter", AC149=1, "legendary",R149&lt; 13, "weak",R149&lt; 17, "moderate", TRUE, "strong")</f>
        <v>moderate</v>
      </c>
      <c r="AF149" s="1">
        <v>2</v>
      </c>
    </row>
    <row r="150" spans="1:32" x14ac:dyDescent="0.25">
      <c r="A150" s="8">
        <v>503</v>
      </c>
      <c r="B150" s="1" t="s">
        <v>307</v>
      </c>
      <c r="C150" s="9" t="s">
        <v>140</v>
      </c>
      <c r="D150" s="9" t="s">
        <v>147</v>
      </c>
      <c r="E150" s="1">
        <v>90</v>
      </c>
      <c r="F150" s="1">
        <v>108</v>
      </c>
      <c r="G150" s="1">
        <v>80</v>
      </c>
      <c r="H150" s="1">
        <v>100</v>
      </c>
      <c r="I150" s="1">
        <v>65</v>
      </c>
      <c r="J150" s="1">
        <v>85</v>
      </c>
      <c r="K150" s="1" t="s">
        <v>308</v>
      </c>
      <c r="L150" s="1" t="s">
        <v>287</v>
      </c>
      <c r="M150" s="1" t="s">
        <v>283</v>
      </c>
      <c r="N150" s="8">
        <f t="shared" si="45"/>
        <v>10</v>
      </c>
      <c r="O150" s="8">
        <f t="shared" si="46"/>
        <v>8</v>
      </c>
      <c r="P150" s="12">
        <f t="shared" si="53"/>
        <v>10</v>
      </c>
      <c r="Q150" s="11">
        <f t="shared" si="54"/>
        <v>8</v>
      </c>
      <c r="R150" s="8">
        <f t="shared" si="49"/>
        <v>18</v>
      </c>
      <c r="S150" s="1" t="str">
        <f t="shared" si="50"/>
        <v>water</v>
      </c>
      <c r="T150" s="1" t="s">
        <v>147</v>
      </c>
      <c r="U150" s="1" t="s">
        <v>168</v>
      </c>
      <c r="V150" s="1" t="s">
        <v>169</v>
      </c>
      <c r="X150" s="192" t="str">
        <f t="shared" si="52"/>
        <v/>
      </c>
      <c r="Y150" s="1" t="s">
        <v>307</v>
      </c>
      <c r="Z150" s="1" t="s">
        <v>306</v>
      </c>
      <c r="AA150" s="1" t="s">
        <v>305</v>
      </c>
      <c r="AB150" s="1">
        <v>0</v>
      </c>
      <c r="AC150" s="1">
        <v>0</v>
      </c>
      <c r="AD150" s="1" t="str">
        <f t="array" ref="AD150">_xlfn.IFS(AB150=1, "starter", AC150=1, "legendary",R150&lt; 13, "weak",R150&lt; 17, "moderate", TRUE, "strong")</f>
        <v>strong</v>
      </c>
      <c r="AF150" s="1">
        <v>2</v>
      </c>
    </row>
    <row r="151" spans="1:32" x14ac:dyDescent="0.25">
      <c r="A151" s="8">
        <v>607</v>
      </c>
      <c r="B151" s="1" t="s">
        <v>304</v>
      </c>
      <c r="C151" s="9" t="s">
        <v>297</v>
      </c>
      <c r="D151" s="9" t="s">
        <v>160</v>
      </c>
      <c r="E151" s="1">
        <v>50</v>
      </c>
      <c r="F151" s="1">
        <v>30</v>
      </c>
      <c r="G151" s="1">
        <v>55</v>
      </c>
      <c r="H151" s="1">
        <v>65</v>
      </c>
      <c r="I151" s="1">
        <v>55</v>
      </c>
      <c r="J151" s="1">
        <v>20</v>
      </c>
      <c r="K151" s="1" t="s">
        <v>303</v>
      </c>
      <c r="L151" s="1" t="s">
        <v>295</v>
      </c>
      <c r="M151" s="1" t="s">
        <v>294</v>
      </c>
      <c r="N151" s="8">
        <f t="shared" si="45"/>
        <v>4</v>
      </c>
      <c r="O151" s="8">
        <f t="shared" si="46"/>
        <v>5</v>
      </c>
      <c r="P151" s="12">
        <f t="shared" si="53"/>
        <v>4</v>
      </c>
      <c r="Q151" s="11">
        <f t="shared" si="54"/>
        <v>5</v>
      </c>
      <c r="R151" s="8">
        <f t="shared" si="49"/>
        <v>9</v>
      </c>
      <c r="S151" s="1" t="str">
        <f t="shared" si="50"/>
        <v>ghost</v>
      </c>
      <c r="T151" s="1" t="s">
        <v>160</v>
      </c>
      <c r="U151" s="1" t="s">
        <v>171</v>
      </c>
      <c r="V151" s="1" t="s">
        <v>182</v>
      </c>
      <c r="W151" s="1" t="s">
        <v>301</v>
      </c>
      <c r="X151" s="192">
        <f t="shared" si="52"/>
        <v>3</v>
      </c>
      <c r="Y151" s="1" t="str">
        <f t="shared" ref="Y151:Y168" si="56">B151</f>
        <v>Litwick</v>
      </c>
      <c r="AA151" s="1" t="s">
        <v>302</v>
      </c>
      <c r="AB151" s="1">
        <v>0</v>
      </c>
      <c r="AC151" s="1">
        <v>0</v>
      </c>
      <c r="AD151" s="1" t="str">
        <f t="array" ref="AD151">_xlfn.IFS(AB151=1, "starter", AC151=1, "legendary",R151&lt; 13, "weak",R151&lt; 17, "moderate", TRUE, "strong")</f>
        <v>weak</v>
      </c>
      <c r="AF151" s="1">
        <v>1</v>
      </c>
    </row>
    <row r="152" spans="1:32" x14ac:dyDescent="0.25">
      <c r="A152" s="8">
        <v>608</v>
      </c>
      <c r="B152" s="1" t="s">
        <v>301</v>
      </c>
      <c r="C152" s="9" t="s">
        <v>297</v>
      </c>
      <c r="D152" s="9" t="s">
        <v>160</v>
      </c>
      <c r="E152" s="1">
        <v>60</v>
      </c>
      <c r="F152" s="1">
        <v>40</v>
      </c>
      <c r="G152" s="1">
        <v>60</v>
      </c>
      <c r="H152" s="1">
        <v>95</v>
      </c>
      <c r="I152" s="1">
        <v>60</v>
      </c>
      <c r="J152" s="1">
        <v>55</v>
      </c>
      <c r="K152" s="1" t="s">
        <v>300</v>
      </c>
      <c r="L152" s="1" t="s">
        <v>295</v>
      </c>
      <c r="M152" s="1" t="s">
        <v>294</v>
      </c>
      <c r="N152" s="8">
        <f t="shared" si="45"/>
        <v>7</v>
      </c>
      <c r="O152" s="8">
        <f t="shared" si="46"/>
        <v>6</v>
      </c>
      <c r="P152" s="12">
        <f t="shared" si="53"/>
        <v>7</v>
      </c>
      <c r="Q152" s="11">
        <f t="shared" si="54"/>
        <v>6</v>
      </c>
      <c r="R152" s="8">
        <f t="shared" si="49"/>
        <v>13</v>
      </c>
      <c r="S152" s="1" t="str">
        <f t="shared" si="50"/>
        <v>ghost</v>
      </c>
      <c r="T152" s="1" t="s">
        <v>160</v>
      </c>
      <c r="U152" s="1" t="s">
        <v>171</v>
      </c>
      <c r="V152" s="1" t="s">
        <v>182</v>
      </c>
      <c r="W152" s="1" t="s">
        <v>298</v>
      </c>
      <c r="X152" s="192">
        <f t="shared" si="52"/>
        <v>9</v>
      </c>
      <c r="Y152" s="1" t="str">
        <f t="shared" si="56"/>
        <v>Lampent</v>
      </c>
      <c r="AA152" s="1" t="s">
        <v>299</v>
      </c>
      <c r="AB152" s="1">
        <v>0</v>
      </c>
      <c r="AC152" s="1">
        <v>0</v>
      </c>
      <c r="AD152" s="1" t="str">
        <f t="array" ref="AD152">_xlfn.IFS(AB152=1, "starter", AC152=1, "legendary",R152&lt; 13, "weak",R152&lt; 17, "moderate", TRUE, "strong")</f>
        <v>moderate</v>
      </c>
      <c r="AF152" s="1">
        <v>2</v>
      </c>
    </row>
    <row r="153" spans="1:32" x14ac:dyDescent="0.25">
      <c r="A153" s="8">
        <v>609</v>
      </c>
      <c r="B153" s="1" t="s">
        <v>298</v>
      </c>
      <c r="C153" s="9" t="s">
        <v>297</v>
      </c>
      <c r="D153" s="9" t="s">
        <v>160</v>
      </c>
      <c r="E153" s="1">
        <v>60</v>
      </c>
      <c r="F153" s="1">
        <v>55</v>
      </c>
      <c r="G153" s="1">
        <v>90</v>
      </c>
      <c r="H153" s="1">
        <v>145</v>
      </c>
      <c r="I153" s="1">
        <v>90</v>
      </c>
      <c r="J153" s="1">
        <v>80</v>
      </c>
      <c r="K153" s="1" t="s">
        <v>296</v>
      </c>
      <c r="L153" s="1" t="s">
        <v>295</v>
      </c>
      <c r="M153" s="1" t="s">
        <v>294</v>
      </c>
      <c r="N153" s="8">
        <f t="shared" si="45"/>
        <v>11</v>
      </c>
      <c r="O153" s="8">
        <f t="shared" si="46"/>
        <v>8</v>
      </c>
      <c r="P153" s="12">
        <f t="shared" si="53"/>
        <v>11</v>
      </c>
      <c r="Q153" s="11">
        <f t="shared" si="54"/>
        <v>8</v>
      </c>
      <c r="R153" s="8">
        <f t="shared" si="49"/>
        <v>19</v>
      </c>
      <c r="S153" s="1" t="str">
        <f t="shared" si="50"/>
        <v>ghost</v>
      </c>
      <c r="T153" s="1" t="s">
        <v>160</v>
      </c>
      <c r="U153" s="1" t="s">
        <v>171</v>
      </c>
      <c r="V153" s="1" t="s">
        <v>182</v>
      </c>
      <c r="X153" s="192" t="str">
        <f t="shared" si="52"/>
        <v/>
      </c>
      <c r="Y153" s="1" t="str">
        <f t="shared" si="56"/>
        <v>Chandelure</v>
      </c>
      <c r="AA153" s="1" t="s">
        <v>293</v>
      </c>
      <c r="AB153" s="1">
        <v>0</v>
      </c>
      <c r="AC153" s="1">
        <v>0</v>
      </c>
      <c r="AD153" s="1" t="str">
        <f t="array" ref="AD153">_xlfn.IFS(AB153=1, "starter", AC153=1, "legendary",R153&lt; 13, "weak",R153&lt; 17, "moderate", TRUE, "strong")</f>
        <v>strong</v>
      </c>
      <c r="AF153" s="1">
        <v>2</v>
      </c>
    </row>
    <row r="154" spans="1:32" x14ac:dyDescent="0.25">
      <c r="A154" s="8">
        <v>320</v>
      </c>
      <c r="B154" s="1" t="s">
        <v>950</v>
      </c>
      <c r="C154" s="9" t="s">
        <v>140</v>
      </c>
      <c r="E154" s="1">
        <v>130</v>
      </c>
      <c r="F154" s="1">
        <v>70</v>
      </c>
      <c r="G154" s="1">
        <v>35</v>
      </c>
      <c r="H154" s="1">
        <v>70</v>
      </c>
      <c r="I154" s="1">
        <v>35</v>
      </c>
      <c r="J154" s="1">
        <v>60</v>
      </c>
      <c r="K154" s="1" t="s">
        <v>291</v>
      </c>
      <c r="L154" s="1" t="s">
        <v>287</v>
      </c>
      <c r="M154" s="1" t="s">
        <v>283</v>
      </c>
      <c r="N154" s="8">
        <f t="shared" si="45"/>
        <v>7</v>
      </c>
      <c r="O154" s="8">
        <f t="shared" si="46"/>
        <v>7</v>
      </c>
      <c r="P154" s="12">
        <f>N154-1</f>
        <v>6</v>
      </c>
      <c r="Q154" s="11">
        <f>O154+1</f>
        <v>8</v>
      </c>
      <c r="R154" s="8">
        <f t="shared" si="49"/>
        <v>14</v>
      </c>
      <c r="S154" s="1" t="str">
        <f t="shared" si="50"/>
        <v>water</v>
      </c>
      <c r="T154" s="1" t="s">
        <v>138</v>
      </c>
      <c r="U154" s="1" t="s">
        <v>161</v>
      </c>
      <c r="V154" s="1" t="s">
        <v>171</v>
      </c>
      <c r="W154" s="1" t="s">
        <v>292</v>
      </c>
      <c r="X154" s="192">
        <f t="shared" si="52"/>
        <v>6</v>
      </c>
      <c r="Y154" s="1" t="s">
        <v>950</v>
      </c>
      <c r="AA154" s="1" t="s">
        <v>289</v>
      </c>
      <c r="AB154" s="1">
        <v>0</v>
      </c>
      <c r="AC154" s="1">
        <v>0</v>
      </c>
      <c r="AD154" s="1" t="str">
        <f t="array" ref="AD154">_xlfn.IFS(AB154=1, "starter", AC154=1, "legendary",R154&lt; 13, "weak",R154&lt; 17, "moderate", TRUE, "strong")</f>
        <v>moderate</v>
      </c>
      <c r="AF154" s="1">
        <v>1</v>
      </c>
    </row>
    <row r="155" spans="1:32" x14ac:dyDescent="0.25">
      <c r="A155" s="8">
        <v>321</v>
      </c>
      <c r="B155" s="1" t="s">
        <v>292</v>
      </c>
      <c r="C155" s="9" t="s">
        <v>140</v>
      </c>
      <c r="E155" s="1">
        <v>170</v>
      </c>
      <c r="F155" s="1">
        <v>90</v>
      </c>
      <c r="G155" s="1">
        <v>45</v>
      </c>
      <c r="H155" s="1">
        <v>90</v>
      </c>
      <c r="I155" s="1">
        <v>45</v>
      </c>
      <c r="J155" s="1">
        <v>60</v>
      </c>
      <c r="K155" s="1" t="s">
        <v>291</v>
      </c>
      <c r="L155" s="1" t="s">
        <v>287</v>
      </c>
      <c r="M155" s="1" t="s">
        <v>283</v>
      </c>
      <c r="N155" s="8">
        <f t="shared" si="45"/>
        <v>8</v>
      </c>
      <c r="O155" s="8">
        <f t="shared" si="46"/>
        <v>10</v>
      </c>
      <c r="P155" s="12">
        <f>N155-1</f>
        <v>7</v>
      </c>
      <c r="Q155" s="11">
        <f>O155+1</f>
        <v>11</v>
      </c>
      <c r="R155" s="8">
        <f t="shared" si="49"/>
        <v>18</v>
      </c>
      <c r="S155" s="1" t="str">
        <f t="shared" si="50"/>
        <v>water</v>
      </c>
      <c r="T155" s="1" t="s">
        <v>161</v>
      </c>
      <c r="U155" s="1" t="s">
        <v>161</v>
      </c>
      <c r="V155" s="1" t="s">
        <v>171</v>
      </c>
      <c r="X155" s="192" t="str">
        <f t="shared" si="52"/>
        <v/>
      </c>
      <c r="Y155" s="1" t="str">
        <f t="shared" si="56"/>
        <v>Wailord</v>
      </c>
      <c r="AA155" s="1" t="s">
        <v>155</v>
      </c>
      <c r="AB155" s="1">
        <v>0</v>
      </c>
      <c r="AC155" s="1">
        <v>0</v>
      </c>
      <c r="AD155" s="1" t="str">
        <f t="array" ref="AD155">_xlfn.IFS(AB155=1, "starter", AC155=1, "legendary",R155&lt; 13, "weak",R155&lt; 17, "moderate", TRUE, "strong")</f>
        <v>strong</v>
      </c>
      <c r="AF155" s="1">
        <v>2</v>
      </c>
    </row>
    <row r="156" spans="1:32" x14ac:dyDescent="0.25">
      <c r="A156" s="8">
        <v>270</v>
      </c>
      <c r="B156" s="1" t="s">
        <v>290</v>
      </c>
      <c r="C156" s="9" t="s">
        <v>140</v>
      </c>
      <c r="D156" s="9" t="s">
        <v>182</v>
      </c>
      <c r="E156" s="1">
        <v>40</v>
      </c>
      <c r="F156" s="1">
        <v>30</v>
      </c>
      <c r="G156" s="1">
        <v>30</v>
      </c>
      <c r="H156" s="1">
        <v>40</v>
      </c>
      <c r="I156" s="1">
        <v>50</v>
      </c>
      <c r="J156" s="1">
        <v>30</v>
      </c>
      <c r="K156" s="1" t="s">
        <v>285</v>
      </c>
      <c r="L156" s="1" t="s">
        <v>287</v>
      </c>
      <c r="M156" s="1" t="s">
        <v>283</v>
      </c>
      <c r="N156" s="8">
        <f t="shared" si="45"/>
        <v>4</v>
      </c>
      <c r="O156" s="8">
        <f t="shared" si="46"/>
        <v>4</v>
      </c>
      <c r="P156" s="12">
        <f t="shared" ref="P156:P173" si="57">N156</f>
        <v>4</v>
      </c>
      <c r="Q156" s="11">
        <f t="shared" ref="Q156:Q173" si="58">O156</f>
        <v>4</v>
      </c>
      <c r="R156" s="8">
        <f t="shared" si="49"/>
        <v>8</v>
      </c>
      <c r="S156" s="1" t="str">
        <f t="shared" si="50"/>
        <v>water</v>
      </c>
      <c r="T156" s="1" t="s">
        <v>267</v>
      </c>
      <c r="U156" s="1" t="s">
        <v>161</v>
      </c>
      <c r="V156" s="1" t="s">
        <v>138</v>
      </c>
      <c r="W156" s="1" t="s">
        <v>288</v>
      </c>
      <c r="X156" s="192">
        <f>IF(ISBLANK(W156), "", ROUND(( (R157-6)*(R157-7) - (R156-6)*(R156-7) )/15, 0) + 1)</f>
        <v>3</v>
      </c>
      <c r="Y156" s="1" t="str">
        <f t="shared" si="56"/>
        <v>Lotad</v>
      </c>
      <c r="AA156" s="1" t="s">
        <v>289</v>
      </c>
      <c r="AB156" s="1">
        <v>0</v>
      </c>
      <c r="AC156" s="1">
        <v>0</v>
      </c>
      <c r="AD156" s="1" t="str">
        <f t="array" ref="AD156">_xlfn.IFS(AB156=1, "starter", AC156=1, "legendary",R156&lt; 13, "weak",R156&lt; 17, "moderate", TRUE, "strong")</f>
        <v>weak</v>
      </c>
      <c r="AF156" s="1">
        <v>1</v>
      </c>
    </row>
    <row r="157" spans="1:32" x14ac:dyDescent="0.25">
      <c r="A157" s="8">
        <v>271</v>
      </c>
      <c r="B157" s="1" t="s">
        <v>288</v>
      </c>
      <c r="C157" s="9" t="s">
        <v>140</v>
      </c>
      <c r="D157" s="9" t="s">
        <v>182</v>
      </c>
      <c r="E157" s="1">
        <v>60</v>
      </c>
      <c r="F157" s="1">
        <v>50</v>
      </c>
      <c r="G157" s="1">
        <v>50</v>
      </c>
      <c r="H157" s="1">
        <v>60</v>
      </c>
      <c r="I157" s="1">
        <v>70</v>
      </c>
      <c r="J157" s="1">
        <v>50</v>
      </c>
      <c r="K157" s="1" t="s">
        <v>285</v>
      </c>
      <c r="L157" s="1" t="s">
        <v>287</v>
      </c>
      <c r="M157" s="1" t="s">
        <v>283</v>
      </c>
      <c r="N157" s="8">
        <f t="shared" si="45"/>
        <v>6</v>
      </c>
      <c r="O157" s="8">
        <f t="shared" si="46"/>
        <v>6</v>
      </c>
      <c r="P157" s="12">
        <f t="shared" si="57"/>
        <v>6</v>
      </c>
      <c r="Q157" s="11">
        <f t="shared" si="58"/>
        <v>6</v>
      </c>
      <c r="R157" s="8">
        <f t="shared" si="49"/>
        <v>12</v>
      </c>
      <c r="S157" s="1" t="str">
        <f t="shared" si="50"/>
        <v>water</v>
      </c>
      <c r="T157" s="1" t="s">
        <v>267</v>
      </c>
      <c r="U157" s="1" t="s">
        <v>161</v>
      </c>
      <c r="V157" s="1" t="s">
        <v>138</v>
      </c>
      <c r="W157" s="1" t="s">
        <v>286</v>
      </c>
      <c r="X157" s="192">
        <f t="shared" si="52"/>
        <v>5</v>
      </c>
      <c r="Y157" s="1" t="str">
        <f t="shared" si="56"/>
        <v>Lombre</v>
      </c>
      <c r="AA157" s="1" t="s">
        <v>244</v>
      </c>
      <c r="AB157" s="1">
        <v>0</v>
      </c>
      <c r="AC157" s="1">
        <v>0</v>
      </c>
      <c r="AD157" s="1" t="str">
        <f t="array" ref="AD157">_xlfn.IFS(AB157=1, "starter", AC157=1, "legendary",R157&lt; 13, "weak",R157&lt; 17, "moderate", TRUE, "strong")</f>
        <v>weak</v>
      </c>
      <c r="AF157" s="1">
        <v>2</v>
      </c>
    </row>
    <row r="158" spans="1:32" x14ac:dyDescent="0.25">
      <c r="A158" s="8">
        <v>272</v>
      </c>
      <c r="B158" s="1" t="s">
        <v>286</v>
      </c>
      <c r="C158" s="9" t="s">
        <v>140</v>
      </c>
      <c r="D158" s="9" t="s">
        <v>182</v>
      </c>
      <c r="E158" s="1">
        <v>80</v>
      </c>
      <c r="F158" s="1">
        <v>70</v>
      </c>
      <c r="G158" s="1">
        <v>70</v>
      </c>
      <c r="H158" s="1">
        <v>90</v>
      </c>
      <c r="I158" s="1">
        <v>100</v>
      </c>
      <c r="J158" s="1">
        <v>70</v>
      </c>
      <c r="K158" s="1" t="s">
        <v>285</v>
      </c>
      <c r="L158" s="1" t="s">
        <v>284</v>
      </c>
      <c r="M158" s="1" t="s">
        <v>283</v>
      </c>
      <c r="N158" s="8">
        <f t="shared" si="45"/>
        <v>8</v>
      </c>
      <c r="O158" s="8">
        <f t="shared" si="46"/>
        <v>8</v>
      </c>
      <c r="P158" s="12">
        <f t="shared" si="57"/>
        <v>8</v>
      </c>
      <c r="Q158" s="11">
        <f t="shared" si="58"/>
        <v>8</v>
      </c>
      <c r="R158" s="8">
        <f t="shared" si="49"/>
        <v>16</v>
      </c>
      <c r="S158" s="1" t="str">
        <f t="shared" si="50"/>
        <v>water</v>
      </c>
      <c r="T158" s="1" t="s">
        <v>267</v>
      </c>
      <c r="U158" s="1" t="s">
        <v>161</v>
      </c>
      <c r="V158" s="1" t="s">
        <v>138</v>
      </c>
      <c r="X158" s="192" t="str">
        <f t="shared" si="52"/>
        <v/>
      </c>
      <c r="Y158" s="1" t="str">
        <f t="shared" si="56"/>
        <v>Ludicolo</v>
      </c>
      <c r="AA158" s="1" t="s">
        <v>155</v>
      </c>
      <c r="AB158" s="1">
        <v>0</v>
      </c>
      <c r="AC158" s="1">
        <v>0</v>
      </c>
      <c r="AD158" s="1" t="str">
        <f t="array" ref="AD158">_xlfn.IFS(AB158=1, "starter", AC158=1, "legendary",R158&lt; 13, "weak",R158&lt; 17, "moderate", TRUE, "strong")</f>
        <v>moderate</v>
      </c>
      <c r="AF158" s="1">
        <v>1</v>
      </c>
    </row>
    <row r="159" spans="1:32" ht="15.75" thickBot="1" x14ac:dyDescent="0.3">
      <c r="A159" s="1">
        <v>88</v>
      </c>
      <c r="B159" s="1" t="s">
        <v>949</v>
      </c>
      <c r="C159" s="1" t="s">
        <v>159</v>
      </c>
      <c r="D159" s="1"/>
      <c r="E159" s="1">
        <v>80</v>
      </c>
      <c r="F159" s="1">
        <v>80</v>
      </c>
      <c r="G159" s="1">
        <v>50</v>
      </c>
      <c r="H159" s="1">
        <v>40</v>
      </c>
      <c r="I159" s="1">
        <v>50</v>
      </c>
      <c r="J159" s="1">
        <v>25</v>
      </c>
      <c r="K159" s="1" t="s">
        <v>945</v>
      </c>
      <c r="L159" s="1" t="s">
        <v>284</v>
      </c>
      <c r="M159" s="1" t="s">
        <v>283</v>
      </c>
      <c r="N159" s="8">
        <f t="shared" ref="N159" si="59">ROUND((0.4*J159 + 0.5*MAX(F159,H159) + 0.1*MIN(F159,H159)) / 10, 0)</f>
        <v>5</v>
      </c>
      <c r="O159" s="8">
        <f t="shared" ref="O159" si="60">ROUND((0.4*E159 + 0.3*G159 + 0.3*I159) / 10, 0)</f>
        <v>6</v>
      </c>
      <c r="P159" s="12">
        <f t="shared" ref="P159" si="61">N159</f>
        <v>5</v>
      </c>
      <c r="Q159" s="11">
        <f t="shared" ref="Q159" si="62">O159</f>
        <v>6</v>
      </c>
      <c r="R159" s="8">
        <f t="shared" ref="R159" si="63">SUM(P159,Q159)</f>
        <v>11</v>
      </c>
      <c r="S159" s="1" t="s">
        <v>159</v>
      </c>
      <c r="T159" s="1" t="s">
        <v>147</v>
      </c>
      <c r="U159" s="1" t="s">
        <v>160</v>
      </c>
      <c r="V159" s="1" t="s">
        <v>297</v>
      </c>
      <c r="W159" s="22" t="s">
        <v>948</v>
      </c>
      <c r="X159" s="192">
        <f t="shared" si="52"/>
        <v>8</v>
      </c>
      <c r="Y159" s="1" t="str">
        <f t="shared" si="56"/>
        <v>Grimer</v>
      </c>
      <c r="AA159" s="1" t="s">
        <v>216</v>
      </c>
      <c r="AB159" s="1">
        <v>0</v>
      </c>
      <c r="AC159" s="1">
        <v>0</v>
      </c>
      <c r="AD159" s="1" t="str">
        <f t="array" ref="AD159">_xlfn.IFS(AB159=1, "starter", AC159=1, "legendary",R159&lt; 13, "weak",R159&lt; 17, "moderate", TRUE, "strong")</f>
        <v>weak</v>
      </c>
      <c r="AF159" s="1">
        <v>1</v>
      </c>
    </row>
    <row r="160" spans="1:32" ht="15.75" thickBot="1" x14ac:dyDescent="0.3">
      <c r="A160" s="1">
        <v>89</v>
      </c>
      <c r="B160" s="1" t="s">
        <v>948</v>
      </c>
      <c r="C160" s="1" t="s">
        <v>159</v>
      </c>
      <c r="D160" s="1"/>
      <c r="E160" s="1">
        <v>105</v>
      </c>
      <c r="F160" s="1">
        <v>105</v>
      </c>
      <c r="G160" s="1">
        <v>75</v>
      </c>
      <c r="H160" s="1">
        <v>65</v>
      </c>
      <c r="I160" s="1">
        <v>100</v>
      </c>
      <c r="J160" s="1">
        <v>50</v>
      </c>
      <c r="K160" s="1" t="s">
        <v>945</v>
      </c>
      <c r="L160" s="1" t="s">
        <v>284</v>
      </c>
      <c r="M160" s="1" t="s">
        <v>283</v>
      </c>
      <c r="N160" s="8">
        <f>ROUND((0.4*J160 + 0.5*MAX(F160,H160) + 0.1*MIN(F160,H160)) / 10, 0)</f>
        <v>8</v>
      </c>
      <c r="O160" s="8">
        <f>ROUND((0.4*E160 + 0.3*G160 + 0.3*I160) / 10, 0)</f>
        <v>9</v>
      </c>
      <c r="P160" s="8">
        <f>N160+1</f>
        <v>9</v>
      </c>
      <c r="Q160" s="11">
        <f>O160</f>
        <v>9</v>
      </c>
      <c r="R160" s="8">
        <f>SUM(P160,Q160)</f>
        <v>18</v>
      </c>
      <c r="S160" s="1" t="s">
        <v>159</v>
      </c>
      <c r="T160" s="1" t="s">
        <v>147</v>
      </c>
      <c r="U160" s="1" t="s">
        <v>160</v>
      </c>
      <c r="V160" s="1" t="s">
        <v>297</v>
      </c>
      <c r="X160" s="192" t="str">
        <f t="shared" si="52"/>
        <v/>
      </c>
      <c r="Y160" s="22" t="s">
        <v>944</v>
      </c>
      <c r="AA160" s="61" t="s">
        <v>760</v>
      </c>
      <c r="AB160" s="1">
        <v>0</v>
      </c>
      <c r="AC160" s="1">
        <v>0</v>
      </c>
      <c r="AD160" s="1" t="str">
        <f t="array" ref="AD160">_xlfn.IFS(AB160=1, "starter", AC160=1, "legendary",R160&lt; 13, "weak",R160&lt; 17, "moderate", TRUE, "strong")</f>
        <v>strong</v>
      </c>
      <c r="AF160" s="1">
        <v>2</v>
      </c>
    </row>
    <row r="161" spans="1:32" ht="15.75" thickTop="1" x14ac:dyDescent="0.25">
      <c r="A161" s="8">
        <v>128</v>
      </c>
      <c r="B161" s="1" t="s">
        <v>947</v>
      </c>
      <c r="C161" s="1" t="s">
        <v>138</v>
      </c>
      <c r="D161" s="1"/>
      <c r="E161" s="1">
        <v>75</v>
      </c>
      <c r="F161" s="1">
        <v>100</v>
      </c>
      <c r="G161" s="1">
        <v>95</v>
      </c>
      <c r="H161" s="1">
        <v>40</v>
      </c>
      <c r="I161" s="1">
        <v>70</v>
      </c>
      <c r="J161" s="1">
        <v>110</v>
      </c>
      <c r="K161" s="1" t="s">
        <v>946</v>
      </c>
      <c r="L161" s="1" t="s">
        <v>284</v>
      </c>
      <c r="M161" s="1" t="s">
        <v>283</v>
      </c>
      <c r="N161" s="8">
        <f>ROUND((0.4*J161 + 0.5*MAX(F161,H161) + 0.1*MIN(F161,H161)) / 10, 0)</f>
        <v>10</v>
      </c>
      <c r="O161" s="8">
        <f>ROUND((0.4*E161 + 0.3*G161 + 0.3*I161) / 10, 0)</f>
        <v>8</v>
      </c>
      <c r="P161" s="8">
        <f>N161+1</f>
        <v>11</v>
      </c>
      <c r="Q161" s="11">
        <f>O161</f>
        <v>8</v>
      </c>
      <c r="R161" s="8">
        <f>SUM(P161,Q161)</f>
        <v>19</v>
      </c>
      <c r="S161" s="1" t="s">
        <v>138</v>
      </c>
      <c r="T161" s="1" t="s">
        <v>156</v>
      </c>
      <c r="U161" s="1" t="s">
        <v>150</v>
      </c>
      <c r="V161" s="1" t="s">
        <v>145</v>
      </c>
      <c r="X161" s="192"/>
      <c r="Y161" s="1" t="s">
        <v>947</v>
      </c>
      <c r="AA161" s="194" t="s">
        <v>361</v>
      </c>
      <c r="AB161" s="194">
        <v>0</v>
      </c>
      <c r="AC161" s="1">
        <v>0</v>
      </c>
      <c r="AD161" s="1" t="str">
        <f t="array" ref="AD161">_xlfn.IFS(AB161=1, "starter", AC161=1, "legendary",R161&lt; 13, "weak",R161&lt; 17, "moderate", TRUE, "strong")</f>
        <v>strong</v>
      </c>
      <c r="AF161" s="1">
        <v>1</v>
      </c>
    </row>
    <row r="162" spans="1:32" x14ac:dyDescent="0.25">
      <c r="A162" s="27">
        <v>41</v>
      </c>
      <c r="B162" s="27" t="s">
        <v>282</v>
      </c>
      <c r="C162" s="28" t="s">
        <v>159</v>
      </c>
      <c r="D162" s="28" t="s">
        <v>139</v>
      </c>
      <c r="E162" s="27">
        <v>40</v>
      </c>
      <c r="F162" s="27">
        <v>45</v>
      </c>
      <c r="G162" s="27">
        <v>35</v>
      </c>
      <c r="H162" s="27">
        <v>30</v>
      </c>
      <c r="I162" s="27">
        <v>40</v>
      </c>
      <c r="J162" s="27">
        <v>55</v>
      </c>
      <c r="K162" s="27" t="s">
        <v>248</v>
      </c>
      <c r="M162" s="1" t="s">
        <v>190</v>
      </c>
      <c r="N162" s="8">
        <f t="shared" si="45"/>
        <v>5</v>
      </c>
      <c r="O162" s="8">
        <f t="shared" si="46"/>
        <v>4</v>
      </c>
      <c r="P162" s="8">
        <f t="shared" si="57"/>
        <v>5</v>
      </c>
      <c r="Q162" s="8">
        <f t="shared" si="58"/>
        <v>4</v>
      </c>
      <c r="R162" s="8">
        <f t="shared" si="49"/>
        <v>9</v>
      </c>
      <c r="S162" s="1" t="str">
        <f t="shared" si="50"/>
        <v>poison</v>
      </c>
      <c r="T162" s="28" t="s">
        <v>139</v>
      </c>
      <c r="U162" s="1" t="s">
        <v>159</v>
      </c>
      <c r="X162" s="192"/>
      <c r="Y162" s="1" t="str">
        <f t="shared" si="56"/>
        <v>Zubat</v>
      </c>
      <c r="Z162" s="1" t="s">
        <v>253</v>
      </c>
      <c r="AA162" s="1" t="s">
        <v>281</v>
      </c>
      <c r="AB162" s="1">
        <v>0</v>
      </c>
      <c r="AC162" s="1">
        <v>0</v>
      </c>
      <c r="AD162" s="1" t="s">
        <v>251</v>
      </c>
      <c r="AE162" s="1" t="s">
        <v>257</v>
      </c>
      <c r="AF162" s="1">
        <v>1</v>
      </c>
    </row>
    <row r="163" spans="1:32" x14ac:dyDescent="0.25">
      <c r="A163" s="27">
        <v>23</v>
      </c>
      <c r="B163" s="27" t="s">
        <v>280</v>
      </c>
      <c r="C163" s="28" t="s">
        <v>159</v>
      </c>
      <c r="D163" s="28"/>
      <c r="E163" s="27">
        <v>35</v>
      </c>
      <c r="F163" s="27">
        <v>60</v>
      </c>
      <c r="G163" s="27">
        <v>44</v>
      </c>
      <c r="H163" s="27">
        <v>40</v>
      </c>
      <c r="I163" s="27">
        <v>54</v>
      </c>
      <c r="J163" s="27">
        <v>55</v>
      </c>
      <c r="K163" s="27" t="s">
        <v>277</v>
      </c>
      <c r="M163" s="1" t="s">
        <v>190</v>
      </c>
      <c r="N163" s="8">
        <f t="shared" si="45"/>
        <v>6</v>
      </c>
      <c r="O163" s="8">
        <f t="shared" si="46"/>
        <v>4</v>
      </c>
      <c r="P163" s="8">
        <f t="shared" si="57"/>
        <v>6</v>
      </c>
      <c r="Q163" s="8">
        <f t="shared" si="58"/>
        <v>4</v>
      </c>
      <c r="R163" s="8">
        <f t="shared" si="49"/>
        <v>10</v>
      </c>
      <c r="S163" s="1" t="str">
        <f t="shared" si="50"/>
        <v>poison</v>
      </c>
      <c r="T163" s="28"/>
      <c r="X163" s="192"/>
      <c r="Y163" s="1" t="str">
        <f t="shared" si="56"/>
        <v>Ekans</v>
      </c>
      <c r="Z163" s="1" t="s">
        <v>253</v>
      </c>
      <c r="AA163" s="1" t="s">
        <v>279</v>
      </c>
      <c r="AB163" s="1">
        <v>0</v>
      </c>
      <c r="AC163" s="1">
        <v>0</v>
      </c>
      <c r="AD163" s="1" t="s">
        <v>251</v>
      </c>
      <c r="AE163" s="1" t="s">
        <v>257</v>
      </c>
      <c r="AF163" s="1">
        <v>1</v>
      </c>
    </row>
    <row r="164" spans="1:32" x14ac:dyDescent="0.25">
      <c r="A164" s="27">
        <v>24</v>
      </c>
      <c r="B164" s="27" t="s">
        <v>278</v>
      </c>
      <c r="C164" s="28" t="s">
        <v>159</v>
      </c>
      <c r="D164" s="28"/>
      <c r="E164" s="27">
        <v>60</v>
      </c>
      <c r="F164" s="27">
        <v>95</v>
      </c>
      <c r="G164" s="27">
        <v>69</v>
      </c>
      <c r="H164" s="27">
        <v>65</v>
      </c>
      <c r="I164" s="27">
        <v>79</v>
      </c>
      <c r="J164" s="27">
        <v>80</v>
      </c>
      <c r="K164" s="27" t="s">
        <v>277</v>
      </c>
      <c r="M164" s="1" t="s">
        <v>190</v>
      </c>
      <c r="N164" s="8">
        <f t="shared" si="45"/>
        <v>9</v>
      </c>
      <c r="O164" s="8">
        <f t="shared" si="46"/>
        <v>7</v>
      </c>
      <c r="P164" s="8">
        <f t="shared" si="57"/>
        <v>9</v>
      </c>
      <c r="Q164" s="8">
        <f t="shared" si="58"/>
        <v>7</v>
      </c>
      <c r="R164" s="8">
        <f t="shared" si="49"/>
        <v>16</v>
      </c>
      <c r="S164" s="1" t="str">
        <f t="shared" si="50"/>
        <v>poison</v>
      </c>
      <c r="T164" s="28"/>
      <c r="X164" s="192"/>
      <c r="Y164" s="1" t="str">
        <f t="shared" si="56"/>
        <v>Arbok</v>
      </c>
      <c r="Z164" s="1" t="s">
        <v>253</v>
      </c>
      <c r="AA164" s="1" t="s">
        <v>216</v>
      </c>
      <c r="AB164" s="1">
        <v>0</v>
      </c>
      <c r="AC164" s="1">
        <v>0</v>
      </c>
      <c r="AD164" s="1" t="s">
        <v>251</v>
      </c>
      <c r="AE164" s="1" t="s">
        <v>257</v>
      </c>
      <c r="AF164" s="1">
        <v>1</v>
      </c>
    </row>
    <row r="165" spans="1:32" x14ac:dyDescent="0.25">
      <c r="A165" s="27">
        <v>431</v>
      </c>
      <c r="B165" s="27" t="s">
        <v>276</v>
      </c>
      <c r="C165" s="28" t="s">
        <v>138</v>
      </c>
      <c r="D165" s="28"/>
      <c r="E165" s="27">
        <v>49</v>
      </c>
      <c r="F165" s="27">
        <v>55</v>
      </c>
      <c r="G165" s="27">
        <v>42</v>
      </c>
      <c r="H165" s="27">
        <v>42</v>
      </c>
      <c r="I165" s="27">
        <v>37</v>
      </c>
      <c r="J165" s="27">
        <v>85</v>
      </c>
      <c r="K165" s="27" t="s">
        <v>275</v>
      </c>
      <c r="M165" s="1" t="s">
        <v>190</v>
      </c>
      <c r="N165" s="8">
        <f t="shared" ref="N165:N173" si="64">ROUND((0.4*J165 + 0.5*MAX(F165,H165) + 0.1*MIN(F165,H165)) / 10, 0)</f>
        <v>7</v>
      </c>
      <c r="O165" s="8">
        <f t="shared" ref="O165:O173" si="65">ROUND((0.4*E165 + 0.3*G165 + 0.3*I165) / 10, 0)</f>
        <v>4</v>
      </c>
      <c r="P165" s="8">
        <f t="shared" si="57"/>
        <v>7</v>
      </c>
      <c r="Q165" s="8">
        <f t="shared" si="58"/>
        <v>4</v>
      </c>
      <c r="R165" s="8">
        <f t="shared" ref="R165:R173" si="66">SUM(P165,Q165)</f>
        <v>11</v>
      </c>
      <c r="S165" s="1" t="str">
        <f t="shared" ref="S165:S173" si="67">C165</f>
        <v>normal</v>
      </c>
      <c r="Y165" s="1" t="str">
        <f t="shared" si="56"/>
        <v>Glameow</v>
      </c>
      <c r="Z165" s="1" t="s">
        <v>253</v>
      </c>
      <c r="AA165" s="1" t="s">
        <v>274</v>
      </c>
      <c r="AB165" s="1">
        <v>0</v>
      </c>
      <c r="AC165" s="1">
        <v>0</v>
      </c>
      <c r="AD165" s="1" t="s">
        <v>251</v>
      </c>
      <c r="AE165" s="1" t="s">
        <v>257</v>
      </c>
      <c r="AF165" s="1">
        <v>1</v>
      </c>
    </row>
    <row r="166" spans="1:32" x14ac:dyDescent="0.25">
      <c r="A166" s="27">
        <v>453</v>
      </c>
      <c r="B166" s="27" t="s">
        <v>273</v>
      </c>
      <c r="C166" s="28" t="s">
        <v>159</v>
      </c>
      <c r="D166" s="28" t="s">
        <v>168</v>
      </c>
      <c r="E166" s="27">
        <v>48</v>
      </c>
      <c r="F166" s="27">
        <v>61</v>
      </c>
      <c r="G166" s="27">
        <v>40</v>
      </c>
      <c r="H166" s="27">
        <v>61</v>
      </c>
      <c r="I166" s="27">
        <v>40</v>
      </c>
      <c r="J166" s="27">
        <v>50</v>
      </c>
      <c r="K166" s="27" t="s">
        <v>217</v>
      </c>
      <c r="M166" s="1" t="s">
        <v>190</v>
      </c>
      <c r="N166" s="8">
        <f t="shared" si="64"/>
        <v>6</v>
      </c>
      <c r="O166" s="8">
        <f t="shared" si="65"/>
        <v>4</v>
      </c>
      <c r="P166" s="8">
        <f t="shared" si="57"/>
        <v>6</v>
      </c>
      <c r="Q166" s="8">
        <f t="shared" si="58"/>
        <v>4</v>
      </c>
      <c r="R166" s="8">
        <f t="shared" si="66"/>
        <v>10</v>
      </c>
      <c r="S166" s="1" t="str">
        <f t="shared" si="67"/>
        <v>poison</v>
      </c>
      <c r="T166" s="28" t="s">
        <v>168</v>
      </c>
      <c r="Y166" s="1" t="str">
        <f t="shared" si="56"/>
        <v>Croagunk</v>
      </c>
      <c r="Z166" s="1" t="s">
        <v>253</v>
      </c>
      <c r="AA166" s="1" t="s">
        <v>272</v>
      </c>
      <c r="AB166" s="1">
        <v>0</v>
      </c>
      <c r="AC166" s="1">
        <v>0</v>
      </c>
      <c r="AD166" s="1" t="s">
        <v>251</v>
      </c>
      <c r="AE166" s="1" t="s">
        <v>262</v>
      </c>
      <c r="AF166" s="1">
        <v>1</v>
      </c>
    </row>
    <row r="167" spans="1:32" ht="15.75" thickBot="1" x14ac:dyDescent="0.3">
      <c r="A167" s="27">
        <v>436</v>
      </c>
      <c r="B167" s="27" t="s">
        <v>271</v>
      </c>
      <c r="C167" s="28" t="s">
        <v>171</v>
      </c>
      <c r="D167" s="28" t="s">
        <v>150</v>
      </c>
      <c r="E167" s="27">
        <v>57</v>
      </c>
      <c r="F167" s="27">
        <v>24</v>
      </c>
      <c r="G167" s="27">
        <v>86</v>
      </c>
      <c r="H167" s="27">
        <v>24</v>
      </c>
      <c r="I167" s="27">
        <v>86</v>
      </c>
      <c r="J167" s="27">
        <v>23</v>
      </c>
      <c r="K167" s="27" t="s">
        <v>270</v>
      </c>
      <c r="M167" s="1" t="s">
        <v>190</v>
      </c>
      <c r="N167" s="8">
        <f t="shared" si="64"/>
        <v>2</v>
      </c>
      <c r="O167" s="8">
        <f t="shared" si="65"/>
        <v>7</v>
      </c>
      <c r="P167" s="8">
        <f t="shared" si="57"/>
        <v>2</v>
      </c>
      <c r="Q167" s="8">
        <f t="shared" si="58"/>
        <v>7</v>
      </c>
      <c r="R167" s="8">
        <f t="shared" si="66"/>
        <v>9</v>
      </c>
      <c r="S167" s="1" t="str">
        <f t="shared" si="67"/>
        <v>psychic</v>
      </c>
      <c r="T167" s="28" t="s">
        <v>150</v>
      </c>
      <c r="Y167" s="1" t="str">
        <f t="shared" si="56"/>
        <v>Bronzor</v>
      </c>
      <c r="Z167" s="1" t="s">
        <v>253</v>
      </c>
      <c r="AA167" s="1" t="s">
        <v>269</v>
      </c>
      <c r="AB167" s="1">
        <v>0</v>
      </c>
      <c r="AC167" s="1">
        <v>0</v>
      </c>
      <c r="AD167" s="1" t="s">
        <v>251</v>
      </c>
      <c r="AE167" s="1" t="s">
        <v>262</v>
      </c>
      <c r="AF167" s="1">
        <v>1</v>
      </c>
    </row>
    <row r="168" spans="1:32" ht="15.75" thickBot="1" x14ac:dyDescent="0.3">
      <c r="A168" s="27">
        <v>71</v>
      </c>
      <c r="B168" s="27" t="s">
        <v>268</v>
      </c>
      <c r="C168" s="28" t="s">
        <v>267</v>
      </c>
      <c r="D168" s="28" t="s">
        <v>159</v>
      </c>
      <c r="E168" s="27">
        <v>80</v>
      </c>
      <c r="F168" s="27">
        <v>105</v>
      </c>
      <c r="G168" s="27">
        <v>65</v>
      </c>
      <c r="H168" s="27">
        <v>100</v>
      </c>
      <c r="I168" s="27">
        <v>70</v>
      </c>
      <c r="J168" s="27">
        <v>70</v>
      </c>
      <c r="K168" s="27" t="s">
        <v>266</v>
      </c>
      <c r="M168" s="1" t="s">
        <v>190</v>
      </c>
      <c r="N168" s="8">
        <f t="shared" si="64"/>
        <v>9</v>
      </c>
      <c r="O168" s="8">
        <f t="shared" si="65"/>
        <v>7</v>
      </c>
      <c r="P168" s="8">
        <f t="shared" si="57"/>
        <v>9</v>
      </c>
      <c r="Q168" s="8">
        <f t="shared" si="58"/>
        <v>7</v>
      </c>
      <c r="R168" s="8">
        <f t="shared" si="66"/>
        <v>16</v>
      </c>
      <c r="S168" s="1" t="str">
        <f t="shared" si="67"/>
        <v>Grass</v>
      </c>
      <c r="T168" s="28" t="s">
        <v>159</v>
      </c>
      <c r="Y168" s="1" t="str">
        <f t="shared" si="56"/>
        <v>Victreebel</v>
      </c>
      <c r="Z168" s="1" t="s">
        <v>253</v>
      </c>
      <c r="AA168" s="29" t="s">
        <v>265</v>
      </c>
      <c r="AB168" s="1">
        <v>0</v>
      </c>
      <c r="AC168" s="1">
        <v>0</v>
      </c>
      <c r="AD168" s="1" t="s">
        <v>251</v>
      </c>
      <c r="AE168" s="1" t="s">
        <v>262</v>
      </c>
      <c r="AF168" s="1">
        <v>1</v>
      </c>
    </row>
    <row r="169" spans="1:32" x14ac:dyDescent="0.25">
      <c r="A169" s="27">
        <v>110</v>
      </c>
      <c r="B169" s="27" t="s">
        <v>263</v>
      </c>
      <c r="C169" s="28" t="s">
        <v>159</v>
      </c>
      <c r="D169" s="28"/>
      <c r="E169" s="27">
        <v>65</v>
      </c>
      <c r="F169" s="27">
        <v>90</v>
      </c>
      <c r="G169" s="27">
        <v>120</v>
      </c>
      <c r="H169" s="27">
        <v>85</v>
      </c>
      <c r="I169" s="27">
        <v>70</v>
      </c>
      <c r="J169" s="27">
        <v>60</v>
      </c>
      <c r="K169" s="27" t="s">
        <v>264</v>
      </c>
      <c r="M169" s="1" t="s">
        <v>190</v>
      </c>
      <c r="N169" s="8">
        <f t="shared" si="64"/>
        <v>8</v>
      </c>
      <c r="O169" s="8">
        <f t="shared" si="65"/>
        <v>8</v>
      </c>
      <c r="P169" s="8">
        <f t="shared" si="57"/>
        <v>8</v>
      </c>
      <c r="Q169" s="8">
        <f t="shared" si="58"/>
        <v>8</v>
      </c>
      <c r="R169" s="8">
        <f t="shared" si="66"/>
        <v>16</v>
      </c>
      <c r="S169" s="1" t="str">
        <f t="shared" si="67"/>
        <v>poison</v>
      </c>
      <c r="Y169" s="27" t="s">
        <v>263</v>
      </c>
      <c r="Z169" s="1" t="s">
        <v>253</v>
      </c>
      <c r="AA169" s="1" t="s">
        <v>216</v>
      </c>
      <c r="AB169" s="1">
        <v>0</v>
      </c>
      <c r="AC169" s="1">
        <v>0</v>
      </c>
      <c r="AD169" s="1" t="s">
        <v>251</v>
      </c>
      <c r="AE169" s="1" t="s">
        <v>262</v>
      </c>
      <c r="AF169" s="1">
        <v>1</v>
      </c>
    </row>
    <row r="170" spans="1:32" x14ac:dyDescent="0.25">
      <c r="A170" s="27">
        <v>434</v>
      </c>
      <c r="B170" s="27" t="s">
        <v>261</v>
      </c>
      <c r="C170" s="28" t="s">
        <v>159</v>
      </c>
      <c r="D170" s="28" t="s">
        <v>147</v>
      </c>
      <c r="E170" s="27">
        <v>63</v>
      </c>
      <c r="F170" s="27">
        <v>63</v>
      </c>
      <c r="G170" s="27">
        <v>47</v>
      </c>
      <c r="H170" s="27">
        <v>41</v>
      </c>
      <c r="I170" s="27">
        <v>41</v>
      </c>
      <c r="J170" s="27">
        <v>74</v>
      </c>
      <c r="K170" s="27" t="s">
        <v>242</v>
      </c>
      <c r="M170" s="1" t="s">
        <v>190</v>
      </c>
      <c r="N170" s="8">
        <f t="shared" si="64"/>
        <v>7</v>
      </c>
      <c r="O170" s="8">
        <f t="shared" si="65"/>
        <v>5</v>
      </c>
      <c r="P170" s="8">
        <f t="shared" si="57"/>
        <v>7</v>
      </c>
      <c r="Q170" s="8">
        <f t="shared" si="58"/>
        <v>5</v>
      </c>
      <c r="R170" s="8">
        <f t="shared" si="66"/>
        <v>12</v>
      </c>
      <c r="S170" s="1" t="str">
        <f t="shared" si="67"/>
        <v>poison</v>
      </c>
      <c r="T170" s="28" t="s">
        <v>147</v>
      </c>
      <c r="Y170" s="1" t="s">
        <v>261</v>
      </c>
      <c r="Z170" s="1" t="s">
        <v>253</v>
      </c>
      <c r="AA170" s="1" t="s">
        <v>260</v>
      </c>
      <c r="AB170" s="1">
        <v>0</v>
      </c>
      <c r="AC170" s="1">
        <v>0</v>
      </c>
      <c r="AD170" s="1" t="s">
        <v>251</v>
      </c>
      <c r="AE170" s="1" t="s">
        <v>257</v>
      </c>
      <c r="AF170" s="1">
        <v>1</v>
      </c>
    </row>
    <row r="171" spans="1:32" x14ac:dyDescent="0.25">
      <c r="A171" s="27">
        <v>198</v>
      </c>
      <c r="B171" s="27" t="s">
        <v>15</v>
      </c>
      <c r="C171" s="28" t="s">
        <v>147</v>
      </c>
      <c r="D171" s="28" t="s">
        <v>139</v>
      </c>
      <c r="E171" s="27">
        <v>60</v>
      </c>
      <c r="F171" s="27">
        <v>85</v>
      </c>
      <c r="G171" s="27">
        <v>42</v>
      </c>
      <c r="H171" s="27">
        <v>85</v>
      </c>
      <c r="I171" s="27">
        <v>42</v>
      </c>
      <c r="J171" s="27">
        <v>91</v>
      </c>
      <c r="K171" s="27" t="s">
        <v>259</v>
      </c>
      <c r="M171" s="1" t="s">
        <v>190</v>
      </c>
      <c r="N171" s="8">
        <f t="shared" si="64"/>
        <v>9</v>
      </c>
      <c r="O171" s="8">
        <f t="shared" si="65"/>
        <v>5</v>
      </c>
      <c r="P171" s="8">
        <f t="shared" si="57"/>
        <v>9</v>
      </c>
      <c r="Q171" s="8">
        <f t="shared" si="58"/>
        <v>5</v>
      </c>
      <c r="R171" s="8">
        <f t="shared" si="66"/>
        <v>14</v>
      </c>
      <c r="S171" s="1" t="str">
        <f t="shared" si="67"/>
        <v>dark</v>
      </c>
      <c r="T171" s="28" t="s">
        <v>139</v>
      </c>
      <c r="Y171" s="1" t="str">
        <f t="shared" ref="Y171:Y173" si="68">B171</f>
        <v>Murkrow</v>
      </c>
      <c r="Z171" s="1" t="s">
        <v>253</v>
      </c>
      <c r="AA171" s="1" t="s">
        <v>258</v>
      </c>
      <c r="AB171" s="1">
        <v>0</v>
      </c>
      <c r="AC171" s="1">
        <v>0</v>
      </c>
      <c r="AD171" s="1" t="s">
        <v>251</v>
      </c>
      <c r="AE171" s="1" t="s">
        <v>257</v>
      </c>
      <c r="AF171" s="1">
        <v>1</v>
      </c>
    </row>
    <row r="172" spans="1:32" x14ac:dyDescent="0.25">
      <c r="A172" s="27">
        <v>451</v>
      </c>
      <c r="B172" s="27" t="s">
        <v>256</v>
      </c>
      <c r="C172" s="28" t="s">
        <v>159</v>
      </c>
      <c r="D172" s="28" t="s">
        <v>169</v>
      </c>
      <c r="E172" s="27">
        <v>40</v>
      </c>
      <c r="F172" s="27">
        <v>50</v>
      </c>
      <c r="G172" s="27">
        <v>90</v>
      </c>
      <c r="H172" s="27">
        <v>30</v>
      </c>
      <c r="I172" s="27">
        <v>55</v>
      </c>
      <c r="J172" s="27">
        <v>65</v>
      </c>
      <c r="K172" s="27" t="s">
        <v>255</v>
      </c>
      <c r="M172" s="1" t="s">
        <v>190</v>
      </c>
      <c r="N172" s="8">
        <f t="shared" si="64"/>
        <v>5</v>
      </c>
      <c r="O172" s="8">
        <f t="shared" si="65"/>
        <v>6</v>
      </c>
      <c r="P172" s="8">
        <f t="shared" si="57"/>
        <v>5</v>
      </c>
      <c r="Q172" s="8">
        <f t="shared" si="58"/>
        <v>6</v>
      </c>
      <c r="R172" s="8">
        <f t="shared" si="66"/>
        <v>11</v>
      </c>
      <c r="S172" s="1" t="str">
        <f t="shared" si="67"/>
        <v>poison</v>
      </c>
      <c r="T172" s="28" t="s">
        <v>169</v>
      </c>
      <c r="Y172" s="1" t="str">
        <f t="shared" si="68"/>
        <v>Skorupi</v>
      </c>
      <c r="Z172" s="1" t="s">
        <v>253</v>
      </c>
      <c r="AA172" s="1" t="s">
        <v>254</v>
      </c>
      <c r="AB172" s="1">
        <v>0</v>
      </c>
      <c r="AC172" s="1">
        <v>0</v>
      </c>
      <c r="AD172" s="1" t="s">
        <v>251</v>
      </c>
      <c r="AE172" s="1" t="s">
        <v>250</v>
      </c>
      <c r="AF172" s="1">
        <v>1</v>
      </c>
    </row>
    <row r="173" spans="1:32" x14ac:dyDescent="0.25">
      <c r="A173" s="27">
        <v>228</v>
      </c>
      <c r="B173" s="27" t="s">
        <v>30</v>
      </c>
      <c r="C173" s="28" t="s">
        <v>147</v>
      </c>
      <c r="D173" s="28" t="s">
        <v>160</v>
      </c>
      <c r="E173" s="27">
        <v>45</v>
      </c>
      <c r="F173" s="27">
        <v>60</v>
      </c>
      <c r="G173" s="27">
        <v>30</v>
      </c>
      <c r="H173" s="27">
        <v>80</v>
      </c>
      <c r="I173" s="27">
        <v>50</v>
      </c>
      <c r="J173" s="27">
        <v>65</v>
      </c>
      <c r="K173" s="27" t="s">
        <v>209</v>
      </c>
      <c r="M173" s="1" t="s">
        <v>190</v>
      </c>
      <c r="N173" s="8">
        <f t="shared" si="64"/>
        <v>7</v>
      </c>
      <c r="O173" s="8">
        <f t="shared" si="65"/>
        <v>4</v>
      </c>
      <c r="P173" s="8">
        <f t="shared" si="57"/>
        <v>7</v>
      </c>
      <c r="Q173" s="8">
        <f t="shared" si="58"/>
        <v>4</v>
      </c>
      <c r="R173" s="8">
        <f t="shared" si="66"/>
        <v>11</v>
      </c>
      <c r="S173" s="1" t="str">
        <f t="shared" si="67"/>
        <v>dark</v>
      </c>
      <c r="T173" s="28" t="s">
        <v>160</v>
      </c>
      <c r="Y173" s="1" t="str">
        <f t="shared" si="68"/>
        <v>Houndour</v>
      </c>
      <c r="Z173" s="1" t="s">
        <v>253</v>
      </c>
      <c r="AA173" s="1" t="s">
        <v>252</v>
      </c>
      <c r="AB173" s="1">
        <v>0</v>
      </c>
      <c r="AC173" s="1">
        <v>0</v>
      </c>
      <c r="AD173" s="1" t="s">
        <v>251</v>
      </c>
      <c r="AE173" s="1" t="s">
        <v>250</v>
      </c>
      <c r="AF173" s="1">
        <v>1</v>
      </c>
    </row>
    <row r="174" spans="1:32" x14ac:dyDescent="0.25">
      <c r="A174" s="24">
        <v>121</v>
      </c>
      <c r="B174" s="24" t="s">
        <v>932</v>
      </c>
      <c r="C174" s="24" t="s">
        <v>140</v>
      </c>
      <c r="D174" s="24" t="s">
        <v>171</v>
      </c>
      <c r="E174" s="24">
        <v>60</v>
      </c>
      <c r="F174" s="24">
        <v>75</v>
      </c>
      <c r="G174" s="24">
        <v>85</v>
      </c>
      <c r="H174" s="24">
        <v>100</v>
      </c>
      <c r="I174" s="24">
        <v>85</v>
      </c>
      <c r="J174" s="24">
        <v>115</v>
      </c>
      <c r="K174" s="24" t="s">
        <v>933</v>
      </c>
      <c r="M174" s="1" t="s">
        <v>141</v>
      </c>
      <c r="N174" s="1">
        <f t="shared" ref="N174" si="69">ROUND((0.4*J174 + 0.5*MAX(F174,H174) + 0.1*MIN(F174,H174)) / 10, 0)</f>
        <v>10</v>
      </c>
      <c r="O174" s="1">
        <f t="shared" ref="O174" si="70">ROUND((0.4*E174 + 0.3*G174 + 0.3*I174) / 10, 0)</f>
        <v>8</v>
      </c>
      <c r="P174" s="1">
        <f t="shared" ref="P174" si="71">N174</f>
        <v>10</v>
      </c>
      <c r="Q174" s="1">
        <f t="shared" ref="Q174" si="72">O174</f>
        <v>8</v>
      </c>
      <c r="R174" s="1">
        <f t="shared" ref="R174" si="73">SUM(P174,Q174)</f>
        <v>18</v>
      </c>
      <c r="S174" s="9" t="s">
        <v>140</v>
      </c>
      <c r="T174" s="9" t="s">
        <v>171</v>
      </c>
      <c r="U174" s="1" t="s">
        <v>161</v>
      </c>
      <c r="V174" s="1" t="s">
        <v>138</v>
      </c>
      <c r="Y174" s="193" t="s">
        <v>932</v>
      </c>
      <c r="Z174" s="1" t="s">
        <v>213</v>
      </c>
      <c r="AA174" s="1" t="s">
        <v>171</v>
      </c>
      <c r="AB174" s="1">
        <v>0</v>
      </c>
      <c r="AC174" s="1">
        <v>0</v>
      </c>
      <c r="AD174" s="1" t="s">
        <v>211</v>
      </c>
      <c r="AE174" s="1" t="s">
        <v>238</v>
      </c>
      <c r="AF174" s="1">
        <v>1</v>
      </c>
    </row>
    <row r="175" spans="1:32" ht="15.75" thickBot="1" x14ac:dyDescent="0.3">
      <c r="A175" s="24">
        <v>354</v>
      </c>
      <c r="B175" s="24" t="s">
        <v>934</v>
      </c>
      <c r="C175" s="24" t="s">
        <v>297</v>
      </c>
      <c r="D175" s="24"/>
      <c r="E175" s="24">
        <v>64</v>
      </c>
      <c r="F175" s="24">
        <v>115</v>
      </c>
      <c r="G175" s="24">
        <v>65</v>
      </c>
      <c r="H175" s="24">
        <v>83</v>
      </c>
      <c r="I175" s="24">
        <v>63</v>
      </c>
      <c r="J175" s="24">
        <v>65</v>
      </c>
      <c r="K175" s="24" t="s">
        <v>935</v>
      </c>
      <c r="M175" s="1" t="s">
        <v>141</v>
      </c>
      <c r="N175" s="1">
        <f t="shared" ref="N175" si="74">ROUND((0.4*J175 + 0.5*MAX(F175,H175) + 0.1*MIN(F175,H175)) / 10, 0)</f>
        <v>9</v>
      </c>
      <c r="O175" s="1">
        <f t="shared" ref="O175" si="75">ROUND((0.4*E175 + 0.3*G175 + 0.3*I175) / 10, 0)</f>
        <v>6</v>
      </c>
      <c r="P175" s="1">
        <f t="shared" ref="P175" si="76">N175</f>
        <v>9</v>
      </c>
      <c r="Q175" s="1">
        <f t="shared" ref="Q175" si="77">O175</f>
        <v>6</v>
      </c>
      <c r="R175" s="1">
        <f t="shared" ref="R175" si="78">SUM(P175,Q175)</f>
        <v>15</v>
      </c>
      <c r="S175" s="1" t="s">
        <v>297</v>
      </c>
      <c r="T175" s="1" t="s">
        <v>147</v>
      </c>
      <c r="U175" s="1" t="s">
        <v>171</v>
      </c>
      <c r="V175" s="1" t="s">
        <v>152</v>
      </c>
      <c r="Y175" s="1" t="s">
        <v>934</v>
      </c>
      <c r="Z175" s="1" t="s">
        <v>213</v>
      </c>
      <c r="AA175" s="1" t="s">
        <v>936</v>
      </c>
      <c r="AB175" s="1">
        <v>0</v>
      </c>
      <c r="AC175" s="1">
        <v>0</v>
      </c>
      <c r="AD175" s="1" t="s">
        <v>211</v>
      </c>
      <c r="AE175" s="1" t="s">
        <v>238</v>
      </c>
      <c r="AF175" s="1">
        <v>1</v>
      </c>
    </row>
    <row r="176" spans="1:32" ht="15.75" thickBot="1" x14ac:dyDescent="0.3">
      <c r="A176" s="24">
        <v>141</v>
      </c>
      <c r="B176" s="24" t="s">
        <v>937</v>
      </c>
      <c r="C176" s="24" t="s">
        <v>156</v>
      </c>
      <c r="D176" s="24" t="s">
        <v>140</v>
      </c>
      <c r="E176" s="24">
        <v>60</v>
      </c>
      <c r="F176" s="24">
        <v>115</v>
      </c>
      <c r="G176" s="24">
        <v>105</v>
      </c>
      <c r="H176" s="24">
        <v>65</v>
      </c>
      <c r="I176" s="24">
        <v>70</v>
      </c>
      <c r="J176" s="24">
        <v>80</v>
      </c>
      <c r="K176" s="24" t="s">
        <v>938</v>
      </c>
      <c r="M176" s="1" t="s">
        <v>141</v>
      </c>
      <c r="N176" s="1">
        <f t="shared" ref="N176" si="79">ROUND((0.4*J176 + 0.5*MAX(F176,H176) + 0.1*MIN(F176,H176)) / 10, 0)</f>
        <v>10</v>
      </c>
      <c r="O176" s="1">
        <f t="shared" ref="O176" si="80">ROUND((0.4*E176 + 0.3*G176 + 0.3*I176) / 10, 0)</f>
        <v>8</v>
      </c>
      <c r="P176" s="1">
        <f t="shared" ref="P176" si="81">N176</f>
        <v>10</v>
      </c>
      <c r="Q176" s="1">
        <f t="shared" ref="Q176" si="82">O176</f>
        <v>8</v>
      </c>
      <c r="R176" s="1">
        <f t="shared" ref="R176" si="83">SUM(P176,Q176)</f>
        <v>18</v>
      </c>
      <c r="S176" s="1" t="s">
        <v>156</v>
      </c>
      <c r="T176" s="1" t="s">
        <v>140</v>
      </c>
      <c r="Y176" s="1" t="s">
        <v>937</v>
      </c>
      <c r="Z176" s="1" t="s">
        <v>213</v>
      </c>
      <c r="AA176" s="45" t="s">
        <v>503</v>
      </c>
      <c r="AB176" s="1">
        <v>0</v>
      </c>
      <c r="AC176" s="1">
        <v>0</v>
      </c>
      <c r="AD176" s="1" t="s">
        <v>211</v>
      </c>
      <c r="AE176" s="1" t="s">
        <v>238</v>
      </c>
      <c r="AF176" s="1">
        <v>1</v>
      </c>
    </row>
    <row r="177" spans="1:32" x14ac:dyDescent="0.25">
      <c r="A177" s="24">
        <v>42</v>
      </c>
      <c r="B177" s="24" t="s">
        <v>249</v>
      </c>
      <c r="C177" s="24" t="s">
        <v>159</v>
      </c>
      <c r="D177" s="24" t="s">
        <v>139</v>
      </c>
      <c r="E177" s="24">
        <v>75</v>
      </c>
      <c r="F177" s="24">
        <v>80</v>
      </c>
      <c r="G177" s="24">
        <v>70</v>
      </c>
      <c r="H177" s="24">
        <v>65</v>
      </c>
      <c r="I177" s="24">
        <v>75</v>
      </c>
      <c r="J177" s="24">
        <v>90</v>
      </c>
      <c r="K177" s="24" t="s">
        <v>248</v>
      </c>
      <c r="M177" s="1" t="s">
        <v>141</v>
      </c>
      <c r="N177" s="8">
        <f t="shared" ref="N177:N217" si="84">ROUND((0.4*J177 + 0.5*MAX(F177,H177) + 0.1*MIN(F177,H177)) / 10, 0)</f>
        <v>8</v>
      </c>
      <c r="O177" s="8">
        <f t="shared" ref="O177:O217" si="85">ROUND((0.4*E177 + 0.3*G177 + 0.3*I177) / 10, 0)</f>
        <v>7</v>
      </c>
      <c r="P177" s="8">
        <f t="shared" ref="P177:P185" si="86">N177</f>
        <v>8</v>
      </c>
      <c r="Q177" s="8">
        <f t="shared" ref="Q177:Q185" si="87">O177</f>
        <v>7</v>
      </c>
      <c r="R177" s="8">
        <f t="shared" ref="R177:R217" si="88">SUM(P177,Q177)</f>
        <v>15</v>
      </c>
      <c r="S177" s="1" t="str">
        <f t="shared" ref="S177:S184" si="89">C177</f>
        <v>poison</v>
      </c>
      <c r="T177" s="24" t="s">
        <v>139</v>
      </c>
      <c r="Y177" s="1" t="str">
        <f t="shared" ref="Y177:Y184" si="90">B177</f>
        <v>Golbat</v>
      </c>
      <c r="Z177" s="1" t="s">
        <v>213</v>
      </c>
      <c r="AA177" s="1" t="s">
        <v>247</v>
      </c>
      <c r="AB177" s="1">
        <v>0</v>
      </c>
      <c r="AC177" s="1">
        <v>0</v>
      </c>
      <c r="AD177" s="1" t="s">
        <v>211</v>
      </c>
      <c r="AE177" s="1" t="s">
        <v>238</v>
      </c>
      <c r="AF177" s="1">
        <v>1</v>
      </c>
    </row>
    <row r="178" spans="1:32" x14ac:dyDescent="0.25">
      <c r="A178" s="25">
        <v>465</v>
      </c>
      <c r="B178" s="25" t="s">
        <v>246</v>
      </c>
      <c r="C178" s="26" t="s">
        <v>182</v>
      </c>
      <c r="D178" s="26"/>
      <c r="E178" s="25">
        <v>100</v>
      </c>
      <c r="F178" s="25">
        <v>100</v>
      </c>
      <c r="G178" s="25">
        <v>125</v>
      </c>
      <c r="H178" s="25">
        <v>110</v>
      </c>
      <c r="I178" s="25">
        <v>50</v>
      </c>
      <c r="J178" s="25">
        <v>50</v>
      </c>
      <c r="K178" s="25" t="s">
        <v>245</v>
      </c>
      <c r="M178" s="1" t="s">
        <v>141</v>
      </c>
      <c r="N178" s="8">
        <f t="shared" si="84"/>
        <v>9</v>
      </c>
      <c r="O178" s="8">
        <f t="shared" si="85"/>
        <v>9</v>
      </c>
      <c r="P178" s="8">
        <f t="shared" si="86"/>
        <v>9</v>
      </c>
      <c r="Q178" s="8">
        <f t="shared" si="87"/>
        <v>9</v>
      </c>
      <c r="R178" s="8">
        <f t="shared" si="88"/>
        <v>18</v>
      </c>
      <c r="S178" s="1" t="str">
        <f t="shared" si="89"/>
        <v>grass</v>
      </c>
      <c r="T178" s="26"/>
      <c r="Y178" s="1" t="str">
        <f t="shared" si="90"/>
        <v>Tangrowth</v>
      </c>
      <c r="Z178" s="1" t="s">
        <v>213</v>
      </c>
      <c r="AA178" s="1" t="s">
        <v>244</v>
      </c>
      <c r="AB178" s="1">
        <v>0</v>
      </c>
      <c r="AC178" s="1">
        <v>0</v>
      </c>
      <c r="AD178" s="1" t="s">
        <v>211</v>
      </c>
      <c r="AE178" s="1" t="s">
        <v>238</v>
      </c>
      <c r="AF178" s="1">
        <v>1</v>
      </c>
    </row>
    <row r="179" spans="1:32" x14ac:dyDescent="0.25">
      <c r="A179" s="25">
        <v>435</v>
      </c>
      <c r="B179" s="25" t="s">
        <v>243</v>
      </c>
      <c r="C179" s="26" t="s">
        <v>159</v>
      </c>
      <c r="D179" s="26" t="s">
        <v>147</v>
      </c>
      <c r="E179" s="25">
        <v>103</v>
      </c>
      <c r="F179" s="25">
        <v>93</v>
      </c>
      <c r="G179" s="25">
        <v>67</v>
      </c>
      <c r="H179" s="25">
        <v>71</v>
      </c>
      <c r="I179" s="25">
        <v>61</v>
      </c>
      <c r="J179" s="25">
        <v>84</v>
      </c>
      <c r="K179" s="25" t="s">
        <v>242</v>
      </c>
      <c r="M179" s="1" t="s">
        <v>141</v>
      </c>
      <c r="N179" s="8">
        <f t="shared" si="84"/>
        <v>9</v>
      </c>
      <c r="O179" s="8">
        <f t="shared" si="85"/>
        <v>8</v>
      </c>
      <c r="P179" s="8">
        <f t="shared" si="86"/>
        <v>9</v>
      </c>
      <c r="Q179" s="8">
        <f t="shared" si="87"/>
        <v>8</v>
      </c>
      <c r="R179" s="8">
        <f t="shared" si="88"/>
        <v>17</v>
      </c>
      <c r="S179" s="1" t="str">
        <f t="shared" si="89"/>
        <v>poison</v>
      </c>
      <c r="T179" s="26" t="s">
        <v>147</v>
      </c>
      <c r="Y179" s="1" t="str">
        <f t="shared" si="90"/>
        <v>Skuntank</v>
      </c>
      <c r="Z179" s="1" t="s">
        <v>213</v>
      </c>
      <c r="AA179" s="1" t="s">
        <v>208</v>
      </c>
      <c r="AB179" s="1">
        <v>0</v>
      </c>
      <c r="AC179" s="1">
        <v>0</v>
      </c>
      <c r="AD179" s="1" t="s">
        <v>211</v>
      </c>
      <c r="AE179" s="1" t="s">
        <v>238</v>
      </c>
      <c r="AF179" s="1">
        <v>1</v>
      </c>
    </row>
    <row r="180" spans="1:32" x14ac:dyDescent="0.25">
      <c r="A180" s="24">
        <v>480</v>
      </c>
      <c r="B180" s="24" t="s">
        <v>241</v>
      </c>
      <c r="C180" s="15" t="s">
        <v>171</v>
      </c>
      <c r="D180" s="15" t="s">
        <v>161</v>
      </c>
      <c r="E180" s="24">
        <v>75</v>
      </c>
      <c r="F180" s="24">
        <v>75</v>
      </c>
      <c r="G180" s="24">
        <v>130</v>
      </c>
      <c r="H180" s="24">
        <v>75</v>
      </c>
      <c r="I180" s="24">
        <v>130</v>
      </c>
      <c r="J180" s="24">
        <v>95</v>
      </c>
      <c r="K180" s="24" t="s">
        <v>240</v>
      </c>
      <c r="M180" s="1" t="s">
        <v>141</v>
      </c>
      <c r="N180" s="8">
        <f t="shared" si="84"/>
        <v>8</v>
      </c>
      <c r="O180" s="8">
        <f t="shared" si="85"/>
        <v>11</v>
      </c>
      <c r="P180" s="8">
        <f t="shared" si="86"/>
        <v>8</v>
      </c>
      <c r="Q180" s="8">
        <f t="shared" si="87"/>
        <v>11</v>
      </c>
      <c r="R180" s="8">
        <f t="shared" si="88"/>
        <v>19</v>
      </c>
      <c r="S180" s="1" t="str">
        <f t="shared" si="89"/>
        <v>psychic</v>
      </c>
      <c r="T180" s="15" t="s">
        <v>161</v>
      </c>
      <c r="Y180" s="1" t="str">
        <f t="shared" si="90"/>
        <v>Uxie</v>
      </c>
      <c r="Z180" s="1" t="s">
        <v>213</v>
      </c>
      <c r="AA180" s="1" t="s">
        <v>239</v>
      </c>
      <c r="AB180" s="1">
        <v>0</v>
      </c>
      <c r="AC180" s="1">
        <v>1</v>
      </c>
      <c r="AD180" s="1" t="s">
        <v>211</v>
      </c>
      <c r="AE180" s="1" t="s">
        <v>238</v>
      </c>
      <c r="AF180" s="1">
        <v>1</v>
      </c>
    </row>
    <row r="181" spans="1:32" x14ac:dyDescent="0.25">
      <c r="A181" s="22">
        <v>437</v>
      </c>
      <c r="B181" s="22" t="s">
        <v>237</v>
      </c>
      <c r="C181" s="23" t="s">
        <v>150</v>
      </c>
      <c r="D181" s="23" t="s">
        <v>171</v>
      </c>
      <c r="E181" s="22">
        <v>67</v>
      </c>
      <c r="F181" s="22">
        <v>89</v>
      </c>
      <c r="G181" s="22">
        <v>116</v>
      </c>
      <c r="H181" s="22">
        <v>79</v>
      </c>
      <c r="I181" s="22">
        <v>116</v>
      </c>
      <c r="J181" s="22">
        <v>33</v>
      </c>
      <c r="K181" s="22" t="s">
        <v>236</v>
      </c>
      <c r="M181" s="1" t="s">
        <v>141</v>
      </c>
      <c r="N181" s="8">
        <f t="shared" si="84"/>
        <v>7</v>
      </c>
      <c r="O181" s="8">
        <f t="shared" si="85"/>
        <v>10</v>
      </c>
      <c r="P181" s="8">
        <f t="shared" si="86"/>
        <v>7</v>
      </c>
      <c r="Q181" s="8">
        <f t="shared" si="87"/>
        <v>10</v>
      </c>
      <c r="R181" s="8">
        <f t="shared" si="88"/>
        <v>17</v>
      </c>
      <c r="S181" s="1" t="str">
        <f t="shared" si="89"/>
        <v>steel</v>
      </c>
      <c r="Y181" s="1" t="str">
        <f t="shared" si="90"/>
        <v>Bronzong</v>
      </c>
      <c r="Z181" s="1" t="s">
        <v>213</v>
      </c>
      <c r="AA181" s="1" t="s">
        <v>235</v>
      </c>
      <c r="AB181" s="1">
        <v>0</v>
      </c>
      <c r="AC181" s="1">
        <v>0</v>
      </c>
      <c r="AD181" s="1" t="s">
        <v>211</v>
      </c>
      <c r="AE181" s="1" t="s">
        <v>225</v>
      </c>
      <c r="AF181" s="1">
        <v>1</v>
      </c>
    </row>
    <row r="182" spans="1:32" x14ac:dyDescent="0.25">
      <c r="A182" s="22">
        <v>125</v>
      </c>
      <c r="B182" s="22" t="s">
        <v>234</v>
      </c>
      <c r="C182" s="23" t="s">
        <v>152</v>
      </c>
      <c r="D182" s="23"/>
      <c r="E182" s="22">
        <v>65</v>
      </c>
      <c r="F182" s="22">
        <v>83</v>
      </c>
      <c r="G182" s="22">
        <v>57</v>
      </c>
      <c r="H182" s="22">
        <v>95</v>
      </c>
      <c r="I182" s="22">
        <v>85</v>
      </c>
      <c r="J182" s="22">
        <v>105</v>
      </c>
      <c r="K182" s="22" t="s">
        <v>233</v>
      </c>
      <c r="M182" s="1" t="s">
        <v>141</v>
      </c>
      <c r="N182" s="8">
        <f t="shared" si="84"/>
        <v>10</v>
      </c>
      <c r="O182" s="8">
        <f t="shared" si="85"/>
        <v>7</v>
      </c>
      <c r="P182" s="8">
        <f t="shared" si="86"/>
        <v>10</v>
      </c>
      <c r="Q182" s="8">
        <f t="shared" si="87"/>
        <v>7</v>
      </c>
      <c r="R182" s="8">
        <f t="shared" si="88"/>
        <v>17</v>
      </c>
      <c r="S182" s="1" t="str">
        <f t="shared" si="89"/>
        <v>electric</v>
      </c>
      <c r="Y182" s="1" t="str">
        <f t="shared" si="90"/>
        <v>Electabuzz</v>
      </c>
      <c r="Z182" s="1" t="s">
        <v>213</v>
      </c>
      <c r="AA182" s="1" t="s">
        <v>232</v>
      </c>
      <c r="AB182" s="1">
        <v>0</v>
      </c>
      <c r="AC182" s="1">
        <v>0</v>
      </c>
      <c r="AD182" s="1" t="s">
        <v>211</v>
      </c>
      <c r="AE182" s="1" t="s">
        <v>225</v>
      </c>
      <c r="AF182" s="1">
        <v>1</v>
      </c>
    </row>
    <row r="183" spans="1:32" x14ac:dyDescent="0.25">
      <c r="A183" s="22">
        <v>432</v>
      </c>
      <c r="B183" s="22" t="s">
        <v>231</v>
      </c>
      <c r="C183" s="23" t="s">
        <v>138</v>
      </c>
      <c r="D183" s="23"/>
      <c r="E183" s="22">
        <v>71</v>
      </c>
      <c r="F183" s="22">
        <v>82</v>
      </c>
      <c r="G183" s="22">
        <v>64</v>
      </c>
      <c r="H183" s="22">
        <v>64</v>
      </c>
      <c r="I183" s="22">
        <v>59</v>
      </c>
      <c r="J183" s="22">
        <v>112</v>
      </c>
      <c r="K183" s="22" t="s">
        <v>230</v>
      </c>
      <c r="M183" s="1" t="s">
        <v>141</v>
      </c>
      <c r="N183" s="8">
        <f t="shared" si="84"/>
        <v>9</v>
      </c>
      <c r="O183" s="8">
        <f t="shared" si="85"/>
        <v>7</v>
      </c>
      <c r="P183" s="8">
        <f t="shared" si="86"/>
        <v>9</v>
      </c>
      <c r="Q183" s="8">
        <f t="shared" si="87"/>
        <v>7</v>
      </c>
      <c r="R183" s="8">
        <f t="shared" si="88"/>
        <v>16</v>
      </c>
      <c r="S183" s="1" t="str">
        <f t="shared" si="89"/>
        <v>normal</v>
      </c>
      <c r="Y183" s="1" t="str">
        <f t="shared" si="90"/>
        <v>Purugly</v>
      </c>
      <c r="Z183" s="1" t="s">
        <v>213</v>
      </c>
      <c r="AA183" s="1" t="s">
        <v>229</v>
      </c>
      <c r="AB183" s="1">
        <v>0</v>
      </c>
      <c r="AC183" s="1">
        <v>0</v>
      </c>
      <c r="AD183" s="1" t="s">
        <v>211</v>
      </c>
      <c r="AE183" s="1" t="s">
        <v>225</v>
      </c>
      <c r="AF183" s="1">
        <v>1</v>
      </c>
    </row>
    <row r="184" spans="1:32" x14ac:dyDescent="0.25">
      <c r="A184" s="22">
        <v>481</v>
      </c>
      <c r="B184" s="22" t="s">
        <v>228</v>
      </c>
      <c r="C184" s="23" t="s">
        <v>171</v>
      </c>
      <c r="D184" s="23" t="s">
        <v>152</v>
      </c>
      <c r="E184" s="22">
        <v>80</v>
      </c>
      <c r="F184" s="22">
        <v>105</v>
      </c>
      <c r="G184" s="22">
        <v>105</v>
      </c>
      <c r="H184" s="22">
        <v>105</v>
      </c>
      <c r="I184" s="22">
        <v>105</v>
      </c>
      <c r="J184" s="22">
        <v>80</v>
      </c>
      <c r="K184" s="22" t="s">
        <v>227</v>
      </c>
      <c r="M184" s="1" t="s">
        <v>141</v>
      </c>
      <c r="N184" s="8">
        <f t="shared" si="84"/>
        <v>10</v>
      </c>
      <c r="O184" s="8">
        <f t="shared" si="85"/>
        <v>10</v>
      </c>
      <c r="P184" s="8">
        <f t="shared" si="86"/>
        <v>10</v>
      </c>
      <c r="Q184" s="8">
        <f t="shared" si="87"/>
        <v>10</v>
      </c>
      <c r="R184" s="8">
        <f t="shared" si="88"/>
        <v>20</v>
      </c>
      <c r="S184" s="1" t="str">
        <f t="shared" si="89"/>
        <v>psychic</v>
      </c>
      <c r="Y184" s="1" t="str">
        <f t="shared" si="90"/>
        <v>Mesprit</v>
      </c>
      <c r="Z184" s="1" t="s">
        <v>213</v>
      </c>
      <c r="AA184" s="1" t="s">
        <v>226</v>
      </c>
      <c r="AB184" s="1">
        <v>0</v>
      </c>
      <c r="AC184" s="1">
        <v>1</v>
      </c>
      <c r="AD184" s="1" t="s">
        <v>211</v>
      </c>
      <c r="AE184" s="1" t="s">
        <v>225</v>
      </c>
      <c r="AF184" s="1">
        <v>1</v>
      </c>
    </row>
    <row r="185" spans="1:32" ht="15.75" thickBot="1" x14ac:dyDescent="0.3">
      <c r="A185" s="22">
        <v>202</v>
      </c>
      <c r="B185" s="22" t="s">
        <v>79</v>
      </c>
      <c r="C185" s="22" t="s">
        <v>353</v>
      </c>
      <c r="D185" s="22"/>
      <c r="E185" s="22">
        <v>190</v>
      </c>
      <c r="F185" s="22">
        <v>33</v>
      </c>
      <c r="G185" s="22">
        <v>58</v>
      </c>
      <c r="H185" s="22">
        <v>33</v>
      </c>
      <c r="I185" s="22">
        <v>58</v>
      </c>
      <c r="J185" s="22">
        <v>33</v>
      </c>
      <c r="K185" s="22" t="s">
        <v>411</v>
      </c>
      <c r="M185" s="1" t="s">
        <v>141</v>
      </c>
      <c r="N185" s="8">
        <f t="shared" si="84"/>
        <v>3</v>
      </c>
      <c r="O185" s="8">
        <f t="shared" si="85"/>
        <v>11</v>
      </c>
      <c r="P185" s="8">
        <f t="shared" si="86"/>
        <v>3</v>
      </c>
      <c r="Q185" s="8">
        <f t="shared" si="87"/>
        <v>11</v>
      </c>
      <c r="R185" s="8">
        <f t="shared" si="88"/>
        <v>14</v>
      </c>
      <c r="S185" s="22" t="s">
        <v>353</v>
      </c>
      <c r="Y185" s="1" t="s">
        <v>79</v>
      </c>
      <c r="Z185" s="1" t="s">
        <v>213</v>
      </c>
      <c r="AA185" s="1" t="s">
        <v>943</v>
      </c>
      <c r="AB185" s="1">
        <v>0</v>
      </c>
      <c r="AC185" s="1">
        <v>0</v>
      </c>
      <c r="AD185" s="1" t="s">
        <v>211</v>
      </c>
      <c r="AE185" s="1" t="s">
        <v>225</v>
      </c>
      <c r="AF185" s="1">
        <v>1</v>
      </c>
    </row>
    <row r="186" spans="1:32" ht="15.75" thickBot="1" x14ac:dyDescent="0.3">
      <c r="A186" s="22">
        <v>89</v>
      </c>
      <c r="B186" s="22" t="s">
        <v>944</v>
      </c>
      <c r="C186" s="22" t="s">
        <v>159</v>
      </c>
      <c r="D186" s="22"/>
      <c r="E186" s="22">
        <v>105</v>
      </c>
      <c r="F186" s="22">
        <v>105</v>
      </c>
      <c r="G186" s="22">
        <v>75</v>
      </c>
      <c r="H186" s="22">
        <v>65</v>
      </c>
      <c r="I186" s="22">
        <v>100</v>
      </c>
      <c r="J186" s="22">
        <v>50</v>
      </c>
      <c r="K186" s="22" t="s">
        <v>945</v>
      </c>
      <c r="M186" s="1" t="s">
        <v>141</v>
      </c>
      <c r="N186" s="8">
        <f t="shared" si="84"/>
        <v>8</v>
      </c>
      <c r="O186" s="8">
        <f t="shared" si="85"/>
        <v>9</v>
      </c>
      <c r="P186" s="8">
        <f>N186+1</f>
        <v>9</v>
      </c>
      <c r="Q186" s="8">
        <f t="shared" ref="Q186:Q192" si="91">O186</f>
        <v>9</v>
      </c>
      <c r="R186" s="8">
        <f t="shared" si="88"/>
        <v>18</v>
      </c>
      <c r="S186" s="1" t="s">
        <v>159</v>
      </c>
      <c r="Y186" s="22" t="s">
        <v>944</v>
      </c>
      <c r="Z186" s="1" t="s">
        <v>213</v>
      </c>
      <c r="AA186" s="61" t="s">
        <v>760</v>
      </c>
      <c r="AB186" s="1">
        <v>0</v>
      </c>
      <c r="AC186" s="1">
        <v>0</v>
      </c>
      <c r="AD186" s="1" t="s">
        <v>211</v>
      </c>
      <c r="AE186" s="1" t="s">
        <v>225</v>
      </c>
      <c r="AF186" s="1">
        <v>1</v>
      </c>
    </row>
    <row r="187" spans="1:32" ht="15.75" thickTop="1" x14ac:dyDescent="0.25">
      <c r="A187" s="21">
        <v>64</v>
      </c>
      <c r="B187" s="21" t="s">
        <v>224</v>
      </c>
      <c r="C187" s="21" t="s">
        <v>171</v>
      </c>
      <c r="D187" s="21"/>
      <c r="E187" s="21">
        <v>40</v>
      </c>
      <c r="F187" s="21">
        <v>35</v>
      </c>
      <c r="G187" s="21">
        <v>30</v>
      </c>
      <c r="H187" s="21">
        <v>120</v>
      </c>
      <c r="I187" s="21">
        <v>70</v>
      </c>
      <c r="J187" s="21">
        <v>105</v>
      </c>
      <c r="K187" s="21" t="s">
        <v>223</v>
      </c>
      <c r="M187" s="1" t="s">
        <v>141</v>
      </c>
      <c r="N187" s="8">
        <f t="shared" si="84"/>
        <v>11</v>
      </c>
      <c r="O187" s="8">
        <f t="shared" si="85"/>
        <v>5</v>
      </c>
      <c r="P187" s="8">
        <f t="shared" ref="P187:P192" si="92">N187</f>
        <v>11</v>
      </c>
      <c r="Q187" s="8">
        <f t="shared" si="91"/>
        <v>5</v>
      </c>
      <c r="R187" s="8">
        <f t="shared" si="88"/>
        <v>16</v>
      </c>
      <c r="S187" s="1" t="str">
        <f t="shared" ref="S187:S204" si="93">C187</f>
        <v>psychic</v>
      </c>
      <c r="Y187" s="1" t="str">
        <f t="shared" ref="Y187:Y202" si="94">B187</f>
        <v>Kadabra</v>
      </c>
      <c r="Z187" s="1" t="s">
        <v>213</v>
      </c>
      <c r="AA187" s="1" t="s">
        <v>222</v>
      </c>
      <c r="AB187" s="1">
        <v>0</v>
      </c>
      <c r="AC187" s="1">
        <v>0</v>
      </c>
      <c r="AD187" s="1" t="s">
        <v>211</v>
      </c>
      <c r="AE187" s="1" t="s">
        <v>210</v>
      </c>
      <c r="AF187" s="1">
        <v>1</v>
      </c>
    </row>
    <row r="188" spans="1:32" x14ac:dyDescent="0.25">
      <c r="A188" s="19">
        <v>126</v>
      </c>
      <c r="B188" s="19" t="s">
        <v>221</v>
      </c>
      <c r="C188" s="20" t="s">
        <v>160</v>
      </c>
      <c r="D188" s="20"/>
      <c r="E188" s="19">
        <v>65</v>
      </c>
      <c r="F188" s="19">
        <v>95</v>
      </c>
      <c r="G188" s="19">
        <v>57</v>
      </c>
      <c r="H188" s="19">
        <v>100</v>
      </c>
      <c r="I188" s="19">
        <v>85</v>
      </c>
      <c r="J188" s="19">
        <v>93</v>
      </c>
      <c r="K188" s="19" t="s">
        <v>220</v>
      </c>
      <c r="M188" s="1" t="s">
        <v>141</v>
      </c>
      <c r="N188" s="8">
        <f t="shared" si="84"/>
        <v>10</v>
      </c>
      <c r="O188" s="8">
        <f t="shared" si="85"/>
        <v>7</v>
      </c>
      <c r="P188" s="8">
        <f t="shared" si="92"/>
        <v>10</v>
      </c>
      <c r="Q188" s="8">
        <f t="shared" si="91"/>
        <v>7</v>
      </c>
      <c r="R188" s="8">
        <f t="shared" si="88"/>
        <v>17</v>
      </c>
      <c r="S188" s="1" t="str">
        <f t="shared" si="93"/>
        <v>fire</v>
      </c>
      <c r="Y188" s="1" t="str">
        <f t="shared" si="94"/>
        <v>Magmar</v>
      </c>
      <c r="Z188" s="1" t="s">
        <v>213</v>
      </c>
      <c r="AA188" s="1" t="s">
        <v>219</v>
      </c>
      <c r="AB188" s="1">
        <v>0</v>
      </c>
      <c r="AC188" s="1">
        <v>0</v>
      </c>
      <c r="AD188" s="1" t="s">
        <v>211</v>
      </c>
      <c r="AE188" s="1" t="s">
        <v>210</v>
      </c>
      <c r="AF188" s="1">
        <v>1</v>
      </c>
    </row>
    <row r="189" spans="1:32" x14ac:dyDescent="0.25">
      <c r="A189" s="19">
        <v>454</v>
      </c>
      <c r="B189" s="19" t="s">
        <v>218</v>
      </c>
      <c r="C189" s="20" t="s">
        <v>159</v>
      </c>
      <c r="D189" s="20" t="s">
        <v>168</v>
      </c>
      <c r="E189" s="19">
        <v>83</v>
      </c>
      <c r="F189" s="19">
        <v>106</v>
      </c>
      <c r="G189" s="19">
        <v>65</v>
      </c>
      <c r="H189" s="19">
        <v>86</v>
      </c>
      <c r="I189" s="19">
        <v>65</v>
      </c>
      <c r="J189" s="19">
        <v>85</v>
      </c>
      <c r="K189" s="19" t="s">
        <v>217</v>
      </c>
      <c r="M189" s="1" t="s">
        <v>141</v>
      </c>
      <c r="N189" s="8">
        <f t="shared" si="84"/>
        <v>10</v>
      </c>
      <c r="O189" s="8">
        <f t="shared" si="85"/>
        <v>7</v>
      </c>
      <c r="P189" s="8">
        <f t="shared" si="92"/>
        <v>10</v>
      </c>
      <c r="Q189" s="8">
        <f t="shared" si="91"/>
        <v>7</v>
      </c>
      <c r="R189" s="8">
        <f t="shared" si="88"/>
        <v>17</v>
      </c>
      <c r="S189" s="1" t="str">
        <f t="shared" si="93"/>
        <v>poison</v>
      </c>
      <c r="Y189" s="1" t="str">
        <f t="shared" si="94"/>
        <v>Toxicroak</v>
      </c>
      <c r="Z189" s="1" t="s">
        <v>213</v>
      </c>
      <c r="AA189" s="1" t="s">
        <v>216</v>
      </c>
      <c r="AB189" s="1">
        <v>0</v>
      </c>
      <c r="AC189" s="1">
        <v>0</v>
      </c>
      <c r="AD189" s="1" t="s">
        <v>211</v>
      </c>
      <c r="AE189" s="1" t="s">
        <v>210</v>
      </c>
      <c r="AF189" s="1">
        <v>1</v>
      </c>
    </row>
    <row r="190" spans="1:32" x14ac:dyDescent="0.25">
      <c r="A190" s="19">
        <v>482</v>
      </c>
      <c r="B190" s="19" t="s">
        <v>215</v>
      </c>
      <c r="C190" s="20" t="s">
        <v>171</v>
      </c>
      <c r="D190" s="20" t="s">
        <v>160</v>
      </c>
      <c r="E190" s="19">
        <v>75</v>
      </c>
      <c r="F190" s="19">
        <v>125</v>
      </c>
      <c r="G190" s="19">
        <v>70</v>
      </c>
      <c r="H190" s="19">
        <v>125</v>
      </c>
      <c r="I190" s="19">
        <v>70</v>
      </c>
      <c r="J190" s="19">
        <v>115</v>
      </c>
      <c r="K190" s="19" t="s">
        <v>214</v>
      </c>
      <c r="M190" s="1" t="s">
        <v>141</v>
      </c>
      <c r="N190" s="8">
        <f t="shared" si="84"/>
        <v>12</v>
      </c>
      <c r="O190" s="8">
        <f t="shared" si="85"/>
        <v>7</v>
      </c>
      <c r="P190" s="8">
        <f t="shared" si="92"/>
        <v>12</v>
      </c>
      <c r="Q190" s="8">
        <f t="shared" si="91"/>
        <v>7</v>
      </c>
      <c r="R190" s="8">
        <f t="shared" si="88"/>
        <v>19</v>
      </c>
      <c r="S190" s="1" t="str">
        <f t="shared" si="93"/>
        <v>psychic</v>
      </c>
      <c r="Y190" s="1" t="str">
        <f t="shared" si="94"/>
        <v>Azelf</v>
      </c>
      <c r="Z190" s="1" t="s">
        <v>213</v>
      </c>
      <c r="AA190" s="1" t="s">
        <v>212</v>
      </c>
      <c r="AB190" s="1">
        <v>0</v>
      </c>
      <c r="AC190" s="1">
        <v>1</v>
      </c>
      <c r="AD190" s="1" t="s">
        <v>211</v>
      </c>
      <c r="AE190" s="1" t="s">
        <v>210</v>
      </c>
      <c r="AF190" s="1">
        <v>1</v>
      </c>
    </row>
    <row r="191" spans="1:32" x14ac:dyDescent="0.25">
      <c r="A191" s="19">
        <v>248</v>
      </c>
      <c r="B191" s="19" t="s">
        <v>939</v>
      </c>
      <c r="C191" s="19" t="s">
        <v>147</v>
      </c>
      <c r="D191" s="19" t="s">
        <v>156</v>
      </c>
      <c r="E191" s="19">
        <v>100</v>
      </c>
      <c r="F191" s="19">
        <v>134</v>
      </c>
      <c r="G191" s="19">
        <v>110</v>
      </c>
      <c r="H191" s="19">
        <v>95</v>
      </c>
      <c r="I191" s="19">
        <v>100</v>
      </c>
      <c r="J191" s="19">
        <v>61</v>
      </c>
      <c r="K191" s="19" t="s">
        <v>379</v>
      </c>
      <c r="M191" s="1" t="s">
        <v>141</v>
      </c>
      <c r="N191" s="8">
        <f t="shared" si="84"/>
        <v>10</v>
      </c>
      <c r="O191" s="8">
        <f t="shared" si="85"/>
        <v>10</v>
      </c>
      <c r="P191" s="8">
        <f t="shared" si="92"/>
        <v>10</v>
      </c>
      <c r="Q191" s="8">
        <f t="shared" si="91"/>
        <v>10</v>
      </c>
      <c r="R191" s="8">
        <f t="shared" si="88"/>
        <v>20</v>
      </c>
      <c r="S191" s="1" t="str">
        <f t="shared" si="93"/>
        <v>dark</v>
      </c>
      <c r="Y191" s="1" t="str">
        <f t="shared" si="94"/>
        <v>tyranitar</v>
      </c>
      <c r="Z191" s="1" t="s">
        <v>213</v>
      </c>
      <c r="AA191" s="1" t="s">
        <v>940</v>
      </c>
      <c r="AB191" s="1">
        <v>0</v>
      </c>
      <c r="AC191" s="1">
        <v>0</v>
      </c>
      <c r="AD191" s="1" t="s">
        <v>211</v>
      </c>
      <c r="AE191" s="1" t="s">
        <v>210</v>
      </c>
      <c r="AF191" s="1">
        <v>1</v>
      </c>
    </row>
    <row r="192" spans="1:32" x14ac:dyDescent="0.25">
      <c r="A192" s="19">
        <v>97</v>
      </c>
      <c r="B192" s="19" t="s">
        <v>941</v>
      </c>
      <c r="C192" s="19" t="s">
        <v>171</v>
      </c>
      <c r="D192" s="19"/>
      <c r="E192" s="19">
        <v>85</v>
      </c>
      <c r="F192" s="19">
        <v>73</v>
      </c>
      <c r="G192" s="19">
        <v>70</v>
      </c>
      <c r="H192" s="19">
        <v>73</v>
      </c>
      <c r="I192" s="19">
        <v>115</v>
      </c>
      <c r="J192" s="19">
        <v>67</v>
      </c>
      <c r="K192" s="19" t="s">
        <v>942</v>
      </c>
      <c r="M192" s="1" t="s">
        <v>141</v>
      </c>
      <c r="N192" s="8">
        <f t="shared" si="84"/>
        <v>7</v>
      </c>
      <c r="O192" s="8">
        <f t="shared" si="85"/>
        <v>9</v>
      </c>
      <c r="P192" s="8">
        <f t="shared" si="92"/>
        <v>7</v>
      </c>
      <c r="Q192" s="8">
        <f t="shared" si="91"/>
        <v>9</v>
      </c>
      <c r="R192" s="8">
        <f t="shared" si="88"/>
        <v>16</v>
      </c>
      <c r="S192" s="1" t="str">
        <f t="shared" si="93"/>
        <v>psychic</v>
      </c>
      <c r="Y192" s="1" t="str">
        <f t="shared" si="94"/>
        <v>hypno</v>
      </c>
      <c r="Z192" s="1" t="s">
        <v>213</v>
      </c>
      <c r="AA192" s="1" t="s">
        <v>171</v>
      </c>
      <c r="AB192" s="1">
        <v>0</v>
      </c>
      <c r="AC192" s="1">
        <v>0</v>
      </c>
      <c r="AD192" s="1" t="s">
        <v>211</v>
      </c>
      <c r="AE192" s="1" t="s">
        <v>210</v>
      </c>
      <c r="AF192" s="1">
        <v>1</v>
      </c>
    </row>
    <row r="193" spans="1:32" x14ac:dyDescent="0.25">
      <c r="A193" s="14">
        <v>229</v>
      </c>
      <c r="B193" s="14" t="s">
        <v>31</v>
      </c>
      <c r="C193" s="16" t="s">
        <v>147</v>
      </c>
      <c r="D193" s="16" t="s">
        <v>160</v>
      </c>
      <c r="E193" s="14">
        <v>75</v>
      </c>
      <c r="F193" s="14">
        <v>90</v>
      </c>
      <c r="G193" s="14">
        <v>50</v>
      </c>
      <c r="H193" s="14">
        <v>110</v>
      </c>
      <c r="I193" s="14">
        <v>80</v>
      </c>
      <c r="J193" s="14">
        <v>95</v>
      </c>
      <c r="K193" s="14" t="s">
        <v>209</v>
      </c>
      <c r="M193" s="1" t="s">
        <v>190</v>
      </c>
      <c r="N193" s="8">
        <f t="shared" si="84"/>
        <v>10</v>
      </c>
      <c r="O193" s="8">
        <f t="shared" si="85"/>
        <v>7</v>
      </c>
      <c r="P193" s="8">
        <f t="shared" ref="P193:P211" si="95">N193</f>
        <v>10</v>
      </c>
      <c r="Q193" s="8">
        <f t="shared" ref="Q193:Q210" si="96">O193</f>
        <v>7</v>
      </c>
      <c r="R193" s="8">
        <f t="shared" si="88"/>
        <v>17</v>
      </c>
      <c r="S193" s="1" t="str">
        <f t="shared" si="93"/>
        <v>dark</v>
      </c>
      <c r="Y193" s="1" t="str">
        <f t="shared" si="94"/>
        <v>Houndoom</v>
      </c>
      <c r="Z193" s="1" t="s">
        <v>184</v>
      </c>
      <c r="AA193" s="1" t="s">
        <v>208</v>
      </c>
      <c r="AB193" s="1">
        <v>0</v>
      </c>
      <c r="AC193" s="1">
        <v>0</v>
      </c>
      <c r="AD193" s="1" t="s">
        <v>185</v>
      </c>
      <c r="AE193" s="1" t="s">
        <v>184</v>
      </c>
      <c r="AF193" s="1">
        <v>1</v>
      </c>
    </row>
    <row r="194" spans="1:32" x14ac:dyDescent="0.25">
      <c r="A194" s="14">
        <v>430</v>
      </c>
      <c r="B194" s="14" t="s">
        <v>207</v>
      </c>
      <c r="C194" s="16" t="s">
        <v>147</v>
      </c>
      <c r="D194" s="16" t="s">
        <v>139</v>
      </c>
      <c r="E194" s="14">
        <v>100</v>
      </c>
      <c r="F194" s="14">
        <v>125</v>
      </c>
      <c r="G194" s="14">
        <v>52</v>
      </c>
      <c r="H194" s="14">
        <v>105</v>
      </c>
      <c r="I194" s="14">
        <v>52</v>
      </c>
      <c r="J194" s="14">
        <v>71</v>
      </c>
      <c r="K194" s="14" t="s">
        <v>206</v>
      </c>
      <c r="M194" s="1" t="s">
        <v>190</v>
      </c>
      <c r="N194" s="8">
        <f t="shared" si="84"/>
        <v>10</v>
      </c>
      <c r="O194" s="8">
        <f t="shared" si="85"/>
        <v>7</v>
      </c>
      <c r="P194" s="8">
        <f t="shared" si="95"/>
        <v>10</v>
      </c>
      <c r="Q194" s="8">
        <f t="shared" si="96"/>
        <v>7</v>
      </c>
      <c r="R194" s="8">
        <f t="shared" si="88"/>
        <v>17</v>
      </c>
      <c r="S194" s="1" t="str">
        <f t="shared" si="93"/>
        <v>dark</v>
      </c>
      <c r="Y194" s="1" t="str">
        <f t="shared" si="94"/>
        <v>Honchkrow</v>
      </c>
      <c r="Z194" s="1" t="s">
        <v>184</v>
      </c>
      <c r="AA194" s="1" t="s">
        <v>205</v>
      </c>
      <c r="AB194" s="1">
        <v>0</v>
      </c>
      <c r="AC194" s="1">
        <v>0</v>
      </c>
      <c r="AD194" s="1" t="s">
        <v>185</v>
      </c>
      <c r="AE194" s="1" t="s">
        <v>184</v>
      </c>
      <c r="AF194" s="1">
        <v>1</v>
      </c>
    </row>
    <row r="195" spans="1:32" x14ac:dyDescent="0.25">
      <c r="A195" s="14">
        <v>461</v>
      </c>
      <c r="B195" s="14" t="s">
        <v>204</v>
      </c>
      <c r="C195" s="16" t="s">
        <v>147</v>
      </c>
      <c r="D195" s="16" t="s">
        <v>161</v>
      </c>
      <c r="E195" s="14">
        <v>70</v>
      </c>
      <c r="F195" s="14">
        <v>120</v>
      </c>
      <c r="G195" s="14">
        <v>65</v>
      </c>
      <c r="H195" s="14">
        <v>45</v>
      </c>
      <c r="I195" s="14">
        <v>85</v>
      </c>
      <c r="J195" s="14">
        <v>125</v>
      </c>
      <c r="K195" s="14" t="s">
        <v>203</v>
      </c>
      <c r="M195" s="1" t="s">
        <v>190</v>
      </c>
      <c r="N195" s="8">
        <f t="shared" si="84"/>
        <v>11</v>
      </c>
      <c r="O195" s="8">
        <f t="shared" si="85"/>
        <v>7</v>
      </c>
      <c r="P195" s="8">
        <f t="shared" si="95"/>
        <v>11</v>
      </c>
      <c r="Q195" s="8">
        <f t="shared" si="96"/>
        <v>7</v>
      </c>
      <c r="R195" s="8">
        <f t="shared" si="88"/>
        <v>18</v>
      </c>
      <c r="S195" s="1" t="str">
        <f t="shared" si="93"/>
        <v>dark</v>
      </c>
      <c r="X195" s="1" t="str">
        <f>IF(ISBLANK(V195), "", ROUND(((#REF!*(#REF!-1)/2)-(#REF!*(#REF!-1)/2))/2 - (#REF!-#REF!)/2, 0))</f>
        <v/>
      </c>
      <c r="Y195" s="1" t="str">
        <f t="shared" si="94"/>
        <v>Weavile</v>
      </c>
      <c r="Z195" s="1" t="s">
        <v>184</v>
      </c>
      <c r="AA195" s="1" t="s">
        <v>202</v>
      </c>
      <c r="AB195" s="1">
        <v>0</v>
      </c>
      <c r="AC195" s="1">
        <v>0</v>
      </c>
      <c r="AD195" s="1" t="s">
        <v>185</v>
      </c>
      <c r="AE195" s="1" t="s">
        <v>184</v>
      </c>
      <c r="AF195" s="1">
        <v>1</v>
      </c>
    </row>
    <row r="196" spans="1:32" x14ac:dyDescent="0.25">
      <c r="A196" s="14">
        <v>130</v>
      </c>
      <c r="B196" s="14" t="s">
        <v>135</v>
      </c>
      <c r="C196" s="16" t="s">
        <v>140</v>
      </c>
      <c r="D196" s="16" t="s">
        <v>139</v>
      </c>
      <c r="E196" s="14">
        <v>95</v>
      </c>
      <c r="F196" s="14">
        <v>125</v>
      </c>
      <c r="G196" s="14">
        <v>79</v>
      </c>
      <c r="H196" s="14">
        <v>60</v>
      </c>
      <c r="I196" s="14">
        <v>100</v>
      </c>
      <c r="J196" s="14">
        <v>81</v>
      </c>
      <c r="K196" s="14" t="s">
        <v>142</v>
      </c>
      <c r="M196" s="1" t="s">
        <v>190</v>
      </c>
      <c r="N196" s="8">
        <f t="shared" si="84"/>
        <v>10</v>
      </c>
      <c r="O196" s="8">
        <f t="shared" si="85"/>
        <v>9</v>
      </c>
      <c r="P196" s="8">
        <f t="shared" si="95"/>
        <v>10</v>
      </c>
      <c r="Q196" s="8">
        <f t="shared" si="96"/>
        <v>9</v>
      </c>
      <c r="R196" s="8">
        <f t="shared" si="88"/>
        <v>19</v>
      </c>
      <c r="S196" s="1" t="str">
        <f t="shared" si="93"/>
        <v>water</v>
      </c>
      <c r="Y196" s="1" t="str">
        <f t="shared" si="94"/>
        <v>Gyarados</v>
      </c>
      <c r="Z196" s="1" t="s">
        <v>184</v>
      </c>
      <c r="AA196" s="1" t="s">
        <v>133</v>
      </c>
      <c r="AB196" s="1">
        <v>0</v>
      </c>
      <c r="AC196" s="1">
        <v>0</v>
      </c>
      <c r="AD196" s="1" t="s">
        <v>185</v>
      </c>
      <c r="AE196" s="1" t="s">
        <v>184</v>
      </c>
      <c r="AF196" s="1">
        <v>1</v>
      </c>
    </row>
    <row r="197" spans="1:32" x14ac:dyDescent="0.25">
      <c r="A197" s="17">
        <v>450</v>
      </c>
      <c r="B197" s="17" t="s">
        <v>201</v>
      </c>
      <c r="C197" s="18" t="s">
        <v>145</v>
      </c>
      <c r="D197" s="18"/>
      <c r="E197" s="17">
        <v>108</v>
      </c>
      <c r="F197" s="17">
        <v>112</v>
      </c>
      <c r="G197" s="17">
        <v>118</v>
      </c>
      <c r="H197" s="17">
        <v>68</v>
      </c>
      <c r="I197" s="17">
        <v>72</v>
      </c>
      <c r="J197" s="17">
        <v>47</v>
      </c>
      <c r="K197" s="17" t="s">
        <v>200</v>
      </c>
      <c r="M197" s="1" t="s">
        <v>190</v>
      </c>
      <c r="N197" s="8">
        <f t="shared" si="84"/>
        <v>8</v>
      </c>
      <c r="O197" s="8">
        <f t="shared" si="85"/>
        <v>10</v>
      </c>
      <c r="P197" s="8">
        <f t="shared" si="95"/>
        <v>8</v>
      </c>
      <c r="Q197" s="8">
        <f t="shared" si="96"/>
        <v>10</v>
      </c>
      <c r="R197" s="8">
        <f t="shared" si="88"/>
        <v>18</v>
      </c>
      <c r="S197" s="1" t="str">
        <f t="shared" si="93"/>
        <v>ground</v>
      </c>
      <c r="Y197" s="1" t="str">
        <f t="shared" si="94"/>
        <v>Hippowdon</v>
      </c>
      <c r="Z197" s="1" t="s">
        <v>184</v>
      </c>
      <c r="AA197" s="1" t="s">
        <v>199</v>
      </c>
      <c r="AB197" s="1">
        <v>0</v>
      </c>
      <c r="AC197" s="1">
        <v>0</v>
      </c>
      <c r="AD197" s="1" t="s">
        <v>185</v>
      </c>
      <c r="AE197" s="1" t="s">
        <v>184</v>
      </c>
      <c r="AF197" s="1">
        <v>1</v>
      </c>
    </row>
    <row r="198" spans="1:32" x14ac:dyDescent="0.25">
      <c r="A198" s="17">
        <v>476</v>
      </c>
      <c r="B198" s="17" t="s">
        <v>198</v>
      </c>
      <c r="C198" s="18" t="s">
        <v>156</v>
      </c>
      <c r="D198" s="18" t="s">
        <v>150</v>
      </c>
      <c r="E198" s="17">
        <v>60</v>
      </c>
      <c r="F198" s="17">
        <v>55</v>
      </c>
      <c r="G198" s="17">
        <v>145</v>
      </c>
      <c r="H198" s="17">
        <v>75</v>
      </c>
      <c r="I198" s="17">
        <v>150</v>
      </c>
      <c r="J198" s="17">
        <v>40</v>
      </c>
      <c r="K198" s="17" t="s">
        <v>197</v>
      </c>
      <c r="M198" s="1" t="s">
        <v>190</v>
      </c>
      <c r="N198" s="8">
        <f t="shared" si="84"/>
        <v>6</v>
      </c>
      <c r="O198" s="8">
        <f t="shared" si="85"/>
        <v>11</v>
      </c>
      <c r="P198" s="8">
        <f t="shared" si="95"/>
        <v>6</v>
      </c>
      <c r="Q198" s="8">
        <f t="shared" si="96"/>
        <v>11</v>
      </c>
      <c r="R198" s="8">
        <f t="shared" si="88"/>
        <v>17</v>
      </c>
      <c r="S198" s="1" t="str">
        <f t="shared" si="93"/>
        <v>rock</v>
      </c>
      <c r="Y198" s="1" t="str">
        <f t="shared" si="94"/>
        <v>Probopass</v>
      </c>
      <c r="Z198" s="1" t="s">
        <v>184</v>
      </c>
      <c r="AA198" s="1" t="s">
        <v>196</v>
      </c>
      <c r="AB198" s="1">
        <v>0</v>
      </c>
      <c r="AC198" s="1">
        <v>0</v>
      </c>
      <c r="AD198" s="1" t="s">
        <v>185</v>
      </c>
      <c r="AE198" s="1" t="s">
        <v>184</v>
      </c>
      <c r="AF198" s="1">
        <v>1</v>
      </c>
    </row>
    <row r="199" spans="1:32" x14ac:dyDescent="0.25">
      <c r="A199" s="17">
        <v>474</v>
      </c>
      <c r="B199" s="17" t="s">
        <v>195</v>
      </c>
      <c r="C199" s="18" t="s">
        <v>138</v>
      </c>
      <c r="D199" s="18"/>
      <c r="E199" s="17">
        <v>85</v>
      </c>
      <c r="F199" s="17">
        <v>80</v>
      </c>
      <c r="G199" s="17">
        <v>70</v>
      </c>
      <c r="H199" s="17">
        <v>135</v>
      </c>
      <c r="I199" s="17">
        <v>75</v>
      </c>
      <c r="J199" s="17">
        <v>90</v>
      </c>
      <c r="K199" s="17" t="s">
        <v>194</v>
      </c>
      <c r="M199" s="1" t="s">
        <v>190</v>
      </c>
      <c r="N199" s="8">
        <f t="shared" si="84"/>
        <v>11</v>
      </c>
      <c r="O199" s="8">
        <f t="shared" si="85"/>
        <v>8</v>
      </c>
      <c r="P199" s="8">
        <f t="shared" si="95"/>
        <v>11</v>
      </c>
      <c r="Q199" s="8">
        <f t="shared" si="96"/>
        <v>8</v>
      </c>
      <c r="R199" s="8">
        <f t="shared" si="88"/>
        <v>19</v>
      </c>
      <c r="S199" s="1" t="str">
        <f t="shared" si="93"/>
        <v>normal</v>
      </c>
      <c r="Y199" s="1" t="str">
        <f t="shared" si="94"/>
        <v>Porygon-Z</v>
      </c>
      <c r="Z199" s="1" t="s">
        <v>184</v>
      </c>
      <c r="AA199" s="1" t="s">
        <v>193</v>
      </c>
      <c r="AB199" s="1">
        <v>0</v>
      </c>
      <c r="AC199" s="1">
        <v>0</v>
      </c>
      <c r="AD199" s="1" t="s">
        <v>185</v>
      </c>
      <c r="AE199" s="1" t="s">
        <v>184</v>
      </c>
      <c r="AF199" s="1">
        <v>1</v>
      </c>
    </row>
    <row r="200" spans="1:32" x14ac:dyDescent="0.25">
      <c r="A200" s="14">
        <v>493</v>
      </c>
      <c r="B200" s="14" t="s">
        <v>192</v>
      </c>
      <c r="C200" s="16" t="s">
        <v>191</v>
      </c>
      <c r="D200" s="16"/>
      <c r="E200" s="14">
        <v>120</v>
      </c>
      <c r="F200" s="14">
        <v>120</v>
      </c>
      <c r="G200" s="14">
        <v>120</v>
      </c>
      <c r="H200" s="14">
        <v>120</v>
      </c>
      <c r="I200" s="14">
        <v>120</v>
      </c>
      <c r="J200" s="14">
        <v>120</v>
      </c>
      <c r="K200" s="14" t="s">
        <v>187</v>
      </c>
      <c r="M200" s="1" t="s">
        <v>190</v>
      </c>
      <c r="N200" s="8">
        <f t="shared" si="84"/>
        <v>12</v>
      </c>
      <c r="O200" s="8">
        <f t="shared" si="85"/>
        <v>12</v>
      </c>
      <c r="P200" s="8">
        <f t="shared" si="95"/>
        <v>12</v>
      </c>
      <c r="Q200" s="8">
        <f t="shared" si="96"/>
        <v>12</v>
      </c>
      <c r="R200" s="8">
        <f t="shared" si="88"/>
        <v>24</v>
      </c>
      <c r="S200" s="1" t="str">
        <f t="shared" si="93"/>
        <v>typeless</v>
      </c>
      <c r="Y200" s="1" t="str">
        <f t="shared" si="94"/>
        <v>Arceus</v>
      </c>
      <c r="Z200" s="1" t="s">
        <v>184</v>
      </c>
      <c r="AA200" s="1" t="s">
        <v>189</v>
      </c>
      <c r="AB200" s="1">
        <v>0</v>
      </c>
      <c r="AC200" s="1">
        <v>1</v>
      </c>
      <c r="AD200" s="1" t="s">
        <v>185</v>
      </c>
      <c r="AE200" s="1" t="s">
        <v>184</v>
      </c>
      <c r="AF200" s="1">
        <v>1</v>
      </c>
    </row>
    <row r="201" spans="1:32" ht="14.25" customHeight="1" x14ac:dyDescent="0.25">
      <c r="A201" s="17">
        <v>150</v>
      </c>
      <c r="B201" s="17" t="s">
        <v>188</v>
      </c>
      <c r="C201" s="17" t="s">
        <v>171</v>
      </c>
      <c r="D201" s="17"/>
      <c r="E201" s="14">
        <v>106</v>
      </c>
      <c r="F201" s="14">
        <v>110</v>
      </c>
      <c r="G201" s="14">
        <v>90</v>
      </c>
      <c r="H201" s="14">
        <v>154</v>
      </c>
      <c r="I201" s="14">
        <v>90</v>
      </c>
      <c r="J201" s="14">
        <v>130</v>
      </c>
      <c r="K201" s="14" t="s">
        <v>187</v>
      </c>
      <c r="M201" s="1" t="s">
        <v>141</v>
      </c>
      <c r="N201" s="8">
        <f t="shared" si="84"/>
        <v>14</v>
      </c>
      <c r="O201" s="8">
        <f t="shared" si="85"/>
        <v>10</v>
      </c>
      <c r="P201" s="8">
        <f t="shared" si="95"/>
        <v>14</v>
      </c>
      <c r="Q201" s="8">
        <f t="shared" si="96"/>
        <v>10</v>
      </c>
      <c r="R201" s="8">
        <f t="shared" si="88"/>
        <v>24</v>
      </c>
      <c r="S201" s="1" t="str">
        <f t="shared" si="93"/>
        <v>psychic</v>
      </c>
      <c r="Y201" s="1" t="str">
        <f t="shared" si="94"/>
        <v>Newtwo</v>
      </c>
      <c r="Z201" s="1" t="s">
        <v>184</v>
      </c>
      <c r="AA201" s="1" t="s">
        <v>186</v>
      </c>
      <c r="AB201" s="1">
        <v>0</v>
      </c>
      <c r="AC201" s="1">
        <v>1</v>
      </c>
      <c r="AD201" s="1" t="s">
        <v>185</v>
      </c>
      <c r="AE201" s="1" t="s">
        <v>184</v>
      </c>
      <c r="AF201" s="1">
        <v>1</v>
      </c>
    </row>
    <row r="202" spans="1:32" x14ac:dyDescent="0.25">
      <c r="A202" s="10">
        <v>185</v>
      </c>
      <c r="B202" s="10" t="s">
        <v>8</v>
      </c>
      <c r="C202" s="13" t="s">
        <v>156</v>
      </c>
      <c r="D202" s="13"/>
      <c r="E202" s="10">
        <v>70</v>
      </c>
      <c r="F202" s="10">
        <v>100</v>
      </c>
      <c r="G202" s="10">
        <v>115</v>
      </c>
      <c r="H202" s="10">
        <v>30</v>
      </c>
      <c r="I202" s="10">
        <v>65</v>
      </c>
      <c r="J202" s="10">
        <v>30</v>
      </c>
      <c r="K202" s="10" t="s">
        <v>183</v>
      </c>
      <c r="M202" s="1" t="s">
        <v>141</v>
      </c>
      <c r="N202" s="8">
        <f t="shared" si="84"/>
        <v>7</v>
      </c>
      <c r="O202" s="8">
        <f t="shared" si="85"/>
        <v>8</v>
      </c>
      <c r="P202" s="8">
        <f t="shared" si="95"/>
        <v>7</v>
      </c>
      <c r="Q202" s="8">
        <f t="shared" si="96"/>
        <v>8</v>
      </c>
      <c r="R202" s="8">
        <f t="shared" si="88"/>
        <v>15</v>
      </c>
      <c r="S202" s="1" t="str">
        <f t="shared" si="93"/>
        <v>rock</v>
      </c>
      <c r="T202" s="1" t="s">
        <v>138</v>
      </c>
      <c r="U202" s="1" t="s">
        <v>168</v>
      </c>
      <c r="V202" s="1" t="s">
        <v>182</v>
      </c>
      <c r="Y202" s="1" t="str">
        <f t="shared" si="94"/>
        <v>Sudowoodo</v>
      </c>
      <c r="Z202" s="1" t="s">
        <v>134</v>
      </c>
      <c r="AA202" s="1" t="s">
        <v>177</v>
      </c>
      <c r="AB202" s="1">
        <v>0</v>
      </c>
      <c r="AC202" s="1">
        <v>0</v>
      </c>
      <c r="AD202" s="1" t="s">
        <v>132</v>
      </c>
      <c r="AE202" s="1" t="s">
        <v>176</v>
      </c>
      <c r="AF202" s="1">
        <v>1</v>
      </c>
    </row>
    <row r="203" spans="1:32" x14ac:dyDescent="0.25">
      <c r="A203" s="10">
        <v>525</v>
      </c>
      <c r="B203" s="10" t="s">
        <v>180</v>
      </c>
      <c r="C203" s="10" t="s">
        <v>156</v>
      </c>
      <c r="D203" s="10"/>
      <c r="E203" s="10">
        <v>70</v>
      </c>
      <c r="F203" s="10">
        <v>105</v>
      </c>
      <c r="G203" s="10">
        <v>105</v>
      </c>
      <c r="H203" s="10">
        <v>50</v>
      </c>
      <c r="I203" s="10">
        <v>40</v>
      </c>
      <c r="J203" s="10">
        <v>20</v>
      </c>
      <c r="K203" s="10" t="s">
        <v>181</v>
      </c>
      <c r="M203" s="1" t="s">
        <v>141</v>
      </c>
      <c r="N203" s="1">
        <f t="shared" si="84"/>
        <v>7</v>
      </c>
      <c r="O203" s="1">
        <f t="shared" si="85"/>
        <v>7</v>
      </c>
      <c r="P203" s="12">
        <f t="shared" si="95"/>
        <v>7</v>
      </c>
      <c r="Q203" s="11">
        <f t="shared" si="96"/>
        <v>7</v>
      </c>
      <c r="R203" s="8">
        <f t="shared" si="88"/>
        <v>14</v>
      </c>
      <c r="S203" s="1" t="str">
        <f t="shared" si="93"/>
        <v>rock</v>
      </c>
      <c r="T203" s="1" t="s">
        <v>138</v>
      </c>
      <c r="U203" s="1" t="s">
        <v>145</v>
      </c>
      <c r="V203" s="1" t="s">
        <v>150</v>
      </c>
      <c r="Y203" s="1" t="s">
        <v>180</v>
      </c>
      <c r="Z203" s="1" t="s">
        <v>134</v>
      </c>
      <c r="AA203" s="1" t="s">
        <v>179</v>
      </c>
      <c r="AB203" s="1">
        <v>0</v>
      </c>
      <c r="AC203" s="1">
        <v>0</v>
      </c>
      <c r="AD203" s="1" t="s">
        <v>132</v>
      </c>
      <c r="AE203" s="1" t="s">
        <v>176</v>
      </c>
      <c r="AF203" s="1">
        <v>1</v>
      </c>
    </row>
    <row r="204" spans="1:32" x14ac:dyDescent="0.25">
      <c r="A204" s="10">
        <v>248</v>
      </c>
      <c r="B204" s="10" t="s">
        <v>40</v>
      </c>
      <c r="C204" s="10" t="s">
        <v>156</v>
      </c>
      <c r="D204" s="10" t="s">
        <v>147</v>
      </c>
      <c r="E204" s="10">
        <v>100</v>
      </c>
      <c r="F204" s="10">
        <v>134</v>
      </c>
      <c r="G204" s="10">
        <v>110</v>
      </c>
      <c r="H204" s="10">
        <v>95</v>
      </c>
      <c r="I204" s="10">
        <v>100</v>
      </c>
      <c r="J204" s="10">
        <v>61</v>
      </c>
      <c r="K204" s="10" t="s">
        <v>178</v>
      </c>
      <c r="M204" s="1" t="s">
        <v>141</v>
      </c>
      <c r="N204" s="8">
        <f t="shared" si="84"/>
        <v>10</v>
      </c>
      <c r="O204" s="8">
        <f t="shared" si="85"/>
        <v>10</v>
      </c>
      <c r="P204" s="8">
        <f t="shared" si="95"/>
        <v>10</v>
      </c>
      <c r="Q204" s="8">
        <f t="shared" si="96"/>
        <v>10</v>
      </c>
      <c r="R204" s="8">
        <f t="shared" si="88"/>
        <v>20</v>
      </c>
      <c r="S204" s="1" t="str">
        <f t="shared" si="93"/>
        <v>rock</v>
      </c>
      <c r="T204" s="1" t="str">
        <f>D204</f>
        <v>dark</v>
      </c>
      <c r="U204" s="1" t="s">
        <v>145</v>
      </c>
      <c r="V204" s="1" t="s">
        <v>160</v>
      </c>
      <c r="X204" s="1" t="str">
        <f>IF(ISBLANK(W204), "", ROUND(( (R215-6)*(R215-7) - (R204-6)*(R204-7) )/15, 0) + 1)</f>
        <v/>
      </c>
      <c r="Y204" s="1" t="str">
        <f t="shared" ref="Y204:Y211" si="97">B204</f>
        <v>Tyranitar</v>
      </c>
      <c r="Z204" s="1" t="s">
        <v>134</v>
      </c>
      <c r="AA204" s="1" t="s">
        <v>177</v>
      </c>
      <c r="AB204" s="1">
        <v>0</v>
      </c>
      <c r="AC204" s="1">
        <v>0</v>
      </c>
      <c r="AD204" s="1" t="s">
        <v>132</v>
      </c>
      <c r="AE204" s="1" t="s">
        <v>176</v>
      </c>
      <c r="AF204" s="1">
        <v>1</v>
      </c>
    </row>
    <row r="205" spans="1:32" x14ac:dyDescent="0.25">
      <c r="A205" s="10">
        <v>165</v>
      </c>
      <c r="B205" s="10" t="s">
        <v>59</v>
      </c>
      <c r="C205" s="10" t="s">
        <v>172</v>
      </c>
      <c r="D205" s="10" t="s">
        <v>174</v>
      </c>
      <c r="E205" s="10">
        <v>40</v>
      </c>
      <c r="F205" s="10">
        <v>20</v>
      </c>
      <c r="G205" s="10">
        <v>30</v>
      </c>
      <c r="H205" s="10">
        <v>40</v>
      </c>
      <c r="I205" s="10">
        <v>80</v>
      </c>
      <c r="J205" s="10">
        <v>55</v>
      </c>
      <c r="K205" s="10" t="s">
        <v>173</v>
      </c>
      <c r="M205" s="1" t="s">
        <v>141</v>
      </c>
      <c r="N205" s="8">
        <f t="shared" si="84"/>
        <v>4</v>
      </c>
      <c r="O205" s="8">
        <f t="shared" si="85"/>
        <v>5</v>
      </c>
      <c r="P205" s="12">
        <f t="shared" si="95"/>
        <v>4</v>
      </c>
      <c r="Q205" s="11">
        <f t="shared" si="96"/>
        <v>5</v>
      </c>
      <c r="R205" s="8">
        <f t="shared" si="88"/>
        <v>9</v>
      </c>
      <c r="S205" s="1" t="s">
        <v>172</v>
      </c>
      <c r="T205" s="1" t="s">
        <v>139</v>
      </c>
      <c r="U205" s="1" t="s">
        <v>171</v>
      </c>
      <c r="V205" s="1" t="s">
        <v>138</v>
      </c>
      <c r="X205" s="1" t="str">
        <f>IF(ISBLANK(W205), "", ROUND(( (R207-6)*(R207-7) - (R205-6)*(R205-7) )/15, 0) + 1)</f>
        <v/>
      </c>
      <c r="Y205" s="1" t="str">
        <f t="shared" si="97"/>
        <v>Ledyba</v>
      </c>
      <c r="Z205" s="1" t="s">
        <v>134</v>
      </c>
      <c r="AA205" s="1" t="s">
        <v>175</v>
      </c>
      <c r="AB205" s="1">
        <v>0</v>
      </c>
      <c r="AC205" s="1">
        <v>0</v>
      </c>
      <c r="AD205" s="1" t="s">
        <v>132</v>
      </c>
      <c r="AE205" s="1" t="s">
        <v>165</v>
      </c>
      <c r="AF205" s="1">
        <v>1</v>
      </c>
    </row>
    <row r="206" spans="1:32" x14ac:dyDescent="0.25">
      <c r="A206" s="10">
        <v>166</v>
      </c>
      <c r="B206" s="10" t="s">
        <v>60</v>
      </c>
      <c r="C206" s="10" t="s">
        <v>172</v>
      </c>
      <c r="D206" s="10" t="s">
        <v>174</v>
      </c>
      <c r="E206" s="10">
        <v>55</v>
      </c>
      <c r="F206" s="10">
        <v>35</v>
      </c>
      <c r="G206" s="10">
        <v>50</v>
      </c>
      <c r="H206" s="10">
        <v>55</v>
      </c>
      <c r="I206" s="10">
        <v>110</v>
      </c>
      <c r="J206" s="10">
        <v>85</v>
      </c>
      <c r="K206" s="10" t="s">
        <v>173</v>
      </c>
      <c r="M206" s="1" t="s">
        <v>141</v>
      </c>
      <c r="N206" s="8">
        <f t="shared" si="84"/>
        <v>7</v>
      </c>
      <c r="O206" s="8">
        <f t="shared" si="85"/>
        <v>7</v>
      </c>
      <c r="P206" s="12">
        <f t="shared" si="95"/>
        <v>7</v>
      </c>
      <c r="Q206" s="11">
        <f t="shared" si="96"/>
        <v>7</v>
      </c>
      <c r="R206" s="8">
        <f t="shared" si="88"/>
        <v>14</v>
      </c>
      <c r="S206" s="1" t="s">
        <v>172</v>
      </c>
      <c r="T206" s="1" t="s">
        <v>139</v>
      </c>
      <c r="U206" s="1" t="s">
        <v>171</v>
      </c>
      <c r="V206" s="1" t="s">
        <v>138</v>
      </c>
      <c r="X206" s="1" t="str">
        <f>IF(ISBLANK(W206), "", ROUND(( (R207-6)*(R207-7) - (R206-6)*(R206-7) )/15, 0) + 1)</f>
        <v/>
      </c>
      <c r="Y206" s="1" t="str">
        <f t="shared" si="97"/>
        <v>Ledian</v>
      </c>
      <c r="Z206" s="1" t="s">
        <v>134</v>
      </c>
      <c r="AA206" s="1" t="s">
        <v>170</v>
      </c>
      <c r="AB206" s="1">
        <v>0</v>
      </c>
      <c r="AC206" s="1">
        <v>0</v>
      </c>
      <c r="AD206" s="1" t="s">
        <v>132</v>
      </c>
      <c r="AE206" s="1" t="s">
        <v>165</v>
      </c>
      <c r="AF206" s="1">
        <v>1</v>
      </c>
    </row>
    <row r="207" spans="1:32" x14ac:dyDescent="0.25">
      <c r="A207" s="10">
        <v>214</v>
      </c>
      <c r="B207" s="10" t="s">
        <v>20</v>
      </c>
      <c r="C207" s="10" t="s">
        <v>169</v>
      </c>
      <c r="D207" s="10" t="s">
        <v>168</v>
      </c>
      <c r="E207" s="10">
        <v>80</v>
      </c>
      <c r="F207" s="10">
        <v>125</v>
      </c>
      <c r="G207" s="10">
        <v>75</v>
      </c>
      <c r="H207" s="10">
        <v>40</v>
      </c>
      <c r="I207" s="10">
        <v>95</v>
      </c>
      <c r="J207" s="10">
        <v>85</v>
      </c>
      <c r="K207" s="10" t="s">
        <v>167</v>
      </c>
      <c r="M207" s="1" t="s">
        <v>141</v>
      </c>
      <c r="N207" s="8">
        <f t="shared" si="84"/>
        <v>10</v>
      </c>
      <c r="O207" s="8">
        <f t="shared" si="85"/>
        <v>8</v>
      </c>
      <c r="P207" s="8">
        <f t="shared" si="95"/>
        <v>10</v>
      </c>
      <c r="Q207" s="8">
        <f t="shared" si="96"/>
        <v>8</v>
      </c>
      <c r="R207" s="8">
        <f t="shared" si="88"/>
        <v>18</v>
      </c>
      <c r="S207" s="1" t="str">
        <f>C207</f>
        <v>bug</v>
      </c>
      <c r="T207" s="1" t="str">
        <f>D207</f>
        <v>fighting</v>
      </c>
      <c r="U207" s="1" t="s">
        <v>139</v>
      </c>
      <c r="V207" s="1" t="s">
        <v>138</v>
      </c>
      <c r="X207" s="1" t="str">
        <f>IF(ISBLANK(W207), "", ROUND(( (#REF!-6)*(#REF!-7) - (R207-6)*(R207-7) )/15, 0) + 1)</f>
        <v/>
      </c>
      <c r="Y207" s="1" t="str">
        <f t="shared" si="97"/>
        <v>Heracross</v>
      </c>
      <c r="Z207" s="1" t="s">
        <v>134</v>
      </c>
      <c r="AA207" s="1" t="s">
        <v>166</v>
      </c>
      <c r="AB207" s="1">
        <v>0</v>
      </c>
      <c r="AC207" s="1">
        <v>0</v>
      </c>
      <c r="AD207" s="1" t="s">
        <v>132</v>
      </c>
      <c r="AE207" s="1" t="s">
        <v>165</v>
      </c>
      <c r="AF207" s="1">
        <v>1</v>
      </c>
    </row>
    <row r="208" spans="1:32" x14ac:dyDescent="0.25">
      <c r="A208" s="10">
        <v>222</v>
      </c>
      <c r="B208" s="10" t="s">
        <v>26</v>
      </c>
      <c r="C208" s="10" t="s">
        <v>140</v>
      </c>
      <c r="D208" s="10" t="s">
        <v>156</v>
      </c>
      <c r="E208" s="10">
        <v>65</v>
      </c>
      <c r="F208" s="10">
        <v>55</v>
      </c>
      <c r="G208" s="10">
        <v>95</v>
      </c>
      <c r="H208" s="10">
        <v>65</v>
      </c>
      <c r="I208" s="10">
        <v>95</v>
      </c>
      <c r="J208" s="10">
        <v>35</v>
      </c>
      <c r="K208" s="10" t="s">
        <v>164</v>
      </c>
      <c r="M208" s="1" t="s">
        <v>141</v>
      </c>
      <c r="N208" s="8">
        <f t="shared" si="84"/>
        <v>5</v>
      </c>
      <c r="O208" s="8">
        <f t="shared" si="85"/>
        <v>8</v>
      </c>
      <c r="P208" s="8">
        <f t="shared" si="95"/>
        <v>5</v>
      </c>
      <c r="Q208" s="8">
        <f t="shared" si="96"/>
        <v>8</v>
      </c>
      <c r="R208" s="8">
        <f t="shared" si="88"/>
        <v>13</v>
      </c>
      <c r="S208" s="1" t="str">
        <f>C208</f>
        <v>water</v>
      </c>
      <c r="T208" s="1" t="str">
        <f>IF(D208 = 0, "", D208)</f>
        <v>rock</v>
      </c>
      <c r="U208" s="1" t="s">
        <v>145</v>
      </c>
      <c r="V208" s="1" t="s">
        <v>138</v>
      </c>
      <c r="X208" s="1" t="str">
        <f>IF(ISBLANK(W208), "", ROUND(( (#REF!-6)*(#REF!-7) - (R208-6)*(R208-7) )/15, 0) + 1)</f>
        <v/>
      </c>
      <c r="Y208" s="1" t="str">
        <f t="shared" si="97"/>
        <v>Corsola</v>
      </c>
      <c r="Z208" s="1" t="s">
        <v>134</v>
      </c>
      <c r="AA208" s="1" t="s">
        <v>163</v>
      </c>
      <c r="AB208" s="1">
        <v>0</v>
      </c>
      <c r="AC208" s="1">
        <v>0</v>
      </c>
      <c r="AD208" s="1" t="s">
        <v>132</v>
      </c>
      <c r="AE208" s="1" t="s">
        <v>154</v>
      </c>
      <c r="AF208" s="1">
        <v>1</v>
      </c>
    </row>
    <row r="209" spans="1:32" x14ac:dyDescent="0.25">
      <c r="A209" s="10">
        <v>223</v>
      </c>
      <c r="B209" s="10" t="s">
        <v>27</v>
      </c>
      <c r="C209" s="10" t="s">
        <v>140</v>
      </c>
      <c r="D209" s="10"/>
      <c r="E209" s="10">
        <v>35</v>
      </c>
      <c r="F209" s="10">
        <v>65</v>
      </c>
      <c r="G209" s="10">
        <v>35</v>
      </c>
      <c r="H209" s="10">
        <v>65</v>
      </c>
      <c r="I209" s="10">
        <v>35</v>
      </c>
      <c r="J209" s="10">
        <v>65</v>
      </c>
      <c r="K209" s="10" t="s">
        <v>162</v>
      </c>
      <c r="M209" s="1" t="s">
        <v>141</v>
      </c>
      <c r="N209" s="8">
        <f t="shared" si="84"/>
        <v>7</v>
      </c>
      <c r="O209" s="8">
        <f t="shared" si="85"/>
        <v>4</v>
      </c>
      <c r="P209" s="8">
        <f t="shared" si="95"/>
        <v>7</v>
      </c>
      <c r="Q209" s="8">
        <f t="shared" si="96"/>
        <v>4</v>
      </c>
      <c r="R209" s="8">
        <f t="shared" si="88"/>
        <v>11</v>
      </c>
      <c r="S209" s="1" t="str">
        <f>C209</f>
        <v>water</v>
      </c>
      <c r="T209" s="1" t="s">
        <v>161</v>
      </c>
      <c r="U209" s="1" t="s">
        <v>160</v>
      </c>
      <c r="V209" s="1" t="s">
        <v>159</v>
      </c>
      <c r="X209" s="1" t="str">
        <f>IF(ISBLANK(W209), "", ROUND(( (#REF!-6)*(#REF!-7) - (R209-6)*(R209-7) )/15, 0) + 1)</f>
        <v/>
      </c>
      <c r="Y209" s="1" t="str">
        <f t="shared" si="97"/>
        <v>Remoraid</v>
      </c>
      <c r="Z209" s="1" t="s">
        <v>134</v>
      </c>
      <c r="AA209" s="1" t="s">
        <v>158</v>
      </c>
      <c r="AB209" s="1">
        <v>0</v>
      </c>
      <c r="AC209" s="1">
        <v>0</v>
      </c>
      <c r="AD209" s="1" t="s">
        <v>132</v>
      </c>
      <c r="AE209" s="1" t="s">
        <v>154</v>
      </c>
      <c r="AF209" s="1">
        <v>1</v>
      </c>
    </row>
    <row r="210" spans="1:32" x14ac:dyDescent="0.25">
      <c r="A210" s="10">
        <v>184</v>
      </c>
      <c r="B210" s="10" t="s">
        <v>7</v>
      </c>
      <c r="C210" s="10" t="s">
        <v>140</v>
      </c>
      <c r="D210" s="10" t="s">
        <v>146</v>
      </c>
      <c r="E210" s="10">
        <v>100</v>
      </c>
      <c r="F210" s="10">
        <v>100</v>
      </c>
      <c r="G210" s="10">
        <v>80</v>
      </c>
      <c r="H210" s="10">
        <v>60</v>
      </c>
      <c r="I210" s="10">
        <v>80</v>
      </c>
      <c r="J210" s="10">
        <v>50</v>
      </c>
      <c r="K210" s="10" t="s">
        <v>157</v>
      </c>
      <c r="M210" s="1" t="s">
        <v>141</v>
      </c>
      <c r="N210" s="8">
        <f t="shared" si="84"/>
        <v>8</v>
      </c>
      <c r="O210" s="8">
        <f t="shared" si="85"/>
        <v>9</v>
      </c>
      <c r="P210" s="8">
        <f t="shared" si="95"/>
        <v>8</v>
      </c>
      <c r="Q210" s="8">
        <f t="shared" si="96"/>
        <v>9</v>
      </c>
      <c r="R210" s="8">
        <f t="shared" si="88"/>
        <v>17</v>
      </c>
      <c r="S210" s="1" t="str">
        <f>C210</f>
        <v>water</v>
      </c>
      <c r="T210" s="1" t="str">
        <f>D210</f>
        <v>fairy</v>
      </c>
      <c r="U210" s="1" t="s">
        <v>138</v>
      </c>
      <c r="V210" s="1" t="s">
        <v>156</v>
      </c>
      <c r="X210" s="1" t="str">
        <f>IF(ISBLANK(W210), "", ROUND(( (#REF!-6)*(#REF!-7) - (R210-6)*(R210-7) )/15, 0) + 1)</f>
        <v/>
      </c>
      <c r="Y210" s="1" t="str">
        <f t="shared" si="97"/>
        <v>Azumarill</v>
      </c>
      <c r="Z210" s="1" t="s">
        <v>134</v>
      </c>
      <c r="AA210" s="1" t="s">
        <v>155</v>
      </c>
      <c r="AB210" s="1">
        <v>0</v>
      </c>
      <c r="AC210" s="1">
        <v>0</v>
      </c>
      <c r="AD210" s="1" t="s">
        <v>132</v>
      </c>
      <c r="AE210" s="1" t="s">
        <v>154</v>
      </c>
      <c r="AF210" s="1">
        <v>1</v>
      </c>
    </row>
    <row r="211" spans="1:32" x14ac:dyDescent="0.25">
      <c r="A211" s="10">
        <v>26</v>
      </c>
      <c r="B211" s="10" t="s">
        <v>153</v>
      </c>
      <c r="C211" s="10" t="s">
        <v>152</v>
      </c>
      <c r="D211" s="10"/>
      <c r="E211" s="10">
        <v>60</v>
      </c>
      <c r="F211" s="10">
        <v>90</v>
      </c>
      <c r="G211" s="10">
        <v>55</v>
      </c>
      <c r="H211" s="10">
        <v>90</v>
      </c>
      <c r="I211" s="10">
        <v>80</v>
      </c>
      <c r="J211" s="10">
        <v>110</v>
      </c>
      <c r="K211" s="10" t="s">
        <v>151</v>
      </c>
      <c r="M211" s="1" t="s">
        <v>141</v>
      </c>
      <c r="N211" s="8">
        <f t="shared" si="84"/>
        <v>10</v>
      </c>
      <c r="O211" s="8">
        <f t="shared" si="85"/>
        <v>6</v>
      </c>
      <c r="P211" s="8">
        <f t="shared" si="95"/>
        <v>10</v>
      </c>
      <c r="Q211" s="8">
        <f>O211+1</f>
        <v>7</v>
      </c>
      <c r="R211" s="8">
        <f t="shared" si="88"/>
        <v>17</v>
      </c>
      <c r="S211" s="1" t="str">
        <f>C211</f>
        <v>electric</v>
      </c>
      <c r="T211" s="1" t="s">
        <v>138</v>
      </c>
      <c r="U211" s="1" t="s">
        <v>150</v>
      </c>
      <c r="V211" s="1" t="s">
        <v>146</v>
      </c>
      <c r="X211" s="1" t="str">
        <f>IF(ISBLANK(W211), "", ROUND(( (#REF!-6)*(#REF!-7) - (R211-6)*(R211-7) )/15, 0) + 1)</f>
        <v/>
      </c>
      <c r="Y211" s="1" t="str">
        <f t="shared" si="97"/>
        <v>Raichu</v>
      </c>
      <c r="Z211" s="1" t="s">
        <v>134</v>
      </c>
      <c r="AA211" s="1" t="s">
        <v>149</v>
      </c>
      <c r="AB211" s="1">
        <v>0</v>
      </c>
      <c r="AC211" s="1">
        <v>0</v>
      </c>
      <c r="AD211" s="1" t="s">
        <v>132</v>
      </c>
      <c r="AE211" s="1" t="s">
        <v>131</v>
      </c>
      <c r="AF211" s="1">
        <v>1</v>
      </c>
    </row>
    <row r="212" spans="1:32" x14ac:dyDescent="0.25">
      <c r="A212" s="10">
        <v>130</v>
      </c>
      <c r="B212" s="10" t="s">
        <v>135</v>
      </c>
      <c r="C212" s="10" t="s">
        <v>140</v>
      </c>
      <c r="D212" s="10" t="s">
        <v>139</v>
      </c>
      <c r="E212" s="10">
        <v>95</v>
      </c>
      <c r="F212" s="10">
        <v>125</v>
      </c>
      <c r="G212" s="10">
        <v>79</v>
      </c>
      <c r="H212" s="10">
        <v>60</v>
      </c>
      <c r="I212" s="10">
        <v>100</v>
      </c>
      <c r="J212" s="10">
        <v>81</v>
      </c>
      <c r="K212" s="10" t="s">
        <v>142</v>
      </c>
      <c r="M212" s="1" t="s">
        <v>141</v>
      </c>
      <c r="N212" s="8">
        <f t="shared" si="84"/>
        <v>10</v>
      </c>
      <c r="O212" s="8">
        <f t="shared" si="85"/>
        <v>9</v>
      </c>
      <c r="P212" s="8">
        <v>11</v>
      </c>
      <c r="Q212" s="8">
        <f t="shared" ref="Q212:Q217" si="98">O212</f>
        <v>9</v>
      </c>
      <c r="R212" s="8">
        <f t="shared" si="88"/>
        <v>20</v>
      </c>
      <c r="S212" s="1" t="s">
        <v>140</v>
      </c>
      <c r="T212" s="1" t="s">
        <v>139</v>
      </c>
      <c r="U212" s="1" t="s">
        <v>138</v>
      </c>
      <c r="V212" s="1" t="s">
        <v>137</v>
      </c>
      <c r="X212" s="1" t="s">
        <v>136</v>
      </c>
      <c r="Y212" s="1" t="s">
        <v>135</v>
      </c>
      <c r="Z212" s="1" t="s">
        <v>134</v>
      </c>
      <c r="AA212" s="1" t="s">
        <v>133</v>
      </c>
      <c r="AB212" s="1">
        <v>0</v>
      </c>
      <c r="AC212" s="1">
        <v>0</v>
      </c>
      <c r="AD212" s="1" t="s">
        <v>132</v>
      </c>
      <c r="AE212" s="1" t="s">
        <v>131</v>
      </c>
      <c r="AF212" s="1">
        <v>1</v>
      </c>
    </row>
    <row r="213" spans="1:32" x14ac:dyDescent="0.25">
      <c r="A213" s="10">
        <v>185</v>
      </c>
      <c r="B213" s="10" t="s">
        <v>8</v>
      </c>
      <c r="C213" s="13" t="s">
        <v>156</v>
      </c>
      <c r="D213" s="13"/>
      <c r="E213" s="10">
        <v>70</v>
      </c>
      <c r="F213" s="10">
        <v>100</v>
      </c>
      <c r="G213" s="10">
        <v>115</v>
      </c>
      <c r="H213" s="10">
        <v>30</v>
      </c>
      <c r="I213" s="10">
        <v>65</v>
      </c>
      <c r="J213" s="10">
        <v>30</v>
      </c>
      <c r="K213" s="10" t="s">
        <v>183</v>
      </c>
      <c r="M213" s="1" t="s">
        <v>141</v>
      </c>
      <c r="N213" s="8">
        <f t="shared" si="84"/>
        <v>7</v>
      </c>
      <c r="O213" s="8">
        <f t="shared" si="85"/>
        <v>8</v>
      </c>
      <c r="P213" s="8">
        <f>N213</f>
        <v>7</v>
      </c>
      <c r="Q213" s="8">
        <f t="shared" si="98"/>
        <v>8</v>
      </c>
      <c r="R213" s="8">
        <f t="shared" si="88"/>
        <v>15</v>
      </c>
      <c r="S213" s="1" t="str">
        <f>C213</f>
        <v>rock</v>
      </c>
      <c r="T213" s="1" t="s">
        <v>138</v>
      </c>
      <c r="U213" s="1" t="s">
        <v>168</v>
      </c>
      <c r="V213" s="1" t="s">
        <v>182</v>
      </c>
      <c r="Y213" s="1" t="str">
        <f>B213</f>
        <v>Sudowoodo</v>
      </c>
      <c r="Z213" s="1" t="s">
        <v>134</v>
      </c>
      <c r="AA213" s="1" t="s">
        <v>177</v>
      </c>
      <c r="AB213" s="1">
        <v>0</v>
      </c>
      <c r="AC213" s="1">
        <v>0</v>
      </c>
      <c r="AD213" s="1" t="s">
        <v>132</v>
      </c>
      <c r="AE213" s="1" t="s">
        <v>176</v>
      </c>
      <c r="AF213" s="1">
        <v>1</v>
      </c>
    </row>
    <row r="214" spans="1:32" x14ac:dyDescent="0.25">
      <c r="A214" s="10">
        <v>525</v>
      </c>
      <c r="B214" s="10" t="s">
        <v>180</v>
      </c>
      <c r="C214" s="10" t="s">
        <v>156</v>
      </c>
      <c r="D214" s="10"/>
      <c r="E214" s="10">
        <v>70</v>
      </c>
      <c r="F214" s="10">
        <v>105</v>
      </c>
      <c r="G214" s="10">
        <v>105</v>
      </c>
      <c r="H214" s="10">
        <v>50</v>
      </c>
      <c r="I214" s="10">
        <v>40</v>
      </c>
      <c r="J214" s="10">
        <v>20</v>
      </c>
      <c r="K214" s="10" t="s">
        <v>181</v>
      </c>
      <c r="M214" s="1" t="s">
        <v>141</v>
      </c>
      <c r="N214" s="1">
        <f t="shared" si="84"/>
        <v>7</v>
      </c>
      <c r="O214" s="1">
        <f t="shared" si="85"/>
        <v>7</v>
      </c>
      <c r="P214" s="12">
        <f>N214</f>
        <v>7</v>
      </c>
      <c r="Q214" s="11">
        <f t="shared" si="98"/>
        <v>7</v>
      </c>
      <c r="R214" s="8">
        <f t="shared" si="88"/>
        <v>14</v>
      </c>
      <c r="S214" s="1" t="str">
        <f>C214</f>
        <v>rock</v>
      </c>
      <c r="T214" s="1" t="s">
        <v>138</v>
      </c>
      <c r="U214" s="1" t="s">
        <v>145</v>
      </c>
      <c r="V214" s="1" t="s">
        <v>150</v>
      </c>
      <c r="Y214" s="1" t="s">
        <v>180</v>
      </c>
      <c r="Z214" s="1" t="s">
        <v>134</v>
      </c>
      <c r="AA214" s="1" t="s">
        <v>179</v>
      </c>
      <c r="AB214" s="1">
        <v>0</v>
      </c>
      <c r="AC214" s="1">
        <v>0</v>
      </c>
      <c r="AD214" s="1" t="s">
        <v>132</v>
      </c>
      <c r="AE214" s="1" t="s">
        <v>176</v>
      </c>
      <c r="AF214" s="1">
        <v>1</v>
      </c>
    </row>
    <row r="215" spans="1:32" x14ac:dyDescent="0.25">
      <c r="A215" s="10">
        <v>248</v>
      </c>
      <c r="B215" s="10" t="s">
        <v>40</v>
      </c>
      <c r="C215" s="10" t="s">
        <v>156</v>
      </c>
      <c r="D215" s="10" t="s">
        <v>147</v>
      </c>
      <c r="E215" s="10">
        <v>100</v>
      </c>
      <c r="F215" s="10">
        <v>134</v>
      </c>
      <c r="G215" s="10">
        <v>110</v>
      </c>
      <c r="H215" s="10">
        <v>95</v>
      </c>
      <c r="I215" s="10">
        <v>100</v>
      </c>
      <c r="J215" s="10">
        <v>61</v>
      </c>
      <c r="K215" s="10" t="s">
        <v>178</v>
      </c>
      <c r="M215" s="1" t="s">
        <v>141</v>
      </c>
      <c r="N215" s="8">
        <f t="shared" si="84"/>
        <v>10</v>
      </c>
      <c r="O215" s="8">
        <f t="shared" si="85"/>
        <v>10</v>
      </c>
      <c r="P215" s="8">
        <f>N215</f>
        <v>10</v>
      </c>
      <c r="Q215" s="8">
        <f t="shared" si="98"/>
        <v>10</v>
      </c>
      <c r="R215" s="8">
        <f t="shared" si="88"/>
        <v>20</v>
      </c>
      <c r="S215" s="1" t="str">
        <f>C215</f>
        <v>rock</v>
      </c>
      <c r="T215" s="1" t="str">
        <f>D215</f>
        <v>dark</v>
      </c>
      <c r="U215" s="1" t="s">
        <v>145</v>
      </c>
      <c r="V215" s="1" t="s">
        <v>160</v>
      </c>
      <c r="X215" s="1" t="str">
        <f>IF(ISBLANK(W215), "", ROUND(( (#REF!-6)*(#REF!-7) - (R215-6)*(R215-7) )/15, 0) + 1)</f>
        <v/>
      </c>
      <c r="Y215" s="1" t="str">
        <f t="shared" ref="Y215" si="99">B215</f>
        <v>Tyranitar</v>
      </c>
      <c r="Z215" s="1" t="s">
        <v>134</v>
      </c>
      <c r="AA215" s="1" t="s">
        <v>177</v>
      </c>
      <c r="AB215" s="1">
        <v>0</v>
      </c>
      <c r="AC215" s="1">
        <v>0</v>
      </c>
      <c r="AD215" s="1" t="s">
        <v>132</v>
      </c>
      <c r="AE215" s="1" t="s">
        <v>176</v>
      </c>
      <c r="AF215" s="1">
        <v>1</v>
      </c>
    </row>
    <row r="216" spans="1:32" x14ac:dyDescent="0.25">
      <c r="A216" s="10">
        <v>133</v>
      </c>
      <c r="B216" s="10" t="s">
        <v>144</v>
      </c>
      <c r="C216" s="10" t="s">
        <v>138</v>
      </c>
      <c r="D216" s="10"/>
      <c r="E216" s="10">
        <v>55</v>
      </c>
      <c r="F216" s="10">
        <v>55</v>
      </c>
      <c r="G216" s="10">
        <v>50</v>
      </c>
      <c r="H216" s="10">
        <v>45</v>
      </c>
      <c r="I216" s="10">
        <v>65</v>
      </c>
      <c r="J216" s="10">
        <v>55</v>
      </c>
      <c r="K216" s="10" t="s">
        <v>148</v>
      </c>
      <c r="M216" s="1" t="s">
        <v>141</v>
      </c>
      <c r="N216" s="8">
        <f t="shared" si="84"/>
        <v>5</v>
      </c>
      <c r="O216" s="8">
        <f t="shared" si="85"/>
        <v>6</v>
      </c>
      <c r="P216" s="8">
        <f>N216</f>
        <v>5</v>
      </c>
      <c r="Q216" s="8">
        <f t="shared" si="98"/>
        <v>6</v>
      </c>
      <c r="R216" s="8">
        <f t="shared" si="88"/>
        <v>11</v>
      </c>
      <c r="S216" s="1" t="s">
        <v>138</v>
      </c>
      <c r="T216" s="1" t="s">
        <v>147</v>
      </c>
      <c r="U216" s="1" t="s">
        <v>146</v>
      </c>
      <c r="V216" s="1" t="s">
        <v>145</v>
      </c>
      <c r="Y216" s="1" t="s">
        <v>144</v>
      </c>
      <c r="Z216" s="1" t="s">
        <v>134</v>
      </c>
      <c r="AA216" s="1" t="s">
        <v>143</v>
      </c>
      <c r="AB216" s="1">
        <v>0</v>
      </c>
      <c r="AC216" s="1">
        <v>0</v>
      </c>
      <c r="AD216" s="1" t="s">
        <v>132</v>
      </c>
      <c r="AE216" s="1" t="s">
        <v>131</v>
      </c>
      <c r="AF216" s="1">
        <v>1</v>
      </c>
    </row>
    <row r="217" spans="1:32" x14ac:dyDescent="0.25">
      <c r="A217" s="10">
        <v>130</v>
      </c>
      <c r="B217" s="10" t="s">
        <v>135</v>
      </c>
      <c r="C217" s="10" t="s">
        <v>140</v>
      </c>
      <c r="D217" s="10" t="s">
        <v>139</v>
      </c>
      <c r="E217" s="10">
        <v>95</v>
      </c>
      <c r="F217" s="10">
        <v>125</v>
      </c>
      <c r="G217" s="10">
        <v>79</v>
      </c>
      <c r="H217" s="10">
        <v>60</v>
      </c>
      <c r="I217" s="10">
        <v>100</v>
      </c>
      <c r="J217" s="10">
        <v>81</v>
      </c>
      <c r="K217" s="10" t="s">
        <v>142</v>
      </c>
      <c r="M217" s="1" t="s">
        <v>141</v>
      </c>
      <c r="N217" s="8">
        <f t="shared" si="84"/>
        <v>10</v>
      </c>
      <c r="O217" s="8">
        <f t="shared" si="85"/>
        <v>9</v>
      </c>
      <c r="P217" s="8">
        <f>N217</f>
        <v>10</v>
      </c>
      <c r="Q217" s="8">
        <f t="shared" si="98"/>
        <v>9</v>
      </c>
      <c r="R217" s="8">
        <f t="shared" si="88"/>
        <v>19</v>
      </c>
      <c r="S217" s="1" t="s">
        <v>140</v>
      </c>
      <c r="T217" s="1" t="s">
        <v>139</v>
      </c>
      <c r="U217" s="1" t="s">
        <v>138</v>
      </c>
      <c r="V217" s="1" t="s">
        <v>137</v>
      </c>
      <c r="X217" s="1" t="s">
        <v>136</v>
      </c>
      <c r="Y217" s="1" t="s">
        <v>135</v>
      </c>
      <c r="Z217" s="1" t="s">
        <v>134</v>
      </c>
      <c r="AA217" s="1" t="s">
        <v>133</v>
      </c>
      <c r="AB217" s="1">
        <v>0</v>
      </c>
      <c r="AC217" s="1">
        <v>0</v>
      </c>
      <c r="AD217" s="1" t="s">
        <v>132</v>
      </c>
      <c r="AE217" s="1" t="s">
        <v>131</v>
      </c>
      <c r="AF217" s="1">
        <v>1</v>
      </c>
    </row>
  </sheetData>
  <autoFilter ref="A1:AF205" xr:uid="{00000000-0001-0000-0000-000000000000}"/>
  <conditionalFormatting sqref="AB1:AC1 AB8:AC12 AB40:AC41 AB45:AC77 AB79:AC102 AB121:AC123 AB106:AC118 AB139:AC142 AB178:AB182 AB188:AC196">
    <cfRule type="cellIs" dxfId="110" priority="124" operator="equal">
      <formula>1</formula>
    </cfRule>
  </conditionalFormatting>
  <conditionalFormatting sqref="P199:Q202 Q212 P211:Q211 Q187:Q192 P178:Q186 P216:Q217 P2:Q159">
    <cfRule type="cellIs" dxfId="109" priority="123" operator="greaterThan">
      <formula>N2</formula>
    </cfRule>
  </conditionalFormatting>
  <conditionalFormatting sqref="P199:Q202 Q212 P211:Q211 Q187:Q192 P178:Q186 P216:Q217 P2:Q159">
    <cfRule type="cellIs" dxfId="108" priority="122" operator="lessThan">
      <formula>N2</formula>
    </cfRule>
  </conditionalFormatting>
  <conditionalFormatting sqref="R8:R12 R40:R41 R45:R102 R106:R135 R177:R217">
    <cfRule type="cellIs" dxfId="107" priority="125" operator="notEqual">
      <formula>#REF!</formula>
    </cfRule>
  </conditionalFormatting>
  <conditionalFormatting sqref="AB78:AC78">
    <cfRule type="cellIs" dxfId="106" priority="121" operator="equal">
      <formula>1</formula>
    </cfRule>
  </conditionalFormatting>
  <conditionalFormatting sqref="AB6:AC7">
    <cfRule type="cellIs" dxfId="105" priority="119" operator="equal">
      <formula>1</formula>
    </cfRule>
  </conditionalFormatting>
  <conditionalFormatting sqref="R6:R7">
    <cfRule type="cellIs" dxfId="104" priority="120" operator="notEqual">
      <formula>#REF!</formula>
    </cfRule>
  </conditionalFormatting>
  <conditionalFormatting sqref="AB4:AC5">
    <cfRule type="cellIs" dxfId="103" priority="117" operator="equal">
      <formula>1</formula>
    </cfRule>
  </conditionalFormatting>
  <conditionalFormatting sqref="R4:R5">
    <cfRule type="cellIs" dxfId="102" priority="118" operator="notEqual">
      <formula>#REF!</formula>
    </cfRule>
  </conditionalFormatting>
  <conditionalFormatting sqref="AB2:AC3">
    <cfRule type="cellIs" dxfId="101" priority="115" operator="equal">
      <formula>1</formula>
    </cfRule>
  </conditionalFormatting>
  <conditionalFormatting sqref="R2:R3">
    <cfRule type="cellIs" dxfId="100" priority="116" operator="notEqual">
      <formula>#REF!</formula>
    </cfRule>
  </conditionalFormatting>
  <conditionalFormatting sqref="AB13:AC14">
    <cfRule type="cellIs" dxfId="99" priority="113" operator="equal">
      <formula>1</formula>
    </cfRule>
  </conditionalFormatting>
  <conditionalFormatting sqref="R13:R14">
    <cfRule type="cellIs" dxfId="98" priority="114" operator="notEqual">
      <formula>#REF!</formula>
    </cfRule>
  </conditionalFormatting>
  <conditionalFormatting sqref="AB15:AC17">
    <cfRule type="cellIs" dxfId="97" priority="111" operator="equal">
      <formula>1</formula>
    </cfRule>
  </conditionalFormatting>
  <conditionalFormatting sqref="R15:R17">
    <cfRule type="cellIs" dxfId="96" priority="112" operator="notEqual">
      <formula>#REF!</formula>
    </cfRule>
  </conditionalFormatting>
  <conditionalFormatting sqref="AB18:AC20">
    <cfRule type="cellIs" dxfId="95" priority="109" operator="equal">
      <formula>1</formula>
    </cfRule>
  </conditionalFormatting>
  <conditionalFormatting sqref="R18:R20">
    <cfRule type="cellIs" dxfId="94" priority="110" operator="notEqual">
      <formula>#REF!</formula>
    </cfRule>
  </conditionalFormatting>
  <conditionalFormatting sqref="AB21:AC23">
    <cfRule type="cellIs" dxfId="93" priority="107" operator="equal">
      <formula>1</formula>
    </cfRule>
  </conditionalFormatting>
  <conditionalFormatting sqref="R21:R23">
    <cfRule type="cellIs" dxfId="92" priority="108" operator="notEqual">
      <formula>#REF!</formula>
    </cfRule>
  </conditionalFormatting>
  <conditionalFormatting sqref="AB24:AC25">
    <cfRule type="cellIs" dxfId="91" priority="105" operator="equal">
      <formula>1</formula>
    </cfRule>
  </conditionalFormatting>
  <conditionalFormatting sqref="R24:R25">
    <cfRule type="cellIs" dxfId="90" priority="106" operator="notEqual">
      <formula>#REF!</formula>
    </cfRule>
  </conditionalFormatting>
  <conditionalFormatting sqref="AB26:AC26">
    <cfRule type="cellIs" dxfId="89" priority="103" operator="equal">
      <formula>1</formula>
    </cfRule>
  </conditionalFormatting>
  <conditionalFormatting sqref="R26">
    <cfRule type="cellIs" dxfId="88" priority="104" operator="notEqual">
      <formula>#REF!</formula>
    </cfRule>
  </conditionalFormatting>
  <conditionalFormatting sqref="AB27:AC34">
    <cfRule type="cellIs" dxfId="87" priority="101" operator="equal">
      <formula>1</formula>
    </cfRule>
  </conditionalFormatting>
  <conditionalFormatting sqref="R27:R34">
    <cfRule type="cellIs" dxfId="86" priority="102" operator="notEqual">
      <formula>#REF!</formula>
    </cfRule>
  </conditionalFormatting>
  <conditionalFormatting sqref="AB35:AC36">
    <cfRule type="cellIs" dxfId="85" priority="99" operator="equal">
      <formula>1</formula>
    </cfRule>
  </conditionalFormatting>
  <conditionalFormatting sqref="R35:R36">
    <cfRule type="cellIs" dxfId="84" priority="100" operator="notEqual">
      <formula>#REF!</formula>
    </cfRule>
  </conditionalFormatting>
  <conditionalFormatting sqref="AB38:AC39">
    <cfRule type="cellIs" dxfId="83" priority="97" operator="equal">
      <formula>1</formula>
    </cfRule>
  </conditionalFormatting>
  <conditionalFormatting sqref="R38:R39">
    <cfRule type="cellIs" dxfId="82" priority="98" operator="notEqual">
      <formula>#REF!</formula>
    </cfRule>
  </conditionalFormatting>
  <conditionalFormatting sqref="AB37:AC37">
    <cfRule type="cellIs" dxfId="81" priority="95" operator="equal">
      <formula>1</formula>
    </cfRule>
  </conditionalFormatting>
  <conditionalFormatting sqref="R37">
    <cfRule type="cellIs" dxfId="80" priority="96" operator="notEqual">
      <formula>#REF!</formula>
    </cfRule>
  </conditionalFormatting>
  <conditionalFormatting sqref="AB42:AC44">
    <cfRule type="cellIs" dxfId="79" priority="93" operator="equal">
      <formula>1</formula>
    </cfRule>
  </conditionalFormatting>
  <conditionalFormatting sqref="R42:R44">
    <cfRule type="cellIs" dxfId="78" priority="94" operator="notEqual">
      <formula>#REF!</formula>
    </cfRule>
  </conditionalFormatting>
  <conditionalFormatting sqref="AC131:AC138">
    <cfRule type="cellIs" dxfId="77" priority="92" operator="equal">
      <formula>1</formula>
    </cfRule>
  </conditionalFormatting>
  <conditionalFormatting sqref="AB103:AC105">
    <cfRule type="cellIs" dxfId="76" priority="90" operator="equal">
      <formula>1</formula>
    </cfRule>
  </conditionalFormatting>
  <conditionalFormatting sqref="R103:R105">
    <cfRule type="cellIs" dxfId="75" priority="91" operator="notEqual">
      <formula>#REF!</formula>
    </cfRule>
  </conditionalFormatting>
  <conditionalFormatting sqref="AB143:AC145">
    <cfRule type="cellIs" dxfId="74" priority="89" operator="equal">
      <formula>1</formula>
    </cfRule>
  </conditionalFormatting>
  <conditionalFormatting sqref="AB146:AC147">
    <cfRule type="cellIs" dxfId="73" priority="87" operator="equal">
      <formula>1</formula>
    </cfRule>
  </conditionalFormatting>
  <conditionalFormatting sqref="R146:R147">
    <cfRule type="cellIs" dxfId="72" priority="88" operator="notEqual">
      <formula>#REF!</formula>
    </cfRule>
  </conditionalFormatting>
  <conditionalFormatting sqref="AB148:AC150">
    <cfRule type="cellIs" dxfId="71" priority="85" operator="equal">
      <formula>1</formula>
    </cfRule>
  </conditionalFormatting>
  <conditionalFormatting sqref="R148:R150">
    <cfRule type="cellIs" dxfId="70" priority="86" operator="notEqual">
      <formula>#REF!</formula>
    </cfRule>
  </conditionalFormatting>
  <conditionalFormatting sqref="AB151:AC161">
    <cfRule type="cellIs" dxfId="69" priority="83" operator="equal">
      <formula>1</formula>
    </cfRule>
  </conditionalFormatting>
  <conditionalFormatting sqref="R151:R159">
    <cfRule type="cellIs" dxfId="68" priority="84" operator="notEqual">
      <formula>#REF!</formula>
    </cfRule>
  </conditionalFormatting>
  <conditionalFormatting sqref="AC178:AC180 AB177:AC177 AB199:AC201 AB183:AC186">
    <cfRule type="cellIs" dxfId="67" priority="81" operator="equal">
      <formula>1</formula>
    </cfRule>
  </conditionalFormatting>
  <conditionalFormatting sqref="P193:Q196 P177:Q177 P188:P192">
    <cfRule type="cellIs" dxfId="66" priority="80" operator="greaterThan">
      <formula>N177</formula>
    </cfRule>
  </conditionalFormatting>
  <conditionalFormatting sqref="P193:Q196 P177:Q177 P188:P192">
    <cfRule type="cellIs" dxfId="65" priority="79" operator="lessThan">
      <formula>N177</formula>
    </cfRule>
  </conditionalFormatting>
  <conditionalFormatting sqref="AC181:AC182">
    <cfRule type="cellIs" dxfId="64" priority="78" operator="equal">
      <formula>1</formula>
    </cfRule>
  </conditionalFormatting>
  <conditionalFormatting sqref="AB187:AC187">
    <cfRule type="cellIs" dxfId="63" priority="77" operator="equal">
      <formula>1</formula>
    </cfRule>
  </conditionalFormatting>
  <conditionalFormatting sqref="P187">
    <cfRule type="cellIs" dxfId="62" priority="76" operator="greaterThan">
      <formula>N187</formula>
    </cfRule>
  </conditionalFormatting>
  <conditionalFormatting sqref="P187">
    <cfRule type="cellIs" dxfId="61" priority="75" operator="lessThan">
      <formula>N187</formula>
    </cfRule>
  </conditionalFormatting>
  <conditionalFormatting sqref="AB197:AC198">
    <cfRule type="cellIs" dxfId="60" priority="74" operator="equal">
      <formula>1</formula>
    </cfRule>
  </conditionalFormatting>
  <conditionalFormatting sqref="P197:Q197">
    <cfRule type="cellIs" dxfId="59" priority="73" operator="greaterThan">
      <formula>N197</formula>
    </cfRule>
  </conditionalFormatting>
  <conditionalFormatting sqref="P197:Q197">
    <cfRule type="cellIs" dxfId="58" priority="72" operator="lessThan">
      <formula>N197</formula>
    </cfRule>
  </conditionalFormatting>
  <conditionalFormatting sqref="P198:Q198">
    <cfRule type="cellIs" dxfId="57" priority="71" operator="greaterThan">
      <formula>N198</formula>
    </cfRule>
  </conditionalFormatting>
  <conditionalFormatting sqref="P198:Q198">
    <cfRule type="cellIs" dxfId="56" priority="70" operator="lessThan">
      <formula>N198</formula>
    </cfRule>
  </conditionalFormatting>
  <conditionalFormatting sqref="AB202:AC204">
    <cfRule type="cellIs" dxfId="55" priority="69" operator="equal">
      <formula>1</formula>
    </cfRule>
  </conditionalFormatting>
  <conditionalFormatting sqref="AB205:AC205">
    <cfRule type="cellIs" dxfId="54" priority="68" operator="equal">
      <formula>1</formula>
    </cfRule>
  </conditionalFormatting>
  <conditionalFormatting sqref="P205:Q205">
    <cfRule type="cellIs" dxfId="53" priority="67" operator="greaterThan">
      <formula>N205</formula>
    </cfRule>
  </conditionalFormatting>
  <conditionalFormatting sqref="P205:Q205">
    <cfRule type="cellIs" dxfId="52" priority="66" operator="lessThan">
      <formula>N205</formula>
    </cfRule>
  </conditionalFormatting>
  <conditionalFormatting sqref="AB207:AC207">
    <cfRule type="cellIs" dxfId="51" priority="65" operator="equal">
      <formula>1</formula>
    </cfRule>
  </conditionalFormatting>
  <conditionalFormatting sqref="P207:Q207">
    <cfRule type="cellIs" dxfId="50" priority="64" operator="greaterThan">
      <formula>N207</formula>
    </cfRule>
  </conditionalFormatting>
  <conditionalFormatting sqref="P207:Q207">
    <cfRule type="cellIs" dxfId="49" priority="63" operator="lessThan">
      <formula>N207</formula>
    </cfRule>
  </conditionalFormatting>
  <conditionalFormatting sqref="AB208:AC208">
    <cfRule type="cellIs" dxfId="48" priority="62" operator="equal">
      <formula>1</formula>
    </cfRule>
  </conditionalFormatting>
  <conditionalFormatting sqref="P208:Q208">
    <cfRule type="cellIs" dxfId="47" priority="61" operator="greaterThan">
      <formula>N208</formula>
    </cfRule>
  </conditionalFormatting>
  <conditionalFormatting sqref="P208:Q208">
    <cfRule type="cellIs" dxfId="46" priority="60" operator="lessThan">
      <formula>N208</formula>
    </cfRule>
  </conditionalFormatting>
  <conditionalFormatting sqref="AB210:AC210">
    <cfRule type="cellIs" dxfId="45" priority="59" operator="equal">
      <formula>1</formula>
    </cfRule>
  </conditionalFormatting>
  <conditionalFormatting sqref="P210:Q210">
    <cfRule type="cellIs" dxfId="44" priority="58" operator="greaterThan">
      <formula>N210</formula>
    </cfRule>
  </conditionalFormatting>
  <conditionalFormatting sqref="P210:Q210">
    <cfRule type="cellIs" dxfId="43" priority="57" operator="lessThan">
      <formula>N210</formula>
    </cfRule>
  </conditionalFormatting>
  <conditionalFormatting sqref="AB209:AC209">
    <cfRule type="cellIs" dxfId="42" priority="56" operator="equal">
      <formula>1</formula>
    </cfRule>
  </conditionalFormatting>
  <conditionalFormatting sqref="P209:Q209">
    <cfRule type="cellIs" dxfId="41" priority="55" operator="greaterThan">
      <formula>N209</formula>
    </cfRule>
  </conditionalFormatting>
  <conditionalFormatting sqref="P209:Q209">
    <cfRule type="cellIs" dxfId="40" priority="54" operator="lessThan">
      <formula>N209</formula>
    </cfRule>
  </conditionalFormatting>
  <conditionalFormatting sqref="AB206:AC206">
    <cfRule type="cellIs" dxfId="39" priority="53" operator="equal">
      <formula>1</formula>
    </cfRule>
  </conditionalFormatting>
  <conditionalFormatting sqref="P206:Q206">
    <cfRule type="cellIs" dxfId="38" priority="52" operator="greaterThan">
      <formula>N206</formula>
    </cfRule>
  </conditionalFormatting>
  <conditionalFormatting sqref="P206:Q206">
    <cfRule type="cellIs" dxfId="37" priority="51" operator="lessThan">
      <formula>N206</formula>
    </cfRule>
  </conditionalFormatting>
  <conditionalFormatting sqref="P203:Q203">
    <cfRule type="cellIs" dxfId="36" priority="50" operator="greaterThan">
      <formula>N203</formula>
    </cfRule>
  </conditionalFormatting>
  <conditionalFormatting sqref="P203:Q203">
    <cfRule type="cellIs" dxfId="35" priority="49" operator="lessThan">
      <formula>N203</formula>
    </cfRule>
  </conditionalFormatting>
  <conditionalFormatting sqref="AC203">
    <cfRule type="cellIs" dxfId="34" priority="48" operator="equal">
      <formula>1</formula>
    </cfRule>
  </conditionalFormatting>
  <conditionalFormatting sqref="AB204:AC204">
    <cfRule type="cellIs" dxfId="33" priority="47" operator="equal">
      <formula>1</formula>
    </cfRule>
  </conditionalFormatting>
  <conditionalFormatting sqref="P204:Q204">
    <cfRule type="cellIs" dxfId="32" priority="46" operator="greaterThan">
      <formula>N204</formula>
    </cfRule>
  </conditionalFormatting>
  <conditionalFormatting sqref="P204:Q204">
    <cfRule type="cellIs" dxfId="31" priority="45" operator="lessThan">
      <formula>N204</formula>
    </cfRule>
  </conditionalFormatting>
  <conditionalFormatting sqref="AB211:AC211">
    <cfRule type="cellIs" dxfId="30" priority="44" operator="equal">
      <formula>1</formula>
    </cfRule>
  </conditionalFormatting>
  <conditionalFormatting sqref="P212">
    <cfRule type="cellIs" dxfId="29" priority="41" operator="notEqual">
      <formula>#REF!</formula>
    </cfRule>
  </conditionalFormatting>
  <conditionalFormatting sqref="P213:Q213">
    <cfRule type="cellIs" dxfId="28" priority="39" operator="greaterThan">
      <formula>N213</formula>
    </cfRule>
  </conditionalFormatting>
  <conditionalFormatting sqref="P213:Q213">
    <cfRule type="cellIs" dxfId="27" priority="38" operator="lessThan">
      <formula>N213</formula>
    </cfRule>
  </conditionalFormatting>
  <conditionalFormatting sqref="AB213:AC215">
    <cfRule type="cellIs" dxfId="26" priority="36" operator="equal">
      <formula>1</formula>
    </cfRule>
  </conditionalFormatting>
  <conditionalFormatting sqref="P214:Q214">
    <cfRule type="cellIs" dxfId="25" priority="17" operator="greaterThan">
      <formula>N214</formula>
    </cfRule>
  </conditionalFormatting>
  <conditionalFormatting sqref="P214:Q214">
    <cfRule type="cellIs" dxfId="24" priority="16" operator="lessThan">
      <formula>N214</formula>
    </cfRule>
  </conditionalFormatting>
  <conditionalFormatting sqref="AC214">
    <cfRule type="cellIs" dxfId="23" priority="15" operator="equal">
      <formula>1</formula>
    </cfRule>
  </conditionalFormatting>
  <conditionalFormatting sqref="AB215:AC215">
    <cfRule type="cellIs" dxfId="22" priority="14" operator="equal">
      <formula>1</formula>
    </cfRule>
  </conditionalFormatting>
  <conditionalFormatting sqref="P215:Q215">
    <cfRule type="cellIs" dxfId="21" priority="13" operator="greaterThan">
      <formula>N215</formula>
    </cfRule>
  </conditionalFormatting>
  <conditionalFormatting sqref="P215:Q215">
    <cfRule type="cellIs" dxfId="20" priority="12" operator="lessThan">
      <formula>N215</formula>
    </cfRule>
  </conditionalFormatting>
  <conditionalFormatting sqref="AB216:AC216">
    <cfRule type="cellIs" dxfId="19" priority="10" operator="equal">
      <formula>1</formula>
    </cfRule>
  </conditionalFormatting>
  <conditionalFormatting sqref="AB162:AC173">
    <cfRule type="cellIs" dxfId="18" priority="8" operator="equal">
      <formula>1</formula>
    </cfRule>
  </conditionalFormatting>
  <conditionalFormatting sqref="P162:Q173">
    <cfRule type="cellIs" dxfId="17" priority="7" operator="greaterThan">
      <formula>N162</formula>
    </cfRule>
  </conditionalFormatting>
  <conditionalFormatting sqref="P162:Q173">
    <cfRule type="cellIs" dxfId="16" priority="6" operator="lessThan">
      <formula>N162</formula>
    </cfRule>
  </conditionalFormatting>
  <conditionalFormatting sqref="R162:R173">
    <cfRule type="cellIs" dxfId="15" priority="9" operator="notEqual">
      <formula>#REF!</formula>
    </cfRule>
  </conditionalFormatting>
  <conditionalFormatting sqref="P160:P161">
    <cfRule type="cellIs" dxfId="14" priority="4" operator="greaterThan">
      <formula>N160</formula>
    </cfRule>
  </conditionalFormatting>
  <conditionalFormatting sqref="P160:P161">
    <cfRule type="cellIs" dxfId="13" priority="3" operator="lessThan">
      <formula>N160</formula>
    </cfRule>
  </conditionalFormatting>
  <conditionalFormatting sqref="R160:R161">
    <cfRule type="cellIs" dxfId="12" priority="5" operator="notEqual">
      <formula>#REF!</formula>
    </cfRule>
  </conditionalFormatting>
  <conditionalFormatting sqref="Q160:Q161">
    <cfRule type="cellIs" dxfId="11" priority="2" operator="greaterThan">
      <formula>O160</formula>
    </cfRule>
  </conditionalFormatting>
  <conditionalFormatting sqref="Q160:Q161">
    <cfRule type="cellIs" dxfId="10" priority="1" operator="lessThan">
      <formula>O160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621-A229-4D12-9739-2256B0F186DF}">
  <dimension ref="A1:I292"/>
  <sheetViews>
    <sheetView topLeftCell="A4" zoomScaleNormal="100" workbookViewId="0">
      <selection activeCell="E22" sqref="E22"/>
    </sheetView>
  </sheetViews>
  <sheetFormatPr defaultRowHeight="15" x14ac:dyDescent="0.25"/>
  <cols>
    <col min="1" max="1" width="16" style="1" bestFit="1" customWidth="1"/>
    <col min="2" max="2" width="8.42578125" style="1" bestFit="1" customWidth="1"/>
    <col min="3" max="3" width="9" style="1" bestFit="1" customWidth="1"/>
    <col min="4" max="4" width="8" style="1" bestFit="1" customWidth="1"/>
    <col min="5" max="5" width="100.5703125" style="1" customWidth="1"/>
    <col min="6" max="6" width="6" style="1" bestFit="1" customWidth="1"/>
    <col min="7" max="7" width="9.5703125" style="1" bestFit="1" customWidth="1"/>
    <col min="8" max="8" width="9.85546875" style="1" bestFit="1" customWidth="1"/>
    <col min="9" max="9" width="8.42578125" style="1" bestFit="1" customWidth="1"/>
    <col min="10" max="16384" width="9.140625" style="1"/>
  </cols>
  <sheetData>
    <row r="1" spans="1:9" x14ac:dyDescent="0.25">
      <c r="A1" s="1" t="s">
        <v>557</v>
      </c>
      <c r="B1" s="1" t="s">
        <v>927</v>
      </c>
      <c r="C1" s="1" t="s">
        <v>926</v>
      </c>
      <c r="D1" s="1" t="s">
        <v>925</v>
      </c>
      <c r="E1" s="1" t="s">
        <v>43</v>
      </c>
      <c r="F1" s="1" t="s">
        <v>924</v>
      </c>
      <c r="G1" s="1" t="s">
        <v>923</v>
      </c>
      <c r="H1" s="1" t="s">
        <v>922</v>
      </c>
      <c r="I1" s="1" t="s">
        <v>921</v>
      </c>
    </row>
    <row r="2" spans="1:9" x14ac:dyDescent="0.25">
      <c r="A2" s="1" t="s">
        <v>531</v>
      </c>
      <c r="B2" s="1" t="s">
        <v>191</v>
      </c>
      <c r="C2" s="1" t="s">
        <v>791</v>
      </c>
      <c r="D2" s="1" t="str">
        <f>IF(NOT(ISBLANK(C2)), IF(ISNUMBER(C2), ROUND((C2 - 5)/20, 0), C2), "")</f>
        <v>?</v>
      </c>
      <c r="E2" s="1" t="s">
        <v>920</v>
      </c>
      <c r="F2" s="1">
        <f>COUNTIF(pokemon!$AA$2:$AA$135, A2)</f>
        <v>1</v>
      </c>
      <c r="G2" s="1">
        <f t="array" ref="G2">MIN(IF($A2=pokemon!$AA$2:$AA$135, pokemon!$R$2:$R$135))</f>
        <v>14</v>
      </c>
      <c r="H2" s="1">
        <f t="array" ref="H2">MAX(IF($A2=pokemon!$AA$2:$AA$135, pokemon!$R$2:$R$135))</f>
        <v>14</v>
      </c>
      <c r="I2" s="1">
        <f t="shared" ref="I2:I15" si="0">H2-G2</f>
        <v>0</v>
      </c>
    </row>
    <row r="3" spans="1:9" x14ac:dyDescent="0.25">
      <c r="A3" s="1" t="s">
        <v>412</v>
      </c>
      <c r="B3" s="1" t="s">
        <v>191</v>
      </c>
      <c r="C3" s="1" t="s">
        <v>791</v>
      </c>
      <c r="D3" s="1" t="s">
        <v>791</v>
      </c>
      <c r="E3" s="1" t="s">
        <v>919</v>
      </c>
      <c r="F3" s="1">
        <v>1</v>
      </c>
      <c r="G3" s="1">
        <f t="array" ref="G3">MIN(IF($A3=pokemon!$AA$2:$AA$135, pokemon!$R$2:$R$135))</f>
        <v>9</v>
      </c>
      <c r="H3" s="1">
        <f t="array" ref="H3">MAX(IF($A3=pokemon!$AA$2:$AA$135, pokemon!$R$2:$R$135))</f>
        <v>9</v>
      </c>
      <c r="I3" s="1">
        <f t="shared" si="0"/>
        <v>0</v>
      </c>
    </row>
    <row r="4" spans="1:9" x14ac:dyDescent="0.25">
      <c r="A4" s="1" t="s">
        <v>410</v>
      </c>
      <c r="B4" s="1" t="s">
        <v>191</v>
      </c>
      <c r="C4" s="1" t="s">
        <v>791</v>
      </c>
      <c r="D4" s="1" t="s">
        <v>791</v>
      </c>
      <c r="E4" s="1" t="s">
        <v>918</v>
      </c>
      <c r="F4" s="1">
        <v>2</v>
      </c>
      <c r="G4" s="1">
        <f t="array" ref="G4">MIN(IF($A4=pokemon!$AA$2:$AA$135, pokemon!$R$2:$R$135))</f>
        <v>14</v>
      </c>
      <c r="H4" s="1">
        <f t="array" ref="H4">MAX(IF($A4=pokemon!$AA$2:$AA$135, pokemon!$R$2:$R$135))</f>
        <v>14</v>
      </c>
      <c r="I4" s="1">
        <f t="shared" si="0"/>
        <v>0</v>
      </c>
    </row>
    <row r="5" spans="1:9" x14ac:dyDescent="0.25">
      <c r="A5" s="1" t="s">
        <v>917</v>
      </c>
      <c r="B5" s="1" t="s">
        <v>191</v>
      </c>
      <c r="C5" s="1" t="s">
        <v>791</v>
      </c>
      <c r="D5" s="1" t="str">
        <f t="shared" ref="D5:D15" si="1">IF(NOT(ISBLANK(C5)), IF(ISNUMBER(C5), ROUND((C5 - 5)/20, 0), C5), "")</f>
        <v>?</v>
      </c>
      <c r="E5" s="1" t="s">
        <v>916</v>
      </c>
      <c r="F5" s="1">
        <f>COUNTIF(pokemon!$AA$2:$AA$135, A5)</f>
        <v>0</v>
      </c>
      <c r="G5" s="1">
        <f t="array" ref="G5">MIN(IF($A5=pokemon!$AA$2:$AA$135, pokemon!$R$2:$R$135))</f>
        <v>0</v>
      </c>
      <c r="H5" s="1">
        <f t="array" ref="H5">MAX(IF($A5=pokemon!$AA$2:$AA$135, pokemon!$R$2:$R$135))</f>
        <v>0</v>
      </c>
      <c r="I5" s="1">
        <f t="shared" si="0"/>
        <v>0</v>
      </c>
    </row>
    <row r="6" spans="1:9" x14ac:dyDescent="0.25">
      <c r="A6" s="1" t="s">
        <v>371</v>
      </c>
      <c r="B6" s="1" t="s">
        <v>191</v>
      </c>
      <c r="C6" s="1" t="s">
        <v>791</v>
      </c>
      <c r="D6" s="1" t="str">
        <f t="shared" si="1"/>
        <v>?</v>
      </c>
      <c r="E6" s="1" t="s">
        <v>915</v>
      </c>
      <c r="F6" s="1">
        <f>COUNTIF(pokemon!$AA$2:$AA$135, A6)</f>
        <v>1</v>
      </c>
      <c r="G6" s="1">
        <f t="array" ref="G6">MIN(IF($A6=pokemon!$AA$2:$AA$135, pokemon!$R$2:$R$135))</f>
        <v>9</v>
      </c>
      <c r="H6" s="1">
        <f t="array" ref="H6">MAX(IF($A6=pokemon!$AA$2:$AA$135, pokemon!$R$2:$R$135))</f>
        <v>9</v>
      </c>
      <c r="I6" s="1">
        <f t="shared" si="0"/>
        <v>0</v>
      </c>
    </row>
    <row r="7" spans="1:9" x14ac:dyDescent="0.25">
      <c r="A7" s="1" t="s">
        <v>490</v>
      </c>
      <c r="B7" s="1" t="s">
        <v>191</v>
      </c>
      <c r="C7" s="1">
        <v>60</v>
      </c>
      <c r="D7" s="1">
        <f t="shared" si="1"/>
        <v>3</v>
      </c>
      <c r="E7" s="1" t="s">
        <v>914</v>
      </c>
      <c r="F7" s="1">
        <f>COUNTIF(pokemon!$AA$2:$AA$135, A7)</f>
        <v>1</v>
      </c>
      <c r="G7" s="1">
        <f t="array" ref="G7">MIN(IF($A7=pokemon!$AA$2:$AA$135, pokemon!$R$2:$R$135))</f>
        <v>11</v>
      </c>
      <c r="H7" s="1">
        <f t="array" ref="H7">MAX(IF($A7=pokemon!$AA$2:$AA$135, pokemon!$R$2:$R$135))</f>
        <v>11</v>
      </c>
      <c r="I7" s="1">
        <f t="shared" si="0"/>
        <v>0</v>
      </c>
    </row>
    <row r="8" spans="1:9" x14ac:dyDescent="0.25">
      <c r="A8" s="1" t="s">
        <v>189</v>
      </c>
      <c r="B8" s="1" t="s">
        <v>191</v>
      </c>
      <c r="C8" s="1">
        <v>100</v>
      </c>
      <c r="D8" s="1">
        <f t="shared" si="1"/>
        <v>5</v>
      </c>
      <c r="E8" s="1" t="s">
        <v>913</v>
      </c>
      <c r="F8" s="1">
        <f>COUNTIF(pokemon!$AA$2:$AA$135, A8)</f>
        <v>0</v>
      </c>
      <c r="G8" s="1">
        <f t="array" ref="G8">MIN(IF($A8=pokemon!$AA$2:$AA$135, pokemon!$R$2:$R$135))</f>
        <v>0</v>
      </c>
      <c r="H8" s="1">
        <f t="array" ref="H8">MAX(IF($A8=pokemon!$AA$2:$AA$135, pokemon!$R$2:$R$135))</f>
        <v>0</v>
      </c>
      <c r="I8" s="1">
        <f t="shared" si="0"/>
        <v>0</v>
      </c>
    </row>
    <row r="9" spans="1:9" x14ac:dyDescent="0.25">
      <c r="A9" s="1" t="s">
        <v>912</v>
      </c>
      <c r="B9" s="190" t="s">
        <v>138</v>
      </c>
      <c r="C9" s="1">
        <v>20</v>
      </c>
      <c r="D9" s="1">
        <f t="shared" si="1"/>
        <v>1</v>
      </c>
      <c r="E9" s="1" t="s">
        <v>911</v>
      </c>
      <c r="F9" s="1">
        <f>COUNTIF(pokemon!$AA$2:$AA$135, A9)</f>
        <v>0</v>
      </c>
      <c r="G9" s="1">
        <f t="array" ref="G9">MIN(IF($A9=pokemon!$AA$2:$AA$135, pokemon!$R$2:$R$135))</f>
        <v>0</v>
      </c>
      <c r="H9" s="1">
        <f t="array" ref="H9">MAX(IF($A9=pokemon!$AA$2:$AA$135, pokemon!$R$2:$R$135))</f>
        <v>0</v>
      </c>
      <c r="I9" s="1">
        <f t="shared" si="0"/>
        <v>0</v>
      </c>
    </row>
    <row r="10" spans="1:9" x14ac:dyDescent="0.25">
      <c r="A10" s="1" t="s">
        <v>486</v>
      </c>
      <c r="B10" s="190" t="s">
        <v>138</v>
      </c>
      <c r="C10" s="1">
        <v>20</v>
      </c>
      <c r="D10" s="1">
        <f t="shared" si="1"/>
        <v>1</v>
      </c>
      <c r="E10" s="1" t="s">
        <v>910</v>
      </c>
      <c r="F10" s="1">
        <f>COUNTIF(pokemon!$AA$2:$AA$135, A10)</f>
        <v>1</v>
      </c>
      <c r="G10" s="1">
        <f t="array" ref="G10">MIN(IF($A10=pokemon!$AA$2:$AA$135, pokemon!$R$2:$R$135))</f>
        <v>7</v>
      </c>
      <c r="H10" s="1">
        <f t="array" ref="H10">MAX(IF($A10=pokemon!$AA$2:$AA$135, pokemon!$R$2:$R$135))</f>
        <v>7</v>
      </c>
      <c r="I10" s="1">
        <f t="shared" si="0"/>
        <v>0</v>
      </c>
    </row>
    <row r="11" spans="1:9" x14ac:dyDescent="0.25">
      <c r="A11" s="1" t="s">
        <v>909</v>
      </c>
      <c r="B11" s="190" t="s">
        <v>138</v>
      </c>
      <c r="C11" s="1">
        <v>20</v>
      </c>
      <c r="D11" s="1">
        <f t="shared" si="1"/>
        <v>1</v>
      </c>
      <c r="E11" s="1" t="s">
        <v>668</v>
      </c>
      <c r="F11" s="1">
        <f>COUNTIF(pokemon!$AA$2:$AA$135, A11)</f>
        <v>0</v>
      </c>
      <c r="G11" s="1">
        <f t="array" ref="G11">MIN(IF($A11=pokemon!$AA$2:$AA$135, pokemon!$R$2:$R$135))</f>
        <v>0</v>
      </c>
      <c r="H11" s="1">
        <f t="array" ref="H11">MAX(IF($A11=pokemon!$AA$2:$AA$135, pokemon!$R$2:$R$135))</f>
        <v>0</v>
      </c>
      <c r="I11" s="1">
        <f t="shared" si="0"/>
        <v>0</v>
      </c>
    </row>
    <row r="12" spans="1:9" x14ac:dyDescent="0.25">
      <c r="A12" s="1" t="s">
        <v>908</v>
      </c>
      <c r="B12" s="190" t="s">
        <v>138</v>
      </c>
      <c r="C12" s="1">
        <v>20</v>
      </c>
      <c r="D12" s="1">
        <f t="shared" si="1"/>
        <v>1</v>
      </c>
      <c r="E12" s="1" t="s">
        <v>907</v>
      </c>
      <c r="F12" s="1">
        <f>COUNTIF(pokemon!$AA$2:$AA$135, A12)</f>
        <v>0</v>
      </c>
      <c r="G12" s="1">
        <f t="array" ref="G12">MIN(IF($A12=pokemon!$AA$2:$AA$135, pokemon!$R$2:$R$135))</f>
        <v>0</v>
      </c>
      <c r="H12" s="1">
        <f t="array" ref="H12">MAX(IF($A12=pokemon!$AA$2:$AA$135, pokemon!$R$2:$R$135))</f>
        <v>0</v>
      </c>
      <c r="I12" s="1">
        <f t="shared" si="0"/>
        <v>0</v>
      </c>
    </row>
    <row r="13" spans="1:9" x14ac:dyDescent="0.25">
      <c r="A13" s="1" t="s">
        <v>453</v>
      </c>
      <c r="B13" s="190" t="s">
        <v>138</v>
      </c>
      <c r="C13" s="1">
        <v>40</v>
      </c>
      <c r="D13" s="1">
        <f t="shared" si="1"/>
        <v>2</v>
      </c>
      <c r="E13" s="1" t="s">
        <v>906</v>
      </c>
      <c r="F13" s="1">
        <f>COUNTIF(pokemon!$AA$2:$AA$135, A13)</f>
        <v>1</v>
      </c>
      <c r="G13" s="1">
        <f t="array" ref="G13">MIN(IF($A13=pokemon!$AA$2:$AA$135, pokemon!$R$2:$R$135))</f>
        <v>8</v>
      </c>
      <c r="H13" s="1">
        <f t="array" ref="H13">MAX(IF($A13=pokemon!$AA$2:$AA$135, pokemon!$R$2:$R$135))</f>
        <v>8</v>
      </c>
      <c r="I13" s="1">
        <f t="shared" si="0"/>
        <v>0</v>
      </c>
    </row>
    <row r="14" spans="1:9" x14ac:dyDescent="0.25">
      <c r="A14" s="1" t="s">
        <v>143</v>
      </c>
      <c r="B14" s="190" t="s">
        <v>138</v>
      </c>
      <c r="C14" s="1">
        <v>40</v>
      </c>
      <c r="D14" s="1">
        <f t="shared" si="1"/>
        <v>2</v>
      </c>
      <c r="E14" s="1" t="s">
        <v>741</v>
      </c>
      <c r="F14" s="1">
        <f>COUNTIF(pokemon!$AA$2:$AA$135, A14)</f>
        <v>4</v>
      </c>
      <c r="G14" s="1">
        <f t="array" ref="G14">MIN(IF($A14=pokemon!$AA$2:$AA$135, pokemon!$R$2:$R$135))</f>
        <v>8</v>
      </c>
      <c r="H14" s="1">
        <f t="array" ref="H14">MAX(IF($A14=pokemon!$AA$2:$AA$135, pokemon!$R$2:$R$135))</f>
        <v>11</v>
      </c>
      <c r="I14" s="1">
        <f t="shared" si="0"/>
        <v>3</v>
      </c>
    </row>
    <row r="15" spans="1:9" ht="15.75" thickBot="1" x14ac:dyDescent="0.3">
      <c r="A15" s="1" t="s">
        <v>552</v>
      </c>
      <c r="B15" s="190" t="s">
        <v>138</v>
      </c>
      <c r="C15" s="1">
        <v>35</v>
      </c>
      <c r="D15" s="1">
        <f t="shared" si="1"/>
        <v>2</v>
      </c>
      <c r="E15" s="1" t="s">
        <v>649</v>
      </c>
      <c r="F15" s="1">
        <f>COUNTIF(pokemon!$AA$2:$AA$135, A15)</f>
        <v>1</v>
      </c>
      <c r="G15" s="1">
        <f t="array" ref="G15">MIN(IF($A15=pokemon!$AA$2:$AA$135, pokemon!$R$2:$R$135))</f>
        <v>13</v>
      </c>
      <c r="H15" s="1">
        <f t="array" ref="H15">MAX(IF($A15=pokemon!$AA$2:$AA$135, pokemon!$R$2:$R$135))</f>
        <v>13</v>
      </c>
      <c r="I15" s="1">
        <f t="shared" si="0"/>
        <v>0</v>
      </c>
    </row>
    <row r="16" spans="1:9" ht="15.75" thickBot="1" x14ac:dyDescent="0.3">
      <c r="A16" s="29" t="s">
        <v>377</v>
      </c>
      <c r="B16" s="191" t="s">
        <v>138</v>
      </c>
      <c r="C16" s="42">
        <v>60</v>
      </c>
      <c r="D16" s="50">
        <v>3</v>
      </c>
      <c r="E16" s="29" t="s">
        <v>905</v>
      </c>
      <c r="F16" s="48">
        <v>1</v>
      </c>
      <c r="G16" s="39">
        <v>13</v>
      </c>
      <c r="H16" s="39">
        <v>13</v>
      </c>
      <c r="I16" s="47">
        <v>0</v>
      </c>
    </row>
    <row r="17" spans="1:9" ht="15.75" thickBot="1" x14ac:dyDescent="0.3">
      <c r="A17" s="29" t="s">
        <v>365</v>
      </c>
      <c r="B17" s="191" t="s">
        <v>138</v>
      </c>
      <c r="C17" s="42">
        <v>60</v>
      </c>
      <c r="D17" s="50">
        <v>3</v>
      </c>
      <c r="E17" s="29" t="s">
        <v>904</v>
      </c>
      <c r="F17" s="48">
        <v>1</v>
      </c>
      <c r="G17" s="39">
        <v>17</v>
      </c>
      <c r="H17" s="39">
        <v>17</v>
      </c>
      <c r="I17" s="47">
        <v>0</v>
      </c>
    </row>
    <row r="18" spans="1:9" x14ac:dyDescent="0.25">
      <c r="A18" s="1" t="s">
        <v>903</v>
      </c>
      <c r="B18" s="190" t="s">
        <v>138</v>
      </c>
      <c r="C18" s="1">
        <v>60</v>
      </c>
      <c r="D18" s="1">
        <f t="shared" ref="D18:D32" si="2">IF(NOT(ISBLANK(C18)), IF(ISNUMBER(C18), ROUND((C18 - 5)/20, 0), C18), "")</f>
        <v>3</v>
      </c>
      <c r="E18" s="1" t="s">
        <v>902</v>
      </c>
      <c r="F18" s="1">
        <f>COUNTIF(pokemon!$AA$2:$AA$135, A18)</f>
        <v>0</v>
      </c>
      <c r="G18" s="1">
        <f t="array" ref="G18">MIN(IF($A18=pokemon!$AA$2:$AA$135, pokemon!$R$2:$R$135))</f>
        <v>0</v>
      </c>
      <c r="H18" s="1">
        <f t="array" ref="H18">MAX(IF($A18=pokemon!$AA$2:$AA$135, pokemon!$R$2:$R$135))</f>
        <v>0</v>
      </c>
      <c r="I18" s="1">
        <f t="shared" ref="I18:I32" si="3">H18-G18</f>
        <v>0</v>
      </c>
    </row>
    <row r="19" spans="1:9" x14ac:dyDescent="0.25">
      <c r="A19" s="1" t="s">
        <v>229</v>
      </c>
      <c r="B19" s="190" t="s">
        <v>138</v>
      </c>
      <c r="C19" s="1">
        <v>75</v>
      </c>
      <c r="D19" s="1">
        <f t="shared" si="2"/>
        <v>4</v>
      </c>
      <c r="E19" s="1" t="s">
        <v>583</v>
      </c>
      <c r="F19" s="1">
        <f>COUNTIF(pokemon!$AA$2:$AA$135, A19)</f>
        <v>1</v>
      </c>
      <c r="G19" s="1">
        <f t="array" ref="G19">MIN(IF($A19=pokemon!$AA$2:$AA$135, pokemon!$R$2:$R$135))</f>
        <v>16</v>
      </c>
      <c r="H19" s="1">
        <f t="array" ref="H19">MAX(IF($A19=pokemon!$AA$2:$AA$135, pokemon!$R$2:$R$135))</f>
        <v>16</v>
      </c>
      <c r="I19" s="1">
        <f t="shared" si="3"/>
        <v>0</v>
      </c>
    </row>
    <row r="20" spans="1:9" x14ac:dyDescent="0.25">
      <c r="A20" s="1" t="s">
        <v>459</v>
      </c>
      <c r="B20" s="190" t="s">
        <v>138</v>
      </c>
      <c r="C20" s="1">
        <v>90</v>
      </c>
      <c r="D20" s="1">
        <f t="shared" si="2"/>
        <v>4</v>
      </c>
      <c r="E20" s="1" t="s">
        <v>901</v>
      </c>
      <c r="F20" s="1">
        <f>COUNTIF(pokemon!$AA$2:$AA$135, A20)</f>
        <v>1</v>
      </c>
      <c r="G20" s="1">
        <f t="array" ref="G20">MIN(IF($A20=pokemon!$AA$2:$AA$135, pokemon!$R$2:$R$135))</f>
        <v>17</v>
      </c>
      <c r="H20" s="1">
        <f t="array" ref="H20">MAX(IF($A20=pokemon!$AA$2:$AA$135, pokemon!$R$2:$R$135))</f>
        <v>17</v>
      </c>
      <c r="I20" s="1">
        <f t="shared" si="3"/>
        <v>0</v>
      </c>
    </row>
    <row r="21" spans="1:9" x14ac:dyDescent="0.25">
      <c r="A21" s="1" t="s">
        <v>193</v>
      </c>
      <c r="B21" s="190" t="s">
        <v>138</v>
      </c>
      <c r="C21" s="1">
        <v>80</v>
      </c>
      <c r="D21" s="1">
        <f t="shared" si="2"/>
        <v>4</v>
      </c>
      <c r="E21" s="1" t="s">
        <v>900</v>
      </c>
      <c r="F21" s="1">
        <f>COUNTIF(pokemon!$AA$2:$AA$135, A21)</f>
        <v>1</v>
      </c>
      <c r="G21" s="1">
        <f t="array" ref="G21">MIN(IF($A21=pokemon!$AA$2:$AA$135, pokemon!$R$2:$R$135))</f>
        <v>19</v>
      </c>
      <c r="H21" s="1">
        <f t="array" ref="H21">MAX(IF($A21=pokemon!$AA$2:$AA$135, pokemon!$R$2:$R$135))</f>
        <v>19</v>
      </c>
      <c r="I21" s="1">
        <f t="shared" si="3"/>
        <v>0</v>
      </c>
    </row>
    <row r="22" spans="1:9" x14ac:dyDescent="0.25">
      <c r="A22" s="1" t="s">
        <v>361</v>
      </c>
      <c r="B22" s="190" t="s">
        <v>138</v>
      </c>
      <c r="C22" s="1">
        <v>85</v>
      </c>
      <c r="D22" s="1">
        <f t="shared" si="2"/>
        <v>4</v>
      </c>
      <c r="E22" s="1" t="s">
        <v>645</v>
      </c>
      <c r="F22" s="1">
        <f>COUNTIF(pokemon!$AA$2:$AA$135, A22)</f>
        <v>1</v>
      </c>
      <c r="G22" s="1">
        <f t="array" ref="G22">MIN(IF($A22=pokemon!$AA$2:$AA$135, pokemon!$R$2:$R$135))</f>
        <v>17</v>
      </c>
      <c r="H22" s="1">
        <f t="array" ref="H22">MAX(IF($A22=pokemon!$AA$2:$AA$135, pokemon!$R$2:$R$135))</f>
        <v>17</v>
      </c>
      <c r="I22" s="1">
        <f t="shared" si="3"/>
        <v>0</v>
      </c>
    </row>
    <row r="23" spans="1:9" x14ac:dyDescent="0.25">
      <c r="A23" s="1" t="s">
        <v>899</v>
      </c>
      <c r="B23" s="190" t="s">
        <v>138</v>
      </c>
      <c r="C23" s="1">
        <v>70</v>
      </c>
      <c r="D23" s="1">
        <f t="shared" si="2"/>
        <v>3</v>
      </c>
      <c r="E23" s="1" t="s">
        <v>606</v>
      </c>
      <c r="F23" s="1">
        <f>COUNTIF(pokemon!$AA$2:$AA$135, A23)</f>
        <v>0</v>
      </c>
      <c r="G23" s="1">
        <f t="array" ref="G23">MIN(IF($A23=pokemon!$AA$2:$AA$135, pokemon!$R$2:$R$135))</f>
        <v>0</v>
      </c>
      <c r="H23" s="1">
        <f t="array" ref="H23">MAX(IF($A23=pokemon!$AA$2:$AA$135, pokemon!$R$2:$R$135))</f>
        <v>0</v>
      </c>
      <c r="I23" s="1">
        <f t="shared" si="3"/>
        <v>0</v>
      </c>
    </row>
    <row r="24" spans="1:9" x14ac:dyDescent="0.25">
      <c r="A24" s="1" t="s">
        <v>478</v>
      </c>
      <c r="B24" s="190" t="s">
        <v>138</v>
      </c>
      <c r="C24" s="1">
        <v>90</v>
      </c>
      <c r="D24" s="1">
        <f t="shared" si="2"/>
        <v>4</v>
      </c>
      <c r="E24" s="1" t="s">
        <v>846</v>
      </c>
      <c r="F24" s="1">
        <f>COUNTIF(pokemon!$AA$2:$AA$135, A24)</f>
        <v>1</v>
      </c>
      <c r="G24" s="1">
        <f t="array" ref="G24">MIN(IF($A24=pokemon!$AA$2:$AA$135, pokemon!$R$2:$R$135))</f>
        <v>16</v>
      </c>
      <c r="H24" s="1">
        <f t="array" ref="H24">MAX(IF($A24=pokemon!$AA$2:$AA$135, pokemon!$R$2:$R$135))</f>
        <v>16</v>
      </c>
      <c r="I24" s="1">
        <f t="shared" si="3"/>
        <v>0</v>
      </c>
    </row>
    <row r="25" spans="1:9" x14ac:dyDescent="0.25">
      <c r="A25" s="1" t="s">
        <v>543</v>
      </c>
      <c r="B25" s="190" t="s">
        <v>138</v>
      </c>
      <c r="C25" s="1">
        <v>120</v>
      </c>
      <c r="D25" s="1">
        <f t="shared" si="2"/>
        <v>6</v>
      </c>
      <c r="E25" s="1" t="s">
        <v>846</v>
      </c>
      <c r="F25" s="1">
        <f>COUNTIF(pokemon!$AA$2:$AA$135, A25)</f>
        <v>1</v>
      </c>
      <c r="G25" s="1">
        <f t="array" ref="G25">MIN(IF($A25=pokemon!$AA$2:$AA$135, pokemon!$R$2:$R$135))</f>
        <v>19</v>
      </c>
      <c r="H25" s="1">
        <f t="array" ref="H25">MAX(IF($A25=pokemon!$AA$2:$AA$135, pokemon!$R$2:$R$135))</f>
        <v>19</v>
      </c>
      <c r="I25" s="1">
        <f t="shared" si="3"/>
        <v>0</v>
      </c>
    </row>
    <row r="26" spans="1:9" x14ac:dyDescent="0.25">
      <c r="A26" s="1" t="s">
        <v>898</v>
      </c>
      <c r="B26" s="190" t="s">
        <v>138</v>
      </c>
      <c r="C26" s="1">
        <v>170</v>
      </c>
      <c r="D26" s="1">
        <f t="shared" si="2"/>
        <v>8</v>
      </c>
      <c r="E26" s="1" t="s">
        <v>897</v>
      </c>
      <c r="F26" s="1">
        <f>COUNTIF(pokemon!$AA$2:$AA$135, A26)</f>
        <v>1</v>
      </c>
      <c r="G26" s="1">
        <f t="array" ref="G26">MIN(IF($A26=pokemon!$AA$2:$AA$135, pokemon!$R$2:$R$135))</f>
        <v>17</v>
      </c>
      <c r="H26" s="1">
        <f t="array" ref="H26">MAX(IF($A26=pokemon!$AA$2:$AA$135, pokemon!$R$2:$R$135))</f>
        <v>17</v>
      </c>
      <c r="I26" s="1">
        <f t="shared" si="3"/>
        <v>0</v>
      </c>
    </row>
    <row r="27" spans="1:9" x14ac:dyDescent="0.25">
      <c r="A27" s="1" t="s">
        <v>480</v>
      </c>
      <c r="B27" s="190" t="s">
        <v>138</v>
      </c>
      <c r="C27" s="1">
        <v>120</v>
      </c>
      <c r="D27" s="1">
        <f t="shared" si="2"/>
        <v>6</v>
      </c>
      <c r="E27" s="1" t="s">
        <v>634</v>
      </c>
      <c r="F27" s="1">
        <f>COUNTIF(pokemon!$AA$2:$AA$135, A27)</f>
        <v>1</v>
      </c>
      <c r="G27" s="1">
        <f t="array" ref="G27">MIN(IF($A27=pokemon!$AA$2:$AA$135, pokemon!$R$2:$R$135))</f>
        <v>17</v>
      </c>
      <c r="H27" s="1">
        <f t="array" ref="H27">MAX(IF($A27=pokemon!$AA$2:$AA$135, pokemon!$R$2:$R$135))</f>
        <v>17</v>
      </c>
      <c r="I27" s="1">
        <f t="shared" si="3"/>
        <v>0</v>
      </c>
    </row>
    <row r="28" spans="1:9" x14ac:dyDescent="0.25">
      <c r="A28" s="1" t="s">
        <v>896</v>
      </c>
      <c r="B28" s="190" t="s">
        <v>138</v>
      </c>
      <c r="C28" s="1">
        <v>60</v>
      </c>
      <c r="D28" s="1">
        <f t="shared" si="2"/>
        <v>3</v>
      </c>
      <c r="E28" s="1" t="s">
        <v>822</v>
      </c>
      <c r="F28" s="1">
        <f>COUNTIF(pokemon!$AA$2:$AA$135, A28)</f>
        <v>0</v>
      </c>
      <c r="G28" s="1">
        <f t="array" ref="G28">MIN(IF($A28=pokemon!$AA$2:$AA$135, pokemon!$R$2:$R$135))</f>
        <v>0</v>
      </c>
      <c r="H28" s="1">
        <f t="array" ref="H28">MAX(IF($A28=pokemon!$AA$2:$AA$135, pokemon!$R$2:$R$135))</f>
        <v>0</v>
      </c>
      <c r="I28" s="1">
        <f t="shared" si="3"/>
        <v>0</v>
      </c>
    </row>
    <row r="29" spans="1:9" x14ac:dyDescent="0.25">
      <c r="A29" s="1" t="s">
        <v>895</v>
      </c>
      <c r="B29" s="190" t="s">
        <v>138</v>
      </c>
      <c r="C29" s="1">
        <v>40</v>
      </c>
      <c r="D29" s="1">
        <f t="shared" si="2"/>
        <v>2</v>
      </c>
      <c r="E29" s="1" t="s">
        <v>894</v>
      </c>
      <c r="F29" s="1">
        <f>COUNTIF(pokemon!$AA$2:$AA$135, A29)</f>
        <v>0</v>
      </c>
      <c r="G29" s="1">
        <f t="array" ref="G29">MIN(IF($A29=pokemon!$AA$2:$AA$135, pokemon!$R$2:$R$135))</f>
        <v>0</v>
      </c>
      <c r="H29" s="1">
        <f t="array" ref="H29">MAX(IF($A29=pokemon!$AA$2:$AA$135, pokemon!$R$2:$R$135))</f>
        <v>0</v>
      </c>
      <c r="I29" s="1">
        <f t="shared" si="3"/>
        <v>0</v>
      </c>
    </row>
    <row r="30" spans="1:9" x14ac:dyDescent="0.25">
      <c r="A30" s="1" t="s">
        <v>893</v>
      </c>
      <c r="B30" s="190" t="s">
        <v>138</v>
      </c>
      <c r="C30" s="1">
        <v>120</v>
      </c>
      <c r="D30" s="1">
        <f t="shared" si="2"/>
        <v>6</v>
      </c>
      <c r="E30" s="1" t="s">
        <v>892</v>
      </c>
      <c r="F30" s="1">
        <f>COUNTIF(pokemon!$AA$2:$AA$135, A30)</f>
        <v>0</v>
      </c>
      <c r="G30" s="1">
        <f t="array" ref="G30">MIN(IF($A30=pokemon!$AA$2:$AA$135, pokemon!$R$2:$R$135))</f>
        <v>0</v>
      </c>
      <c r="H30" s="1">
        <f t="array" ref="H30">MAX(IF($A30=pokemon!$AA$2:$AA$135, pokemon!$R$2:$R$135))</f>
        <v>0</v>
      </c>
      <c r="I30" s="1">
        <f t="shared" si="3"/>
        <v>0</v>
      </c>
    </row>
    <row r="31" spans="1:9" ht="15.75" thickBot="1" x14ac:dyDescent="0.3">
      <c r="A31" s="1" t="s">
        <v>891</v>
      </c>
      <c r="B31" s="190" t="s">
        <v>138</v>
      </c>
      <c r="C31" s="1">
        <v>100</v>
      </c>
      <c r="D31" s="1">
        <f t="shared" si="2"/>
        <v>5</v>
      </c>
      <c r="E31" s="1" t="s">
        <v>890</v>
      </c>
      <c r="F31" s="1">
        <f>COUNTIF(pokemon!$AA$2:$AA$135, A31)</f>
        <v>0</v>
      </c>
      <c r="G31" s="1">
        <f t="array" ref="G31">MIN(IF($A31=pokemon!$AA$2:$AA$135, pokemon!$R$2:$R$135))</f>
        <v>0</v>
      </c>
      <c r="H31" s="1">
        <f t="array" ref="H31">MAX(IF($A31=pokemon!$AA$2:$AA$135, pokemon!$R$2:$R$135))</f>
        <v>0</v>
      </c>
      <c r="I31" s="1">
        <f t="shared" si="3"/>
        <v>0</v>
      </c>
    </row>
    <row r="32" spans="1:9" ht="15.75" thickTop="1" x14ac:dyDescent="0.25">
      <c r="A32" s="189" t="s">
        <v>465</v>
      </c>
      <c r="B32" s="186" t="s">
        <v>160</v>
      </c>
      <c r="C32" s="189">
        <v>40</v>
      </c>
      <c r="D32" s="189">
        <f t="shared" si="2"/>
        <v>2</v>
      </c>
      <c r="E32" s="189" t="s">
        <v>860</v>
      </c>
      <c r="F32" s="189">
        <f>COUNTIF(pokemon!$AA$2:$AA$135, A32)</f>
        <v>2</v>
      </c>
      <c r="G32" s="189">
        <f t="array" ref="G32">MIN(IF($A32=pokemon!$AA$2:$AA$135, pokemon!$R$2:$R$135))</f>
        <v>9</v>
      </c>
      <c r="H32" s="189">
        <f t="array" ref="H32">MAX(IF($A32=pokemon!$AA$2:$AA$135, pokemon!$R$2:$R$135))</f>
        <v>11</v>
      </c>
      <c r="I32" s="189">
        <f t="shared" si="3"/>
        <v>2</v>
      </c>
    </row>
    <row r="33" spans="1:9" x14ac:dyDescent="0.25">
      <c r="A33" s="183" t="s">
        <v>537</v>
      </c>
      <c r="B33" s="186" t="s">
        <v>160</v>
      </c>
      <c r="C33" s="185">
        <v>35</v>
      </c>
      <c r="D33" s="184">
        <v>2</v>
      </c>
      <c r="E33" s="183" t="s">
        <v>586</v>
      </c>
      <c r="F33" s="188">
        <v>3</v>
      </c>
      <c r="G33" s="181">
        <v>9</v>
      </c>
      <c r="H33" s="181">
        <v>11</v>
      </c>
      <c r="I33" s="187">
        <v>2</v>
      </c>
    </row>
    <row r="34" spans="1:9" x14ac:dyDescent="0.25">
      <c r="A34" s="183" t="s">
        <v>889</v>
      </c>
      <c r="B34" s="186" t="s">
        <v>160</v>
      </c>
      <c r="C34" s="185">
        <v>40</v>
      </c>
      <c r="D34" s="184">
        <v>2</v>
      </c>
      <c r="E34" s="183" t="s">
        <v>888</v>
      </c>
      <c r="F34" s="182">
        <v>0</v>
      </c>
      <c r="G34" s="181">
        <v>0</v>
      </c>
      <c r="H34" s="181">
        <v>0</v>
      </c>
      <c r="I34" s="180">
        <v>0</v>
      </c>
    </row>
    <row r="35" spans="1:9" ht="15.75" thickBot="1" x14ac:dyDescent="0.3">
      <c r="A35" s="176" t="s">
        <v>887</v>
      </c>
      <c r="B35" s="179" t="s">
        <v>160</v>
      </c>
      <c r="C35" s="178">
        <v>50</v>
      </c>
      <c r="D35" s="177">
        <v>2</v>
      </c>
      <c r="E35" s="176" t="s">
        <v>886</v>
      </c>
      <c r="F35" s="175">
        <v>5</v>
      </c>
      <c r="G35" s="174">
        <v>11</v>
      </c>
      <c r="H35" s="174">
        <v>14</v>
      </c>
      <c r="I35" s="173">
        <v>3</v>
      </c>
    </row>
    <row r="36" spans="1:9" ht="15.75" thickBot="1" x14ac:dyDescent="0.3">
      <c r="A36" s="29" t="s">
        <v>885</v>
      </c>
      <c r="B36" s="170" t="s">
        <v>160</v>
      </c>
      <c r="C36" s="42">
        <v>60</v>
      </c>
      <c r="D36" s="50">
        <v>3</v>
      </c>
      <c r="E36" s="29" t="s">
        <v>884</v>
      </c>
      <c r="F36" s="48">
        <v>1</v>
      </c>
      <c r="G36" s="39">
        <v>10</v>
      </c>
      <c r="H36" s="39">
        <v>10</v>
      </c>
      <c r="I36" s="47">
        <v>0</v>
      </c>
    </row>
    <row r="37" spans="1:9" ht="15.75" thickBot="1" x14ac:dyDescent="0.3">
      <c r="A37" s="45" t="s">
        <v>252</v>
      </c>
      <c r="B37" s="170" t="s">
        <v>160</v>
      </c>
      <c r="C37" s="46">
        <v>65</v>
      </c>
      <c r="D37" s="50">
        <v>3</v>
      </c>
      <c r="E37" s="45" t="s">
        <v>860</v>
      </c>
      <c r="F37" s="40">
        <v>4</v>
      </c>
      <c r="G37" s="39">
        <v>11</v>
      </c>
      <c r="H37" s="39">
        <v>13</v>
      </c>
      <c r="I37" s="44">
        <v>2</v>
      </c>
    </row>
    <row r="38" spans="1:9" ht="15.75" thickBot="1" x14ac:dyDescent="0.3">
      <c r="A38" s="29" t="s">
        <v>883</v>
      </c>
      <c r="B38" s="170" t="s">
        <v>160</v>
      </c>
      <c r="C38" s="51">
        <v>70</v>
      </c>
      <c r="D38" s="50">
        <v>3</v>
      </c>
      <c r="E38" s="29" t="s">
        <v>882</v>
      </c>
      <c r="F38" s="40">
        <v>4</v>
      </c>
      <c r="G38" s="39">
        <v>9</v>
      </c>
      <c r="H38" s="39">
        <v>17</v>
      </c>
      <c r="I38" s="172">
        <v>8</v>
      </c>
    </row>
    <row r="39" spans="1:9" ht="15.75" thickBot="1" x14ac:dyDescent="0.3">
      <c r="A39" s="45" t="s">
        <v>544</v>
      </c>
      <c r="B39" s="170" t="s">
        <v>160</v>
      </c>
      <c r="C39" s="46">
        <v>75</v>
      </c>
      <c r="D39" s="39">
        <v>4</v>
      </c>
      <c r="E39" s="45" t="s">
        <v>881</v>
      </c>
      <c r="F39" s="72">
        <v>0</v>
      </c>
      <c r="G39" s="39">
        <v>0</v>
      </c>
      <c r="H39" s="39">
        <v>0</v>
      </c>
      <c r="I39" s="47">
        <v>0</v>
      </c>
    </row>
    <row r="40" spans="1:9" ht="15.75" thickBot="1" x14ac:dyDescent="0.3">
      <c r="A40" s="29" t="s">
        <v>880</v>
      </c>
      <c r="B40" s="170" t="s">
        <v>160</v>
      </c>
      <c r="C40" s="42">
        <v>80</v>
      </c>
      <c r="D40" s="39">
        <v>4</v>
      </c>
      <c r="E40" s="29" t="s">
        <v>879</v>
      </c>
      <c r="F40" s="48">
        <v>1</v>
      </c>
      <c r="G40" s="39">
        <v>20</v>
      </c>
      <c r="H40" s="39">
        <v>20</v>
      </c>
      <c r="I40" s="47">
        <v>0</v>
      </c>
    </row>
    <row r="41" spans="1:9" ht="15.75" thickBot="1" x14ac:dyDescent="0.3">
      <c r="A41" s="29" t="s">
        <v>878</v>
      </c>
      <c r="B41" s="170" t="s">
        <v>160</v>
      </c>
      <c r="C41" s="42">
        <v>80</v>
      </c>
      <c r="D41" s="39">
        <v>4</v>
      </c>
      <c r="E41" s="29" t="s">
        <v>600</v>
      </c>
      <c r="F41" s="48">
        <v>1</v>
      </c>
      <c r="G41" s="39">
        <v>17</v>
      </c>
      <c r="H41" s="39">
        <v>17</v>
      </c>
      <c r="I41" s="47">
        <v>0</v>
      </c>
    </row>
    <row r="42" spans="1:9" ht="15.75" thickBot="1" x14ac:dyDescent="0.3">
      <c r="A42" s="45" t="s">
        <v>212</v>
      </c>
      <c r="B42" s="170" t="s">
        <v>160</v>
      </c>
      <c r="C42" s="51">
        <v>90</v>
      </c>
      <c r="D42" s="39">
        <v>4</v>
      </c>
      <c r="E42" s="45" t="s">
        <v>877</v>
      </c>
      <c r="F42" s="48">
        <v>1</v>
      </c>
      <c r="G42" s="39">
        <v>19</v>
      </c>
      <c r="H42" s="39">
        <v>19</v>
      </c>
      <c r="I42" s="47">
        <v>0</v>
      </c>
    </row>
    <row r="43" spans="1:9" ht="15.75" thickBot="1" x14ac:dyDescent="0.3">
      <c r="A43" s="45" t="s">
        <v>219</v>
      </c>
      <c r="B43" s="170" t="s">
        <v>160</v>
      </c>
      <c r="C43" s="51">
        <v>90</v>
      </c>
      <c r="D43" s="39">
        <v>4</v>
      </c>
      <c r="E43" s="45" t="s">
        <v>860</v>
      </c>
      <c r="F43" s="77">
        <v>6</v>
      </c>
      <c r="G43" s="39">
        <v>14</v>
      </c>
      <c r="H43" s="39">
        <v>35</v>
      </c>
      <c r="I43" s="171">
        <v>21</v>
      </c>
    </row>
    <row r="44" spans="1:9" ht="15.75" thickBot="1" x14ac:dyDescent="0.3">
      <c r="A44" s="29" t="s">
        <v>876</v>
      </c>
      <c r="B44" s="170" t="s">
        <v>160</v>
      </c>
      <c r="C44" s="42">
        <v>95</v>
      </c>
      <c r="D44" s="41">
        <v>5</v>
      </c>
      <c r="E44" s="29" t="s">
        <v>875</v>
      </c>
      <c r="F44" s="72">
        <v>0</v>
      </c>
      <c r="G44" s="39">
        <v>0</v>
      </c>
      <c r="H44" s="39">
        <v>0</v>
      </c>
      <c r="I44" s="47">
        <v>0</v>
      </c>
    </row>
    <row r="45" spans="1:9" ht="15.75" thickBot="1" x14ac:dyDescent="0.3">
      <c r="A45" s="29" t="s">
        <v>293</v>
      </c>
      <c r="B45" s="170" t="s">
        <v>160</v>
      </c>
      <c r="C45" s="42">
        <v>120</v>
      </c>
      <c r="D45" s="95">
        <v>6</v>
      </c>
      <c r="E45" s="29" t="s">
        <v>874</v>
      </c>
      <c r="F45" s="74">
        <v>3</v>
      </c>
      <c r="G45" s="39">
        <v>15</v>
      </c>
      <c r="H45" s="39">
        <v>19</v>
      </c>
      <c r="I45" s="76">
        <v>4</v>
      </c>
    </row>
    <row r="46" spans="1:9" ht="15.75" thickBot="1" x14ac:dyDescent="0.3">
      <c r="A46" s="45" t="s">
        <v>357</v>
      </c>
      <c r="B46" s="170" t="s">
        <v>160</v>
      </c>
      <c r="C46" s="46">
        <v>100</v>
      </c>
      <c r="D46" s="41">
        <v>5</v>
      </c>
      <c r="E46" s="45" t="s">
        <v>586</v>
      </c>
      <c r="F46" s="48">
        <v>1</v>
      </c>
      <c r="G46" s="39">
        <v>20</v>
      </c>
      <c r="H46" s="39">
        <v>20</v>
      </c>
      <c r="I46" s="47">
        <v>0</v>
      </c>
    </row>
    <row r="47" spans="1:9" ht="15.75" thickBot="1" x14ac:dyDescent="0.3">
      <c r="A47" s="29" t="s">
        <v>346</v>
      </c>
      <c r="B47" s="170" t="s">
        <v>160</v>
      </c>
      <c r="C47" s="42">
        <v>100</v>
      </c>
      <c r="D47" s="41">
        <v>5</v>
      </c>
      <c r="E47" s="29" t="s">
        <v>873</v>
      </c>
      <c r="F47" s="48">
        <v>1</v>
      </c>
      <c r="G47" s="39">
        <v>23</v>
      </c>
      <c r="H47" s="39">
        <v>23</v>
      </c>
      <c r="I47" s="47">
        <v>0</v>
      </c>
    </row>
    <row r="48" spans="1:9" ht="15.75" thickBot="1" x14ac:dyDescent="0.3">
      <c r="A48" s="29" t="s">
        <v>872</v>
      </c>
      <c r="B48" s="170" t="s">
        <v>160</v>
      </c>
      <c r="C48" s="42">
        <v>100</v>
      </c>
      <c r="D48" s="41">
        <v>5</v>
      </c>
      <c r="E48" s="29" t="s">
        <v>871</v>
      </c>
      <c r="F48" s="48">
        <v>1</v>
      </c>
      <c r="G48" s="39">
        <v>20</v>
      </c>
      <c r="H48" s="39">
        <v>20</v>
      </c>
      <c r="I48" s="47">
        <v>0</v>
      </c>
    </row>
    <row r="49" spans="1:9" ht="15.75" thickBot="1" x14ac:dyDescent="0.3">
      <c r="A49" s="45" t="s">
        <v>519</v>
      </c>
      <c r="B49" s="170" t="s">
        <v>160</v>
      </c>
      <c r="C49" s="51">
        <v>110</v>
      </c>
      <c r="D49" s="41">
        <v>5</v>
      </c>
      <c r="E49" s="45" t="s">
        <v>736</v>
      </c>
      <c r="F49" s="53">
        <v>2</v>
      </c>
      <c r="G49" s="39">
        <v>18</v>
      </c>
      <c r="H49" s="39">
        <v>38</v>
      </c>
      <c r="I49" s="139">
        <v>20</v>
      </c>
    </row>
    <row r="50" spans="1:9" ht="15.75" thickBot="1" x14ac:dyDescent="0.3">
      <c r="A50" s="45" t="s">
        <v>870</v>
      </c>
      <c r="B50" s="170" t="s">
        <v>160</v>
      </c>
      <c r="C50" s="46">
        <v>120</v>
      </c>
      <c r="D50" s="95">
        <v>6</v>
      </c>
      <c r="E50" s="45" t="s">
        <v>675</v>
      </c>
      <c r="F50" s="48">
        <v>1</v>
      </c>
      <c r="G50" s="39">
        <v>18</v>
      </c>
      <c r="H50" s="39">
        <v>18</v>
      </c>
      <c r="I50" s="47">
        <v>0</v>
      </c>
    </row>
    <row r="51" spans="1:9" ht="15.75" thickBot="1" x14ac:dyDescent="0.3">
      <c r="A51" s="29" t="s">
        <v>869</v>
      </c>
      <c r="B51" s="170" t="s">
        <v>160</v>
      </c>
      <c r="C51" s="51">
        <v>130</v>
      </c>
      <c r="D51" s="95">
        <v>6</v>
      </c>
      <c r="E51" s="29" t="s">
        <v>868</v>
      </c>
      <c r="F51" s="48">
        <v>1</v>
      </c>
      <c r="G51" s="39">
        <v>23</v>
      </c>
      <c r="H51" s="39">
        <v>23</v>
      </c>
      <c r="I51" s="47">
        <v>0</v>
      </c>
    </row>
    <row r="52" spans="1:9" ht="15.75" thickBot="1" x14ac:dyDescent="0.3">
      <c r="A52" s="45" t="s">
        <v>867</v>
      </c>
      <c r="B52" s="170" t="s">
        <v>160</v>
      </c>
      <c r="C52" s="51">
        <v>150</v>
      </c>
      <c r="D52" s="112">
        <v>7</v>
      </c>
      <c r="E52" s="45" t="s">
        <v>630</v>
      </c>
      <c r="F52" s="72">
        <v>0</v>
      </c>
      <c r="G52" s="39">
        <v>0</v>
      </c>
      <c r="H52" s="39">
        <v>0</v>
      </c>
      <c r="I52" s="47">
        <v>0</v>
      </c>
    </row>
    <row r="53" spans="1:9" ht="15.75" thickBot="1" x14ac:dyDescent="0.3">
      <c r="A53" s="29" t="s">
        <v>866</v>
      </c>
      <c r="B53" s="170" t="s">
        <v>160</v>
      </c>
      <c r="C53" s="51">
        <v>150</v>
      </c>
      <c r="D53" s="112">
        <v>7</v>
      </c>
      <c r="E53" s="29" t="s">
        <v>841</v>
      </c>
      <c r="F53" s="53">
        <v>2</v>
      </c>
      <c r="G53" s="39">
        <v>15</v>
      </c>
      <c r="H53" s="39">
        <v>18</v>
      </c>
      <c r="I53" s="86">
        <v>3</v>
      </c>
    </row>
    <row r="54" spans="1:9" ht="15.75" thickBot="1" x14ac:dyDescent="0.3">
      <c r="A54" s="61" t="s">
        <v>865</v>
      </c>
      <c r="B54" s="169" t="s">
        <v>160</v>
      </c>
      <c r="C54" s="36">
        <v>150</v>
      </c>
      <c r="D54" s="62">
        <v>7</v>
      </c>
      <c r="E54" s="61" t="s">
        <v>864</v>
      </c>
      <c r="F54" s="34">
        <v>1</v>
      </c>
      <c r="G54" s="33">
        <v>19</v>
      </c>
      <c r="H54" s="33">
        <v>19</v>
      </c>
      <c r="I54" s="32">
        <v>0</v>
      </c>
    </row>
    <row r="55" spans="1:9" ht="16.5" thickTop="1" thickBot="1" x14ac:dyDescent="0.3">
      <c r="A55" s="89" t="s">
        <v>312</v>
      </c>
      <c r="B55" s="168" t="s">
        <v>140</v>
      </c>
      <c r="C55" s="91">
        <v>40</v>
      </c>
      <c r="D55" s="90">
        <v>2</v>
      </c>
      <c r="E55" s="89" t="s">
        <v>612</v>
      </c>
      <c r="F55" s="167">
        <v>3</v>
      </c>
      <c r="G55" s="55">
        <v>11</v>
      </c>
      <c r="H55" s="55">
        <v>14</v>
      </c>
      <c r="I55" s="166">
        <v>3</v>
      </c>
    </row>
    <row r="56" spans="1:9" ht="15.75" thickBot="1" x14ac:dyDescent="0.3">
      <c r="A56" s="1" t="s">
        <v>428</v>
      </c>
      <c r="B56" s="163" t="s">
        <v>140</v>
      </c>
      <c r="C56" s="1">
        <v>40</v>
      </c>
      <c r="D56" s="1">
        <f>IF(NOT(ISBLANK(C56)), IF(ISNUMBER(C56), ROUND((C56 - 5)/20, 0), C56), "")</f>
        <v>2</v>
      </c>
      <c r="E56" s="1" t="s">
        <v>863</v>
      </c>
      <c r="F56" s="1" t="e">
        <f>COUNTIF([1]pokemon!$AA$5:$AA$268, A56)</f>
        <v>#VALUE!</v>
      </c>
      <c r="G56" s="1">
        <f t="array" ref="G56">MIN(IF($A56=[1]pokemon!$AA$5:$AA$256, [1]pokemon!$R$5:$R$256))</f>
        <v>18</v>
      </c>
      <c r="H56" s="1">
        <f t="array" ref="H56">MAX(IF($A56=[1]pokemon!$AA$5:$AA$256, [1]pokemon!$R$5:$R$256))</f>
        <v>18</v>
      </c>
      <c r="I56" s="1">
        <f>H56-G56</f>
        <v>0</v>
      </c>
    </row>
    <row r="57" spans="1:9" ht="15.75" thickBot="1" x14ac:dyDescent="0.3">
      <c r="A57" s="45" t="s">
        <v>387</v>
      </c>
      <c r="B57" s="162" t="s">
        <v>140</v>
      </c>
      <c r="C57" s="46">
        <v>40</v>
      </c>
      <c r="D57" s="52">
        <v>2</v>
      </c>
      <c r="E57" s="45" t="s">
        <v>862</v>
      </c>
      <c r="F57" s="165">
        <v>8</v>
      </c>
      <c r="G57" s="39">
        <v>10</v>
      </c>
      <c r="H57" s="39">
        <v>12</v>
      </c>
      <c r="I57" s="44">
        <v>2</v>
      </c>
    </row>
    <row r="58" spans="1:9" ht="15.75" thickBot="1" x14ac:dyDescent="0.3">
      <c r="A58" s="45" t="s">
        <v>861</v>
      </c>
      <c r="B58" s="162" t="s">
        <v>140</v>
      </c>
      <c r="C58" s="46">
        <v>60</v>
      </c>
      <c r="D58" s="50">
        <v>3</v>
      </c>
      <c r="E58" s="45" t="s">
        <v>696</v>
      </c>
      <c r="F58" s="72">
        <v>0</v>
      </c>
      <c r="G58" s="39">
        <v>0</v>
      </c>
      <c r="H58" s="39">
        <v>0</v>
      </c>
      <c r="I58" s="47">
        <v>0</v>
      </c>
    </row>
    <row r="59" spans="1:9" ht="15.75" thickBot="1" x14ac:dyDescent="0.3">
      <c r="A59" s="45" t="s">
        <v>421</v>
      </c>
      <c r="B59" s="162" t="s">
        <v>140</v>
      </c>
      <c r="C59" s="46">
        <v>60</v>
      </c>
      <c r="D59" s="50">
        <v>3</v>
      </c>
      <c r="E59" s="45" t="s">
        <v>708</v>
      </c>
      <c r="F59" s="40">
        <v>4</v>
      </c>
      <c r="G59" s="39">
        <v>3</v>
      </c>
      <c r="H59" s="39">
        <v>14</v>
      </c>
      <c r="I59" s="136">
        <v>11</v>
      </c>
    </row>
    <row r="60" spans="1:9" ht="15.75" thickBot="1" x14ac:dyDescent="0.3">
      <c r="A60" s="29" t="s">
        <v>434</v>
      </c>
      <c r="B60" s="162" t="s">
        <v>140</v>
      </c>
      <c r="C60" s="42">
        <v>65</v>
      </c>
      <c r="D60" s="50">
        <v>3</v>
      </c>
      <c r="E60" s="29" t="s">
        <v>643</v>
      </c>
      <c r="F60" s="88">
        <v>7</v>
      </c>
      <c r="G60" s="39">
        <v>10</v>
      </c>
      <c r="H60" s="39">
        <v>13</v>
      </c>
      <c r="I60" s="86">
        <v>3</v>
      </c>
    </row>
    <row r="61" spans="1:9" ht="15.75" thickBot="1" x14ac:dyDescent="0.3">
      <c r="A61" s="45" t="s">
        <v>541</v>
      </c>
      <c r="B61" s="162" t="s">
        <v>140</v>
      </c>
      <c r="C61" s="46">
        <v>75</v>
      </c>
      <c r="D61" s="39">
        <v>4</v>
      </c>
      <c r="E61" s="45" t="s">
        <v>583</v>
      </c>
      <c r="F61" s="72">
        <v>0</v>
      </c>
      <c r="G61" s="39">
        <v>0</v>
      </c>
      <c r="H61" s="39">
        <v>0</v>
      </c>
      <c r="I61" s="47">
        <v>0</v>
      </c>
    </row>
    <row r="62" spans="1:9" ht="15.75" thickBot="1" x14ac:dyDescent="0.3">
      <c r="A62" s="45" t="s">
        <v>483</v>
      </c>
      <c r="B62" s="162" t="s">
        <v>140</v>
      </c>
      <c r="C62" s="46">
        <v>80</v>
      </c>
      <c r="D62" s="39">
        <v>4</v>
      </c>
      <c r="E62" s="45" t="s">
        <v>860</v>
      </c>
      <c r="F62" s="48">
        <v>1</v>
      </c>
      <c r="G62" s="39">
        <v>17</v>
      </c>
      <c r="H62" s="39">
        <v>17</v>
      </c>
      <c r="I62" s="47">
        <v>0</v>
      </c>
    </row>
    <row r="63" spans="1:9" ht="15.75" thickBot="1" x14ac:dyDescent="0.3">
      <c r="A63" s="29" t="s">
        <v>859</v>
      </c>
      <c r="B63" s="162" t="s">
        <v>140</v>
      </c>
      <c r="C63" s="42">
        <v>85</v>
      </c>
      <c r="D63" s="39">
        <v>4</v>
      </c>
      <c r="E63" s="29" t="s">
        <v>627</v>
      </c>
      <c r="F63" s="48">
        <v>1</v>
      </c>
      <c r="G63" s="39">
        <v>8</v>
      </c>
      <c r="H63" s="39">
        <v>8</v>
      </c>
      <c r="I63" s="47">
        <v>0</v>
      </c>
    </row>
    <row r="64" spans="1:9" ht="15.75" thickBot="1" x14ac:dyDescent="0.3">
      <c r="A64" s="29" t="s">
        <v>858</v>
      </c>
      <c r="B64" s="162" t="s">
        <v>140</v>
      </c>
      <c r="C64" s="51">
        <v>90</v>
      </c>
      <c r="D64" s="39">
        <v>4</v>
      </c>
      <c r="E64" s="29" t="s">
        <v>857</v>
      </c>
      <c r="F64" s="85">
        <v>5</v>
      </c>
      <c r="G64" s="39">
        <v>14</v>
      </c>
      <c r="H64" s="39">
        <v>20</v>
      </c>
      <c r="I64" s="87">
        <v>6</v>
      </c>
    </row>
    <row r="65" spans="1:9" ht="15.75" thickBot="1" x14ac:dyDescent="0.3">
      <c r="A65" s="29" t="s">
        <v>856</v>
      </c>
      <c r="B65" s="162" t="s">
        <v>140</v>
      </c>
      <c r="C65" s="51">
        <v>90</v>
      </c>
      <c r="D65" s="39">
        <v>4</v>
      </c>
      <c r="E65" s="29" t="s">
        <v>855</v>
      </c>
      <c r="F65" s="74">
        <v>3</v>
      </c>
      <c r="G65" s="39">
        <v>13</v>
      </c>
      <c r="H65" s="39">
        <v>15</v>
      </c>
      <c r="I65" s="44">
        <v>2</v>
      </c>
    </row>
    <row r="66" spans="1:9" ht="15.75" thickBot="1" x14ac:dyDescent="0.3">
      <c r="A66" s="29" t="s">
        <v>854</v>
      </c>
      <c r="B66" s="162" t="s">
        <v>140</v>
      </c>
      <c r="C66" s="51">
        <v>90</v>
      </c>
      <c r="D66" s="39">
        <v>4</v>
      </c>
      <c r="E66" s="29" t="s">
        <v>822</v>
      </c>
      <c r="F66" s="48">
        <v>1</v>
      </c>
      <c r="G66" s="39">
        <v>18</v>
      </c>
      <c r="H66" s="39">
        <v>18</v>
      </c>
      <c r="I66" s="47">
        <v>0</v>
      </c>
    </row>
    <row r="67" spans="1:9" ht="15.75" thickBot="1" x14ac:dyDescent="0.3">
      <c r="A67" s="45" t="s">
        <v>155</v>
      </c>
      <c r="B67" s="162" t="s">
        <v>140</v>
      </c>
      <c r="C67" s="51">
        <v>90</v>
      </c>
      <c r="D67" s="39">
        <v>4</v>
      </c>
      <c r="E67" s="45" t="s">
        <v>853</v>
      </c>
      <c r="F67" s="53">
        <v>2</v>
      </c>
      <c r="G67" s="39">
        <v>17</v>
      </c>
      <c r="H67" s="39">
        <v>18</v>
      </c>
      <c r="I67" s="38">
        <v>1</v>
      </c>
    </row>
    <row r="68" spans="1:9" ht="15.75" thickBot="1" x14ac:dyDescent="0.3">
      <c r="A68" s="29" t="s">
        <v>852</v>
      </c>
      <c r="B68" s="162" t="s">
        <v>140</v>
      </c>
      <c r="C68" s="51">
        <v>90</v>
      </c>
      <c r="D68" s="39">
        <v>4</v>
      </c>
      <c r="E68" s="29" t="s">
        <v>851</v>
      </c>
      <c r="F68" s="74">
        <v>3</v>
      </c>
      <c r="G68" s="39">
        <v>16</v>
      </c>
      <c r="H68" s="39">
        <v>17</v>
      </c>
      <c r="I68" s="38">
        <v>1</v>
      </c>
    </row>
    <row r="69" spans="1:9" ht="15.75" thickBot="1" x14ac:dyDescent="0.3">
      <c r="A69" s="45" t="s">
        <v>354</v>
      </c>
      <c r="B69" s="162" t="s">
        <v>140</v>
      </c>
      <c r="C69" s="51">
        <v>110</v>
      </c>
      <c r="D69" s="41">
        <v>5</v>
      </c>
      <c r="E69" s="45" t="s">
        <v>606</v>
      </c>
      <c r="F69" s="164">
        <v>10</v>
      </c>
      <c r="G69" s="39">
        <v>17</v>
      </c>
      <c r="H69" s="39">
        <v>20</v>
      </c>
      <c r="I69" s="86">
        <v>3</v>
      </c>
    </row>
    <row r="70" spans="1:9" ht="15.75" thickBot="1" x14ac:dyDescent="0.3">
      <c r="A70" s="29" t="s">
        <v>850</v>
      </c>
      <c r="B70" s="162" t="s">
        <v>140</v>
      </c>
      <c r="C70" s="51">
        <v>110</v>
      </c>
      <c r="D70" s="41">
        <v>5</v>
      </c>
      <c r="E70" s="29" t="s">
        <v>849</v>
      </c>
      <c r="F70" s="48">
        <v>1</v>
      </c>
      <c r="G70" s="39">
        <v>23</v>
      </c>
      <c r="H70" s="39">
        <v>23</v>
      </c>
      <c r="I70" s="47">
        <v>0</v>
      </c>
    </row>
    <row r="71" spans="1:9" ht="15.75" thickBot="1" x14ac:dyDescent="0.3">
      <c r="A71" s="29" t="s">
        <v>848</v>
      </c>
      <c r="B71" s="162" t="s">
        <v>140</v>
      </c>
      <c r="C71" s="51">
        <v>110</v>
      </c>
      <c r="D71" s="41">
        <v>5</v>
      </c>
      <c r="E71" s="29" t="s">
        <v>736</v>
      </c>
      <c r="F71" s="48">
        <v>1</v>
      </c>
      <c r="G71" s="39">
        <v>20</v>
      </c>
      <c r="H71" s="39">
        <v>20</v>
      </c>
      <c r="I71" s="47">
        <v>0</v>
      </c>
    </row>
    <row r="72" spans="1:9" ht="15.75" thickBot="1" x14ac:dyDescent="0.3">
      <c r="A72" s="1" t="s">
        <v>847</v>
      </c>
      <c r="B72" s="163" t="s">
        <v>140</v>
      </c>
      <c r="C72" s="1">
        <v>120</v>
      </c>
      <c r="D72" s="1">
        <f>IF(NOT(ISBLANK(C72)), IF(ISNUMBER(C72), ROUND((C72 - 5)/20, 0), C72), "")</f>
        <v>6</v>
      </c>
      <c r="E72" s="1" t="s">
        <v>846</v>
      </c>
      <c r="F72" s="48">
        <v>1</v>
      </c>
      <c r="G72" s="1">
        <f t="array" ref="G72">MIN(IF($A72=[1]pokemon!$AA$5:$AA$256, [1]pokemon!$R$5:$R$256))</f>
        <v>19</v>
      </c>
      <c r="H72" s="1">
        <f t="array" ref="H72">MAX(IF($A72=[1]pokemon!$AA$5:$AA$256, [1]pokemon!$R$5:$R$256))</f>
        <v>19</v>
      </c>
      <c r="I72" s="1">
        <f>H72-G72</f>
        <v>0</v>
      </c>
    </row>
    <row r="73" spans="1:9" ht="15.75" thickBot="1" x14ac:dyDescent="0.3">
      <c r="A73" s="1" t="s">
        <v>309</v>
      </c>
      <c r="B73" s="163" t="s">
        <v>140</v>
      </c>
      <c r="C73" s="1">
        <v>75</v>
      </c>
      <c r="D73" s="1">
        <f>IF(NOT(ISBLANK(C73)), IF(ISNUMBER(C73), ROUND((C73 - 5)/20, 0), C73), "")</f>
        <v>4</v>
      </c>
      <c r="E73" s="1" t="s">
        <v>600</v>
      </c>
      <c r="F73" s="48">
        <v>1</v>
      </c>
      <c r="G73" s="1">
        <f t="array" ref="G73">MIN(IF($A73=[1]pokemon!$AA$5:$AA$256, [1]pokemon!$R$5:$R$256))</f>
        <v>14</v>
      </c>
      <c r="H73" s="1">
        <f t="array" ref="H73">MAX(IF($A73=[1]pokemon!$AA$5:$AA$256, [1]pokemon!$R$5:$R$256))</f>
        <v>14</v>
      </c>
      <c r="I73" s="1">
        <f>H73-G73</f>
        <v>0</v>
      </c>
    </row>
    <row r="74" spans="1:9" ht="15.75" thickBot="1" x14ac:dyDescent="0.3">
      <c r="A74" s="1" t="s">
        <v>845</v>
      </c>
      <c r="B74" s="163" t="s">
        <v>140</v>
      </c>
      <c r="C74" s="1">
        <v>40</v>
      </c>
      <c r="D74" s="1">
        <f>IF(NOT(ISBLANK(C74)), IF(ISNUMBER(C74), ROUND((C74 - 5)/20, 0), C74), "")</f>
        <v>2</v>
      </c>
      <c r="E74" s="1" t="s">
        <v>844</v>
      </c>
      <c r="F74" s="48">
        <v>1</v>
      </c>
      <c r="G74" s="1">
        <f t="array" ref="G74">MIN(IF($A74=[1]pokemon!$AA$5:$AA$256, [1]pokemon!$R$5:$R$256))</f>
        <v>20</v>
      </c>
      <c r="H74" s="1">
        <f t="array" ref="H74">MAX(IF($A74=[1]pokemon!$AA$5:$AA$256, [1]pokemon!$R$5:$R$256))</f>
        <v>20</v>
      </c>
      <c r="I74" s="1">
        <f>H74-G74</f>
        <v>0</v>
      </c>
    </row>
    <row r="75" spans="1:9" ht="15.75" thickBot="1" x14ac:dyDescent="0.3">
      <c r="A75" s="45" t="s">
        <v>843</v>
      </c>
      <c r="B75" s="162" t="s">
        <v>140</v>
      </c>
      <c r="C75" s="51">
        <v>150</v>
      </c>
      <c r="D75" s="112">
        <v>7</v>
      </c>
      <c r="E75" s="45" t="s">
        <v>630</v>
      </c>
      <c r="F75" s="72">
        <v>0</v>
      </c>
      <c r="G75" s="39">
        <v>0</v>
      </c>
      <c r="H75" s="39">
        <v>0</v>
      </c>
      <c r="I75" s="47">
        <v>0</v>
      </c>
    </row>
    <row r="76" spans="1:9" ht="15.75" thickBot="1" x14ac:dyDescent="0.3">
      <c r="A76" s="61" t="s">
        <v>842</v>
      </c>
      <c r="B76" s="161" t="s">
        <v>140</v>
      </c>
      <c r="C76" s="36">
        <v>150</v>
      </c>
      <c r="D76" s="62">
        <v>7</v>
      </c>
      <c r="E76" s="61" t="s">
        <v>841</v>
      </c>
      <c r="F76" s="160">
        <v>3</v>
      </c>
      <c r="G76" s="33">
        <v>16</v>
      </c>
      <c r="H76" s="33">
        <v>18</v>
      </c>
      <c r="I76" s="159">
        <v>2</v>
      </c>
    </row>
    <row r="77" spans="1:9" ht="15.75" thickTop="1" x14ac:dyDescent="0.25">
      <c r="A77" s="1" t="s">
        <v>455</v>
      </c>
      <c r="B77" s="157" t="s">
        <v>152</v>
      </c>
      <c r="C77" s="1">
        <v>40</v>
      </c>
      <c r="D77" s="1">
        <f>IF(NOT(ISBLANK(C77)), IF(ISNUMBER(C77), ROUND((C77 - 5)/20, 0), C77), "")</f>
        <v>2</v>
      </c>
      <c r="E77" s="1" t="s">
        <v>840</v>
      </c>
      <c r="F77" s="1">
        <f>COUNTIF(pokemon!$AA$2:$AA$135, A77)</f>
        <v>1</v>
      </c>
      <c r="G77" s="1">
        <f t="array" ref="G77">MIN(IF($A77=pokemon!$AA$2:$AA$135, pokemon!$R$2:$R$135))</f>
        <v>12</v>
      </c>
      <c r="H77" s="1">
        <f t="array" ref="H77">MAX(IF($A77=pokemon!$AA$2:$AA$135, pokemon!$R$2:$R$135))</f>
        <v>12</v>
      </c>
      <c r="I77" s="1">
        <f>H77-G77</f>
        <v>0</v>
      </c>
    </row>
    <row r="78" spans="1:9" x14ac:dyDescent="0.25">
      <c r="A78" s="1" t="s">
        <v>497</v>
      </c>
      <c r="B78" s="157" t="s">
        <v>152</v>
      </c>
      <c r="C78" s="1">
        <v>20</v>
      </c>
      <c r="D78" s="1">
        <f>IF(NOT(ISBLANK(C78)), IF(ISNUMBER(C78), ROUND((C78 - 5)/20, 0), C78), "")</f>
        <v>1</v>
      </c>
      <c r="E78" s="1" t="s">
        <v>839</v>
      </c>
      <c r="F78" s="1">
        <f>COUNTIF(pokemon!$AA$2:$AA$135, A78)</f>
        <v>1</v>
      </c>
      <c r="G78" s="1">
        <f t="array" ref="G78">MIN(IF($A78=pokemon!$AA$2:$AA$135, pokemon!$R$2:$R$135))</f>
        <v>7</v>
      </c>
      <c r="H78" s="1">
        <f t="array" ref="H78">MAX(IF($A78=pokemon!$AA$2:$AA$135, pokemon!$R$2:$R$135))</f>
        <v>7</v>
      </c>
      <c r="I78" s="1">
        <f>H78-G78</f>
        <v>0</v>
      </c>
    </row>
    <row r="79" spans="1:9" x14ac:dyDescent="0.25">
      <c r="A79" s="1" t="s">
        <v>446</v>
      </c>
      <c r="B79" s="157" t="s">
        <v>152</v>
      </c>
      <c r="C79" s="1">
        <v>40</v>
      </c>
      <c r="D79" s="1">
        <f>IF(NOT(ISBLANK(C79)), IF(ISNUMBER(C79), ROUND((C79 - 5)/20, 0), C79), "")</f>
        <v>2</v>
      </c>
      <c r="E79" s="1" t="s">
        <v>645</v>
      </c>
      <c r="F79" s="1">
        <f>COUNTIF(pokemon!$AA$2:$AA$135, A79)</f>
        <v>2</v>
      </c>
      <c r="G79" s="1">
        <f t="array" ref="G79">MIN(IF($A79=pokemon!$AA$2:$AA$135, pokemon!$R$2:$R$135))</f>
        <v>10</v>
      </c>
      <c r="H79" s="1">
        <f t="array" ref="H79">MAX(IF($A79=pokemon!$AA$2:$AA$135, pokemon!$R$2:$R$135))</f>
        <v>13</v>
      </c>
      <c r="I79" s="1">
        <f>H79-G79</f>
        <v>3</v>
      </c>
    </row>
    <row r="80" spans="1:9" ht="15.75" thickBot="1" x14ac:dyDescent="0.3">
      <c r="A80" s="1" t="s">
        <v>838</v>
      </c>
      <c r="B80" s="157" t="s">
        <v>152</v>
      </c>
      <c r="C80" s="1">
        <v>60</v>
      </c>
      <c r="D80" s="1">
        <f>IF(NOT(ISBLANK(C80)), IF(ISNUMBER(C80), ROUND((C80 - 5)/20, 0), C80), "")</f>
        <v>3</v>
      </c>
      <c r="E80" s="1" t="s">
        <v>837</v>
      </c>
      <c r="F80" s="1">
        <f>COUNTIF(pokemon!$AA$2:$AA$135, A80)</f>
        <v>0</v>
      </c>
      <c r="G80" s="1">
        <f t="array" ref="G80">MIN(IF($A80=pokemon!$AA$2:$AA$135, pokemon!$R$2:$R$135))</f>
        <v>0</v>
      </c>
      <c r="H80" s="1">
        <f t="array" ref="H80">MAX(IF($A80=pokemon!$AA$2:$AA$135, pokemon!$R$2:$R$135))</f>
        <v>0</v>
      </c>
      <c r="I80" s="1">
        <f>H80-G80</f>
        <v>0</v>
      </c>
    </row>
    <row r="81" spans="1:9" ht="15.75" thickBot="1" x14ac:dyDescent="0.3">
      <c r="A81" s="1" t="s">
        <v>375</v>
      </c>
      <c r="B81" s="158" t="s">
        <v>152</v>
      </c>
      <c r="C81" s="42">
        <v>80</v>
      </c>
      <c r="D81" s="39">
        <v>4</v>
      </c>
      <c r="E81" s="29" t="s">
        <v>645</v>
      </c>
      <c r="F81" s="88">
        <v>7</v>
      </c>
      <c r="G81" s="39">
        <v>13</v>
      </c>
      <c r="H81" s="39">
        <v>17</v>
      </c>
      <c r="I81" s="76">
        <v>4</v>
      </c>
    </row>
    <row r="82" spans="1:9" x14ac:dyDescent="0.25">
      <c r="A82" s="1" t="s">
        <v>836</v>
      </c>
      <c r="B82" s="157" t="s">
        <v>152</v>
      </c>
      <c r="C82" s="1">
        <v>70</v>
      </c>
      <c r="D82" s="1">
        <f t="shared" ref="D82:D87" si="4">IF(NOT(ISBLANK(C82)), IF(ISNUMBER(C82), ROUND((C82 - 5)/20, 0), C82), "")</f>
        <v>3</v>
      </c>
      <c r="E82" s="1" t="s">
        <v>696</v>
      </c>
      <c r="F82" s="1">
        <f>COUNTIF(pokemon!$AA$2:$AA$135, A82)</f>
        <v>0</v>
      </c>
      <c r="G82" s="1">
        <f t="array" ref="G82">MIN(IF($A82=pokemon!$AA$2:$AA$135, pokemon!$R$2:$R$135))</f>
        <v>0</v>
      </c>
      <c r="H82" s="1">
        <f t="array" ref="H82">MAX(IF($A82=pokemon!$AA$2:$AA$135, pokemon!$R$2:$R$135))</f>
        <v>0</v>
      </c>
      <c r="I82" s="1">
        <f t="shared" ref="I82:I87" si="5">H82-G82</f>
        <v>0</v>
      </c>
    </row>
    <row r="83" spans="1:9" x14ac:dyDescent="0.25">
      <c r="A83" s="1" t="s">
        <v>232</v>
      </c>
      <c r="B83" s="157" t="s">
        <v>152</v>
      </c>
      <c r="C83" s="1">
        <v>90</v>
      </c>
      <c r="D83" s="1">
        <f t="shared" si="4"/>
        <v>4</v>
      </c>
      <c r="E83" s="1" t="s">
        <v>645</v>
      </c>
      <c r="F83" s="1">
        <f>COUNTIF(pokemon!$AA$2:$AA$135, A83)</f>
        <v>3</v>
      </c>
      <c r="G83" s="1">
        <f t="array" ref="G83">MIN(IF($A83=pokemon!$AA$2:$AA$135, pokemon!$R$2:$R$135))</f>
        <v>11</v>
      </c>
      <c r="H83" s="1">
        <f t="array" ref="H83">MAX(IF($A83=pokemon!$AA$2:$AA$135, pokemon!$R$2:$R$135))</f>
        <v>17</v>
      </c>
      <c r="I83" s="1">
        <f t="shared" si="5"/>
        <v>6</v>
      </c>
    </row>
    <row r="84" spans="1:9" x14ac:dyDescent="0.25">
      <c r="A84" s="1" t="s">
        <v>444</v>
      </c>
      <c r="B84" s="157" t="s">
        <v>152</v>
      </c>
      <c r="C84" s="1">
        <v>90</v>
      </c>
      <c r="D84" s="1">
        <f t="shared" si="4"/>
        <v>4</v>
      </c>
      <c r="E84" s="1" t="s">
        <v>835</v>
      </c>
      <c r="F84" s="1">
        <f>COUNTIF(pokemon!$AA$2:$AA$135, A84)</f>
        <v>2</v>
      </c>
      <c r="G84" s="1">
        <f t="array" ref="G84">MIN(IF($A84=pokemon!$AA$2:$AA$135, pokemon!$R$2:$R$135))</f>
        <v>18</v>
      </c>
      <c r="H84" s="1">
        <f t="array" ref="H84">MAX(IF($A84=pokemon!$AA$2:$AA$135, pokemon!$R$2:$R$135))</f>
        <v>19</v>
      </c>
      <c r="I84" s="1">
        <f t="shared" si="5"/>
        <v>1</v>
      </c>
    </row>
    <row r="85" spans="1:9" x14ac:dyDescent="0.25">
      <c r="A85" s="1" t="s">
        <v>149</v>
      </c>
      <c r="B85" s="157" t="s">
        <v>152</v>
      </c>
      <c r="C85" s="1">
        <v>110</v>
      </c>
      <c r="D85" s="1">
        <f t="shared" si="4"/>
        <v>5</v>
      </c>
      <c r="E85" s="1" t="s">
        <v>834</v>
      </c>
      <c r="F85" s="1">
        <f>COUNTIF(pokemon!$AA$2:$AA$135, A85)</f>
        <v>4</v>
      </c>
      <c r="G85" s="1">
        <f t="array" ref="G85">MIN(IF($A85=pokemon!$AA$2:$AA$135, pokemon!$R$2:$R$135))</f>
        <v>16</v>
      </c>
      <c r="H85" s="1">
        <f t="array" ref="H85">MAX(IF($A85=pokemon!$AA$2:$AA$135, pokemon!$R$2:$R$135))</f>
        <v>20</v>
      </c>
      <c r="I85" s="1">
        <f t="shared" si="5"/>
        <v>4</v>
      </c>
    </row>
    <row r="86" spans="1:9" x14ac:dyDescent="0.25">
      <c r="A86" s="1" t="s">
        <v>226</v>
      </c>
      <c r="B86" s="157" t="s">
        <v>152</v>
      </c>
      <c r="C86" s="1">
        <v>90</v>
      </c>
      <c r="D86" s="1">
        <f t="shared" si="4"/>
        <v>4</v>
      </c>
      <c r="E86" s="1" t="s">
        <v>833</v>
      </c>
      <c r="F86" s="1">
        <f>COUNTIF(pokemon!$AA$2:$AA$135, A86)</f>
        <v>0</v>
      </c>
      <c r="G86" s="1">
        <f t="array" ref="G86">MIN(IF($A86=pokemon!$AA$2:$AA$135, pokemon!$R$2:$R$135))</f>
        <v>0</v>
      </c>
      <c r="H86" s="1">
        <f t="array" ref="H86">MAX(IF($A86=pokemon!$AA$2:$AA$135, pokemon!$R$2:$R$135))</f>
        <v>0</v>
      </c>
      <c r="I86" s="1">
        <f t="shared" si="5"/>
        <v>0</v>
      </c>
    </row>
    <row r="87" spans="1:9" ht="15.75" thickBot="1" x14ac:dyDescent="0.3">
      <c r="A87" s="1" t="s">
        <v>832</v>
      </c>
      <c r="B87" s="157" t="s">
        <v>152</v>
      </c>
      <c r="C87" s="1">
        <v>130</v>
      </c>
      <c r="D87" s="1">
        <f t="shared" si="4"/>
        <v>6</v>
      </c>
      <c r="E87" s="1" t="s">
        <v>831</v>
      </c>
      <c r="F87" s="1">
        <f>COUNTIF(pokemon!$AA$2:$AA$135, A87)</f>
        <v>0</v>
      </c>
      <c r="G87" s="1">
        <f t="array" ref="G87">MIN(IF($A87=pokemon!$AA$2:$AA$135, pokemon!$R$2:$R$135))</f>
        <v>0</v>
      </c>
      <c r="H87" s="1">
        <f t="array" ref="H87">MAX(IF($A87=pokemon!$AA$2:$AA$135, pokemon!$R$2:$R$135))</f>
        <v>0</v>
      </c>
      <c r="I87" s="1">
        <f t="shared" si="5"/>
        <v>0</v>
      </c>
    </row>
    <row r="88" spans="1:9" ht="16.5" thickTop="1" thickBot="1" x14ac:dyDescent="0.3">
      <c r="A88" s="89" t="s">
        <v>830</v>
      </c>
      <c r="B88" s="156" t="s">
        <v>182</v>
      </c>
      <c r="C88" s="91">
        <v>20</v>
      </c>
      <c r="D88" s="108">
        <v>1</v>
      </c>
      <c r="E88" s="89" t="s">
        <v>625</v>
      </c>
      <c r="F88" s="1">
        <f>COUNTIF(pokemon!$AA$2:$AA$135, A88)</f>
        <v>0</v>
      </c>
      <c r="G88" s="55">
        <v>6</v>
      </c>
      <c r="H88" s="55">
        <v>12</v>
      </c>
      <c r="I88" s="155">
        <v>6</v>
      </c>
    </row>
    <row r="89" spans="1:9" x14ac:dyDescent="0.25">
      <c r="A89" s="1" t="s">
        <v>339</v>
      </c>
      <c r="B89" s="154" t="s">
        <v>182</v>
      </c>
      <c r="C89" s="1">
        <v>20</v>
      </c>
      <c r="D89" s="1">
        <f>IF(NOT(ISBLANK(C89)), IF(ISNUMBER(C89), ROUND((C89 - 5)/20, 0), C89), "")</f>
        <v>1</v>
      </c>
      <c r="E89" s="1" t="s">
        <v>829</v>
      </c>
      <c r="F89" s="1">
        <f>COUNTIF(pokemon!$AA$2:$AA$135, A89)</f>
        <v>0</v>
      </c>
      <c r="G89" s="1">
        <f t="array" ref="G89">MIN(IF($A89=[1]pokemon!$AA$5:$AA$256, [1]pokemon!$R$5:$R$256))</f>
        <v>10</v>
      </c>
      <c r="H89" s="1">
        <f t="array" ref="H89">MAX(IF($A89=[1]pokemon!$AA$5:$AA$256, [1]pokemon!$R$5:$R$256))</f>
        <v>10</v>
      </c>
      <c r="I89" s="1">
        <f>H89-G89</f>
        <v>0</v>
      </c>
    </row>
    <row r="90" spans="1:9" x14ac:dyDescent="0.25">
      <c r="A90" s="1" t="s">
        <v>335</v>
      </c>
      <c r="B90" s="154" t="s">
        <v>182</v>
      </c>
      <c r="C90" s="1">
        <v>25</v>
      </c>
      <c r="D90" s="1">
        <v>2</v>
      </c>
      <c r="E90" s="1" t="s">
        <v>828</v>
      </c>
      <c r="F90" s="1">
        <f>COUNTIF(pokemon!$AA$2:$AA$135, A90)</f>
        <v>3</v>
      </c>
      <c r="G90" s="1">
        <f t="array" ref="G90">MIN(IF($A90=pokemon!$AA$2:$AA$135, pokemon!$R$2:$R$135))</f>
        <v>8</v>
      </c>
      <c r="H90" s="1">
        <f>MAX(IF($A90=pokemon!$AA$2:$AA$135, pokemon!$R$2:$R$135))</f>
        <v>23</v>
      </c>
      <c r="I90" s="1">
        <f>H90-G90</f>
        <v>15</v>
      </c>
    </row>
    <row r="91" spans="1:9" ht="15.75" thickBot="1" x14ac:dyDescent="0.3">
      <c r="A91" s="1" t="s">
        <v>426</v>
      </c>
      <c r="B91" s="154" t="s">
        <v>182</v>
      </c>
      <c r="C91" s="1">
        <v>40</v>
      </c>
      <c r="D91" s="1">
        <f>IF(NOT(ISBLANK(C91)), IF(ISNUMBER(C91), ROUND((C91 - 5)/20, 0), C91), "")</f>
        <v>2</v>
      </c>
      <c r="E91" s="1" t="s">
        <v>591</v>
      </c>
      <c r="F91" s="1">
        <f>COUNTIF(pokemon!$AA$2:$AA$135, A91)</f>
        <v>2</v>
      </c>
      <c r="G91" s="1">
        <f>MIN(IF($A91=pokemon!$AA$2:$AA$135, pokemon!$R$2:$R$135))</f>
        <v>0</v>
      </c>
      <c r="H91" s="1">
        <f>MAX(IF($A91=pokemon!$AA$2:$AA$135, pokemon!$R$2:$R$135))</f>
        <v>0</v>
      </c>
      <c r="I91" s="1">
        <f>H91-G91</f>
        <v>0</v>
      </c>
    </row>
    <row r="92" spans="1:9" ht="15.75" thickBot="1" x14ac:dyDescent="0.3">
      <c r="A92" s="29" t="s">
        <v>827</v>
      </c>
      <c r="B92" s="152" t="s">
        <v>182</v>
      </c>
      <c r="C92" s="42">
        <v>40</v>
      </c>
      <c r="D92" s="52">
        <v>2</v>
      </c>
      <c r="E92" s="29" t="s">
        <v>591</v>
      </c>
      <c r="F92" s="1">
        <f>COUNTIF(pokemon!$AA$2:$AA$135, A92)</f>
        <v>0</v>
      </c>
      <c r="G92" s="39">
        <v>8</v>
      </c>
      <c r="H92" s="39">
        <v>11</v>
      </c>
      <c r="I92" s="86">
        <v>3</v>
      </c>
    </row>
    <row r="93" spans="1:9" ht="15.75" thickBot="1" x14ac:dyDescent="0.3">
      <c r="A93" s="29" t="s">
        <v>826</v>
      </c>
      <c r="B93" s="152" t="s">
        <v>182</v>
      </c>
      <c r="C93" s="42">
        <v>45</v>
      </c>
      <c r="D93" s="52">
        <v>2</v>
      </c>
      <c r="E93" s="29" t="s">
        <v>658</v>
      </c>
      <c r="F93" s="1">
        <f>COUNTIF(pokemon!$AA$2:$AA$135, A93)</f>
        <v>0</v>
      </c>
      <c r="G93" s="39">
        <v>10</v>
      </c>
      <c r="H93" s="39">
        <v>11</v>
      </c>
      <c r="I93" s="38">
        <v>1</v>
      </c>
    </row>
    <row r="94" spans="1:9" ht="15.75" thickBot="1" x14ac:dyDescent="0.3">
      <c r="A94" s="45" t="s">
        <v>325</v>
      </c>
      <c r="B94" s="152" t="s">
        <v>182</v>
      </c>
      <c r="C94" s="46">
        <v>55</v>
      </c>
      <c r="D94" s="50">
        <v>3</v>
      </c>
      <c r="E94" s="45" t="s">
        <v>583</v>
      </c>
      <c r="F94" s="1">
        <f>COUNTIF(pokemon!$AA$2:$AA$135, A94)</f>
        <v>0</v>
      </c>
      <c r="G94" s="39">
        <v>9</v>
      </c>
      <c r="H94" s="39">
        <v>14</v>
      </c>
      <c r="I94" s="49">
        <v>5</v>
      </c>
    </row>
    <row r="95" spans="1:9" ht="15.75" thickBot="1" x14ac:dyDescent="0.3">
      <c r="A95" s="29" t="s">
        <v>825</v>
      </c>
      <c r="B95" s="152" t="s">
        <v>182</v>
      </c>
      <c r="C95" s="42">
        <v>60</v>
      </c>
      <c r="D95" s="50">
        <v>3</v>
      </c>
      <c r="E95" s="29" t="s">
        <v>824</v>
      </c>
      <c r="F95" s="1">
        <f>COUNTIF(pokemon!$AA$2:$AA$135, A95)</f>
        <v>0</v>
      </c>
      <c r="G95" s="39">
        <v>12</v>
      </c>
      <c r="H95" s="39">
        <v>12</v>
      </c>
      <c r="I95" s="47">
        <v>0</v>
      </c>
    </row>
    <row r="96" spans="1:9" ht="15.75" thickBot="1" x14ac:dyDescent="0.3">
      <c r="A96" s="29" t="s">
        <v>467</v>
      </c>
      <c r="B96" s="152" t="s">
        <v>182</v>
      </c>
      <c r="C96" s="42">
        <v>60</v>
      </c>
      <c r="D96" s="50">
        <v>3</v>
      </c>
      <c r="E96" s="29" t="s">
        <v>592</v>
      </c>
      <c r="F96" s="1">
        <f>COUNTIF(pokemon!$AA$2:$AA$135, A96)</f>
        <v>1</v>
      </c>
      <c r="G96" s="39">
        <v>7</v>
      </c>
      <c r="H96" s="39">
        <v>7</v>
      </c>
      <c r="I96" s="47">
        <v>0</v>
      </c>
    </row>
    <row r="97" spans="1:9" ht="15.75" thickBot="1" x14ac:dyDescent="0.3">
      <c r="A97" s="45" t="s">
        <v>244</v>
      </c>
      <c r="B97" s="152" t="s">
        <v>182</v>
      </c>
      <c r="C97" s="46">
        <v>75</v>
      </c>
      <c r="D97" s="39">
        <v>4</v>
      </c>
      <c r="E97" s="45" t="s">
        <v>591</v>
      </c>
      <c r="F97" s="1">
        <f>COUNTIF(pokemon!$AA$2:$AA$135, A97)</f>
        <v>3</v>
      </c>
      <c r="G97" s="39">
        <v>14</v>
      </c>
      <c r="H97" s="39">
        <v>19</v>
      </c>
      <c r="I97" s="49">
        <v>5</v>
      </c>
    </row>
    <row r="98" spans="1:9" ht="15.75" thickBot="1" x14ac:dyDescent="0.3">
      <c r="A98" s="29" t="s">
        <v>823</v>
      </c>
      <c r="B98" s="152" t="s">
        <v>182</v>
      </c>
      <c r="C98" s="42">
        <v>80</v>
      </c>
      <c r="D98" s="39">
        <v>4</v>
      </c>
      <c r="E98" s="29" t="s">
        <v>822</v>
      </c>
      <c r="F98" s="1">
        <f>COUNTIF(pokemon!$AA$2:$AA$135, A98)</f>
        <v>0</v>
      </c>
      <c r="G98" s="39">
        <v>10</v>
      </c>
      <c r="H98" s="39">
        <v>17</v>
      </c>
      <c r="I98" s="73">
        <v>7</v>
      </c>
    </row>
    <row r="99" spans="1:9" ht="15.75" thickBot="1" x14ac:dyDescent="0.3">
      <c r="A99" s="45" t="s">
        <v>821</v>
      </c>
      <c r="B99" s="152" t="s">
        <v>182</v>
      </c>
      <c r="C99" s="46">
        <v>85</v>
      </c>
      <c r="D99" s="39">
        <v>4</v>
      </c>
      <c r="E99" s="45" t="s">
        <v>600</v>
      </c>
      <c r="F99" s="1">
        <f>COUNTIF(pokemon!$AA$2:$AA$135, A99)</f>
        <v>0</v>
      </c>
      <c r="G99" s="39">
        <v>15</v>
      </c>
      <c r="H99" s="39">
        <v>53</v>
      </c>
      <c r="I99" s="153">
        <v>38</v>
      </c>
    </row>
    <row r="100" spans="1:9" ht="15.75" thickBot="1" x14ac:dyDescent="0.3">
      <c r="A100" s="29" t="s">
        <v>265</v>
      </c>
      <c r="B100" s="152" t="s">
        <v>182</v>
      </c>
      <c r="C100" s="51">
        <v>90</v>
      </c>
      <c r="D100" s="39">
        <v>4</v>
      </c>
      <c r="E100" s="29" t="s">
        <v>820</v>
      </c>
      <c r="F100" s="1">
        <f>COUNTIF(pokemon!$AA$2:$AA$135, A100)</f>
        <v>0</v>
      </c>
      <c r="G100" s="39">
        <v>14</v>
      </c>
      <c r="H100" s="39">
        <v>20</v>
      </c>
      <c r="I100" s="87">
        <v>6</v>
      </c>
    </row>
    <row r="101" spans="1:9" ht="15.75" thickBot="1" x14ac:dyDescent="0.3">
      <c r="A101" s="29" t="s">
        <v>466</v>
      </c>
      <c r="B101" s="152" t="s">
        <v>182</v>
      </c>
      <c r="C101" s="51">
        <v>90</v>
      </c>
      <c r="D101" s="39">
        <v>4</v>
      </c>
      <c r="E101" s="1" t="s">
        <v>819</v>
      </c>
      <c r="F101" s="1">
        <f>COUNTIF(pokemon!$AA$2:$AA$135, A101)</f>
        <v>1</v>
      </c>
      <c r="G101" s="39">
        <v>13</v>
      </c>
      <c r="H101" s="39">
        <v>16</v>
      </c>
      <c r="I101" s="86">
        <v>3</v>
      </c>
    </row>
    <row r="102" spans="1:9" ht="15.75" thickBot="1" x14ac:dyDescent="0.3">
      <c r="A102" s="45" t="s">
        <v>818</v>
      </c>
      <c r="B102" s="152" t="s">
        <v>182</v>
      </c>
      <c r="C102" s="51">
        <v>110</v>
      </c>
      <c r="D102" s="41">
        <v>5</v>
      </c>
      <c r="E102" s="45" t="s">
        <v>600</v>
      </c>
      <c r="F102" s="1">
        <f>COUNTIF(pokemon!$AA$2:$AA$135, A102)</f>
        <v>0</v>
      </c>
      <c r="G102" s="39">
        <v>0</v>
      </c>
      <c r="H102" s="39">
        <v>0</v>
      </c>
      <c r="I102" s="47">
        <v>0</v>
      </c>
    </row>
    <row r="103" spans="1:9" ht="15.75" thickBot="1" x14ac:dyDescent="0.3">
      <c r="A103" s="29" t="s">
        <v>438</v>
      </c>
      <c r="B103" s="152" t="s">
        <v>182</v>
      </c>
      <c r="C103" s="42">
        <v>120</v>
      </c>
      <c r="D103" s="95">
        <v>6</v>
      </c>
      <c r="E103" s="29" t="s">
        <v>817</v>
      </c>
      <c r="F103" s="1">
        <f>COUNTIF(pokemon!$AA$2:$AA$135, A103)</f>
        <v>1</v>
      </c>
      <c r="G103" s="39">
        <v>17</v>
      </c>
      <c r="H103" s="39">
        <v>19</v>
      </c>
      <c r="I103" s="44">
        <v>2</v>
      </c>
    </row>
    <row r="104" spans="1:9" ht="15.75" thickBot="1" x14ac:dyDescent="0.3">
      <c r="A104" s="29" t="s">
        <v>816</v>
      </c>
      <c r="B104" s="152" t="s">
        <v>182</v>
      </c>
      <c r="C104" s="42">
        <v>120</v>
      </c>
      <c r="D104" s="95">
        <v>6</v>
      </c>
      <c r="E104" s="29" t="s">
        <v>815</v>
      </c>
      <c r="F104" s="1">
        <f>COUNTIF(pokemon!$AA$2:$AA$135, A104)</f>
        <v>0</v>
      </c>
      <c r="G104" s="39">
        <v>15</v>
      </c>
      <c r="H104" s="39">
        <v>22</v>
      </c>
      <c r="I104" s="73">
        <v>7</v>
      </c>
    </row>
    <row r="105" spans="1:9" ht="15.75" thickBot="1" x14ac:dyDescent="0.3">
      <c r="A105" s="45" t="s">
        <v>814</v>
      </c>
      <c r="B105" s="152" t="s">
        <v>182</v>
      </c>
      <c r="C105" s="46">
        <v>120</v>
      </c>
      <c r="D105" s="95">
        <v>6</v>
      </c>
      <c r="E105" s="45" t="s">
        <v>675</v>
      </c>
      <c r="F105" s="1">
        <f>COUNTIF(pokemon!$AA$2:$AA$135, A105)</f>
        <v>0</v>
      </c>
      <c r="G105" s="39">
        <v>16</v>
      </c>
      <c r="H105" s="39">
        <v>16</v>
      </c>
      <c r="I105" s="47">
        <v>0</v>
      </c>
    </row>
    <row r="106" spans="1:9" ht="15.75" thickBot="1" x14ac:dyDescent="0.3">
      <c r="A106" s="29" t="s">
        <v>813</v>
      </c>
      <c r="B106" s="152" t="s">
        <v>182</v>
      </c>
      <c r="C106" s="42">
        <v>125</v>
      </c>
      <c r="D106" s="95">
        <v>6</v>
      </c>
      <c r="E106" s="29" t="s">
        <v>812</v>
      </c>
      <c r="F106" s="1">
        <f>COUNTIF(pokemon!$AA$2:$AA$135, A106)</f>
        <v>0</v>
      </c>
      <c r="G106" s="39">
        <v>16</v>
      </c>
      <c r="H106" s="39">
        <v>16</v>
      </c>
      <c r="I106" s="47">
        <v>0</v>
      </c>
    </row>
    <row r="107" spans="1:9" ht="15.75" thickBot="1" x14ac:dyDescent="0.3">
      <c r="A107" s="45" t="s">
        <v>472</v>
      </c>
      <c r="B107" s="152" t="s">
        <v>182</v>
      </c>
      <c r="C107" s="51">
        <v>130</v>
      </c>
      <c r="D107" s="95">
        <v>6</v>
      </c>
      <c r="E107" s="45" t="s">
        <v>701</v>
      </c>
      <c r="F107" s="1">
        <f>COUNTIF(pokemon!$AA$2:$AA$135, A107)</f>
        <v>1</v>
      </c>
      <c r="G107" s="39">
        <v>14</v>
      </c>
      <c r="H107" s="39">
        <v>18</v>
      </c>
      <c r="I107" s="76">
        <v>4</v>
      </c>
    </row>
    <row r="108" spans="1:9" ht="15.75" thickBot="1" x14ac:dyDescent="0.3">
      <c r="A108" s="30" t="s">
        <v>811</v>
      </c>
      <c r="B108" s="151" t="s">
        <v>182</v>
      </c>
      <c r="C108" s="36">
        <v>150</v>
      </c>
      <c r="D108" s="62">
        <v>7</v>
      </c>
      <c r="E108" s="30" t="s">
        <v>630</v>
      </c>
      <c r="F108" s="1">
        <f>COUNTIF(pokemon!$AA$2:$AA$135, A108)</f>
        <v>0</v>
      </c>
      <c r="G108" s="33">
        <v>0</v>
      </c>
      <c r="H108" s="33">
        <v>0</v>
      </c>
      <c r="I108" s="32">
        <v>0</v>
      </c>
    </row>
    <row r="109" spans="1:9" ht="16.5" thickTop="1" thickBot="1" x14ac:dyDescent="0.3">
      <c r="A109" s="57" t="s">
        <v>810</v>
      </c>
      <c r="B109" s="150" t="s">
        <v>161</v>
      </c>
      <c r="C109" s="59">
        <v>40</v>
      </c>
      <c r="D109" s="90">
        <v>2</v>
      </c>
      <c r="E109" s="57" t="s">
        <v>612</v>
      </c>
      <c r="F109" s="1">
        <f>COUNTIF(pokemon!$AA$2:$AA$135, A109)</f>
        <v>0</v>
      </c>
      <c r="G109" s="55">
        <v>10</v>
      </c>
      <c r="H109" s="55">
        <v>10</v>
      </c>
      <c r="I109" s="54">
        <v>0</v>
      </c>
    </row>
    <row r="110" spans="1:9" ht="15.75" thickBot="1" x14ac:dyDescent="0.3">
      <c r="A110" s="45" t="s">
        <v>809</v>
      </c>
      <c r="B110" s="148" t="s">
        <v>161</v>
      </c>
      <c r="C110" s="46">
        <v>40</v>
      </c>
      <c r="D110" s="52">
        <v>2</v>
      </c>
      <c r="E110" s="45" t="s">
        <v>801</v>
      </c>
      <c r="F110" s="1">
        <f>COUNTIF(pokemon!$AA$2:$AA$135, A110)</f>
        <v>0</v>
      </c>
      <c r="G110" s="39">
        <v>11</v>
      </c>
      <c r="H110" s="39">
        <v>13</v>
      </c>
      <c r="I110" s="44">
        <v>2</v>
      </c>
    </row>
    <row r="111" spans="1:9" ht="15.75" thickBot="1" x14ac:dyDescent="0.3">
      <c r="A111" s="45" t="s">
        <v>808</v>
      </c>
      <c r="B111" s="148" t="s">
        <v>161</v>
      </c>
      <c r="C111" s="46">
        <v>60</v>
      </c>
      <c r="D111" s="50">
        <v>3</v>
      </c>
      <c r="E111" s="45" t="s">
        <v>807</v>
      </c>
      <c r="F111" s="1">
        <f>COUNTIF(pokemon!$AA$2:$AA$135, A111)</f>
        <v>0</v>
      </c>
      <c r="G111" s="39">
        <v>11</v>
      </c>
      <c r="H111" s="39">
        <v>72</v>
      </c>
      <c r="I111" s="149">
        <v>61</v>
      </c>
    </row>
    <row r="112" spans="1:9" ht="15.75" thickBot="1" x14ac:dyDescent="0.3">
      <c r="A112" s="45" t="s">
        <v>158</v>
      </c>
      <c r="B112" s="148" t="s">
        <v>161</v>
      </c>
      <c r="C112" s="46">
        <v>65</v>
      </c>
      <c r="D112" s="50">
        <v>3</v>
      </c>
      <c r="E112" s="45" t="s">
        <v>585</v>
      </c>
      <c r="F112" s="1">
        <f>COUNTIF(pokemon!$AA$2:$AA$135, A112)</f>
        <v>1</v>
      </c>
      <c r="G112" s="39">
        <v>0</v>
      </c>
      <c r="H112" s="39">
        <v>0</v>
      </c>
      <c r="I112" s="47">
        <v>0</v>
      </c>
    </row>
    <row r="113" spans="1:9" ht="15.75" thickBot="1" x14ac:dyDescent="0.3">
      <c r="A113" s="45" t="s">
        <v>501</v>
      </c>
      <c r="B113" s="148" t="s">
        <v>161</v>
      </c>
      <c r="C113" s="46">
        <v>65</v>
      </c>
      <c r="D113" s="50">
        <v>3</v>
      </c>
      <c r="E113" s="45" t="s">
        <v>801</v>
      </c>
      <c r="F113" s="1">
        <f>COUNTIF(pokemon!$AA$2:$AA$135, A113)</f>
        <v>1</v>
      </c>
      <c r="G113" s="39">
        <v>0</v>
      </c>
      <c r="H113" s="39">
        <v>0</v>
      </c>
      <c r="I113" s="47">
        <v>0</v>
      </c>
    </row>
    <row r="114" spans="1:9" ht="15.75" thickBot="1" x14ac:dyDescent="0.3">
      <c r="A114" s="29" t="s">
        <v>806</v>
      </c>
      <c r="B114" s="148" t="s">
        <v>161</v>
      </c>
      <c r="C114" s="42">
        <v>65</v>
      </c>
      <c r="D114" s="39">
        <v>4</v>
      </c>
      <c r="E114" s="29" t="s">
        <v>805</v>
      </c>
      <c r="F114" s="1">
        <f>COUNTIF(pokemon!$AA$2:$AA$135, A114)</f>
        <v>0</v>
      </c>
      <c r="G114" s="39">
        <v>22</v>
      </c>
      <c r="H114" s="39">
        <v>22</v>
      </c>
      <c r="I114" s="47">
        <v>0</v>
      </c>
    </row>
    <row r="115" spans="1:9" ht="15.75" thickBot="1" x14ac:dyDescent="0.3">
      <c r="A115" s="45" t="s">
        <v>202</v>
      </c>
      <c r="B115" s="148" t="s">
        <v>161</v>
      </c>
      <c r="C115" s="46">
        <v>75</v>
      </c>
      <c r="D115" s="39">
        <v>4</v>
      </c>
      <c r="E115" s="45" t="s">
        <v>801</v>
      </c>
      <c r="F115" s="1">
        <f>COUNTIF(pokemon!$AA$2:$AA$135, A115)</f>
        <v>1</v>
      </c>
      <c r="G115" s="39">
        <v>0</v>
      </c>
      <c r="H115" s="39">
        <v>0</v>
      </c>
      <c r="I115" s="47">
        <v>0</v>
      </c>
    </row>
    <row r="116" spans="1:9" ht="15.75" thickBot="1" x14ac:dyDescent="0.3">
      <c r="A116" s="29" t="s">
        <v>804</v>
      </c>
      <c r="B116" s="148" t="s">
        <v>161</v>
      </c>
      <c r="C116" s="42">
        <v>85</v>
      </c>
      <c r="D116" s="39">
        <v>4</v>
      </c>
      <c r="E116" s="29" t="s">
        <v>606</v>
      </c>
      <c r="F116" s="1">
        <f>COUNTIF(pokemon!$AA$2:$AA$135, A116)</f>
        <v>0</v>
      </c>
      <c r="G116" s="39">
        <v>17</v>
      </c>
      <c r="H116" s="39">
        <v>17</v>
      </c>
      <c r="I116" s="47">
        <v>0</v>
      </c>
    </row>
    <row r="117" spans="1:9" ht="15.75" thickBot="1" x14ac:dyDescent="0.3">
      <c r="A117" s="45" t="s">
        <v>239</v>
      </c>
      <c r="B117" s="148" t="s">
        <v>161</v>
      </c>
      <c r="C117" s="51">
        <v>90</v>
      </c>
      <c r="D117" s="39">
        <v>4</v>
      </c>
      <c r="E117" s="45" t="s">
        <v>803</v>
      </c>
      <c r="F117" s="1">
        <f>COUNTIF(pokemon!$AA$2:$AA$135, A117)</f>
        <v>0</v>
      </c>
      <c r="G117" s="39">
        <v>19</v>
      </c>
      <c r="H117" s="39">
        <v>19</v>
      </c>
      <c r="I117" s="47">
        <v>0</v>
      </c>
    </row>
    <row r="118" spans="1:9" ht="15.75" thickBot="1" x14ac:dyDescent="0.3">
      <c r="A118" s="45" t="s">
        <v>802</v>
      </c>
      <c r="B118" s="148" t="s">
        <v>161</v>
      </c>
      <c r="C118" s="51">
        <v>90</v>
      </c>
      <c r="D118" s="39">
        <v>4</v>
      </c>
      <c r="E118" s="45" t="s">
        <v>801</v>
      </c>
      <c r="F118" s="1">
        <f>COUNTIF(pokemon!$AA$2:$AA$135, A118)</f>
        <v>0</v>
      </c>
      <c r="G118" s="39">
        <v>13</v>
      </c>
      <c r="H118" s="39">
        <v>19</v>
      </c>
      <c r="I118" s="87">
        <v>6</v>
      </c>
    </row>
    <row r="119" spans="1:9" ht="15.75" thickBot="1" x14ac:dyDescent="0.3">
      <c r="A119" s="29" t="s">
        <v>800</v>
      </c>
      <c r="B119" s="148" t="s">
        <v>161</v>
      </c>
      <c r="C119" s="42">
        <v>100</v>
      </c>
      <c r="D119" s="41">
        <v>5</v>
      </c>
      <c r="E119" s="29" t="s">
        <v>583</v>
      </c>
      <c r="F119" s="1">
        <f>COUNTIF(pokemon!$AA$2:$AA$135, A119)</f>
        <v>0</v>
      </c>
      <c r="G119" s="39">
        <v>17</v>
      </c>
      <c r="H119" s="39">
        <v>17</v>
      </c>
      <c r="I119" s="47">
        <v>0</v>
      </c>
    </row>
    <row r="120" spans="1:9" ht="15.75" thickBot="1" x14ac:dyDescent="0.3">
      <c r="A120" s="45" t="s">
        <v>512</v>
      </c>
      <c r="B120" s="148" t="s">
        <v>161</v>
      </c>
      <c r="C120" s="51">
        <v>110</v>
      </c>
      <c r="D120" s="41">
        <v>5</v>
      </c>
      <c r="E120" s="45" t="s">
        <v>799</v>
      </c>
      <c r="F120" s="1">
        <f>COUNTIF(pokemon!$AA$2:$AA$135, A120)</f>
        <v>1</v>
      </c>
      <c r="G120" s="39">
        <v>14</v>
      </c>
      <c r="H120" s="39">
        <v>18</v>
      </c>
      <c r="I120" s="76">
        <v>4</v>
      </c>
    </row>
    <row r="121" spans="1:9" ht="15.75" thickBot="1" x14ac:dyDescent="0.3">
      <c r="A121" s="30" t="s">
        <v>798</v>
      </c>
      <c r="B121" s="147" t="s">
        <v>161</v>
      </c>
      <c r="C121" s="36">
        <v>130</v>
      </c>
      <c r="D121" s="35">
        <v>6</v>
      </c>
      <c r="E121" s="30" t="s">
        <v>797</v>
      </c>
      <c r="F121" s="1">
        <f>COUNTIF(pokemon!$AA$2:$AA$135, A121)</f>
        <v>0</v>
      </c>
      <c r="G121" s="33">
        <v>0</v>
      </c>
      <c r="H121" s="33">
        <v>0</v>
      </c>
      <c r="I121" s="32">
        <v>0</v>
      </c>
    </row>
    <row r="122" spans="1:9" ht="16.5" thickTop="1" thickBot="1" x14ac:dyDescent="0.3">
      <c r="A122" s="29" t="s">
        <v>796</v>
      </c>
      <c r="B122" s="143" t="s">
        <v>168</v>
      </c>
      <c r="C122" s="42">
        <v>40</v>
      </c>
      <c r="D122" s="52">
        <v>2</v>
      </c>
      <c r="E122" s="29" t="s">
        <v>754</v>
      </c>
      <c r="F122" s="1">
        <f>COUNTIF(pokemon!$AA$2:$AA$135, A122)</f>
        <v>0</v>
      </c>
      <c r="G122" s="39">
        <v>8</v>
      </c>
      <c r="H122" s="39">
        <v>14</v>
      </c>
      <c r="I122" s="87">
        <v>6</v>
      </c>
    </row>
    <row r="123" spans="1:9" ht="15.75" thickBot="1" x14ac:dyDescent="0.3">
      <c r="A123" s="45" t="s">
        <v>474</v>
      </c>
      <c r="B123" s="143" t="s">
        <v>168</v>
      </c>
      <c r="C123" s="46">
        <v>35</v>
      </c>
      <c r="D123" s="52">
        <v>2</v>
      </c>
      <c r="E123" s="45" t="s">
        <v>795</v>
      </c>
      <c r="F123" s="1">
        <f>COUNTIF(pokemon!$AA$2:$AA$135, A123)</f>
        <v>1</v>
      </c>
      <c r="G123" s="39">
        <v>0</v>
      </c>
      <c r="H123" s="39">
        <v>0</v>
      </c>
      <c r="I123" s="47">
        <v>0</v>
      </c>
    </row>
    <row r="124" spans="1:9" ht="15.75" thickBot="1" x14ac:dyDescent="0.3">
      <c r="A124" s="29" t="s">
        <v>410</v>
      </c>
      <c r="B124" s="143" t="s">
        <v>168</v>
      </c>
      <c r="C124" s="42">
        <v>40</v>
      </c>
      <c r="D124" s="52">
        <v>2</v>
      </c>
      <c r="E124" s="29" t="s">
        <v>725</v>
      </c>
      <c r="F124" s="1">
        <f>COUNTIF(pokemon!$AA$2:$AA$135, A124)</f>
        <v>1</v>
      </c>
      <c r="G124" s="39">
        <v>14</v>
      </c>
      <c r="H124" s="39">
        <v>14</v>
      </c>
      <c r="I124" s="47">
        <v>0</v>
      </c>
    </row>
    <row r="125" spans="1:9" ht="15.75" thickBot="1" x14ac:dyDescent="0.3">
      <c r="A125" s="29" t="s">
        <v>794</v>
      </c>
      <c r="B125" s="143" t="s">
        <v>168</v>
      </c>
      <c r="C125" s="42">
        <v>40</v>
      </c>
      <c r="D125" s="52">
        <v>2</v>
      </c>
      <c r="E125" s="29" t="s">
        <v>793</v>
      </c>
      <c r="F125" s="1">
        <f>COUNTIF(pokemon!$AA$2:$AA$135, A125)</f>
        <v>0</v>
      </c>
      <c r="G125" s="39">
        <v>11</v>
      </c>
      <c r="H125" s="39">
        <v>14</v>
      </c>
      <c r="I125" s="86">
        <v>3</v>
      </c>
    </row>
    <row r="126" spans="1:9" ht="15.75" thickBot="1" x14ac:dyDescent="0.3">
      <c r="A126" s="45" t="s">
        <v>272</v>
      </c>
      <c r="B126" s="143" t="s">
        <v>168</v>
      </c>
      <c r="C126" s="51">
        <v>50</v>
      </c>
      <c r="D126" s="52">
        <v>2</v>
      </c>
      <c r="E126" s="45" t="s">
        <v>785</v>
      </c>
      <c r="F126" s="1">
        <f>COUNTIF(pokemon!$AA$2:$AA$135, A126)</f>
        <v>0</v>
      </c>
      <c r="G126" s="39">
        <v>0</v>
      </c>
      <c r="H126" s="39">
        <v>0</v>
      </c>
      <c r="I126" s="47">
        <v>0</v>
      </c>
    </row>
    <row r="127" spans="1:9" ht="15.75" thickBot="1" x14ac:dyDescent="0.3">
      <c r="A127" s="144" t="s">
        <v>792</v>
      </c>
      <c r="B127" s="143" t="s">
        <v>168</v>
      </c>
      <c r="C127" s="46">
        <v>60</v>
      </c>
      <c r="D127" s="50">
        <v>3</v>
      </c>
      <c r="E127" s="45" t="s">
        <v>645</v>
      </c>
      <c r="F127" s="1">
        <f>COUNTIF(pokemon!$AA$2:$AA$135, A127)</f>
        <v>0</v>
      </c>
      <c r="G127" s="39">
        <v>0</v>
      </c>
      <c r="H127" s="39">
        <v>0</v>
      </c>
      <c r="I127" s="47">
        <v>0</v>
      </c>
    </row>
    <row r="128" spans="1:9" x14ac:dyDescent="0.25">
      <c r="A128" s="1" t="s">
        <v>787</v>
      </c>
      <c r="B128" s="146" t="s">
        <v>168</v>
      </c>
      <c r="C128" s="1">
        <v>80</v>
      </c>
      <c r="D128" s="1">
        <f>IF(NOT(ISBLANK(C128)), IF(ISNUMBER(C128), ROUND((C128 - 5)/20, 0), C128), "")</f>
        <v>4</v>
      </c>
      <c r="E128" s="1" t="s">
        <v>592</v>
      </c>
      <c r="F128" s="1">
        <f>COUNTIF(pokemon!$AA$2:$AA$135, A128)</f>
        <v>0</v>
      </c>
      <c r="G128" s="1">
        <f t="array" ref="G128">MIN(IF($A128=pokemon!$AA$2:$AA$135, pokemon!$R$2:$R$135))</f>
        <v>0</v>
      </c>
      <c r="H128" s="1">
        <f t="array" ref="H128">MAX(IF($A128=pokemon!$AA$2:$AA$135, pokemon!$R$2:$R$135))</f>
        <v>0</v>
      </c>
      <c r="I128" s="1">
        <f>H128-G128</f>
        <v>0</v>
      </c>
    </row>
    <row r="129" spans="1:9" x14ac:dyDescent="0.25">
      <c r="A129" s="1" t="s">
        <v>417</v>
      </c>
      <c r="B129" s="146" t="s">
        <v>168</v>
      </c>
      <c r="C129" s="1" t="s">
        <v>791</v>
      </c>
      <c r="D129" s="1" t="s">
        <v>791</v>
      </c>
      <c r="E129" s="1" t="s">
        <v>790</v>
      </c>
      <c r="F129" s="1">
        <f>COUNTIF(pokemon!$AA$2:$AA$135, A129)</f>
        <v>1</v>
      </c>
      <c r="G129" s="1">
        <f t="array" ref="G129">MIN(IF($A129=[1]pokemon!$AA$5:$AA$256, [1]pokemon!$R$5:$R$256))</f>
        <v>19</v>
      </c>
      <c r="H129" s="1">
        <f t="array" ref="H129">MAX(IF($A129=[1]pokemon!$AA$5:$AA$256, [1]pokemon!$R$5:$R$256))</f>
        <v>19</v>
      </c>
      <c r="I129" s="1">
        <f>H129-G129</f>
        <v>0</v>
      </c>
    </row>
    <row r="130" spans="1:9" ht="15.75" thickBot="1" x14ac:dyDescent="0.3">
      <c r="A130" s="1" t="s">
        <v>320</v>
      </c>
      <c r="B130" s="146" t="s">
        <v>168</v>
      </c>
      <c r="C130" s="1">
        <v>60</v>
      </c>
      <c r="D130" s="1">
        <v>3</v>
      </c>
      <c r="E130" s="1" t="s">
        <v>789</v>
      </c>
      <c r="F130" s="1">
        <f>COUNTIF(pokemon!$AA$2:$AA$135, A130)</f>
        <v>0</v>
      </c>
      <c r="G130" s="1">
        <f t="array" ref="G130">MIN(IF($A130=[1]pokemon!$AA$5:$AA$256, [1]pokemon!$R$5:$R$256))</f>
        <v>18</v>
      </c>
      <c r="H130" s="1">
        <f t="array" ref="H130">MAX(IF($A130=[1]pokemon!$AA$5:$AA$256, [1]pokemon!$R$5:$R$256))</f>
        <v>18</v>
      </c>
      <c r="I130" s="1">
        <f>H130-G130</f>
        <v>0</v>
      </c>
    </row>
    <row r="131" spans="1:9" ht="15.75" thickBot="1" x14ac:dyDescent="0.3">
      <c r="A131" s="29" t="s">
        <v>788</v>
      </c>
      <c r="B131" s="143" t="s">
        <v>168</v>
      </c>
      <c r="C131" s="42">
        <v>75</v>
      </c>
      <c r="D131" s="39">
        <v>4</v>
      </c>
      <c r="E131" s="29" t="s">
        <v>591</v>
      </c>
      <c r="F131" s="1">
        <f>COUNTIF(pokemon!$AA$2:$AA$135, A131)</f>
        <v>0</v>
      </c>
      <c r="G131" s="39">
        <v>12</v>
      </c>
      <c r="H131" s="39">
        <v>60</v>
      </c>
      <c r="I131" s="145">
        <v>48</v>
      </c>
    </row>
    <row r="132" spans="1:9" ht="15.75" thickBot="1" x14ac:dyDescent="0.3">
      <c r="A132" s="45" t="s">
        <v>787</v>
      </c>
      <c r="B132" s="143" t="s">
        <v>168</v>
      </c>
      <c r="C132" s="46">
        <v>80</v>
      </c>
      <c r="D132" s="39">
        <v>4</v>
      </c>
      <c r="E132" s="45" t="s">
        <v>592</v>
      </c>
      <c r="F132" s="1">
        <f>COUNTIF(pokemon!$AA$2:$AA$135, A132)</f>
        <v>0</v>
      </c>
      <c r="G132" s="39">
        <v>20</v>
      </c>
      <c r="H132" s="39">
        <v>20</v>
      </c>
      <c r="I132" s="47">
        <v>0</v>
      </c>
    </row>
    <row r="133" spans="1:9" ht="15.75" thickBot="1" x14ac:dyDescent="0.3">
      <c r="A133" s="29" t="s">
        <v>786</v>
      </c>
      <c r="B133" s="143" t="s">
        <v>168</v>
      </c>
      <c r="C133" s="42">
        <v>85</v>
      </c>
      <c r="D133" s="39">
        <v>4</v>
      </c>
      <c r="E133" s="29" t="s">
        <v>785</v>
      </c>
      <c r="F133" s="1">
        <f>COUNTIF(pokemon!$AA$2:$AA$135, A133)</f>
        <v>0</v>
      </c>
      <c r="G133" s="39">
        <v>20</v>
      </c>
      <c r="H133" s="39">
        <v>20</v>
      </c>
      <c r="I133" s="47">
        <v>0</v>
      </c>
    </row>
    <row r="134" spans="1:9" ht="15.75" thickBot="1" x14ac:dyDescent="0.3">
      <c r="A134" s="29" t="s">
        <v>784</v>
      </c>
      <c r="B134" s="143" t="s">
        <v>168</v>
      </c>
      <c r="C134" s="42">
        <v>100</v>
      </c>
      <c r="D134" s="41">
        <v>5</v>
      </c>
      <c r="E134" s="29" t="s">
        <v>715</v>
      </c>
      <c r="F134" s="1">
        <f>COUNTIF(pokemon!$AA$2:$AA$135, A134)</f>
        <v>0</v>
      </c>
      <c r="G134" s="39">
        <v>17</v>
      </c>
      <c r="H134" s="39">
        <v>18</v>
      </c>
      <c r="I134" s="38">
        <v>1</v>
      </c>
    </row>
    <row r="135" spans="1:9" ht="15.75" thickBot="1" x14ac:dyDescent="0.3">
      <c r="A135" s="29" t="s">
        <v>783</v>
      </c>
      <c r="B135" s="143" t="s">
        <v>168</v>
      </c>
      <c r="C135" s="42">
        <v>120</v>
      </c>
      <c r="D135" s="95">
        <v>6</v>
      </c>
      <c r="E135" s="29" t="s">
        <v>782</v>
      </c>
      <c r="F135" s="1">
        <f>COUNTIF(pokemon!$AA$2:$AA$135, A135)</f>
        <v>0</v>
      </c>
      <c r="G135" s="39">
        <v>17</v>
      </c>
      <c r="H135" s="39">
        <v>21</v>
      </c>
      <c r="I135" s="76">
        <v>4</v>
      </c>
    </row>
    <row r="136" spans="1:9" ht="15.75" thickBot="1" x14ac:dyDescent="0.3">
      <c r="A136" s="29" t="s">
        <v>781</v>
      </c>
      <c r="B136" s="143" t="s">
        <v>168</v>
      </c>
      <c r="C136" s="42">
        <v>100</v>
      </c>
      <c r="D136" s="41">
        <v>5</v>
      </c>
      <c r="E136" s="29" t="s">
        <v>780</v>
      </c>
      <c r="F136" s="1">
        <f>COUNTIF(pokemon!$AA$2:$AA$135, A136)</f>
        <v>0</v>
      </c>
      <c r="G136" s="39">
        <v>17</v>
      </c>
      <c r="H136" s="39">
        <v>17</v>
      </c>
      <c r="I136" s="47">
        <v>0</v>
      </c>
    </row>
    <row r="137" spans="1:9" ht="15.75" thickBot="1" x14ac:dyDescent="0.3">
      <c r="A137" s="45" t="s">
        <v>430</v>
      </c>
      <c r="B137" s="143" t="s">
        <v>168</v>
      </c>
      <c r="C137" s="46">
        <v>120</v>
      </c>
      <c r="D137" s="95">
        <v>6</v>
      </c>
      <c r="E137" s="45" t="s">
        <v>581</v>
      </c>
      <c r="F137" s="1">
        <f>COUNTIF(pokemon!$AA$2:$AA$135, A137)</f>
        <v>1</v>
      </c>
      <c r="G137" s="39">
        <v>17</v>
      </c>
      <c r="H137" s="39">
        <v>18</v>
      </c>
      <c r="I137" s="38">
        <v>1</v>
      </c>
    </row>
    <row r="138" spans="1:9" ht="15.75" thickBot="1" x14ac:dyDescent="0.3">
      <c r="A138" s="29" t="s">
        <v>779</v>
      </c>
      <c r="B138" s="143" t="s">
        <v>168</v>
      </c>
      <c r="C138" s="42">
        <v>120</v>
      </c>
      <c r="D138" s="95">
        <v>6</v>
      </c>
      <c r="E138" s="29" t="s">
        <v>701</v>
      </c>
      <c r="F138" s="1">
        <f>COUNTIF(pokemon!$AA$2:$AA$135, A138)</f>
        <v>0</v>
      </c>
      <c r="G138" s="39">
        <v>16</v>
      </c>
      <c r="H138" s="39">
        <v>19</v>
      </c>
      <c r="I138" s="86">
        <v>3</v>
      </c>
    </row>
    <row r="139" spans="1:9" ht="15.75" thickBot="1" x14ac:dyDescent="0.3">
      <c r="A139" s="144" t="s">
        <v>778</v>
      </c>
      <c r="B139" s="143" t="s">
        <v>168</v>
      </c>
      <c r="C139" s="51">
        <v>130</v>
      </c>
      <c r="D139" s="95">
        <v>6</v>
      </c>
      <c r="E139" s="45" t="s">
        <v>777</v>
      </c>
      <c r="F139" s="1">
        <f>COUNTIF(pokemon!$AA$2:$AA$135, A139)</f>
        <v>0</v>
      </c>
      <c r="G139" s="39">
        <v>17</v>
      </c>
      <c r="H139" s="39">
        <v>17</v>
      </c>
      <c r="I139" s="47">
        <v>0</v>
      </c>
    </row>
    <row r="140" spans="1:9" ht="15.75" thickBot="1" x14ac:dyDescent="0.3">
      <c r="A140" s="61" t="s">
        <v>776</v>
      </c>
      <c r="B140" s="142" t="s">
        <v>168</v>
      </c>
      <c r="C140" s="36">
        <v>150</v>
      </c>
      <c r="D140" s="62">
        <v>7</v>
      </c>
      <c r="E140" s="61" t="s">
        <v>775</v>
      </c>
      <c r="F140" s="1">
        <f>COUNTIF(pokemon!$AA$2:$AA$135, A140)</f>
        <v>0</v>
      </c>
      <c r="G140" s="33">
        <v>1</v>
      </c>
      <c r="H140" s="33">
        <v>18</v>
      </c>
      <c r="I140" s="141">
        <v>17</v>
      </c>
    </row>
    <row r="141" spans="1:9" ht="16.5" thickTop="1" thickBot="1" x14ac:dyDescent="0.3">
      <c r="A141" s="45" t="s">
        <v>260</v>
      </c>
      <c r="B141" s="138" t="s">
        <v>159</v>
      </c>
      <c r="C141" s="46">
        <v>20</v>
      </c>
      <c r="D141" s="105">
        <v>1</v>
      </c>
      <c r="E141" s="45" t="s">
        <v>774</v>
      </c>
      <c r="F141" s="1">
        <f>COUNTIF(pokemon!$AA$2:$AA$135, A141)</f>
        <v>0</v>
      </c>
      <c r="G141" s="39">
        <v>6</v>
      </c>
      <c r="H141" s="39">
        <v>11</v>
      </c>
      <c r="I141" s="49">
        <v>5</v>
      </c>
    </row>
    <row r="142" spans="1:9" ht="15.75" thickBot="1" x14ac:dyDescent="0.3">
      <c r="A142" s="29" t="s">
        <v>279</v>
      </c>
      <c r="B142" s="138" t="s">
        <v>159</v>
      </c>
      <c r="C142" s="42">
        <v>40</v>
      </c>
      <c r="D142" s="52">
        <v>2</v>
      </c>
      <c r="E142" s="29" t="s">
        <v>600</v>
      </c>
      <c r="F142" s="1">
        <f>COUNTIF(pokemon!$AA$2:$AA$135, A142)</f>
        <v>1</v>
      </c>
      <c r="G142" s="39">
        <v>10</v>
      </c>
      <c r="H142" s="39">
        <v>12</v>
      </c>
      <c r="I142" s="44">
        <v>2</v>
      </c>
    </row>
    <row r="143" spans="1:9" ht="15.75" thickBot="1" x14ac:dyDescent="0.3">
      <c r="A143" s="45" t="s">
        <v>281</v>
      </c>
      <c r="B143" s="138" t="s">
        <v>159</v>
      </c>
      <c r="C143" s="51">
        <v>50</v>
      </c>
      <c r="D143" s="52">
        <v>2</v>
      </c>
      <c r="E143" s="45" t="s">
        <v>770</v>
      </c>
      <c r="F143" s="1">
        <f>COUNTIF(pokemon!$AA$2:$AA$135, A143)</f>
        <v>0</v>
      </c>
      <c r="G143" s="39">
        <v>9</v>
      </c>
      <c r="H143" s="39">
        <v>11</v>
      </c>
      <c r="I143" s="44">
        <v>2</v>
      </c>
    </row>
    <row r="144" spans="1:9" ht="15.75" thickBot="1" x14ac:dyDescent="0.3">
      <c r="A144" s="29" t="s">
        <v>773</v>
      </c>
      <c r="B144" s="138" t="s">
        <v>159</v>
      </c>
      <c r="C144" s="51">
        <v>50</v>
      </c>
      <c r="D144" s="52">
        <v>2</v>
      </c>
      <c r="E144" s="29" t="s">
        <v>772</v>
      </c>
      <c r="F144" s="1">
        <f>COUNTIF(pokemon!$AA$2:$AA$135, A144)</f>
        <v>0</v>
      </c>
      <c r="G144" s="39">
        <v>10</v>
      </c>
      <c r="H144" s="39">
        <v>11</v>
      </c>
      <c r="I144" s="38">
        <v>1</v>
      </c>
    </row>
    <row r="145" spans="1:9" ht="15.75" thickBot="1" x14ac:dyDescent="0.3">
      <c r="A145" s="29" t="s">
        <v>771</v>
      </c>
      <c r="B145" s="138" t="s">
        <v>159</v>
      </c>
      <c r="C145" s="42">
        <v>65</v>
      </c>
      <c r="D145" s="50">
        <v>3</v>
      </c>
      <c r="E145" s="29" t="s">
        <v>770</v>
      </c>
      <c r="F145" s="1">
        <f>COUNTIF(pokemon!$AA$2:$AA$135, A145)</f>
        <v>0</v>
      </c>
      <c r="G145" s="39">
        <v>11</v>
      </c>
      <c r="H145" s="39">
        <v>12</v>
      </c>
      <c r="I145" s="38">
        <v>1</v>
      </c>
    </row>
    <row r="146" spans="1:9" ht="15.75" thickBot="1" x14ac:dyDescent="0.3">
      <c r="A146" s="29" t="s">
        <v>769</v>
      </c>
      <c r="B146" s="138" t="s">
        <v>159</v>
      </c>
      <c r="C146" s="42">
        <v>65</v>
      </c>
      <c r="D146" s="50">
        <v>3</v>
      </c>
      <c r="E146" s="29" t="s">
        <v>768</v>
      </c>
      <c r="F146" s="1">
        <f>COUNTIF(pokemon!$AA$2:$AA$135, A146)</f>
        <v>0</v>
      </c>
      <c r="G146" s="39">
        <v>10</v>
      </c>
      <c r="H146" s="39">
        <v>14</v>
      </c>
      <c r="I146" s="76">
        <v>4</v>
      </c>
    </row>
    <row r="147" spans="1:9" ht="15.75" thickBot="1" x14ac:dyDescent="0.3">
      <c r="A147" s="45" t="s">
        <v>767</v>
      </c>
      <c r="B147" s="138" t="s">
        <v>159</v>
      </c>
      <c r="C147" s="46">
        <v>75</v>
      </c>
      <c r="D147" s="39">
        <v>4</v>
      </c>
      <c r="E147" s="45" t="s">
        <v>583</v>
      </c>
      <c r="F147" s="1">
        <f>COUNTIF(pokemon!$AA$2:$AA$135, A147)</f>
        <v>0</v>
      </c>
      <c r="G147" s="39">
        <v>14</v>
      </c>
      <c r="H147" s="39">
        <v>14</v>
      </c>
      <c r="I147" s="47">
        <v>0</v>
      </c>
    </row>
    <row r="148" spans="1:9" ht="18" customHeight="1" thickBot="1" x14ac:dyDescent="0.3">
      <c r="A148" s="29" t="s">
        <v>766</v>
      </c>
      <c r="B148" s="138" t="s">
        <v>159</v>
      </c>
      <c r="C148" s="42">
        <v>80</v>
      </c>
      <c r="D148" s="39">
        <v>4</v>
      </c>
      <c r="E148" s="29" t="s">
        <v>765</v>
      </c>
      <c r="F148" s="1">
        <f>COUNTIF(pokemon!$AA$2:$AA$135, A148)</f>
        <v>0</v>
      </c>
      <c r="G148" s="39">
        <v>16</v>
      </c>
      <c r="H148" s="39">
        <v>16</v>
      </c>
      <c r="I148" s="47">
        <v>0</v>
      </c>
    </row>
    <row r="149" spans="1:9" ht="15.75" thickBot="1" x14ac:dyDescent="0.3">
      <c r="A149" s="29" t="s">
        <v>398</v>
      </c>
      <c r="B149" s="138" t="s">
        <v>159</v>
      </c>
      <c r="C149" s="42">
        <v>80</v>
      </c>
      <c r="D149" s="39">
        <v>4</v>
      </c>
      <c r="E149" s="29" t="s">
        <v>764</v>
      </c>
      <c r="F149" s="1">
        <f>COUNTIF(pokemon!$AA$2:$AA$135, A149)</f>
        <v>1</v>
      </c>
      <c r="G149" s="39">
        <v>13</v>
      </c>
      <c r="H149" s="39">
        <v>84</v>
      </c>
      <c r="I149" s="140">
        <v>71</v>
      </c>
    </row>
    <row r="150" spans="1:9" ht="15.75" thickBot="1" x14ac:dyDescent="0.3">
      <c r="A150" s="45" t="s">
        <v>216</v>
      </c>
      <c r="B150" s="138" t="s">
        <v>159</v>
      </c>
      <c r="C150" s="51">
        <v>90</v>
      </c>
      <c r="D150" s="39">
        <v>4</v>
      </c>
      <c r="E150" s="45" t="s">
        <v>763</v>
      </c>
      <c r="F150" s="1">
        <f>COUNTIF(pokemon!$AA$2:$AA$135, A150)</f>
        <v>1</v>
      </c>
      <c r="G150" s="39">
        <v>16</v>
      </c>
      <c r="H150" s="39">
        <v>36</v>
      </c>
      <c r="I150" s="139">
        <v>20</v>
      </c>
    </row>
    <row r="151" spans="1:9" ht="15.75" thickBot="1" x14ac:dyDescent="0.3">
      <c r="A151" s="45" t="s">
        <v>762</v>
      </c>
      <c r="B151" s="138" t="s">
        <v>159</v>
      </c>
      <c r="C151" s="46">
        <v>95</v>
      </c>
      <c r="D151" s="41">
        <v>5</v>
      </c>
      <c r="E151" s="45" t="s">
        <v>761</v>
      </c>
      <c r="F151" s="1">
        <f>COUNTIF(pokemon!$AA$2:$AA$135, A151)</f>
        <v>0</v>
      </c>
      <c r="G151" s="39">
        <v>0</v>
      </c>
      <c r="H151" s="39">
        <v>0</v>
      </c>
      <c r="I151" s="47">
        <v>0</v>
      </c>
    </row>
    <row r="152" spans="1:9" ht="15.75" thickBot="1" x14ac:dyDescent="0.3">
      <c r="A152" s="61" t="s">
        <v>760</v>
      </c>
      <c r="B152" s="137" t="s">
        <v>159</v>
      </c>
      <c r="C152" s="63">
        <v>120</v>
      </c>
      <c r="D152" s="35">
        <v>6</v>
      </c>
      <c r="E152" s="61" t="s">
        <v>759</v>
      </c>
      <c r="F152" s="1">
        <f>COUNTIF(pokemon!$AA$2:$AA$135, A152)</f>
        <v>0</v>
      </c>
      <c r="G152" s="33">
        <v>16</v>
      </c>
      <c r="H152" s="33">
        <v>17</v>
      </c>
      <c r="I152" s="131">
        <v>1</v>
      </c>
    </row>
    <row r="153" spans="1:9" ht="31.5" thickTop="1" thickBot="1" x14ac:dyDescent="0.3">
      <c r="A153" s="31" t="s">
        <v>331</v>
      </c>
      <c r="B153" s="135" t="s">
        <v>145</v>
      </c>
      <c r="C153" s="119">
        <v>20</v>
      </c>
      <c r="D153" s="1">
        <f>IF(NOT(ISBLANK(C153)), IF(ISNUMBER(C153), ROUND((C153 - 5)/20, 0), C153), "")</f>
        <v>1</v>
      </c>
      <c r="E153" s="30" t="s">
        <v>758</v>
      </c>
      <c r="F153" s="1">
        <f>COUNTIF(pokemon!$AA$2:$AA$135, A153)</f>
        <v>0</v>
      </c>
      <c r="G153" s="33">
        <v>0</v>
      </c>
      <c r="H153" s="33">
        <v>0</v>
      </c>
      <c r="I153" s="47">
        <v>0</v>
      </c>
    </row>
    <row r="154" spans="1:9" ht="15.75" thickBot="1" x14ac:dyDescent="0.3">
      <c r="A154" s="29" t="s">
        <v>757</v>
      </c>
      <c r="B154" s="135" t="s">
        <v>145</v>
      </c>
      <c r="C154" s="42">
        <v>40</v>
      </c>
      <c r="D154" s="52">
        <v>2</v>
      </c>
      <c r="E154" s="29" t="s">
        <v>756</v>
      </c>
      <c r="F154" s="1">
        <f>COUNTIF(pokemon!$AA$2:$AA$135, A154)</f>
        <v>0</v>
      </c>
      <c r="G154" s="39">
        <v>16</v>
      </c>
      <c r="H154" s="39">
        <v>16</v>
      </c>
      <c r="I154" s="47">
        <v>0</v>
      </c>
    </row>
    <row r="155" spans="1:9" ht="15.75" thickBot="1" x14ac:dyDescent="0.3">
      <c r="A155" s="45" t="s">
        <v>493</v>
      </c>
      <c r="B155" s="135" t="s">
        <v>145</v>
      </c>
      <c r="C155" s="46">
        <v>35</v>
      </c>
      <c r="D155" s="52">
        <v>2</v>
      </c>
      <c r="E155" s="45" t="s">
        <v>586</v>
      </c>
      <c r="F155" s="1">
        <f>COUNTIF(pokemon!$AA$2:$AA$135, A155)</f>
        <v>1</v>
      </c>
      <c r="G155" s="39">
        <v>11</v>
      </c>
      <c r="H155" s="39">
        <v>11</v>
      </c>
      <c r="I155" s="47">
        <v>0</v>
      </c>
    </row>
    <row r="156" spans="1:9" ht="15.75" thickBot="1" x14ac:dyDescent="0.3">
      <c r="A156" s="29" t="s">
        <v>755</v>
      </c>
      <c r="B156" s="135" t="s">
        <v>145</v>
      </c>
      <c r="C156" s="51">
        <v>50</v>
      </c>
      <c r="D156" s="52">
        <v>2</v>
      </c>
      <c r="E156" s="29" t="s">
        <v>754</v>
      </c>
      <c r="F156" s="1">
        <f>COUNTIF(pokemon!$AA$2:$AA$135, A156)</f>
        <v>0</v>
      </c>
      <c r="G156" s="39">
        <v>10</v>
      </c>
      <c r="H156" s="39">
        <v>10</v>
      </c>
      <c r="I156" s="47">
        <v>0</v>
      </c>
    </row>
    <row r="157" spans="1:9" ht="15.75" thickBot="1" x14ac:dyDescent="0.3">
      <c r="A157" s="45" t="s">
        <v>485</v>
      </c>
      <c r="B157" s="135" t="s">
        <v>145</v>
      </c>
      <c r="C157" s="46">
        <v>55</v>
      </c>
      <c r="D157" s="50">
        <v>3</v>
      </c>
      <c r="E157" s="45" t="s">
        <v>585</v>
      </c>
      <c r="F157" s="1">
        <f>COUNTIF(pokemon!$AA$2:$AA$135, A157)</f>
        <v>1</v>
      </c>
      <c r="G157" s="39">
        <v>0</v>
      </c>
      <c r="H157" s="39">
        <v>0</v>
      </c>
      <c r="I157" s="38">
        <v>1</v>
      </c>
    </row>
    <row r="158" spans="1:9" ht="15.75" thickBot="1" x14ac:dyDescent="0.3">
      <c r="A158" s="45" t="s">
        <v>753</v>
      </c>
      <c r="B158" s="135" t="s">
        <v>145</v>
      </c>
      <c r="C158" s="46">
        <v>60</v>
      </c>
      <c r="D158" s="50">
        <v>3</v>
      </c>
      <c r="E158" s="45" t="s">
        <v>752</v>
      </c>
      <c r="F158" s="1">
        <f>COUNTIF(pokemon!$AA$2:$AA$135, A158)</f>
        <v>0</v>
      </c>
      <c r="G158" s="39">
        <v>10</v>
      </c>
      <c r="H158" s="39">
        <v>11</v>
      </c>
      <c r="I158" s="128">
        <v>15</v>
      </c>
    </row>
    <row r="159" spans="1:9" ht="15.75" thickBot="1" x14ac:dyDescent="0.3">
      <c r="A159" s="29" t="s">
        <v>751</v>
      </c>
      <c r="B159" s="135" t="s">
        <v>145</v>
      </c>
      <c r="C159" s="42">
        <v>80</v>
      </c>
      <c r="D159" s="39">
        <v>4</v>
      </c>
      <c r="E159" s="29" t="s">
        <v>750</v>
      </c>
      <c r="F159" s="1">
        <f>COUNTIF(pokemon!$AA$2:$AA$135, A159)</f>
        <v>0</v>
      </c>
      <c r="G159" s="39">
        <v>13</v>
      </c>
      <c r="H159" s="39">
        <v>28</v>
      </c>
      <c r="I159" s="47">
        <v>0</v>
      </c>
    </row>
    <row r="160" spans="1:9" ht="15.75" thickBot="1" x14ac:dyDescent="0.3">
      <c r="A160" s="29" t="s">
        <v>749</v>
      </c>
      <c r="B160" s="135" t="s">
        <v>145</v>
      </c>
      <c r="C160" s="42">
        <v>80</v>
      </c>
      <c r="D160" s="39">
        <v>4</v>
      </c>
      <c r="E160" s="29" t="s">
        <v>715</v>
      </c>
      <c r="F160" s="1">
        <f>COUNTIF(pokemon!$AA$2:$AA$135, A160)</f>
        <v>0</v>
      </c>
      <c r="G160" s="39">
        <v>19</v>
      </c>
      <c r="H160" s="39">
        <v>19</v>
      </c>
      <c r="I160" s="86">
        <v>3</v>
      </c>
    </row>
    <row r="161" spans="1:9" ht="15.75" thickBot="1" x14ac:dyDescent="0.3">
      <c r="A161" s="29" t="s">
        <v>748</v>
      </c>
      <c r="B161" s="135" t="s">
        <v>145</v>
      </c>
      <c r="C161" s="51">
        <v>90</v>
      </c>
      <c r="D161" s="39">
        <v>4</v>
      </c>
      <c r="E161" s="29" t="s">
        <v>627</v>
      </c>
      <c r="F161" s="1">
        <f>COUNTIF(pokemon!$AA$2:$AA$135, A161)</f>
        <v>0</v>
      </c>
      <c r="G161" s="39">
        <v>13</v>
      </c>
      <c r="H161" s="39">
        <v>16</v>
      </c>
      <c r="I161" s="136">
        <v>11</v>
      </c>
    </row>
    <row r="162" spans="1:9" ht="15.75" thickBot="1" x14ac:dyDescent="0.3">
      <c r="A162" s="45" t="s">
        <v>199</v>
      </c>
      <c r="B162" s="135" t="s">
        <v>145</v>
      </c>
      <c r="C162" s="46">
        <v>100</v>
      </c>
      <c r="D162" s="41">
        <v>5</v>
      </c>
      <c r="E162" s="45" t="s">
        <v>747</v>
      </c>
      <c r="F162" s="1">
        <f>COUNTIF(pokemon!$AA$2:$AA$135, A162)</f>
        <v>3</v>
      </c>
      <c r="G162" s="39">
        <v>15</v>
      </c>
      <c r="H162" s="39">
        <v>26</v>
      </c>
      <c r="I162" s="32">
        <v>0</v>
      </c>
    </row>
    <row r="163" spans="1:9" ht="16.5" thickTop="1" thickBot="1" x14ac:dyDescent="0.3">
      <c r="A163" s="61" t="s">
        <v>746</v>
      </c>
      <c r="B163" s="134" t="s">
        <v>145</v>
      </c>
      <c r="C163" s="63">
        <v>100</v>
      </c>
      <c r="D163" s="80">
        <v>5</v>
      </c>
      <c r="E163" s="61" t="s">
        <v>745</v>
      </c>
      <c r="F163" s="1">
        <f>COUNTIF(pokemon!$AA$2:$AA$135, A163)</f>
        <v>0</v>
      </c>
      <c r="G163" s="33">
        <v>23</v>
      </c>
      <c r="H163" s="33">
        <v>23</v>
      </c>
      <c r="I163" s="54">
        <v>0</v>
      </c>
    </row>
    <row r="164" spans="1:9" ht="16.5" thickTop="1" thickBot="1" x14ac:dyDescent="0.3">
      <c r="A164" s="57" t="s">
        <v>744</v>
      </c>
      <c r="B164" s="133" t="s">
        <v>139</v>
      </c>
      <c r="C164" s="59">
        <v>35</v>
      </c>
      <c r="D164" s="90">
        <v>2</v>
      </c>
      <c r="E164" s="57" t="s">
        <v>583</v>
      </c>
      <c r="F164" s="1">
        <f>COUNTIF(pokemon!$AA$2:$AA$135, A164)</f>
        <v>0</v>
      </c>
      <c r="G164" s="55">
        <v>10</v>
      </c>
      <c r="H164" s="55">
        <v>10</v>
      </c>
      <c r="I164" s="47">
        <v>0</v>
      </c>
    </row>
    <row r="165" spans="1:9" ht="15.75" thickBot="1" x14ac:dyDescent="0.3">
      <c r="A165" s="45" t="s">
        <v>507</v>
      </c>
      <c r="B165" s="132" t="s">
        <v>139</v>
      </c>
      <c r="C165" s="46">
        <v>55</v>
      </c>
      <c r="D165" s="50">
        <v>3</v>
      </c>
      <c r="E165" s="45" t="s">
        <v>743</v>
      </c>
      <c r="F165" s="1">
        <f>COUNTIF(pokemon!$AA$2:$AA$135, A165)</f>
        <v>1</v>
      </c>
      <c r="G165" s="39">
        <v>13</v>
      </c>
      <c r="H165" s="39">
        <v>13</v>
      </c>
      <c r="I165" s="84">
        <v>31</v>
      </c>
    </row>
    <row r="166" spans="1:9" ht="15.75" thickBot="1" x14ac:dyDescent="0.3">
      <c r="A166" s="29" t="s">
        <v>742</v>
      </c>
      <c r="B166" s="132" t="s">
        <v>139</v>
      </c>
      <c r="C166" s="42">
        <v>60</v>
      </c>
      <c r="D166" s="50">
        <v>3</v>
      </c>
      <c r="E166" s="29" t="s">
        <v>592</v>
      </c>
      <c r="F166" s="1">
        <f>COUNTIF(pokemon!$AA$2:$AA$135, A166)</f>
        <v>0</v>
      </c>
      <c r="G166" s="39">
        <v>9</v>
      </c>
      <c r="H166" s="39">
        <v>40</v>
      </c>
      <c r="I166" s="47">
        <v>0</v>
      </c>
    </row>
    <row r="167" spans="1:9" ht="15.75" thickBot="1" x14ac:dyDescent="0.3">
      <c r="A167" s="45" t="s">
        <v>258</v>
      </c>
      <c r="B167" s="132" t="s">
        <v>139</v>
      </c>
      <c r="C167" s="46">
        <v>60</v>
      </c>
      <c r="D167" s="50">
        <v>3</v>
      </c>
      <c r="E167" s="45" t="s">
        <v>741</v>
      </c>
      <c r="F167" s="1">
        <f>COUNTIF(pokemon!$AA$2:$AA$135, A167)</f>
        <v>1</v>
      </c>
      <c r="G167" s="39">
        <v>9</v>
      </c>
      <c r="H167" s="39">
        <v>9</v>
      </c>
      <c r="I167" s="47">
        <v>0</v>
      </c>
    </row>
    <row r="168" spans="1:9" ht="15.75" thickBot="1" x14ac:dyDescent="0.3">
      <c r="A168" s="45" t="s">
        <v>740</v>
      </c>
      <c r="B168" s="132" t="s">
        <v>139</v>
      </c>
      <c r="C168" s="46">
        <v>65</v>
      </c>
      <c r="D168" s="50">
        <v>3</v>
      </c>
      <c r="E168" s="45" t="s">
        <v>724</v>
      </c>
      <c r="F168" s="1">
        <f>COUNTIF(pokemon!$AA$2:$AA$135, A168)</f>
        <v>0</v>
      </c>
      <c r="G168" s="39">
        <v>0</v>
      </c>
      <c r="H168" s="39">
        <v>0</v>
      </c>
      <c r="I168" s="86">
        <v>3</v>
      </c>
    </row>
    <row r="169" spans="1:9" ht="15.75" thickBot="1" x14ac:dyDescent="0.3">
      <c r="A169" s="45" t="s">
        <v>247</v>
      </c>
      <c r="B169" s="132" t="s">
        <v>139</v>
      </c>
      <c r="C169" s="46">
        <v>75</v>
      </c>
      <c r="D169" s="39">
        <v>4</v>
      </c>
      <c r="E169" s="45" t="s">
        <v>606</v>
      </c>
      <c r="F169" s="1">
        <f>COUNTIF(pokemon!$AA$2:$AA$135, A169)</f>
        <v>1</v>
      </c>
      <c r="G169" s="39">
        <v>13</v>
      </c>
      <c r="H169" s="39">
        <v>16</v>
      </c>
      <c r="I169" s="49">
        <v>5</v>
      </c>
    </row>
    <row r="170" spans="1:9" ht="15.75" thickBot="1" x14ac:dyDescent="0.3">
      <c r="A170" s="29" t="s">
        <v>392</v>
      </c>
      <c r="B170" s="132" t="s">
        <v>139</v>
      </c>
      <c r="C170" s="42">
        <v>80</v>
      </c>
      <c r="D170" s="39">
        <v>4</v>
      </c>
      <c r="E170" s="29" t="s">
        <v>715</v>
      </c>
      <c r="F170" s="1">
        <f>COUNTIF(pokemon!$AA$2:$AA$135, A170)</f>
        <v>1</v>
      </c>
      <c r="G170" s="39">
        <v>12</v>
      </c>
      <c r="H170" s="39">
        <v>17</v>
      </c>
      <c r="I170" s="47">
        <v>0</v>
      </c>
    </row>
    <row r="171" spans="1:9" ht="15.75" thickBot="1" x14ac:dyDescent="0.3">
      <c r="A171" s="29" t="s">
        <v>739</v>
      </c>
      <c r="B171" s="132" t="s">
        <v>139</v>
      </c>
      <c r="C171" s="42">
        <v>80</v>
      </c>
      <c r="D171" s="39">
        <v>4</v>
      </c>
      <c r="E171" s="29" t="s">
        <v>738</v>
      </c>
      <c r="F171" s="1">
        <f>COUNTIF(pokemon!$AA$2:$AA$135, A171)</f>
        <v>0</v>
      </c>
      <c r="G171" s="39">
        <v>23</v>
      </c>
      <c r="H171" s="39">
        <v>23</v>
      </c>
      <c r="I171" s="47">
        <v>0</v>
      </c>
    </row>
    <row r="172" spans="1:9" ht="15.75" thickBot="1" x14ac:dyDescent="0.3">
      <c r="A172" s="29" t="s">
        <v>350</v>
      </c>
      <c r="B172" s="132" t="s">
        <v>139</v>
      </c>
      <c r="C172" s="42">
        <v>100</v>
      </c>
      <c r="D172" s="41">
        <v>5</v>
      </c>
      <c r="E172" s="29" t="s">
        <v>583</v>
      </c>
      <c r="F172" s="1">
        <f>COUNTIF(pokemon!$AA$2:$AA$135, A172)</f>
        <v>1</v>
      </c>
      <c r="G172" s="39">
        <v>23</v>
      </c>
      <c r="H172" s="39">
        <v>23</v>
      </c>
      <c r="I172" s="47">
        <v>0</v>
      </c>
    </row>
    <row r="173" spans="1:9" ht="15.75" thickBot="1" x14ac:dyDescent="0.3">
      <c r="A173" s="29" t="s">
        <v>737</v>
      </c>
      <c r="B173" s="132" t="s">
        <v>139</v>
      </c>
      <c r="C173" s="42">
        <v>100</v>
      </c>
      <c r="D173" s="41">
        <v>5</v>
      </c>
      <c r="E173" s="29" t="s">
        <v>736</v>
      </c>
      <c r="F173" s="1">
        <f>COUNTIF(pokemon!$AA$2:$AA$135, A173)</f>
        <v>0</v>
      </c>
      <c r="G173" s="39">
        <v>17</v>
      </c>
      <c r="H173" s="39">
        <v>17</v>
      </c>
      <c r="I173" s="76">
        <v>4</v>
      </c>
    </row>
    <row r="174" spans="1:9" ht="15.75" thickBot="1" x14ac:dyDescent="0.3">
      <c r="A174" s="29" t="s">
        <v>735</v>
      </c>
      <c r="B174" s="132" t="s">
        <v>139</v>
      </c>
      <c r="C174" s="51">
        <v>110</v>
      </c>
      <c r="D174" s="41">
        <v>5</v>
      </c>
      <c r="E174" s="29" t="s">
        <v>708</v>
      </c>
      <c r="F174" s="1">
        <f>COUNTIF(pokemon!$AA$2:$AA$135, A174)</f>
        <v>0</v>
      </c>
      <c r="G174" s="39">
        <v>16</v>
      </c>
      <c r="H174" s="39">
        <v>20</v>
      </c>
      <c r="I174" s="44">
        <v>2</v>
      </c>
    </row>
    <row r="175" spans="1:9" ht="15.75" thickBot="1" x14ac:dyDescent="0.3">
      <c r="A175" s="45" t="s">
        <v>734</v>
      </c>
      <c r="B175" s="132" t="s">
        <v>139</v>
      </c>
      <c r="C175" s="46">
        <v>120</v>
      </c>
      <c r="D175" s="95">
        <v>6</v>
      </c>
      <c r="E175" s="45" t="s">
        <v>675</v>
      </c>
      <c r="F175" s="1">
        <f>COUNTIF(pokemon!$AA$2:$AA$135, A175)</f>
        <v>0</v>
      </c>
      <c r="G175" s="39">
        <v>17</v>
      </c>
      <c r="H175" s="39">
        <v>19</v>
      </c>
      <c r="I175" s="47">
        <v>0</v>
      </c>
    </row>
    <row r="176" spans="1:9" ht="15.75" thickBot="1" x14ac:dyDescent="0.3">
      <c r="A176" s="29" t="s">
        <v>733</v>
      </c>
      <c r="B176" s="132" t="s">
        <v>139</v>
      </c>
      <c r="C176" s="42">
        <v>120</v>
      </c>
      <c r="D176" s="95">
        <v>6</v>
      </c>
      <c r="E176" s="29" t="s">
        <v>581</v>
      </c>
      <c r="F176" s="1">
        <f>COUNTIF(pokemon!$AA$2:$AA$135, A176)</f>
        <v>0</v>
      </c>
      <c r="G176" s="39">
        <v>23</v>
      </c>
      <c r="H176" s="39">
        <v>23</v>
      </c>
      <c r="I176" s="131">
        <v>1</v>
      </c>
    </row>
    <row r="177" spans="1:9" ht="16.5" thickTop="1" thickBot="1" x14ac:dyDescent="0.3">
      <c r="A177" s="30" t="s">
        <v>732</v>
      </c>
      <c r="B177" s="130" t="s">
        <v>139</v>
      </c>
      <c r="C177" s="101">
        <v>140</v>
      </c>
      <c r="D177" s="62">
        <v>7</v>
      </c>
      <c r="E177" s="30" t="s">
        <v>705</v>
      </c>
      <c r="F177" s="1">
        <f>COUNTIF(pokemon!$AA$2:$AA$135, A177)</f>
        <v>0</v>
      </c>
      <c r="G177" s="33">
        <v>17</v>
      </c>
      <c r="H177" s="33">
        <v>18</v>
      </c>
      <c r="I177" s="54">
        <v>0</v>
      </c>
    </row>
    <row r="178" spans="1:9" ht="16.5" thickTop="1" thickBot="1" x14ac:dyDescent="0.3">
      <c r="A178" s="89" t="s">
        <v>731</v>
      </c>
      <c r="B178" s="129" t="s">
        <v>171</v>
      </c>
      <c r="C178" s="91">
        <v>20</v>
      </c>
      <c r="D178" s="108">
        <v>1</v>
      </c>
      <c r="E178" s="89" t="s">
        <v>625</v>
      </c>
      <c r="F178" s="1">
        <f>COUNTIF(pokemon!$AA$2:$AA$135, A178)</f>
        <v>0</v>
      </c>
      <c r="G178" s="55">
        <v>11</v>
      </c>
      <c r="H178" s="55">
        <v>11</v>
      </c>
      <c r="I178" s="47">
        <v>0</v>
      </c>
    </row>
    <row r="179" spans="1:9" ht="15.75" thickBot="1" x14ac:dyDescent="0.3">
      <c r="A179" s="29" t="s">
        <v>730</v>
      </c>
      <c r="B179" s="126" t="s">
        <v>171</v>
      </c>
      <c r="C179" s="42">
        <v>20</v>
      </c>
      <c r="D179" s="105">
        <v>1</v>
      </c>
      <c r="E179" s="29" t="s">
        <v>729</v>
      </c>
      <c r="F179" s="1">
        <f>COUNTIF(pokemon!$AA$2:$AA$135, A179)</f>
        <v>0</v>
      </c>
      <c r="G179" s="39">
        <v>17</v>
      </c>
      <c r="H179" s="39">
        <v>17</v>
      </c>
      <c r="I179" s="47">
        <v>0</v>
      </c>
    </row>
    <row r="180" spans="1:9" ht="15.75" thickBot="1" x14ac:dyDescent="0.3">
      <c r="A180" s="45" t="s">
        <v>728</v>
      </c>
      <c r="B180" s="126" t="s">
        <v>171</v>
      </c>
      <c r="C180" s="46">
        <v>20</v>
      </c>
      <c r="D180" s="105">
        <v>1</v>
      </c>
      <c r="E180" s="45" t="s">
        <v>727</v>
      </c>
      <c r="F180" s="1">
        <f>COUNTIF(pokemon!$AA$2:$AA$135, A180)</f>
        <v>0</v>
      </c>
      <c r="G180" s="39">
        <v>13</v>
      </c>
      <c r="H180" s="39">
        <v>13</v>
      </c>
      <c r="I180" s="1">
        <f>H181-G181</f>
        <v>0</v>
      </c>
    </row>
    <row r="181" spans="1:9" ht="15.75" thickBot="1" x14ac:dyDescent="0.3">
      <c r="A181" s="1" t="s">
        <v>415</v>
      </c>
      <c r="B181" s="127" t="s">
        <v>171</v>
      </c>
      <c r="C181" s="1">
        <v>40</v>
      </c>
      <c r="D181" s="1">
        <f>IF(NOT(ISBLANK(C181)), IF(ISNUMBER(C181), ROUND((C181 - 5)/20, 0), C181), "")</f>
        <v>2</v>
      </c>
      <c r="E181" s="1" t="s">
        <v>726</v>
      </c>
      <c r="F181" s="1">
        <f>COUNTIF(pokemon!$AA$2:$AA$135, A181)</f>
        <v>1</v>
      </c>
      <c r="G181" s="1">
        <f t="array" ref="G181">MIN(IF($A181=[1]pokemon!$AA$5:$AA$256, [1]pokemon!$R$5:$R$256))</f>
        <v>19</v>
      </c>
      <c r="H181" s="1">
        <f t="array" ref="H181">MAX(IF($A181=[1]pokemon!$AA$5:$AA$256, [1]pokemon!$R$5:$R$256))</f>
        <v>19</v>
      </c>
      <c r="I181" s="47">
        <v>0</v>
      </c>
    </row>
    <row r="182" spans="1:9" ht="15.75" thickBot="1" x14ac:dyDescent="0.3">
      <c r="A182" s="29" t="s">
        <v>412</v>
      </c>
      <c r="B182" s="126" t="s">
        <v>171</v>
      </c>
      <c r="C182" s="42">
        <v>40</v>
      </c>
      <c r="D182" s="52">
        <v>2</v>
      </c>
      <c r="E182" s="29" t="s">
        <v>725</v>
      </c>
      <c r="F182" s="1">
        <f>COUNTIF(pokemon!$AA$2:$AA$135, A182)</f>
        <v>1</v>
      </c>
      <c r="G182" s="39">
        <v>21</v>
      </c>
      <c r="H182" s="39">
        <v>21</v>
      </c>
      <c r="I182" s="38">
        <v>1</v>
      </c>
    </row>
    <row r="183" spans="1:9" ht="15.75" thickBot="1" x14ac:dyDescent="0.3">
      <c r="A183" s="45" t="s">
        <v>269</v>
      </c>
      <c r="B183" s="126" t="s">
        <v>171</v>
      </c>
      <c r="C183" s="51">
        <v>50</v>
      </c>
      <c r="D183" s="52">
        <v>2</v>
      </c>
      <c r="E183" s="45" t="s">
        <v>724</v>
      </c>
      <c r="F183" s="1">
        <f>COUNTIF(pokemon!$AA$2:$AA$135, A183)</f>
        <v>0</v>
      </c>
      <c r="G183" s="39">
        <v>10</v>
      </c>
      <c r="H183" s="39">
        <v>11</v>
      </c>
      <c r="I183" s="47">
        <v>0</v>
      </c>
    </row>
    <row r="184" spans="1:9" ht="15.75" thickBot="1" x14ac:dyDescent="0.3">
      <c r="A184" s="45" t="s">
        <v>222</v>
      </c>
      <c r="B184" s="126" t="s">
        <v>171</v>
      </c>
      <c r="C184" s="46">
        <v>60</v>
      </c>
      <c r="D184" s="50">
        <v>3</v>
      </c>
      <c r="E184" s="45" t="s">
        <v>723</v>
      </c>
      <c r="F184" s="1">
        <f>COUNTIF(pokemon!$AA$2:$AA$135, A184)</f>
        <v>0</v>
      </c>
      <c r="G184" s="39">
        <v>0</v>
      </c>
      <c r="H184" s="39">
        <v>0</v>
      </c>
      <c r="I184" s="47">
        <v>0</v>
      </c>
    </row>
    <row r="185" spans="1:9" ht="15.75" thickBot="1" x14ac:dyDescent="0.3">
      <c r="A185" s="29" t="s">
        <v>722</v>
      </c>
      <c r="B185" s="126" t="s">
        <v>171</v>
      </c>
      <c r="C185" s="42">
        <v>60</v>
      </c>
      <c r="D185" s="50">
        <v>3</v>
      </c>
      <c r="E185" s="29" t="s">
        <v>606</v>
      </c>
      <c r="F185" s="1">
        <f>COUNTIF(pokemon!$AA$2:$AA$135, A185)</f>
        <v>0</v>
      </c>
      <c r="G185" s="39">
        <v>11</v>
      </c>
      <c r="H185" s="39">
        <v>11</v>
      </c>
      <c r="I185" s="76">
        <v>4</v>
      </c>
    </row>
    <row r="186" spans="1:9" ht="15.75" thickBot="1" x14ac:dyDescent="0.3">
      <c r="A186" s="29" t="s">
        <v>721</v>
      </c>
      <c r="B186" s="126" t="s">
        <v>171</v>
      </c>
      <c r="C186" s="42">
        <v>65</v>
      </c>
      <c r="D186" s="50">
        <v>3</v>
      </c>
      <c r="E186" s="29" t="s">
        <v>708</v>
      </c>
      <c r="F186" s="1">
        <f>COUNTIF(pokemon!$AA$2:$AA$135, A186)</f>
        <v>0</v>
      </c>
      <c r="G186" s="39">
        <v>10</v>
      </c>
      <c r="H186" s="39">
        <v>14</v>
      </c>
      <c r="I186" s="47">
        <v>0</v>
      </c>
    </row>
    <row r="187" spans="1:9" ht="15.75" thickBot="1" x14ac:dyDescent="0.3">
      <c r="A187" s="29" t="s">
        <v>720</v>
      </c>
      <c r="B187" s="126" t="s">
        <v>171</v>
      </c>
      <c r="C187" s="51">
        <v>70</v>
      </c>
      <c r="D187" s="50">
        <v>3</v>
      </c>
      <c r="E187" s="29" t="s">
        <v>719</v>
      </c>
      <c r="F187" s="1">
        <f>COUNTIF(pokemon!$AA$2:$AA$135, A187)</f>
        <v>0</v>
      </c>
      <c r="G187" s="39">
        <v>21</v>
      </c>
      <c r="H187" s="39">
        <v>21</v>
      </c>
      <c r="I187" s="47">
        <v>0</v>
      </c>
    </row>
    <row r="188" spans="1:9" ht="21" customHeight="1" thickBot="1" x14ac:dyDescent="0.3">
      <c r="A188" s="29" t="s">
        <v>718</v>
      </c>
      <c r="B188" s="126" t="s">
        <v>171</v>
      </c>
      <c r="C188" s="51">
        <v>70</v>
      </c>
      <c r="D188" s="50">
        <v>3</v>
      </c>
      <c r="E188" s="29" t="s">
        <v>717</v>
      </c>
      <c r="F188" s="1">
        <f>COUNTIF(pokemon!$AA$2:$AA$135, A188)</f>
        <v>0</v>
      </c>
      <c r="G188" s="39">
        <v>21</v>
      </c>
      <c r="H188" s="39">
        <v>21</v>
      </c>
      <c r="I188" s="47">
        <v>0</v>
      </c>
    </row>
    <row r="189" spans="1:9" ht="15.75" thickBot="1" x14ac:dyDescent="0.3">
      <c r="A189" s="29" t="s">
        <v>716</v>
      </c>
      <c r="B189" s="126" t="s">
        <v>171</v>
      </c>
      <c r="C189" s="42">
        <v>80</v>
      </c>
      <c r="D189" s="39">
        <v>4</v>
      </c>
      <c r="E189" s="29" t="s">
        <v>715</v>
      </c>
      <c r="F189" s="1">
        <f>COUNTIF(pokemon!$AA$2:$AA$135, A189)</f>
        <v>0</v>
      </c>
      <c r="G189" s="39">
        <v>17</v>
      </c>
      <c r="H189" s="39">
        <v>17</v>
      </c>
      <c r="I189" s="47">
        <v>0</v>
      </c>
    </row>
    <row r="190" spans="1:9" ht="15.75" thickBot="1" x14ac:dyDescent="0.3">
      <c r="A190" s="29" t="s">
        <v>714</v>
      </c>
      <c r="B190" s="126" t="s">
        <v>171</v>
      </c>
      <c r="C190" s="42">
        <v>80</v>
      </c>
      <c r="D190" s="39">
        <v>4</v>
      </c>
      <c r="E190" s="29" t="s">
        <v>592</v>
      </c>
      <c r="F190" s="1">
        <f>COUNTIF(pokemon!$AA$2:$AA$135, A190)</f>
        <v>0</v>
      </c>
      <c r="G190" s="39">
        <v>20</v>
      </c>
      <c r="H190" s="39">
        <v>20</v>
      </c>
      <c r="I190" s="47">
        <v>0</v>
      </c>
    </row>
    <row r="191" spans="1:9" ht="15.75" thickBot="1" x14ac:dyDescent="0.3">
      <c r="A191" s="29" t="s">
        <v>713</v>
      </c>
      <c r="B191" s="126" t="s">
        <v>171</v>
      </c>
      <c r="C191" s="42">
        <v>80</v>
      </c>
      <c r="D191" s="39">
        <v>4</v>
      </c>
      <c r="E191" s="29" t="s">
        <v>712</v>
      </c>
      <c r="F191" s="1">
        <f>COUNTIF(pokemon!$AA$2:$AA$135, A191)</f>
        <v>0</v>
      </c>
      <c r="G191" s="39">
        <v>18</v>
      </c>
      <c r="H191" s="39">
        <v>18</v>
      </c>
      <c r="I191" s="47">
        <v>0</v>
      </c>
    </row>
    <row r="192" spans="1:9" ht="15.75" thickBot="1" x14ac:dyDescent="0.3">
      <c r="A192" s="45" t="s">
        <v>711</v>
      </c>
      <c r="B192" s="126" t="s">
        <v>171</v>
      </c>
      <c r="C192" s="46">
        <v>80</v>
      </c>
      <c r="D192" s="39">
        <v>4</v>
      </c>
      <c r="E192" s="45" t="s">
        <v>710</v>
      </c>
      <c r="F192" s="1">
        <f>COUNTIF(pokemon!$AA$2:$AA$135, A192)</f>
        <v>0</v>
      </c>
      <c r="G192" s="39">
        <v>0</v>
      </c>
      <c r="H192" s="39">
        <v>0</v>
      </c>
      <c r="I192" s="86">
        <v>3</v>
      </c>
    </row>
    <row r="193" spans="1:9" ht="15.75" thickBot="1" x14ac:dyDescent="0.3">
      <c r="A193" s="29" t="s">
        <v>709</v>
      </c>
      <c r="B193" s="126" t="s">
        <v>171</v>
      </c>
      <c r="C193" s="42">
        <v>80</v>
      </c>
      <c r="D193" s="39">
        <v>4</v>
      </c>
      <c r="E193" s="29" t="s">
        <v>606</v>
      </c>
      <c r="F193" s="1">
        <f>COUNTIF(pokemon!$AA$2:$AA$135, A193)</f>
        <v>0</v>
      </c>
      <c r="G193" s="39">
        <v>12</v>
      </c>
      <c r="H193" s="39">
        <v>15</v>
      </c>
      <c r="I193" s="128">
        <v>15</v>
      </c>
    </row>
    <row r="194" spans="1:9" ht="15.75" thickBot="1" x14ac:dyDescent="0.3">
      <c r="A194" s="45" t="s">
        <v>353</v>
      </c>
      <c r="B194" s="126" t="s">
        <v>171</v>
      </c>
      <c r="C194" s="51">
        <v>90</v>
      </c>
      <c r="D194" s="39">
        <v>4</v>
      </c>
      <c r="E194" s="45" t="s">
        <v>708</v>
      </c>
      <c r="F194" s="1">
        <f>COUNTIF(pokemon!$AA$2:$AA$135, A194)</f>
        <v>3</v>
      </c>
      <c r="G194" s="39">
        <v>14</v>
      </c>
      <c r="H194" s="39">
        <v>29</v>
      </c>
      <c r="I194" s="47">
        <v>0</v>
      </c>
    </row>
    <row r="195" spans="1:9" ht="15.75" thickBot="1" x14ac:dyDescent="0.3">
      <c r="A195" s="45" t="s">
        <v>186</v>
      </c>
      <c r="B195" s="126" t="s">
        <v>171</v>
      </c>
      <c r="C195" s="46">
        <v>100</v>
      </c>
      <c r="D195" s="41">
        <v>5</v>
      </c>
      <c r="E195" s="45" t="s">
        <v>591</v>
      </c>
      <c r="F195" s="1">
        <f>COUNTIF(pokemon!$AA$2:$AA$135, A195)</f>
        <v>0</v>
      </c>
      <c r="G195" s="39">
        <v>0</v>
      </c>
      <c r="H195" s="39">
        <v>0</v>
      </c>
      <c r="I195" s="47">
        <v>0</v>
      </c>
    </row>
    <row r="196" spans="1:9" ht="15.75" thickBot="1" x14ac:dyDescent="0.3">
      <c r="A196" s="29" t="s">
        <v>707</v>
      </c>
      <c r="B196" s="126" t="s">
        <v>171</v>
      </c>
      <c r="C196" s="42">
        <v>100</v>
      </c>
      <c r="D196" s="41">
        <v>5</v>
      </c>
      <c r="E196" s="29" t="s">
        <v>583</v>
      </c>
      <c r="F196" s="1">
        <f>COUNTIF(pokemon!$AA$2:$AA$135, A196)</f>
        <v>0</v>
      </c>
      <c r="G196" s="39">
        <v>24</v>
      </c>
      <c r="H196" s="39">
        <v>24</v>
      </c>
      <c r="I196" s="44">
        <v>2</v>
      </c>
    </row>
    <row r="197" spans="1:9" ht="15.75" thickBot="1" x14ac:dyDescent="0.3">
      <c r="A197" s="29" t="s">
        <v>706</v>
      </c>
      <c r="B197" s="126" t="s">
        <v>171</v>
      </c>
      <c r="C197" s="42">
        <v>120</v>
      </c>
      <c r="D197" s="95">
        <v>6</v>
      </c>
      <c r="E197" s="29" t="s">
        <v>705</v>
      </c>
      <c r="F197" s="1">
        <f>COUNTIF(pokemon!$AA$2:$AA$135, A197)</f>
        <v>0</v>
      </c>
      <c r="G197" s="39">
        <v>15</v>
      </c>
      <c r="H197" s="39">
        <v>17</v>
      </c>
      <c r="I197" s="1">
        <f>H198-G198</f>
        <v>0</v>
      </c>
    </row>
    <row r="198" spans="1:9" ht="15.75" thickBot="1" x14ac:dyDescent="0.3">
      <c r="A198" s="1" t="s">
        <v>704</v>
      </c>
      <c r="B198" s="127" t="s">
        <v>171</v>
      </c>
      <c r="C198" s="1">
        <v>20</v>
      </c>
      <c r="D198" s="1">
        <f>IF(NOT(ISBLANK(C198)), IF(ISNUMBER(C198), ROUND((C198 - 5)/20, 0), C198), "")</f>
        <v>1</v>
      </c>
      <c r="E198" s="1" t="s">
        <v>703</v>
      </c>
      <c r="F198" s="1">
        <f>COUNTIF(pokemon!$AA$2:$AA$135, A198)</f>
        <v>1</v>
      </c>
      <c r="G198" s="1">
        <f t="array" ref="G198">MIN(IF($A198=pokemon!$AA$2:$AA$135, pokemon!$R$2:$R$135))</f>
        <v>15</v>
      </c>
      <c r="H198" s="1">
        <f t="array" ref="H198">MAX(IF($A198=pokemon!$AA$2:$AA$135, pokemon!$R$2:$R$135))</f>
        <v>15</v>
      </c>
      <c r="I198" s="47">
        <v>0</v>
      </c>
    </row>
    <row r="199" spans="1:9" ht="15.75" thickBot="1" x14ac:dyDescent="0.3">
      <c r="A199" s="29" t="s">
        <v>702</v>
      </c>
      <c r="B199" s="126" t="s">
        <v>171</v>
      </c>
      <c r="C199" s="42">
        <v>140</v>
      </c>
      <c r="D199" s="112">
        <v>7</v>
      </c>
      <c r="E199" s="29" t="s">
        <v>701</v>
      </c>
      <c r="F199" s="1">
        <f>COUNTIF(pokemon!$AA$2:$AA$135, A199)</f>
        <v>0</v>
      </c>
      <c r="G199" s="39">
        <v>20</v>
      </c>
      <c r="H199" s="39">
        <v>20</v>
      </c>
      <c r="I199" s="32">
        <v>0</v>
      </c>
    </row>
    <row r="200" spans="1:9" ht="16.5" thickTop="1" thickBot="1" x14ac:dyDescent="0.3">
      <c r="A200" s="61" t="s">
        <v>700</v>
      </c>
      <c r="B200" s="125" t="s">
        <v>171</v>
      </c>
      <c r="C200" s="63">
        <v>160</v>
      </c>
      <c r="D200" s="124">
        <v>8</v>
      </c>
      <c r="E200" s="61" t="s">
        <v>630</v>
      </c>
      <c r="F200" s="1">
        <f>COUNTIF(pokemon!$AA$2:$AA$135, A200)</f>
        <v>0</v>
      </c>
      <c r="G200" s="33">
        <v>21</v>
      </c>
      <c r="H200" s="33">
        <v>21</v>
      </c>
      <c r="I200" s="54">
        <v>0</v>
      </c>
    </row>
    <row r="201" spans="1:9" ht="16.5" thickTop="1" thickBot="1" x14ac:dyDescent="0.3">
      <c r="A201" s="57" t="s">
        <v>699</v>
      </c>
      <c r="B201" s="123" t="s">
        <v>169</v>
      </c>
      <c r="C201" s="59">
        <v>40</v>
      </c>
      <c r="D201" s="90">
        <v>2</v>
      </c>
      <c r="E201" s="57" t="s">
        <v>685</v>
      </c>
      <c r="F201" s="1">
        <f>COUNTIF(pokemon!$AA$2:$AA$135, A201)</f>
        <v>0</v>
      </c>
      <c r="G201" s="55">
        <v>10</v>
      </c>
      <c r="H201" s="55">
        <v>10</v>
      </c>
      <c r="I201" s="47">
        <v>0</v>
      </c>
    </row>
    <row r="202" spans="1:9" ht="15.75" thickBot="1" x14ac:dyDescent="0.3">
      <c r="A202" s="29" t="s">
        <v>175</v>
      </c>
      <c r="B202" s="121" t="s">
        <v>169</v>
      </c>
      <c r="C202" s="51">
        <v>50</v>
      </c>
      <c r="D202" s="52">
        <v>2</v>
      </c>
      <c r="E202" s="29" t="s">
        <v>585</v>
      </c>
      <c r="F202" s="1">
        <f>COUNTIF(pokemon!$AA$2:$AA$135, A202)</f>
        <v>2</v>
      </c>
      <c r="G202" s="39">
        <v>8</v>
      </c>
      <c r="H202" s="39">
        <v>8</v>
      </c>
      <c r="I202" s="73">
        <v>7</v>
      </c>
    </row>
    <row r="203" spans="1:9" ht="15.75" thickBot="1" x14ac:dyDescent="0.3">
      <c r="A203" s="45" t="s">
        <v>254</v>
      </c>
      <c r="B203" s="121" t="s">
        <v>169</v>
      </c>
      <c r="C203" s="46">
        <v>60</v>
      </c>
      <c r="D203" s="50">
        <v>3</v>
      </c>
      <c r="E203" s="45" t="s">
        <v>698</v>
      </c>
      <c r="F203" s="1">
        <f>COUNTIF(pokemon!$AA$2:$AA$135, A203)</f>
        <v>1</v>
      </c>
      <c r="G203" s="39">
        <v>6</v>
      </c>
      <c r="H203" s="39">
        <v>13</v>
      </c>
      <c r="I203" s="47">
        <v>0</v>
      </c>
    </row>
    <row r="204" spans="1:9" ht="15.75" thickBot="1" x14ac:dyDescent="0.3">
      <c r="A204" s="45" t="s">
        <v>697</v>
      </c>
      <c r="B204" s="121" t="s">
        <v>169</v>
      </c>
      <c r="C204" s="51">
        <v>70</v>
      </c>
      <c r="D204" s="50">
        <v>3</v>
      </c>
      <c r="E204" s="45" t="s">
        <v>696</v>
      </c>
      <c r="F204" s="1">
        <f>COUNTIF(pokemon!$AA$2:$AA$135, A204)</f>
        <v>0</v>
      </c>
      <c r="G204" s="39">
        <v>89</v>
      </c>
      <c r="H204" s="39">
        <v>89</v>
      </c>
      <c r="I204" s="47">
        <v>0</v>
      </c>
    </row>
    <row r="205" spans="1:9" ht="15.75" thickBot="1" x14ac:dyDescent="0.3">
      <c r="A205" s="45" t="s">
        <v>695</v>
      </c>
      <c r="B205" s="121" t="s">
        <v>169</v>
      </c>
      <c r="C205" s="46">
        <v>80</v>
      </c>
      <c r="D205" s="39">
        <v>4</v>
      </c>
      <c r="E205" s="45" t="s">
        <v>694</v>
      </c>
      <c r="F205" s="1">
        <f>COUNTIF(pokemon!$AA$2:$AA$135, A205)</f>
        <v>0</v>
      </c>
      <c r="G205" s="39">
        <v>0</v>
      </c>
      <c r="H205" s="39">
        <v>0</v>
      </c>
      <c r="I205" s="47">
        <v>0</v>
      </c>
    </row>
    <row r="206" spans="1:9" ht="15.75" thickBot="1" x14ac:dyDescent="0.3">
      <c r="A206" s="29" t="s">
        <v>693</v>
      </c>
      <c r="B206" s="121" t="s">
        <v>169</v>
      </c>
      <c r="C206" s="42">
        <v>80</v>
      </c>
      <c r="D206" s="39">
        <v>4</v>
      </c>
      <c r="E206" s="29" t="s">
        <v>591</v>
      </c>
      <c r="F206" s="1">
        <f>COUNTIF(pokemon!$AA$2:$AA$135, A206)</f>
        <v>0</v>
      </c>
      <c r="G206" s="39">
        <v>16</v>
      </c>
      <c r="H206" s="39">
        <v>16</v>
      </c>
      <c r="I206" s="47">
        <v>0</v>
      </c>
    </row>
    <row r="207" spans="1:9" ht="15.75" thickBot="1" x14ac:dyDescent="0.3">
      <c r="A207" s="29" t="s">
        <v>692</v>
      </c>
      <c r="B207" s="121" t="s">
        <v>169</v>
      </c>
      <c r="C207" s="42">
        <v>80</v>
      </c>
      <c r="D207" s="39">
        <v>4</v>
      </c>
      <c r="E207" s="29" t="s">
        <v>585</v>
      </c>
      <c r="F207" s="1">
        <f>COUNTIF(pokemon!$AA$2:$AA$135, A207)</f>
        <v>0</v>
      </c>
      <c r="G207" s="39">
        <v>15</v>
      </c>
      <c r="H207" s="39">
        <v>15</v>
      </c>
      <c r="I207" s="122">
        <v>67</v>
      </c>
    </row>
    <row r="208" spans="1:9" ht="15.75" thickBot="1" x14ac:dyDescent="0.3">
      <c r="A208" s="45" t="s">
        <v>691</v>
      </c>
      <c r="B208" s="121" t="s">
        <v>169</v>
      </c>
      <c r="C208" s="46">
        <v>80</v>
      </c>
      <c r="D208" s="39">
        <v>4</v>
      </c>
      <c r="E208" s="45" t="s">
        <v>583</v>
      </c>
      <c r="F208" s="1">
        <f>COUNTIF(pokemon!$AA$2:$AA$135, A208)</f>
        <v>0</v>
      </c>
      <c r="G208" s="39">
        <v>14</v>
      </c>
      <c r="H208" s="39">
        <v>81</v>
      </c>
      <c r="I208" s="49">
        <v>5</v>
      </c>
    </row>
    <row r="209" spans="1:9" ht="15.75" thickBot="1" x14ac:dyDescent="0.3">
      <c r="A209" s="45" t="s">
        <v>170</v>
      </c>
      <c r="B209" s="121" t="s">
        <v>169</v>
      </c>
      <c r="C209" s="51">
        <v>90</v>
      </c>
      <c r="D209" s="39">
        <v>4</v>
      </c>
      <c r="E209" s="45" t="s">
        <v>600</v>
      </c>
      <c r="F209" s="1">
        <f>COUNTIF(pokemon!$AA$2:$AA$135, A209)</f>
        <v>2</v>
      </c>
      <c r="G209" s="39">
        <v>14</v>
      </c>
      <c r="H209" s="39">
        <v>19</v>
      </c>
      <c r="I209" s="47">
        <v>0</v>
      </c>
    </row>
    <row r="210" spans="1:9" ht="15.75" thickBot="1" x14ac:dyDescent="0.3">
      <c r="A210" s="29" t="s">
        <v>690</v>
      </c>
      <c r="B210" s="121" t="s">
        <v>169</v>
      </c>
      <c r="C210" s="51">
        <v>90</v>
      </c>
      <c r="D210" s="39">
        <v>4</v>
      </c>
      <c r="E210" s="29" t="s">
        <v>689</v>
      </c>
      <c r="F210" s="1">
        <f>COUNTIF(pokemon!$AA$2:$AA$135, A210)</f>
        <v>0</v>
      </c>
      <c r="G210" s="39">
        <v>18</v>
      </c>
      <c r="H210" s="39">
        <v>18</v>
      </c>
      <c r="I210" s="47">
        <v>0</v>
      </c>
    </row>
    <row r="211" spans="1:9" ht="15.75" thickBot="1" x14ac:dyDescent="0.3">
      <c r="A211" s="29" t="s">
        <v>688</v>
      </c>
      <c r="B211" s="121" t="s">
        <v>169</v>
      </c>
      <c r="C211" s="51">
        <v>90</v>
      </c>
      <c r="D211" s="41">
        <v>5</v>
      </c>
      <c r="E211" s="29" t="s">
        <v>591</v>
      </c>
      <c r="F211" s="1">
        <f>COUNTIF(pokemon!$AA$2:$AA$135, A211)</f>
        <v>0</v>
      </c>
      <c r="G211" s="39">
        <v>16</v>
      </c>
      <c r="H211" s="39">
        <v>16</v>
      </c>
      <c r="I211" s="32">
        <v>0</v>
      </c>
    </row>
    <row r="212" spans="1:9" ht="15.75" thickBot="1" x14ac:dyDescent="0.3">
      <c r="A212" s="30" t="s">
        <v>166</v>
      </c>
      <c r="B212" s="120" t="s">
        <v>169</v>
      </c>
      <c r="C212" s="101">
        <v>120</v>
      </c>
      <c r="D212" s="35">
        <v>6</v>
      </c>
      <c r="E212" s="30" t="s">
        <v>687</v>
      </c>
      <c r="F212" s="1">
        <f>COUNTIF(pokemon!$AA$2:$AA$135, A212)</f>
        <v>1</v>
      </c>
      <c r="G212" s="33">
        <v>0</v>
      </c>
      <c r="H212" s="33">
        <v>0</v>
      </c>
      <c r="I212" s="32">
        <v>0</v>
      </c>
    </row>
    <row r="213" spans="1:9" ht="31.5" thickTop="1" thickBot="1" x14ac:dyDescent="0.3">
      <c r="A213" s="31" t="s">
        <v>343</v>
      </c>
      <c r="B213" s="118" t="s">
        <v>156</v>
      </c>
      <c r="C213" s="119">
        <v>20</v>
      </c>
      <c r="D213" s="1">
        <f>IF(NOT(ISBLANK(C213)), IF(ISNUMBER(C213), ROUND((C213 - 5)/20, 0), C213), "")</f>
        <v>1</v>
      </c>
      <c r="E213" s="30" t="s">
        <v>686</v>
      </c>
      <c r="F213" s="1">
        <f>COUNTIF(pokemon!$AA$2:$AA$135, A213)</f>
        <v>0</v>
      </c>
      <c r="G213" s="33">
        <v>0</v>
      </c>
      <c r="H213" s="33">
        <v>0</v>
      </c>
      <c r="I213" s="32">
        <v>0</v>
      </c>
    </row>
    <row r="214" spans="1:9" ht="16.5" thickTop="1" thickBot="1" x14ac:dyDescent="0.3">
      <c r="A214" s="89" t="s">
        <v>381</v>
      </c>
      <c r="B214" s="118" t="s">
        <v>156</v>
      </c>
      <c r="C214" s="117">
        <v>30</v>
      </c>
      <c r="D214" s="108">
        <v>1</v>
      </c>
      <c r="E214" s="89" t="s">
        <v>685</v>
      </c>
      <c r="F214" s="1">
        <f>COUNTIF(pokemon!$AA$2:$AA$135, A214)</f>
        <v>3</v>
      </c>
      <c r="G214" s="55">
        <v>12</v>
      </c>
      <c r="H214" s="55">
        <v>12</v>
      </c>
      <c r="I214" s="54">
        <v>0</v>
      </c>
    </row>
    <row r="215" spans="1:9" ht="15.75" thickBot="1" x14ac:dyDescent="0.3">
      <c r="A215" s="45" t="s">
        <v>163</v>
      </c>
      <c r="B215" s="113" t="s">
        <v>156</v>
      </c>
      <c r="C215" s="46">
        <v>40</v>
      </c>
      <c r="D215" s="52">
        <v>2</v>
      </c>
      <c r="E215" s="45" t="s">
        <v>649</v>
      </c>
      <c r="F215" s="1">
        <f>COUNTIF(pokemon!$AA$2:$AA$135, A215)</f>
        <v>2</v>
      </c>
      <c r="G215" s="39">
        <v>12</v>
      </c>
      <c r="H215" s="39">
        <v>12</v>
      </c>
      <c r="I215" s="47">
        <v>0</v>
      </c>
    </row>
    <row r="216" spans="1:9" ht="15.75" thickBot="1" x14ac:dyDescent="0.3">
      <c r="A216" s="29" t="s">
        <v>684</v>
      </c>
      <c r="B216" s="113" t="s">
        <v>156</v>
      </c>
      <c r="C216" s="42">
        <v>40</v>
      </c>
      <c r="D216" s="39">
        <v>4</v>
      </c>
      <c r="E216" s="29" t="s">
        <v>683</v>
      </c>
      <c r="F216" s="1">
        <f>COUNTIF(pokemon!$AA$2:$AA$135, A216)</f>
        <v>0</v>
      </c>
      <c r="G216" s="39">
        <v>18</v>
      </c>
      <c r="H216" s="39">
        <v>18</v>
      </c>
      <c r="I216" s="47">
        <v>0</v>
      </c>
    </row>
    <row r="217" spans="1:9" ht="15.75" thickBot="1" x14ac:dyDescent="0.3">
      <c r="A217" s="45" t="s">
        <v>682</v>
      </c>
      <c r="B217" s="113" t="s">
        <v>156</v>
      </c>
      <c r="C217" s="51">
        <v>50</v>
      </c>
      <c r="D217" s="52">
        <v>2</v>
      </c>
      <c r="E217" s="45" t="s">
        <v>681</v>
      </c>
      <c r="F217" s="1">
        <f>COUNTIF(pokemon!$AA$2:$AA$135, A217)</f>
        <v>0</v>
      </c>
      <c r="G217" s="39">
        <v>0</v>
      </c>
      <c r="H217" s="39">
        <v>0</v>
      </c>
      <c r="I217" s="47">
        <v>0</v>
      </c>
    </row>
    <row r="218" spans="1:9" ht="15.75" thickBot="1" x14ac:dyDescent="0.3">
      <c r="A218" s="45" t="s">
        <v>503</v>
      </c>
      <c r="B218" s="113" t="s">
        <v>156</v>
      </c>
      <c r="C218" s="46">
        <v>60</v>
      </c>
      <c r="D218" s="50">
        <v>3</v>
      </c>
      <c r="E218" s="45" t="s">
        <v>666</v>
      </c>
      <c r="F218" s="1">
        <f>COUNTIF(pokemon!$AA$2:$AA$135, A218)</f>
        <v>2</v>
      </c>
      <c r="G218" s="39">
        <v>13</v>
      </c>
      <c r="H218" s="39">
        <v>13</v>
      </c>
      <c r="I218" s="47">
        <v>0</v>
      </c>
    </row>
    <row r="219" spans="1:9" ht="15.75" thickBot="1" x14ac:dyDescent="0.3">
      <c r="A219" s="29" t="s">
        <v>680</v>
      </c>
      <c r="B219" s="113" t="s">
        <v>156</v>
      </c>
      <c r="C219" s="42">
        <v>60</v>
      </c>
      <c r="D219" s="50">
        <v>3</v>
      </c>
      <c r="E219" s="29" t="s">
        <v>679</v>
      </c>
      <c r="F219" s="1">
        <f>COUNTIF(pokemon!$AA$2:$AA$135, A219)</f>
        <v>0</v>
      </c>
      <c r="G219" s="39">
        <v>10</v>
      </c>
      <c r="H219" s="39">
        <v>39</v>
      </c>
      <c r="I219" s="116">
        <v>29</v>
      </c>
    </row>
    <row r="220" spans="1:9" ht="15.75" thickBot="1" x14ac:dyDescent="0.3">
      <c r="A220" s="29" t="s">
        <v>179</v>
      </c>
      <c r="B220" s="113" t="s">
        <v>156</v>
      </c>
      <c r="C220" s="42">
        <v>75</v>
      </c>
      <c r="D220" s="39">
        <v>4</v>
      </c>
      <c r="E220" s="29" t="s">
        <v>606</v>
      </c>
      <c r="F220" s="1">
        <f>COUNTIF(pokemon!$AA$2:$AA$135, A220)</f>
        <v>0</v>
      </c>
      <c r="G220" s="39">
        <v>12</v>
      </c>
      <c r="H220" s="39">
        <v>80</v>
      </c>
      <c r="I220" s="115">
        <v>68</v>
      </c>
    </row>
    <row r="221" spans="1:9" ht="15.75" thickBot="1" x14ac:dyDescent="0.3">
      <c r="A221" s="45" t="s">
        <v>177</v>
      </c>
      <c r="B221" s="113" t="s">
        <v>156</v>
      </c>
      <c r="C221" s="51">
        <v>100</v>
      </c>
      <c r="D221" s="39">
        <v>4</v>
      </c>
      <c r="E221" s="45" t="s">
        <v>583</v>
      </c>
      <c r="F221" s="1">
        <f>COUNTIF(pokemon!$AA$2:$AA$135, A221)</f>
        <v>2</v>
      </c>
      <c r="G221" s="39">
        <v>17</v>
      </c>
      <c r="H221" s="39">
        <v>71</v>
      </c>
      <c r="I221" s="114">
        <v>54</v>
      </c>
    </row>
    <row r="222" spans="1:9" ht="15.75" thickBot="1" x14ac:dyDescent="0.3">
      <c r="A222" s="29" t="s">
        <v>678</v>
      </c>
      <c r="B222" s="113" t="s">
        <v>156</v>
      </c>
      <c r="C222" s="42">
        <v>100</v>
      </c>
      <c r="D222" s="41">
        <v>5</v>
      </c>
      <c r="E222" s="29" t="s">
        <v>677</v>
      </c>
      <c r="F222" s="1">
        <f>COUNTIF(pokemon!$AA$2:$AA$135, A222)</f>
        <v>0</v>
      </c>
      <c r="G222" s="39">
        <v>19</v>
      </c>
      <c r="H222" s="39">
        <v>19</v>
      </c>
      <c r="I222" s="47">
        <v>0</v>
      </c>
    </row>
    <row r="223" spans="1:9" ht="15.75" thickBot="1" x14ac:dyDescent="0.3">
      <c r="A223" s="45" t="s">
        <v>676</v>
      </c>
      <c r="B223" s="113" t="s">
        <v>156</v>
      </c>
      <c r="C223" s="51">
        <v>150</v>
      </c>
      <c r="D223" s="112">
        <v>7</v>
      </c>
      <c r="E223" s="45" t="s">
        <v>675</v>
      </c>
      <c r="F223" s="1">
        <f>COUNTIF(pokemon!$AA$2:$AA$135, A223)</f>
        <v>0</v>
      </c>
      <c r="G223" s="39">
        <v>17</v>
      </c>
      <c r="H223" s="39">
        <v>19</v>
      </c>
      <c r="I223" s="44">
        <v>2</v>
      </c>
    </row>
    <row r="224" spans="1:9" ht="15.75" thickBot="1" x14ac:dyDescent="0.3">
      <c r="A224" s="1" t="s">
        <v>674</v>
      </c>
      <c r="B224" s="111" t="s">
        <v>156</v>
      </c>
      <c r="C224" s="1">
        <v>80</v>
      </c>
      <c r="D224" s="1">
        <f>IF(NOT(ISBLANK(C224)), IF(ISNUMBER(C224), ROUND((C224 - 5)/20, 0), C224), "")</f>
        <v>4</v>
      </c>
      <c r="E224" s="1" t="s">
        <v>621</v>
      </c>
      <c r="F224" s="1">
        <f>COUNTIF(pokemon!$AA$2:$AA$135, A224)</f>
        <v>0</v>
      </c>
      <c r="G224" s="1">
        <f t="array" ref="G224">MIN(IF($A224=[1]pokemon!$AA$5:$AA$256, [1]pokemon!$R$5:$R$256))</f>
        <v>19</v>
      </c>
      <c r="H224" s="1">
        <f t="array" ref="H224">MAX(IF($A224=[1]pokemon!$AA$5:$AA$256, [1]pokemon!$R$5:$R$256))</f>
        <v>19</v>
      </c>
      <c r="I224" s="1">
        <f>H224-G224</f>
        <v>0</v>
      </c>
    </row>
    <row r="225" spans="1:9" ht="15.75" thickBot="1" x14ac:dyDescent="0.3">
      <c r="A225" s="30" t="s">
        <v>328</v>
      </c>
      <c r="B225" s="110" t="s">
        <v>156</v>
      </c>
      <c r="C225" s="36">
        <v>150</v>
      </c>
      <c r="D225" s="62">
        <v>7</v>
      </c>
      <c r="E225" s="30" t="s">
        <v>630</v>
      </c>
      <c r="F225" s="34">
        <v>1</v>
      </c>
      <c r="G225" s="33">
        <v>17</v>
      </c>
      <c r="H225" s="33">
        <v>17</v>
      </c>
      <c r="I225" s="32">
        <v>0</v>
      </c>
    </row>
    <row r="226" spans="1:9" ht="16.5" thickTop="1" thickBot="1" x14ac:dyDescent="0.3">
      <c r="A226" s="89" t="s">
        <v>302</v>
      </c>
      <c r="B226" s="109" t="s">
        <v>297</v>
      </c>
      <c r="C226" s="91">
        <v>20</v>
      </c>
      <c r="D226" s="108">
        <v>1</v>
      </c>
      <c r="E226" s="89" t="s">
        <v>673</v>
      </c>
      <c r="F226" s="107">
        <v>2</v>
      </c>
      <c r="G226" s="55">
        <v>10</v>
      </c>
      <c r="H226" s="55">
        <v>11</v>
      </c>
      <c r="I226" s="106">
        <v>1</v>
      </c>
    </row>
    <row r="227" spans="1:9" ht="15.75" thickBot="1" x14ac:dyDescent="0.3">
      <c r="A227" s="29" t="s">
        <v>672</v>
      </c>
      <c r="B227" s="103" t="s">
        <v>297</v>
      </c>
      <c r="C227" s="51">
        <v>30</v>
      </c>
      <c r="D227" s="105">
        <v>1</v>
      </c>
      <c r="E227" s="29" t="s">
        <v>671</v>
      </c>
      <c r="F227" s="48">
        <v>1</v>
      </c>
      <c r="G227" s="39">
        <v>8</v>
      </c>
      <c r="H227" s="39">
        <v>8</v>
      </c>
      <c r="I227" s="47">
        <v>0</v>
      </c>
    </row>
    <row r="228" spans="1:9" ht="15.75" thickBot="1" x14ac:dyDescent="0.3">
      <c r="A228" s="29" t="s">
        <v>368</v>
      </c>
      <c r="B228" s="103" t="s">
        <v>297</v>
      </c>
      <c r="C228" s="51">
        <v>30</v>
      </c>
      <c r="D228" s="105">
        <v>1</v>
      </c>
      <c r="E228" s="29" t="s">
        <v>670</v>
      </c>
      <c r="F228" s="53">
        <v>2</v>
      </c>
      <c r="G228" s="39">
        <v>11</v>
      </c>
      <c r="H228" s="39">
        <v>11</v>
      </c>
      <c r="I228" s="47">
        <v>0</v>
      </c>
    </row>
    <row r="229" spans="1:9" ht="15.75" thickBot="1" x14ac:dyDescent="0.3">
      <c r="A229" s="45" t="s">
        <v>669</v>
      </c>
      <c r="B229" s="103" t="s">
        <v>297</v>
      </c>
      <c r="C229" s="46">
        <v>40</v>
      </c>
      <c r="D229" s="52">
        <v>2</v>
      </c>
      <c r="E229" s="45" t="s">
        <v>668</v>
      </c>
      <c r="F229" s="72">
        <v>0</v>
      </c>
      <c r="G229" s="39">
        <v>0</v>
      </c>
      <c r="H229" s="39">
        <v>0</v>
      </c>
      <c r="I229" s="47">
        <v>0</v>
      </c>
    </row>
    <row r="230" spans="1:9" ht="15.75" thickBot="1" x14ac:dyDescent="0.3">
      <c r="A230" s="45" t="s">
        <v>667</v>
      </c>
      <c r="B230" s="103" t="s">
        <v>297</v>
      </c>
      <c r="C230" s="46">
        <v>60</v>
      </c>
      <c r="D230" s="50">
        <v>3</v>
      </c>
      <c r="E230" s="45" t="s">
        <v>666</v>
      </c>
      <c r="F230" s="72">
        <v>0</v>
      </c>
      <c r="G230" s="39">
        <v>0</v>
      </c>
      <c r="H230" s="39">
        <v>0</v>
      </c>
      <c r="I230" s="47">
        <v>0</v>
      </c>
    </row>
    <row r="231" spans="1:9" ht="15.75" thickBot="1" x14ac:dyDescent="0.3">
      <c r="A231" s="29" t="s">
        <v>665</v>
      </c>
      <c r="B231" s="103" t="s">
        <v>297</v>
      </c>
      <c r="C231" s="42">
        <v>60</v>
      </c>
      <c r="D231" s="50">
        <v>3</v>
      </c>
      <c r="E231" s="29" t="s">
        <v>592</v>
      </c>
      <c r="F231" s="48">
        <v>1</v>
      </c>
      <c r="G231" s="39">
        <v>10</v>
      </c>
      <c r="H231" s="39">
        <v>10</v>
      </c>
      <c r="I231" s="47">
        <v>0</v>
      </c>
    </row>
    <row r="232" spans="1:9" ht="15.75" thickBot="1" x14ac:dyDescent="0.3">
      <c r="A232" s="29" t="s">
        <v>664</v>
      </c>
      <c r="B232" s="103" t="s">
        <v>297</v>
      </c>
      <c r="C232" s="42">
        <v>60</v>
      </c>
      <c r="D232" s="50">
        <v>3</v>
      </c>
      <c r="E232" s="29" t="s">
        <v>663</v>
      </c>
      <c r="F232" s="48">
        <v>1</v>
      </c>
      <c r="G232" s="39">
        <v>12</v>
      </c>
      <c r="H232" s="39">
        <v>12</v>
      </c>
      <c r="I232" s="47">
        <v>0</v>
      </c>
    </row>
    <row r="233" spans="1:9" ht="30.75" thickBot="1" x14ac:dyDescent="0.3">
      <c r="A233" s="29" t="s">
        <v>662</v>
      </c>
      <c r="B233" s="103" t="s">
        <v>297</v>
      </c>
      <c r="C233" s="42">
        <v>60</v>
      </c>
      <c r="D233" s="50">
        <v>3</v>
      </c>
      <c r="E233" s="29" t="s">
        <v>661</v>
      </c>
      <c r="F233" s="48">
        <v>1</v>
      </c>
      <c r="G233" s="39">
        <v>16</v>
      </c>
      <c r="H233" s="39">
        <v>16</v>
      </c>
      <c r="I233" s="47">
        <v>0</v>
      </c>
    </row>
    <row r="234" spans="1:9" ht="15.75" thickBot="1" x14ac:dyDescent="0.3">
      <c r="A234" s="45" t="s">
        <v>547</v>
      </c>
      <c r="B234" s="103" t="s">
        <v>297</v>
      </c>
      <c r="C234" s="46">
        <v>65</v>
      </c>
      <c r="D234" s="50">
        <v>3</v>
      </c>
      <c r="E234" s="45" t="s">
        <v>660</v>
      </c>
      <c r="F234" s="53">
        <v>2</v>
      </c>
      <c r="G234" s="39">
        <v>10</v>
      </c>
      <c r="H234" s="39">
        <v>10</v>
      </c>
      <c r="I234" s="47">
        <v>0</v>
      </c>
    </row>
    <row r="235" spans="1:9" ht="15.75" thickBot="1" x14ac:dyDescent="0.3">
      <c r="A235" s="45" t="s">
        <v>299</v>
      </c>
      <c r="B235" s="103" t="s">
        <v>297</v>
      </c>
      <c r="C235" s="46">
        <v>80</v>
      </c>
      <c r="D235" s="39">
        <v>4</v>
      </c>
      <c r="E235" s="45" t="s">
        <v>600</v>
      </c>
      <c r="F235" s="40">
        <v>4</v>
      </c>
      <c r="G235" s="39">
        <v>13</v>
      </c>
      <c r="H235" s="39">
        <v>30</v>
      </c>
      <c r="I235" s="104">
        <v>17</v>
      </c>
    </row>
    <row r="236" spans="1:9" ht="15.75" thickBot="1" x14ac:dyDescent="0.3">
      <c r="A236" s="29" t="s">
        <v>659</v>
      </c>
      <c r="B236" s="103" t="s">
        <v>297</v>
      </c>
      <c r="C236" s="42">
        <v>80</v>
      </c>
      <c r="D236" s="39">
        <v>4</v>
      </c>
      <c r="E236" s="29" t="s">
        <v>658</v>
      </c>
      <c r="F236" s="48">
        <v>1</v>
      </c>
      <c r="G236" s="39">
        <v>18</v>
      </c>
      <c r="H236" s="39">
        <v>18</v>
      </c>
      <c r="I236" s="47">
        <v>0</v>
      </c>
    </row>
    <row r="237" spans="1:9" ht="15.75" thickBot="1" x14ac:dyDescent="0.3">
      <c r="A237" s="29" t="s">
        <v>657</v>
      </c>
      <c r="B237" s="103" t="s">
        <v>297</v>
      </c>
      <c r="C237" s="51">
        <v>90</v>
      </c>
      <c r="D237" s="39">
        <v>4</v>
      </c>
      <c r="E237" s="29" t="s">
        <v>656</v>
      </c>
      <c r="F237" s="53">
        <v>2</v>
      </c>
      <c r="G237" s="39">
        <v>17</v>
      </c>
      <c r="H237" s="39">
        <v>17</v>
      </c>
      <c r="I237" s="47">
        <v>0</v>
      </c>
    </row>
    <row r="238" spans="1:9" ht="15.75" thickBot="1" x14ac:dyDescent="0.3">
      <c r="A238" s="29" t="s">
        <v>655</v>
      </c>
      <c r="B238" s="103" t="s">
        <v>297</v>
      </c>
      <c r="C238" s="51">
        <v>90</v>
      </c>
      <c r="D238" s="39">
        <v>4</v>
      </c>
      <c r="E238" s="29" t="s">
        <v>585</v>
      </c>
      <c r="F238" s="48">
        <v>1</v>
      </c>
      <c r="G238" s="39">
        <v>21</v>
      </c>
      <c r="H238" s="39">
        <v>21</v>
      </c>
      <c r="I238" s="47">
        <v>0</v>
      </c>
    </row>
    <row r="239" spans="1:9" ht="15.75" thickBot="1" x14ac:dyDescent="0.3">
      <c r="A239" s="29" t="s">
        <v>654</v>
      </c>
      <c r="B239" s="103" t="s">
        <v>297</v>
      </c>
      <c r="C239" s="42">
        <v>100</v>
      </c>
      <c r="D239" s="41">
        <v>5</v>
      </c>
      <c r="E239" s="29" t="s">
        <v>592</v>
      </c>
      <c r="F239" s="48">
        <v>1</v>
      </c>
      <c r="G239" s="39">
        <v>23</v>
      </c>
      <c r="H239" s="39">
        <v>23</v>
      </c>
      <c r="I239" s="47">
        <v>0</v>
      </c>
    </row>
    <row r="240" spans="1:9" ht="15.75" thickBot="1" x14ac:dyDescent="0.3">
      <c r="A240" s="45" t="s">
        <v>653</v>
      </c>
      <c r="B240" s="103" t="s">
        <v>297</v>
      </c>
      <c r="C240" s="51">
        <v>110</v>
      </c>
      <c r="D240" s="41">
        <v>5</v>
      </c>
      <c r="E240" s="45" t="s">
        <v>652</v>
      </c>
      <c r="F240" s="72">
        <v>0</v>
      </c>
      <c r="G240" s="39">
        <v>0</v>
      </c>
      <c r="H240" s="39">
        <v>0</v>
      </c>
      <c r="I240" s="47">
        <v>0</v>
      </c>
    </row>
    <row r="241" spans="1:9" ht="15.75" thickBot="1" x14ac:dyDescent="0.3">
      <c r="A241" s="30" t="s">
        <v>651</v>
      </c>
      <c r="B241" s="102" t="s">
        <v>297</v>
      </c>
      <c r="C241" s="101">
        <v>120</v>
      </c>
      <c r="D241" s="35">
        <v>6</v>
      </c>
      <c r="E241" s="30" t="s">
        <v>650</v>
      </c>
      <c r="F241" s="34">
        <v>1</v>
      </c>
      <c r="G241" s="33">
        <v>17</v>
      </c>
      <c r="H241" s="33">
        <v>17</v>
      </c>
      <c r="I241" s="32">
        <v>0</v>
      </c>
    </row>
    <row r="242" spans="1:9" ht="16.5" thickTop="1" thickBot="1" x14ac:dyDescent="0.3">
      <c r="A242" s="89" t="s">
        <v>549</v>
      </c>
      <c r="B242" s="100" t="s">
        <v>137</v>
      </c>
      <c r="C242" s="91">
        <v>40</v>
      </c>
      <c r="D242" s="90">
        <v>2</v>
      </c>
      <c r="E242" s="89" t="s">
        <v>649</v>
      </c>
      <c r="F242" s="99">
        <v>0</v>
      </c>
      <c r="G242" s="55">
        <v>0</v>
      </c>
      <c r="H242" s="55">
        <v>0</v>
      </c>
      <c r="I242" s="54">
        <v>0</v>
      </c>
    </row>
    <row r="243" spans="1:9" ht="15.75" thickBot="1" x14ac:dyDescent="0.3">
      <c r="A243" s="45" t="s">
        <v>648</v>
      </c>
      <c r="B243" s="96" t="s">
        <v>137</v>
      </c>
      <c r="C243" s="46">
        <v>45</v>
      </c>
      <c r="D243" s="52">
        <v>2</v>
      </c>
      <c r="E243" s="45" t="s">
        <v>647</v>
      </c>
      <c r="F243" s="72">
        <v>0</v>
      </c>
      <c r="G243" s="39">
        <v>0</v>
      </c>
      <c r="H243" s="39">
        <v>0</v>
      </c>
      <c r="I243" s="47">
        <v>0</v>
      </c>
    </row>
    <row r="244" spans="1:9" ht="15.75" thickBot="1" x14ac:dyDescent="0.3">
      <c r="A244" s="29" t="s">
        <v>646</v>
      </c>
      <c r="B244" s="96" t="s">
        <v>137</v>
      </c>
      <c r="C244" s="42">
        <v>60</v>
      </c>
      <c r="D244" s="50">
        <v>3</v>
      </c>
      <c r="E244" s="29" t="s">
        <v>645</v>
      </c>
      <c r="F244" s="53">
        <v>2</v>
      </c>
      <c r="G244" s="39">
        <v>10</v>
      </c>
      <c r="H244" s="39">
        <v>14</v>
      </c>
      <c r="I244" s="76">
        <v>4</v>
      </c>
    </row>
    <row r="245" spans="1:9" ht="15.75" thickBot="1" x14ac:dyDescent="0.3">
      <c r="A245" s="29" t="s">
        <v>644</v>
      </c>
      <c r="B245" s="96" t="s">
        <v>137</v>
      </c>
      <c r="C245" s="42">
        <v>60</v>
      </c>
      <c r="D245" s="50">
        <v>3</v>
      </c>
      <c r="E245" s="29" t="s">
        <v>643</v>
      </c>
      <c r="F245" s="48">
        <v>1</v>
      </c>
      <c r="G245" s="39">
        <v>10</v>
      </c>
      <c r="H245" s="39">
        <v>10</v>
      </c>
      <c r="I245" s="47">
        <v>0</v>
      </c>
    </row>
    <row r="246" spans="1:9" ht="15.75" thickBot="1" x14ac:dyDescent="0.3">
      <c r="A246" s="29" t="s">
        <v>642</v>
      </c>
      <c r="B246" s="96" t="s">
        <v>137</v>
      </c>
      <c r="C246" s="42">
        <v>80</v>
      </c>
      <c r="D246" s="39">
        <v>4</v>
      </c>
      <c r="E246" s="29" t="s">
        <v>641</v>
      </c>
      <c r="F246" s="40">
        <v>4</v>
      </c>
      <c r="G246" s="39">
        <v>2</v>
      </c>
      <c r="H246" s="39">
        <v>20</v>
      </c>
      <c r="I246" s="98">
        <v>18</v>
      </c>
    </row>
    <row r="247" spans="1:9" ht="15.75" thickBot="1" x14ac:dyDescent="0.3">
      <c r="A247" s="29" t="s">
        <v>385</v>
      </c>
      <c r="B247" s="96" t="s">
        <v>137</v>
      </c>
      <c r="C247" s="42">
        <v>85</v>
      </c>
      <c r="D247" s="39">
        <v>4</v>
      </c>
      <c r="E247" s="29" t="s">
        <v>627</v>
      </c>
      <c r="F247" s="85">
        <v>5</v>
      </c>
      <c r="G247" s="39">
        <v>14</v>
      </c>
      <c r="H247" s="39">
        <v>59</v>
      </c>
      <c r="I247" s="97">
        <v>45</v>
      </c>
    </row>
    <row r="248" spans="1:9" ht="15.75" thickBot="1" x14ac:dyDescent="0.3">
      <c r="A248" s="29" t="s">
        <v>640</v>
      </c>
      <c r="B248" s="96" t="s">
        <v>137</v>
      </c>
      <c r="C248" s="42">
        <v>100</v>
      </c>
      <c r="D248" s="41">
        <v>5</v>
      </c>
      <c r="E248" s="29" t="s">
        <v>639</v>
      </c>
      <c r="F248" s="48">
        <v>1</v>
      </c>
      <c r="G248" s="39">
        <v>24</v>
      </c>
      <c r="H248" s="39">
        <v>24</v>
      </c>
      <c r="I248" s="47">
        <v>0</v>
      </c>
    </row>
    <row r="249" spans="1:9" ht="15.75" thickBot="1" x14ac:dyDescent="0.3">
      <c r="A249" s="45" t="s">
        <v>638</v>
      </c>
      <c r="B249" s="96" t="s">
        <v>137</v>
      </c>
      <c r="C249" s="46">
        <v>100</v>
      </c>
      <c r="D249" s="41">
        <v>5</v>
      </c>
      <c r="E249" s="45" t="s">
        <v>606</v>
      </c>
      <c r="F249" s="40">
        <v>4</v>
      </c>
      <c r="G249" s="39">
        <v>14</v>
      </c>
      <c r="H249" s="39">
        <v>21</v>
      </c>
      <c r="I249" s="73">
        <v>7</v>
      </c>
    </row>
    <row r="250" spans="1:9" ht="15.75" thickBot="1" x14ac:dyDescent="0.3">
      <c r="A250" s="45" t="s">
        <v>637</v>
      </c>
      <c r="B250" s="96" t="s">
        <v>137</v>
      </c>
      <c r="C250" s="46">
        <v>100</v>
      </c>
      <c r="D250" s="41">
        <v>5</v>
      </c>
      <c r="E250" s="45" t="s">
        <v>583</v>
      </c>
      <c r="F250" s="72">
        <v>0</v>
      </c>
      <c r="G250" s="39">
        <v>0</v>
      </c>
      <c r="H250" s="39">
        <v>0</v>
      </c>
      <c r="I250" s="47">
        <v>0</v>
      </c>
    </row>
    <row r="251" spans="1:9" ht="30.75" thickBot="1" x14ac:dyDescent="0.3">
      <c r="A251" s="29" t="s">
        <v>636</v>
      </c>
      <c r="B251" s="96" t="s">
        <v>137</v>
      </c>
      <c r="C251" s="51">
        <v>110</v>
      </c>
      <c r="D251" s="41">
        <v>5</v>
      </c>
      <c r="E251" s="29" t="s">
        <v>635</v>
      </c>
      <c r="F251" s="48">
        <v>1</v>
      </c>
      <c r="G251" s="39">
        <v>21</v>
      </c>
      <c r="H251" s="39">
        <v>21</v>
      </c>
      <c r="I251" s="47">
        <v>0</v>
      </c>
    </row>
    <row r="252" spans="1:9" ht="15.75" thickBot="1" x14ac:dyDescent="0.3">
      <c r="A252" s="45" t="s">
        <v>133</v>
      </c>
      <c r="B252" s="96" t="s">
        <v>137</v>
      </c>
      <c r="C252" s="46">
        <v>120</v>
      </c>
      <c r="D252" s="95">
        <v>6</v>
      </c>
      <c r="E252" s="45" t="s">
        <v>634</v>
      </c>
      <c r="F252" s="53">
        <v>2</v>
      </c>
      <c r="G252" s="39">
        <v>20</v>
      </c>
      <c r="H252" s="39">
        <v>21</v>
      </c>
      <c r="I252" s="38">
        <v>1</v>
      </c>
    </row>
    <row r="253" spans="1:9" ht="15.75" thickBot="1" x14ac:dyDescent="0.3">
      <c r="A253" s="29" t="s">
        <v>633</v>
      </c>
      <c r="B253" s="96" t="s">
        <v>137</v>
      </c>
      <c r="C253" s="51">
        <v>130</v>
      </c>
      <c r="D253" s="95">
        <v>6</v>
      </c>
      <c r="E253" s="29" t="s">
        <v>632</v>
      </c>
      <c r="F253" s="48">
        <v>1</v>
      </c>
      <c r="G253" s="39">
        <v>17</v>
      </c>
      <c r="H253" s="39">
        <v>17</v>
      </c>
      <c r="I253" s="47">
        <v>0</v>
      </c>
    </row>
    <row r="254" spans="1:9" ht="15.75" thickBot="1" x14ac:dyDescent="0.3">
      <c r="A254" s="30" t="s">
        <v>631</v>
      </c>
      <c r="B254" s="94" t="s">
        <v>137</v>
      </c>
      <c r="C254" s="36">
        <v>150</v>
      </c>
      <c r="D254" s="62">
        <v>7</v>
      </c>
      <c r="E254" s="30" t="s">
        <v>630</v>
      </c>
      <c r="F254" s="93">
        <v>0</v>
      </c>
      <c r="G254" s="33">
        <v>0</v>
      </c>
      <c r="H254" s="33">
        <v>0</v>
      </c>
      <c r="I254" s="32">
        <v>0</v>
      </c>
    </row>
    <row r="255" spans="1:9" ht="16.5" thickTop="1" thickBot="1" x14ac:dyDescent="0.3">
      <c r="A255" s="89" t="s">
        <v>629</v>
      </c>
      <c r="B255" s="92" t="s">
        <v>147</v>
      </c>
      <c r="C255" s="91">
        <v>40</v>
      </c>
      <c r="D255" s="90">
        <v>2</v>
      </c>
      <c r="E255" s="89" t="s">
        <v>628</v>
      </c>
      <c r="F255" s="1">
        <f>COUNTIF(pokemon!$AA$2:$AA$135, A255)</f>
        <v>0</v>
      </c>
      <c r="G255" s="1">
        <f t="array" ref="G255">MIN(IF($A255=[1]pokemon!$AA$5:$AA$256, [1]pokemon!$R$5:$R$256))</f>
        <v>0</v>
      </c>
      <c r="H255" s="1">
        <f t="array" ref="H255">MAX(IF($A255=[1]pokemon!$AA$5:$AA$256, [1]pokemon!$R$5:$R$256))</f>
        <v>0</v>
      </c>
      <c r="I255" s="1">
        <f>H255-G255</f>
        <v>0</v>
      </c>
    </row>
    <row r="256" spans="1:9" ht="15.75" thickBot="1" x14ac:dyDescent="0.3">
      <c r="A256" s="1" t="s">
        <v>317</v>
      </c>
      <c r="B256" s="83" t="s">
        <v>147</v>
      </c>
      <c r="C256" s="1">
        <v>40</v>
      </c>
      <c r="D256" s="1">
        <f>IF(NOT(ISBLANK(C256)), IF(ISNUMBER(C256), ROUND((C256 - 5)/20, 0), C256), "")</f>
        <v>2</v>
      </c>
      <c r="E256" s="1" t="s">
        <v>627</v>
      </c>
      <c r="F256" s="1">
        <f>COUNTIF(pokemon!$AA$2:$AA$135, A256)</f>
        <v>0</v>
      </c>
      <c r="G256" s="1">
        <f t="array" ref="G256">MIN(IF($A256=[1]pokemon!$AA$5:$AA$256, [1]pokemon!$R$5:$R$256))</f>
        <v>12</v>
      </c>
      <c r="H256" s="1">
        <f t="array" ref="H256">MAX(IF($A256=[1]pokemon!$AA$5:$AA$256, [1]pokemon!$R$5:$R$256))</f>
        <v>12</v>
      </c>
      <c r="I256" s="1">
        <f>H256-G256</f>
        <v>0</v>
      </c>
    </row>
    <row r="257" spans="1:9" ht="15.75" thickBot="1" x14ac:dyDescent="0.3">
      <c r="A257" s="45" t="s">
        <v>462</v>
      </c>
      <c r="B257" s="82" t="s">
        <v>147</v>
      </c>
      <c r="C257" s="46">
        <v>60</v>
      </c>
      <c r="D257" s="50">
        <v>3</v>
      </c>
      <c r="E257" s="45" t="s">
        <v>600</v>
      </c>
      <c r="F257" s="88">
        <v>7</v>
      </c>
      <c r="G257" s="39">
        <v>7</v>
      </c>
      <c r="H257" s="39">
        <v>13</v>
      </c>
      <c r="I257" s="87">
        <v>6</v>
      </c>
    </row>
    <row r="258" spans="1:9" ht="15.75" thickBot="1" x14ac:dyDescent="0.3">
      <c r="A258" s="45" t="s">
        <v>626</v>
      </c>
      <c r="B258" s="82" t="s">
        <v>147</v>
      </c>
      <c r="C258" s="46">
        <v>60</v>
      </c>
      <c r="D258" s="50">
        <v>3</v>
      </c>
      <c r="E258" s="45" t="s">
        <v>625</v>
      </c>
      <c r="F258" s="72">
        <v>0</v>
      </c>
      <c r="G258" s="39">
        <v>0</v>
      </c>
      <c r="H258" s="39">
        <v>0</v>
      </c>
      <c r="I258" s="47">
        <v>0</v>
      </c>
    </row>
    <row r="259" spans="1:9" ht="15.75" thickBot="1" x14ac:dyDescent="0.3">
      <c r="A259" s="29" t="s">
        <v>624</v>
      </c>
      <c r="B259" s="82" t="s">
        <v>147</v>
      </c>
      <c r="C259" s="42">
        <v>60</v>
      </c>
      <c r="D259" s="50">
        <v>3</v>
      </c>
      <c r="E259" s="29" t="s">
        <v>592</v>
      </c>
      <c r="F259" s="77">
        <v>6</v>
      </c>
      <c r="G259" s="39">
        <v>10</v>
      </c>
      <c r="H259" s="39">
        <v>13</v>
      </c>
      <c r="I259" s="86">
        <v>3</v>
      </c>
    </row>
    <row r="260" spans="1:9" ht="15.75" thickBot="1" x14ac:dyDescent="0.3">
      <c r="A260" s="45" t="s">
        <v>205</v>
      </c>
      <c r="B260" s="82" t="s">
        <v>147</v>
      </c>
      <c r="C260" s="46">
        <v>75</v>
      </c>
      <c r="D260" s="39">
        <v>4</v>
      </c>
      <c r="E260" s="45" t="s">
        <v>583</v>
      </c>
      <c r="F260" s="74">
        <v>3</v>
      </c>
      <c r="G260" s="39">
        <v>16</v>
      </c>
      <c r="H260" s="39">
        <v>18</v>
      </c>
      <c r="I260" s="44">
        <v>2</v>
      </c>
    </row>
    <row r="261" spans="1:9" ht="15.75" thickBot="1" x14ac:dyDescent="0.3">
      <c r="A261" s="45" t="s">
        <v>208</v>
      </c>
      <c r="B261" s="82" t="s">
        <v>147</v>
      </c>
      <c r="C261" s="46">
        <v>80</v>
      </c>
      <c r="D261" s="39">
        <v>4</v>
      </c>
      <c r="E261" s="45" t="s">
        <v>600</v>
      </c>
      <c r="F261" s="85">
        <v>5</v>
      </c>
      <c r="G261" s="39">
        <v>13</v>
      </c>
      <c r="H261" s="39">
        <v>17</v>
      </c>
      <c r="I261" s="76">
        <v>4</v>
      </c>
    </row>
    <row r="262" spans="1:9" ht="15.75" thickBot="1" x14ac:dyDescent="0.3">
      <c r="A262" s="29" t="s">
        <v>623</v>
      </c>
      <c r="B262" s="82" t="s">
        <v>147</v>
      </c>
      <c r="C262" s="42">
        <v>60</v>
      </c>
      <c r="D262" s="50">
        <v>3</v>
      </c>
      <c r="E262" s="29" t="s">
        <v>622</v>
      </c>
      <c r="F262" s="74">
        <v>3</v>
      </c>
      <c r="G262" s="39">
        <v>15</v>
      </c>
      <c r="H262" s="39">
        <v>46</v>
      </c>
      <c r="I262" s="84">
        <v>31</v>
      </c>
    </row>
    <row r="263" spans="1:9" ht="15.75" thickBot="1" x14ac:dyDescent="0.3">
      <c r="A263" s="1" t="s">
        <v>305</v>
      </c>
      <c r="B263" s="83" t="s">
        <v>147</v>
      </c>
      <c r="C263" s="1">
        <v>80</v>
      </c>
      <c r="D263" s="1">
        <f>IF(NOT(ISBLANK(C263)), IF(ISNUMBER(C263), ROUND((C263 - 5)/20, 0), C263), "")</f>
        <v>4</v>
      </c>
      <c r="E263" s="1" t="s">
        <v>621</v>
      </c>
      <c r="F263" s="1">
        <f>COUNTIF(pokemon!$AA$2:$AA$135, A263)</f>
        <v>0</v>
      </c>
      <c r="G263" s="1">
        <f t="array" ref="G263">MIN(IF($A263=[1]pokemon!$AA$5:$AA$256, [1]pokemon!$R$5:$R$256))</f>
        <v>18</v>
      </c>
      <c r="H263" s="1">
        <f t="array" ref="H263">MAX(IF($A263=[1]pokemon!$AA$5:$AA$256, [1]pokemon!$R$5:$R$256))</f>
        <v>18</v>
      </c>
      <c r="I263" s="1">
        <f>H263-G263</f>
        <v>0</v>
      </c>
    </row>
    <row r="264" spans="1:9" ht="15.75" thickBot="1" x14ac:dyDescent="0.3">
      <c r="A264" s="29" t="s">
        <v>620</v>
      </c>
      <c r="B264" s="82" t="s">
        <v>147</v>
      </c>
      <c r="C264" s="42">
        <v>85</v>
      </c>
      <c r="D264" s="39">
        <v>4</v>
      </c>
      <c r="E264" s="29" t="s">
        <v>588</v>
      </c>
      <c r="F264" s="48">
        <v>1</v>
      </c>
      <c r="G264" s="39">
        <v>18</v>
      </c>
      <c r="H264" s="39">
        <v>18</v>
      </c>
      <c r="I264" s="47">
        <v>0</v>
      </c>
    </row>
    <row r="265" spans="1:9" ht="15.75" thickBot="1" x14ac:dyDescent="0.3">
      <c r="A265" s="45" t="s">
        <v>619</v>
      </c>
      <c r="B265" s="82" t="s">
        <v>147</v>
      </c>
      <c r="C265" s="46">
        <v>85</v>
      </c>
      <c r="D265" s="39">
        <v>4</v>
      </c>
      <c r="E265" s="45" t="s">
        <v>608</v>
      </c>
      <c r="F265" s="72">
        <v>0</v>
      </c>
      <c r="G265" s="39">
        <v>0</v>
      </c>
      <c r="H265" s="39">
        <v>0</v>
      </c>
      <c r="I265" s="47">
        <v>0</v>
      </c>
    </row>
    <row r="266" spans="1:9" ht="15.75" thickBot="1" x14ac:dyDescent="0.3">
      <c r="A266" s="45" t="s">
        <v>618</v>
      </c>
      <c r="B266" s="82" t="s">
        <v>147</v>
      </c>
      <c r="C266" s="51">
        <v>90</v>
      </c>
      <c r="D266" s="39">
        <v>4</v>
      </c>
      <c r="E266" s="45" t="s">
        <v>617</v>
      </c>
      <c r="F266" s="72">
        <v>0</v>
      </c>
      <c r="G266" s="39">
        <v>0</v>
      </c>
      <c r="H266" s="39">
        <v>0</v>
      </c>
      <c r="I266" s="47">
        <v>0</v>
      </c>
    </row>
    <row r="267" spans="1:9" ht="15.75" thickBot="1" x14ac:dyDescent="0.3">
      <c r="A267" s="61" t="s">
        <v>616</v>
      </c>
      <c r="B267" s="81" t="s">
        <v>147</v>
      </c>
      <c r="C267" s="63">
        <v>100</v>
      </c>
      <c r="D267" s="80">
        <v>5</v>
      </c>
      <c r="E267" s="61" t="s">
        <v>615</v>
      </c>
      <c r="F267" s="34">
        <v>1</v>
      </c>
      <c r="G267" s="33">
        <v>22</v>
      </c>
      <c r="H267" s="33">
        <v>22</v>
      </c>
      <c r="I267" s="32">
        <v>0</v>
      </c>
    </row>
    <row r="268" spans="1:9" ht="16.5" thickTop="1" thickBot="1" x14ac:dyDescent="0.3">
      <c r="A268" s="57" t="s">
        <v>614</v>
      </c>
      <c r="B268" s="79" t="s">
        <v>150</v>
      </c>
      <c r="C268" s="59">
        <v>40</v>
      </c>
      <c r="D268" s="1">
        <f t="shared" ref="D268:D280" si="6">IF(NOT(ISBLANK(C268)), IF(ISNUMBER(C268), ROUND((C268 - 5)/20, 0), C268), "")</f>
        <v>2</v>
      </c>
      <c r="E268" s="57" t="s">
        <v>613</v>
      </c>
      <c r="F268" s="56">
        <v>1</v>
      </c>
      <c r="G268" s="55">
        <v>20</v>
      </c>
      <c r="H268" s="55">
        <v>20</v>
      </c>
      <c r="I268" s="54">
        <v>0</v>
      </c>
    </row>
    <row r="269" spans="1:9" s="78" customFormat="1" ht="15.75" thickBot="1" x14ac:dyDescent="0.3">
      <c r="A269" s="45" t="s">
        <v>469</v>
      </c>
      <c r="B269" s="70" t="s">
        <v>150</v>
      </c>
      <c r="C269" s="46">
        <v>40</v>
      </c>
      <c r="D269" s="1">
        <f t="shared" si="6"/>
        <v>2</v>
      </c>
      <c r="E269" s="45" t="s">
        <v>612</v>
      </c>
      <c r="F269" s="72">
        <v>0</v>
      </c>
      <c r="G269" s="39">
        <v>0</v>
      </c>
      <c r="H269" s="39">
        <v>0</v>
      </c>
      <c r="I269" s="47">
        <v>0</v>
      </c>
    </row>
    <row r="270" spans="1:9" ht="15.75" thickBot="1" x14ac:dyDescent="0.3">
      <c r="A270" s="45" t="s">
        <v>611</v>
      </c>
      <c r="B270" s="70" t="s">
        <v>150</v>
      </c>
      <c r="C270" s="46">
        <v>55</v>
      </c>
      <c r="D270" s="1">
        <f t="shared" si="6"/>
        <v>3</v>
      </c>
      <c r="E270" s="45" t="s">
        <v>592</v>
      </c>
      <c r="F270" s="77">
        <v>6</v>
      </c>
      <c r="G270" s="39">
        <v>9</v>
      </c>
      <c r="H270" s="39">
        <v>13</v>
      </c>
      <c r="I270" s="76">
        <v>4</v>
      </c>
    </row>
    <row r="271" spans="1:9" ht="30.75" thickBot="1" x14ac:dyDescent="0.3">
      <c r="A271" s="29" t="s">
        <v>610</v>
      </c>
      <c r="B271" s="70" t="s">
        <v>150</v>
      </c>
      <c r="C271" s="75">
        <v>60</v>
      </c>
      <c r="D271" s="1">
        <f t="shared" si="6"/>
        <v>3</v>
      </c>
      <c r="E271" s="29" t="s">
        <v>609</v>
      </c>
      <c r="F271" s="48">
        <v>1</v>
      </c>
      <c r="G271" s="39">
        <v>21</v>
      </c>
      <c r="H271" s="39">
        <v>21</v>
      </c>
      <c r="I271" s="47">
        <v>0</v>
      </c>
    </row>
    <row r="272" spans="1:9" ht="15.75" thickBot="1" x14ac:dyDescent="0.3">
      <c r="A272" s="45" t="s">
        <v>196</v>
      </c>
      <c r="B272" s="70" t="s">
        <v>150</v>
      </c>
      <c r="C272" s="46">
        <v>80</v>
      </c>
      <c r="D272" s="1">
        <f t="shared" si="6"/>
        <v>4</v>
      </c>
      <c r="E272" s="45" t="s">
        <v>608</v>
      </c>
      <c r="F272" s="74">
        <v>3</v>
      </c>
      <c r="G272" s="39">
        <v>10</v>
      </c>
      <c r="H272" s="39">
        <v>91</v>
      </c>
      <c r="I272" s="72">
        <v>81</v>
      </c>
    </row>
    <row r="273" spans="1:9" ht="15.75" thickBot="1" x14ac:dyDescent="0.3">
      <c r="A273" s="29" t="s">
        <v>607</v>
      </c>
      <c r="B273" s="70" t="s">
        <v>150</v>
      </c>
      <c r="C273" s="42">
        <v>80</v>
      </c>
      <c r="D273" s="1">
        <f t="shared" si="6"/>
        <v>4</v>
      </c>
      <c r="E273" s="29" t="s">
        <v>606</v>
      </c>
      <c r="F273" s="40">
        <v>4</v>
      </c>
      <c r="G273" s="39">
        <v>13</v>
      </c>
      <c r="H273" s="39">
        <v>20</v>
      </c>
      <c r="I273" s="73">
        <v>7</v>
      </c>
    </row>
    <row r="274" spans="1:9" ht="15.75" thickBot="1" x14ac:dyDescent="0.3">
      <c r="A274" s="29" t="s">
        <v>605</v>
      </c>
      <c r="B274" s="70" t="s">
        <v>150</v>
      </c>
      <c r="C274" s="42">
        <v>80</v>
      </c>
      <c r="D274" s="1">
        <f t="shared" si="6"/>
        <v>4</v>
      </c>
      <c r="E274" s="29" t="s">
        <v>604</v>
      </c>
      <c r="F274" s="48">
        <v>1</v>
      </c>
      <c r="G274" s="39">
        <v>17</v>
      </c>
      <c r="H274" s="39">
        <v>17</v>
      </c>
      <c r="I274" s="47">
        <v>0</v>
      </c>
    </row>
    <row r="275" spans="1:9" ht="15.75" thickBot="1" x14ac:dyDescent="0.3">
      <c r="A275" s="45" t="s">
        <v>603</v>
      </c>
      <c r="B275" s="70" t="s">
        <v>150</v>
      </c>
      <c r="C275" s="46">
        <v>80</v>
      </c>
      <c r="D275" s="1">
        <f t="shared" si="6"/>
        <v>4</v>
      </c>
      <c r="E275" s="45" t="s">
        <v>586</v>
      </c>
      <c r="F275" s="72">
        <v>0</v>
      </c>
      <c r="G275" s="39">
        <v>0</v>
      </c>
      <c r="H275" s="39">
        <v>0</v>
      </c>
      <c r="I275" s="47">
        <v>0</v>
      </c>
    </row>
    <row r="276" spans="1:9" ht="15.75" thickBot="1" x14ac:dyDescent="0.3">
      <c r="A276" s="29" t="s">
        <v>602</v>
      </c>
      <c r="B276" s="70" t="s">
        <v>150</v>
      </c>
      <c r="C276" s="71">
        <v>90</v>
      </c>
      <c r="D276" s="1">
        <f t="shared" si="6"/>
        <v>4</v>
      </c>
      <c r="E276" s="29" t="s">
        <v>588</v>
      </c>
      <c r="F276" s="48">
        <v>1</v>
      </c>
      <c r="G276" s="39">
        <v>14</v>
      </c>
      <c r="H276" s="39">
        <v>14</v>
      </c>
      <c r="I276" s="47">
        <v>0</v>
      </c>
    </row>
    <row r="277" spans="1:9" ht="15.75" thickBot="1" x14ac:dyDescent="0.3">
      <c r="A277" s="29" t="s">
        <v>601</v>
      </c>
      <c r="B277" s="70" t="s">
        <v>150</v>
      </c>
      <c r="C277" s="42">
        <v>100</v>
      </c>
      <c r="D277" s="1">
        <f t="shared" si="6"/>
        <v>5</v>
      </c>
      <c r="E277" s="29" t="s">
        <v>592</v>
      </c>
      <c r="F277" s="48">
        <v>1</v>
      </c>
      <c r="G277" s="39">
        <v>23</v>
      </c>
      <c r="H277" s="39">
        <v>23</v>
      </c>
      <c r="I277" s="47">
        <v>0</v>
      </c>
    </row>
    <row r="278" spans="1:9" ht="15.75" thickBot="1" x14ac:dyDescent="0.3">
      <c r="A278" s="45" t="s">
        <v>488</v>
      </c>
      <c r="B278" s="70" t="s">
        <v>150</v>
      </c>
      <c r="C278" s="51">
        <v>90</v>
      </c>
      <c r="D278" s="1">
        <f t="shared" si="6"/>
        <v>4</v>
      </c>
      <c r="E278" s="45" t="s">
        <v>600</v>
      </c>
      <c r="F278" s="53">
        <v>2</v>
      </c>
      <c r="G278" s="39">
        <v>18</v>
      </c>
      <c r="H278" s="39">
        <v>23</v>
      </c>
      <c r="I278" s="49">
        <v>5</v>
      </c>
    </row>
    <row r="279" spans="1:9" ht="15.75" thickBot="1" x14ac:dyDescent="0.3">
      <c r="A279" s="45" t="s">
        <v>235</v>
      </c>
      <c r="B279" s="70" t="s">
        <v>150</v>
      </c>
      <c r="C279" s="46">
        <v>100</v>
      </c>
      <c r="D279" s="1">
        <f t="shared" si="6"/>
        <v>5</v>
      </c>
      <c r="E279" s="45" t="s">
        <v>599</v>
      </c>
      <c r="F279" s="48">
        <v>1</v>
      </c>
      <c r="G279" s="39">
        <v>18</v>
      </c>
      <c r="H279" s="39">
        <v>18</v>
      </c>
      <c r="I279" s="47">
        <v>0</v>
      </c>
    </row>
    <row r="280" spans="1:9" ht="15.75" thickBot="1" x14ac:dyDescent="0.3">
      <c r="A280" s="68" t="s">
        <v>389</v>
      </c>
      <c r="B280" s="70" t="s">
        <v>150</v>
      </c>
      <c r="C280" s="69">
        <v>70</v>
      </c>
      <c r="D280" s="1">
        <f t="shared" si="6"/>
        <v>3</v>
      </c>
      <c r="E280" s="68" t="s">
        <v>598</v>
      </c>
      <c r="F280" s="67"/>
      <c r="G280" s="66"/>
      <c r="H280" s="66"/>
      <c r="I280" s="65"/>
    </row>
    <row r="281" spans="1:9" ht="15.75" thickBot="1" x14ac:dyDescent="0.3">
      <c r="A281" s="61" t="s">
        <v>597</v>
      </c>
      <c r="B281" s="64" t="s">
        <v>150</v>
      </c>
      <c r="C281" s="63">
        <v>140</v>
      </c>
      <c r="D281" s="62">
        <v>7</v>
      </c>
      <c r="E281" s="61" t="s">
        <v>596</v>
      </c>
      <c r="F281" s="34">
        <v>1</v>
      </c>
      <c r="G281" s="33">
        <v>20</v>
      </c>
      <c r="H281" s="33">
        <v>20</v>
      </c>
      <c r="I281" s="32">
        <v>0</v>
      </c>
    </row>
    <row r="282" spans="1:9" ht="16.5" thickTop="1" thickBot="1" x14ac:dyDescent="0.3">
      <c r="A282" s="57" t="s">
        <v>595</v>
      </c>
      <c r="B282" s="60" t="s">
        <v>146</v>
      </c>
      <c r="C282" s="59">
        <v>60</v>
      </c>
      <c r="D282" s="58">
        <v>3</v>
      </c>
      <c r="E282" s="57" t="s">
        <v>594</v>
      </c>
      <c r="F282" s="56">
        <v>1</v>
      </c>
      <c r="G282" s="55">
        <v>23</v>
      </c>
      <c r="H282" s="55">
        <v>23</v>
      </c>
      <c r="I282" s="54">
        <v>0</v>
      </c>
    </row>
    <row r="283" spans="1:9" ht="15.75" thickBot="1" x14ac:dyDescent="0.3">
      <c r="A283" s="29" t="s">
        <v>593</v>
      </c>
      <c r="B283" s="43" t="s">
        <v>146</v>
      </c>
      <c r="C283" s="42">
        <v>40</v>
      </c>
      <c r="D283" s="52">
        <v>2</v>
      </c>
      <c r="E283" s="29" t="s">
        <v>592</v>
      </c>
      <c r="F283" s="53">
        <v>2</v>
      </c>
      <c r="G283" s="39">
        <v>10</v>
      </c>
      <c r="H283" s="39">
        <v>12</v>
      </c>
      <c r="I283" s="44">
        <v>2</v>
      </c>
    </row>
    <row r="284" spans="1:9" ht="15.75" thickBot="1" x14ac:dyDescent="0.3">
      <c r="A284" s="45" t="s">
        <v>533</v>
      </c>
      <c r="B284" s="43" t="s">
        <v>146</v>
      </c>
      <c r="C284" s="46">
        <v>40</v>
      </c>
      <c r="D284" s="52">
        <v>2</v>
      </c>
      <c r="E284" s="45" t="s">
        <v>591</v>
      </c>
      <c r="F284" s="53">
        <v>2</v>
      </c>
      <c r="G284" s="39">
        <v>11</v>
      </c>
      <c r="H284" s="39">
        <v>11</v>
      </c>
      <c r="I284" s="47">
        <v>0</v>
      </c>
    </row>
    <row r="285" spans="1:9" ht="30.75" thickBot="1" x14ac:dyDescent="0.3">
      <c r="A285" s="29" t="s">
        <v>590</v>
      </c>
      <c r="B285" s="43" t="s">
        <v>146</v>
      </c>
      <c r="C285" s="42">
        <v>40</v>
      </c>
      <c r="D285" s="52">
        <v>2</v>
      </c>
      <c r="E285" s="29" t="s">
        <v>589</v>
      </c>
      <c r="F285" s="48">
        <v>1</v>
      </c>
      <c r="G285" s="39">
        <v>11</v>
      </c>
      <c r="H285" s="39">
        <v>11</v>
      </c>
      <c r="I285" s="47">
        <v>0</v>
      </c>
    </row>
    <row r="286" spans="1:9" ht="15.75" thickBot="1" x14ac:dyDescent="0.3">
      <c r="A286" s="45" t="s">
        <v>274</v>
      </c>
      <c r="B286" s="43" t="s">
        <v>146</v>
      </c>
      <c r="C286" s="51">
        <v>70</v>
      </c>
      <c r="D286" s="50">
        <v>3</v>
      </c>
      <c r="E286" s="45" t="s">
        <v>585</v>
      </c>
      <c r="F286" s="40">
        <v>4</v>
      </c>
      <c r="G286" s="39">
        <v>13</v>
      </c>
      <c r="H286" s="39">
        <v>18</v>
      </c>
      <c r="I286" s="49">
        <v>5</v>
      </c>
    </row>
    <row r="287" spans="1:9" ht="15.75" thickBot="1" x14ac:dyDescent="0.3">
      <c r="A287" s="29" t="s">
        <v>450</v>
      </c>
      <c r="B287" s="43" t="s">
        <v>146</v>
      </c>
      <c r="C287" s="42">
        <v>80</v>
      </c>
      <c r="D287" s="39">
        <v>4</v>
      </c>
      <c r="E287" s="29" t="s">
        <v>588</v>
      </c>
      <c r="F287" s="48">
        <v>1</v>
      </c>
      <c r="G287" s="39">
        <v>11</v>
      </c>
      <c r="H287" s="39">
        <v>11</v>
      </c>
      <c r="I287" s="47">
        <v>0</v>
      </c>
    </row>
    <row r="288" spans="1:9" ht="15.75" thickBot="1" x14ac:dyDescent="0.3">
      <c r="A288" s="29" t="s">
        <v>587</v>
      </c>
      <c r="B288" s="43" t="s">
        <v>146</v>
      </c>
      <c r="C288" s="42">
        <v>80</v>
      </c>
      <c r="D288" s="39">
        <v>4</v>
      </c>
      <c r="E288" s="29" t="s">
        <v>586</v>
      </c>
      <c r="F288" s="48">
        <v>1</v>
      </c>
      <c r="G288" s="39">
        <v>16</v>
      </c>
      <c r="H288" s="39">
        <v>16</v>
      </c>
      <c r="I288" s="47">
        <v>0</v>
      </c>
    </row>
    <row r="289" spans="1:9" ht="15.75" thickBot="1" x14ac:dyDescent="0.3">
      <c r="A289" s="45" t="s">
        <v>509</v>
      </c>
      <c r="B289" s="43" t="s">
        <v>146</v>
      </c>
      <c r="C289" s="46">
        <v>95</v>
      </c>
      <c r="D289" s="41">
        <v>5</v>
      </c>
      <c r="E289" s="45" t="s">
        <v>585</v>
      </c>
      <c r="F289" s="40">
        <v>4</v>
      </c>
      <c r="G289" s="39">
        <v>14</v>
      </c>
      <c r="H289" s="39">
        <v>16</v>
      </c>
      <c r="I289" s="44">
        <v>2</v>
      </c>
    </row>
    <row r="290" spans="1:9" ht="30.75" thickBot="1" x14ac:dyDescent="0.3">
      <c r="A290" s="29" t="s">
        <v>584</v>
      </c>
      <c r="B290" s="43" t="s">
        <v>146</v>
      </c>
      <c r="C290" s="42">
        <v>100</v>
      </c>
      <c r="D290" s="41">
        <v>5</v>
      </c>
      <c r="E290" s="29" t="s">
        <v>583</v>
      </c>
      <c r="F290" s="40">
        <v>4</v>
      </c>
      <c r="G290" s="39">
        <v>19</v>
      </c>
      <c r="H290" s="39">
        <v>20</v>
      </c>
      <c r="I290" s="38">
        <v>1</v>
      </c>
    </row>
    <row r="291" spans="1:9" ht="15.75" thickBot="1" x14ac:dyDescent="0.3">
      <c r="A291" s="30" t="s">
        <v>582</v>
      </c>
      <c r="B291" s="37" t="s">
        <v>146</v>
      </c>
      <c r="C291" s="36">
        <v>130</v>
      </c>
      <c r="D291" s="35">
        <v>6</v>
      </c>
      <c r="E291" s="30" t="s">
        <v>581</v>
      </c>
      <c r="F291" s="34">
        <v>1</v>
      </c>
      <c r="G291" s="33">
        <v>20</v>
      </c>
      <c r="H291" s="33">
        <v>20</v>
      </c>
      <c r="I291" s="32">
        <v>0</v>
      </c>
    </row>
    <row r="292" spans="1:9" ht="15.75" thickTop="1" x14ac:dyDescent="0.25"/>
  </sheetData>
  <conditionalFormatting sqref="C2:C3 D3:E3 C5 C7:C13 C16">
    <cfRule type="expression" priority="29">
      <formula>MOD((C2-10),20)=0</formula>
    </cfRule>
  </conditionalFormatting>
  <conditionalFormatting sqref="C14:C16 C75:C80 C82:C88 C90:C128 C225:C255 C257:C262 C264:C281 C18:C55 C57:C71 C182:C223 C131:C180">
    <cfRule type="expression" dxfId="9" priority="28">
      <formula>MOD((C14-10),20)=0</formula>
    </cfRule>
  </conditionalFormatting>
  <conditionalFormatting sqref="C4:D4">
    <cfRule type="expression" priority="27">
      <formula>MOD((C4-10),20)=0</formula>
    </cfRule>
  </conditionalFormatting>
  <conditionalFormatting sqref="I90:I91 I197 I128 I2:I5 I77:I80 I18:I31 I7:I15 I82:I8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">
    <cfRule type="expression" priority="26">
      <formula>MOD((C6-10),20)=0</formula>
    </cfRule>
  </conditionalFormatting>
  <conditionalFormatting sqref="F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2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1">
    <cfRule type="expression" dxfId="8" priority="21">
      <formula>MOD((C181-10),20)=0</formula>
    </cfRule>
  </conditionalFormatting>
  <conditionalFormatting sqref="I18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2">
    <cfRule type="expression" dxfId="7" priority="19">
      <formula>MOD((C72-10),20)=0</formula>
    </cfRule>
  </conditionalFormatting>
  <conditionalFormatting sqref="I7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3:C74">
    <cfRule type="expression" dxfId="6" priority="17">
      <formula>MOD((C73-10),20)=0</formula>
    </cfRule>
  </conditionalFormatting>
  <conditionalFormatting sqref="I73:I7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24">
    <cfRule type="expression" dxfId="5" priority="15">
      <formula>MOD((C224-10),20)=0</formula>
    </cfRule>
  </conditionalFormatting>
  <conditionalFormatting sqref="I224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9">
    <cfRule type="expression" dxfId="4" priority="13">
      <formula>MOD((C89-10),20)=0</formula>
    </cfRule>
  </conditionalFormatting>
  <conditionalFormatting sqref="I8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0">
    <cfRule type="expression" dxfId="3" priority="11">
      <formula>MOD((C130-10),20)=0</formula>
    </cfRule>
  </conditionalFormatting>
  <conditionalFormatting sqref="I13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56">
    <cfRule type="expression" dxfId="2" priority="10">
      <formula>MOD((C256-10),20)=0</formula>
    </cfRule>
  </conditionalFormatting>
  <conditionalFormatting sqref="I256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55:F25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3">
    <cfRule type="expression" dxfId="1" priority="7">
      <formula>MOD((C263-10),20)=0</formula>
    </cfRule>
  </conditionalFormatting>
  <conditionalFormatting sqref="F26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6">
    <cfRule type="expression" dxfId="0" priority="2">
      <formula>MOD((C56-10),20)=0</formula>
    </cfRule>
  </conditionalFormatting>
  <conditionalFormatting sqref="F5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7:F80 F2:F5 F18:F31 F7:F15 F82:F224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">
    <cfRule type="expression" priority="1">
      <formula>MOD((E6-10),20)=0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AB51-CE88-46B4-B0A9-AE56CEE03491}">
  <dimension ref="A1:F38"/>
  <sheetViews>
    <sheetView workbookViewId="0">
      <selection activeCell="E18" sqref="E18:E34"/>
    </sheetView>
  </sheetViews>
  <sheetFormatPr defaultRowHeight="15" x14ac:dyDescent="0.25"/>
  <cols>
    <col min="1" max="1" width="9.7109375" style="1" bestFit="1" customWidth="1"/>
    <col min="2" max="2" width="10.7109375" style="1" bestFit="1" customWidth="1"/>
    <col min="3" max="3" width="5.7109375" style="1" bestFit="1" customWidth="1"/>
    <col min="4" max="4" width="9.7109375" style="1" bestFit="1" customWidth="1"/>
    <col min="5" max="5" width="8.42578125" style="1" bestFit="1" customWidth="1"/>
    <col min="6" max="6" width="12" style="1" bestFit="1" customWidth="1"/>
    <col min="7" max="16384" width="9.140625" style="1"/>
  </cols>
  <sheetData>
    <row r="1" spans="1:6" x14ac:dyDescent="0.25">
      <c r="C1" s="1" t="s">
        <v>420</v>
      </c>
      <c r="D1" s="1" t="s">
        <v>376</v>
      </c>
      <c r="E1" s="1" t="s">
        <v>364</v>
      </c>
      <c r="F1" s="1" t="s">
        <v>565</v>
      </c>
    </row>
    <row r="2" spans="1:6" x14ac:dyDescent="0.25">
      <c r="A2" s="1" t="s">
        <v>284</v>
      </c>
      <c r="B2" s="1" t="s">
        <v>351</v>
      </c>
      <c r="C2" s="1">
        <f>COUNTIFS(pokemon!$L:$L, $A2, pokemon!$M:$M, $B2, pokemon!$AD:$AD, C$1)</f>
        <v>1</v>
      </c>
      <c r="D2" s="1">
        <f>COUNTIFS(pokemon!$L:$L, $A2, pokemon!$M:$M, $B2, pokemon!$AD:$AD, D$1)</f>
        <v>3</v>
      </c>
      <c r="E2" s="1">
        <f>COUNTIFS(pokemon!$L:$L, $A2, pokemon!$M:$M, $B2, pokemon!$AD:$AD, E$1)</f>
        <v>3</v>
      </c>
      <c r="F2" s="1">
        <f t="shared" ref="F2:F13" si="0">SUM(C2,D2,E2)</f>
        <v>7</v>
      </c>
    </row>
    <row r="3" spans="1:6" x14ac:dyDescent="0.25">
      <c r="A3" s="1" t="s">
        <v>284</v>
      </c>
      <c r="B3" s="1" t="s">
        <v>283</v>
      </c>
      <c r="C3" s="1">
        <f>COUNTIFS(pokemon!$L:$L, $A3, pokemon!$M:$M, $B3, pokemon!$AD:$AD, C$1)</f>
        <v>5</v>
      </c>
      <c r="D3" s="1">
        <f>COUNTIFS(pokemon!$L:$L, $A3, pokemon!$M:$M, $B3, pokemon!$AD:$AD, D$1)</f>
        <v>6</v>
      </c>
      <c r="E3" s="1">
        <f>COUNTIFS(pokemon!$L:$L, $A3, pokemon!$M:$M, $B3, pokemon!$AD:$AD, E$1)</f>
        <v>8</v>
      </c>
      <c r="F3" s="1">
        <f t="shared" si="0"/>
        <v>19</v>
      </c>
    </row>
    <row r="4" spans="1:6" x14ac:dyDescent="0.25">
      <c r="A4" s="1" t="s">
        <v>284</v>
      </c>
      <c r="B4" s="1" t="s">
        <v>294</v>
      </c>
      <c r="C4" s="1">
        <f>COUNTIFS(pokemon!$L:$L, $A4, pokemon!$M:$M, $B4, pokemon!$AD:$AD, C$1)</f>
        <v>5</v>
      </c>
      <c r="D4" s="1">
        <f>COUNTIFS(pokemon!$L:$L, $A4, pokemon!$M:$M, $B4, pokemon!$AD:$AD, D$1)</f>
        <v>2</v>
      </c>
      <c r="E4" s="1">
        <f>COUNTIFS(pokemon!$L:$L, $A4, pokemon!$M:$M, $B4, pokemon!$AD:$AD, E$1)</f>
        <v>7</v>
      </c>
      <c r="F4" s="1">
        <f t="shared" si="0"/>
        <v>14</v>
      </c>
    </row>
    <row r="5" spans="1:6" x14ac:dyDescent="0.25">
      <c r="A5" s="1" t="s">
        <v>336</v>
      </c>
      <c r="B5" s="1" t="s">
        <v>351</v>
      </c>
      <c r="C5" s="1">
        <f>COUNTIFS(pokemon!$L:$L, $A5, pokemon!$M:$M, $B5, pokemon!$AD:$AD, C$1)</f>
        <v>2</v>
      </c>
      <c r="D5" s="1">
        <f>COUNTIFS(pokemon!$L:$L, $A5, pokemon!$M:$M, $B5, pokemon!$AD:$AD, D$1)</f>
        <v>3</v>
      </c>
      <c r="E5" s="1">
        <f>COUNTIFS(pokemon!$L:$L, $A5, pokemon!$M:$M, $B5, pokemon!$AD:$AD, E$1)</f>
        <v>4</v>
      </c>
      <c r="F5" s="1">
        <f t="shared" si="0"/>
        <v>9</v>
      </c>
    </row>
    <row r="6" spans="1:6" x14ac:dyDescent="0.25">
      <c r="A6" s="1" t="s">
        <v>336</v>
      </c>
      <c r="B6" s="1" t="s">
        <v>283</v>
      </c>
      <c r="C6" s="1">
        <f>COUNTIFS(pokemon!$L:$L, $A6, pokemon!$M:$M, $B6, pokemon!$AD:$AD, C$1)</f>
        <v>11</v>
      </c>
      <c r="D6" s="1">
        <f>COUNTIFS(pokemon!$L:$L, $A6, pokemon!$M:$M, $B6, pokemon!$AD:$AD, D$1)</f>
        <v>7</v>
      </c>
      <c r="E6" s="1">
        <f>COUNTIFS(pokemon!$L:$L, $A6, pokemon!$M:$M, $B6, pokemon!$AD:$AD, E$1)</f>
        <v>6</v>
      </c>
      <c r="F6" s="1">
        <f t="shared" si="0"/>
        <v>24</v>
      </c>
    </row>
    <row r="7" spans="1:6" x14ac:dyDescent="0.25">
      <c r="A7" s="1" t="s">
        <v>336</v>
      </c>
      <c r="B7" s="1" t="s">
        <v>294</v>
      </c>
      <c r="C7" s="1">
        <f>COUNTIFS(pokemon!$L:$L, $A7, pokemon!$M:$M, $B7, pokemon!$AD:$AD, C$1)</f>
        <v>1</v>
      </c>
      <c r="D7" s="1">
        <f>COUNTIFS(pokemon!$L:$L, $A7, pokemon!$M:$M, $B7, pokemon!$AD:$AD, D$1)</f>
        <v>3</v>
      </c>
      <c r="E7" s="1">
        <f>COUNTIFS(pokemon!$L:$L, $A7, pokemon!$M:$M, $B7, pokemon!$AD:$AD, E$1)</f>
        <v>5</v>
      </c>
      <c r="F7" s="1">
        <f t="shared" si="0"/>
        <v>9</v>
      </c>
    </row>
    <row r="8" spans="1:6" x14ac:dyDescent="0.25">
      <c r="A8" s="1" t="s">
        <v>295</v>
      </c>
      <c r="B8" s="1" t="s">
        <v>351</v>
      </c>
      <c r="C8" s="1">
        <f>COUNTIFS(pokemon!$L:$L, $A8, pokemon!$M:$M, $B8, pokemon!$AD:$AD, C$1)</f>
        <v>0</v>
      </c>
      <c r="D8" s="1">
        <f>COUNTIFS(pokemon!$L:$L, $A8, pokemon!$M:$M, $B8, pokemon!$AD:$AD, D$1)</f>
        <v>2</v>
      </c>
      <c r="E8" s="1">
        <f>COUNTIFS(pokemon!$L:$L, $A8, pokemon!$M:$M, $B8, pokemon!$AD:$AD, E$1)</f>
        <v>2</v>
      </c>
      <c r="F8" s="1">
        <f t="shared" si="0"/>
        <v>4</v>
      </c>
    </row>
    <row r="9" spans="1:6" x14ac:dyDescent="0.25">
      <c r="A9" s="1" t="s">
        <v>295</v>
      </c>
      <c r="B9" s="1" t="s">
        <v>283</v>
      </c>
      <c r="C9" s="1">
        <f>COUNTIFS(pokemon!$L:$L, $A9, pokemon!$M:$M, $B9, pokemon!$AD:$AD, C$1)</f>
        <v>7</v>
      </c>
      <c r="D9" s="1">
        <f>COUNTIFS(pokemon!$L:$L, $A9, pokemon!$M:$M, $B9, pokemon!$AD:$AD, D$1)</f>
        <v>5</v>
      </c>
      <c r="E9" s="1">
        <f>COUNTIFS(pokemon!$L:$L, $A9, pokemon!$M:$M, $B9, pokemon!$AD:$AD, E$1)</f>
        <v>5</v>
      </c>
      <c r="F9" s="1">
        <f t="shared" si="0"/>
        <v>17</v>
      </c>
    </row>
    <row r="10" spans="1:6" x14ac:dyDescent="0.25">
      <c r="A10" s="1" t="s">
        <v>295</v>
      </c>
      <c r="B10" s="1" t="s">
        <v>294</v>
      </c>
      <c r="C10" s="1">
        <f>COUNTIFS(pokemon!$L:$L, $A10, pokemon!$M:$M, $B10, pokemon!$AD:$AD, C$1)</f>
        <v>5</v>
      </c>
      <c r="D10" s="1">
        <f>COUNTIFS(pokemon!$L:$L, $A10, pokemon!$M:$M, $B10, pokemon!$AD:$AD, D$1)</f>
        <v>7</v>
      </c>
      <c r="E10" s="1">
        <f>COUNTIFS(pokemon!$L:$L, $A10, pokemon!$M:$M, $B10, pokemon!$AD:$AD, E$1)</f>
        <v>10</v>
      </c>
      <c r="F10" s="1">
        <f t="shared" si="0"/>
        <v>22</v>
      </c>
    </row>
    <row r="11" spans="1:6" x14ac:dyDescent="0.25">
      <c r="A11" s="1" t="s">
        <v>287</v>
      </c>
      <c r="B11" s="1" t="s">
        <v>351</v>
      </c>
      <c r="C11" s="1">
        <f>COUNTIFS(pokemon!$L:$L, $A11, pokemon!$M:$M, $B11, pokemon!$AD:$AD, C$1)</f>
        <v>1</v>
      </c>
      <c r="D11" s="1">
        <f>COUNTIFS(pokemon!$L:$L, $A11, pokemon!$M:$M, $B11, pokemon!$AD:$AD, D$1)</f>
        <v>3</v>
      </c>
      <c r="E11" s="1">
        <f>COUNTIFS(pokemon!$L:$L, $A11, pokemon!$M:$M, $B11, pokemon!$AD:$AD, E$1)</f>
        <v>1</v>
      </c>
      <c r="F11" s="1">
        <f t="shared" si="0"/>
        <v>5</v>
      </c>
    </row>
    <row r="12" spans="1:6" x14ac:dyDescent="0.25">
      <c r="A12" s="1" t="s">
        <v>287</v>
      </c>
      <c r="B12" s="1" t="s">
        <v>283</v>
      </c>
      <c r="C12" s="1">
        <f>COUNTIFS(pokemon!$L:$L, $A12, pokemon!$M:$M, $B12, pokemon!$AD:$AD, C$1)</f>
        <v>7</v>
      </c>
      <c r="D12" s="1">
        <f>COUNTIFS(pokemon!$L:$L, $A12, pokemon!$M:$M, $B12, pokemon!$AD:$AD, D$1)</f>
        <v>6</v>
      </c>
      <c r="E12" s="1">
        <f>COUNTIFS(pokemon!$L:$L, $A12, pokemon!$M:$M, $B12, pokemon!$AD:$AD, E$1)</f>
        <v>4</v>
      </c>
      <c r="F12" s="1">
        <f t="shared" si="0"/>
        <v>17</v>
      </c>
    </row>
    <row r="13" spans="1:6" x14ac:dyDescent="0.25">
      <c r="A13" s="1" t="s">
        <v>287</v>
      </c>
      <c r="B13" s="1" t="s">
        <v>294</v>
      </c>
      <c r="C13" s="1">
        <f>COUNTIFS(pokemon!$L:$L, $A13, pokemon!$M:$M, $B13, pokemon!$AD:$AD, C$1)</f>
        <v>1</v>
      </c>
      <c r="D13" s="1">
        <f>COUNTIFS(pokemon!$L:$L, $A13, pokemon!$M:$M, $B13, pokemon!$AD:$AD, D$1)</f>
        <v>0</v>
      </c>
      <c r="E13" s="1">
        <f>COUNTIFS(pokemon!$L:$L, $A13, pokemon!$M:$M, $B13, pokemon!$AD:$AD, E$1)</f>
        <v>4</v>
      </c>
      <c r="F13" s="1">
        <f t="shared" si="0"/>
        <v>5</v>
      </c>
    </row>
    <row r="14" spans="1:6" x14ac:dyDescent="0.25">
      <c r="C14" s="1">
        <f>SUM(C2:C13)</f>
        <v>46</v>
      </c>
      <c r="D14" s="1">
        <f>SUM(D2:D13)</f>
        <v>47</v>
      </c>
      <c r="E14" s="1">
        <f>SUM(E2:E13)</f>
        <v>59</v>
      </c>
    </row>
    <row r="16" spans="1:6" x14ac:dyDescent="0.25">
      <c r="D16" s="1" t="s">
        <v>930</v>
      </c>
      <c r="E16" s="1" t="s">
        <v>929</v>
      </c>
      <c r="F16" s="1" t="s">
        <v>928</v>
      </c>
    </row>
    <row r="17" spans="1:6" x14ac:dyDescent="0.25">
      <c r="A17" s="1" t="s">
        <v>138</v>
      </c>
      <c r="B17" s="1">
        <f>COUNTIF(pokemon!C$2:C$135, $A17)</f>
        <v>19</v>
      </c>
      <c r="C17" s="1">
        <f>COUNTIF(pokemon!D$2:D$135, $A17)</f>
        <v>0</v>
      </c>
      <c r="D17" s="1">
        <f t="shared" ref="D17:D34" si="1">SUM(B17,C17)</f>
        <v>19</v>
      </c>
      <c r="E17" s="1">
        <f>SUMIF(moves!B:B, A17, moves!F:F)</f>
        <v>17</v>
      </c>
      <c r="F17" s="1">
        <f t="shared" ref="F17:F34" si="2">E17/D17</f>
        <v>0.89473684210526316</v>
      </c>
    </row>
    <row r="18" spans="1:6" x14ac:dyDescent="0.25">
      <c r="A18" s="1" t="s">
        <v>160</v>
      </c>
      <c r="B18" s="1">
        <f>COUNTIF(pokemon!C$2:C$135, $A18)</f>
        <v>11</v>
      </c>
      <c r="C18" s="1">
        <f>COUNTIF(pokemon!D$2:D$135, $A18)</f>
        <v>2</v>
      </c>
      <c r="D18" s="1">
        <f t="shared" si="1"/>
        <v>13</v>
      </c>
      <c r="E18" s="1">
        <f>SUMIF(moves!B:B, A18, moves!F:F)</f>
        <v>41</v>
      </c>
      <c r="F18" s="1">
        <f t="shared" si="2"/>
        <v>3.1538461538461537</v>
      </c>
    </row>
    <row r="19" spans="1:6" x14ac:dyDescent="0.25">
      <c r="A19" s="1" t="s">
        <v>140</v>
      </c>
      <c r="B19" s="1">
        <f>COUNTIF(pokemon!C$2:C$135, $A19)</f>
        <v>26</v>
      </c>
      <c r="C19" s="1">
        <f>COUNTIF(pokemon!D$2:D$135, $A19)</f>
        <v>0</v>
      </c>
      <c r="D19" s="1">
        <f t="shared" si="1"/>
        <v>26</v>
      </c>
      <c r="E19" s="1" t="e">
        <f>SUMIF(moves!B:B, A19, moves!F:F)</f>
        <v>#VALUE!</v>
      </c>
      <c r="F19" s="1" t="e">
        <f t="shared" si="2"/>
        <v>#VALUE!</v>
      </c>
    </row>
    <row r="20" spans="1:6" x14ac:dyDescent="0.25">
      <c r="A20" s="1" t="s">
        <v>152</v>
      </c>
      <c r="B20" s="1">
        <f>COUNTIF(pokemon!C$2:C$135, $A20)</f>
        <v>11</v>
      </c>
      <c r="C20" s="1">
        <f>COUNTIF(pokemon!D$2:D$135, $A20)</f>
        <v>2</v>
      </c>
      <c r="D20" s="1">
        <f t="shared" si="1"/>
        <v>13</v>
      </c>
      <c r="E20" s="1">
        <f>SUMIF(moves!B:B, A20, moves!F:F)</f>
        <v>20</v>
      </c>
      <c r="F20" s="1">
        <f t="shared" si="2"/>
        <v>1.5384615384615385</v>
      </c>
    </row>
    <row r="21" spans="1:6" x14ac:dyDescent="0.25">
      <c r="A21" s="1" t="s">
        <v>182</v>
      </c>
      <c r="B21" s="1">
        <f>COUNTIF(pokemon!C$2:C$135, $A21)</f>
        <v>13</v>
      </c>
      <c r="C21" s="1">
        <f>COUNTIF(pokemon!D$2:D$135, $A21)</f>
        <v>1</v>
      </c>
      <c r="D21" s="1">
        <f t="shared" si="1"/>
        <v>14</v>
      </c>
      <c r="E21" s="1">
        <f>SUMIF(moves!B:B, A21, moves!F:F)</f>
        <v>12</v>
      </c>
      <c r="F21" s="1">
        <f t="shared" si="2"/>
        <v>0.8571428571428571</v>
      </c>
    </row>
    <row r="22" spans="1:6" x14ac:dyDescent="0.25">
      <c r="A22" s="1" t="s">
        <v>161</v>
      </c>
      <c r="B22" s="1">
        <f>COUNTIF(pokemon!C$2:C$135, $A22)</f>
        <v>7</v>
      </c>
      <c r="C22" s="1">
        <f>COUNTIF(pokemon!D$2:D$135, $A22)</f>
        <v>2</v>
      </c>
      <c r="D22" s="1">
        <f t="shared" si="1"/>
        <v>9</v>
      </c>
      <c r="E22" s="1">
        <f>SUMIF(moves!B:B, A22, moves!F:F)</f>
        <v>4</v>
      </c>
      <c r="F22" s="1">
        <f t="shared" si="2"/>
        <v>0.44444444444444442</v>
      </c>
    </row>
    <row r="23" spans="1:6" x14ac:dyDescent="0.25">
      <c r="A23" s="1" t="s">
        <v>168</v>
      </c>
      <c r="B23" s="1">
        <f>COUNTIF(pokemon!C$2:C$135, $A23)</f>
        <v>2</v>
      </c>
      <c r="C23" s="1">
        <f>COUNTIF(pokemon!D$2:D$135, $A23)</f>
        <v>2</v>
      </c>
      <c r="D23" s="1">
        <f t="shared" si="1"/>
        <v>4</v>
      </c>
      <c r="E23" s="1">
        <f>SUMIF(moves!B:B, A23, moves!F:F)</f>
        <v>4</v>
      </c>
      <c r="F23" s="1">
        <f t="shared" si="2"/>
        <v>1</v>
      </c>
    </row>
    <row r="24" spans="1:6" x14ac:dyDescent="0.25">
      <c r="A24" s="1" t="s">
        <v>159</v>
      </c>
      <c r="B24" s="1">
        <f>COUNTIF(pokemon!C$2:C$135, $A24)</f>
        <v>0</v>
      </c>
      <c r="C24" s="1">
        <f>COUNTIF(pokemon!D$2:D$135, $A24)</f>
        <v>5</v>
      </c>
      <c r="D24" s="1">
        <f t="shared" si="1"/>
        <v>5</v>
      </c>
      <c r="E24" s="1">
        <f>SUMIF(moves!B:B, A24, moves!F:F)</f>
        <v>3</v>
      </c>
      <c r="F24" s="1">
        <f t="shared" si="2"/>
        <v>0.6</v>
      </c>
    </row>
    <row r="25" spans="1:6" x14ac:dyDescent="0.25">
      <c r="A25" s="1" t="s">
        <v>145</v>
      </c>
      <c r="B25" s="1">
        <f>COUNTIF(pokemon!C$2:C$135, $A25)</f>
        <v>4</v>
      </c>
      <c r="C25" s="1">
        <f>COUNTIF(pokemon!D$2:D$135, $A25)</f>
        <v>8</v>
      </c>
      <c r="D25" s="1">
        <f t="shared" si="1"/>
        <v>12</v>
      </c>
      <c r="E25" s="1">
        <f>SUMIF(moves!B:B, A25, moves!F:F)</f>
        <v>5</v>
      </c>
      <c r="F25" s="1">
        <f t="shared" si="2"/>
        <v>0.41666666666666669</v>
      </c>
    </row>
    <row r="26" spans="1:6" x14ac:dyDescent="0.25">
      <c r="A26" s="1" t="s">
        <v>139</v>
      </c>
      <c r="B26" s="1">
        <f>COUNTIF(pokemon!C$2:C$135, $A26)</f>
        <v>0</v>
      </c>
      <c r="C26" s="1">
        <f>COUNTIF(pokemon!D$2:D$135, $A26)</f>
        <v>20</v>
      </c>
      <c r="D26" s="1">
        <f t="shared" si="1"/>
        <v>20</v>
      </c>
      <c r="E26" s="1">
        <f>SUMIF(moves!B:B, A26, moves!F:F)</f>
        <v>5</v>
      </c>
      <c r="F26" s="1">
        <f t="shared" si="2"/>
        <v>0.25</v>
      </c>
    </row>
    <row r="27" spans="1:6" x14ac:dyDescent="0.25">
      <c r="A27" s="1" t="s">
        <v>171</v>
      </c>
      <c r="B27" s="1">
        <f>COUNTIF(pokemon!C$2:C$135, $A27)</f>
        <v>8</v>
      </c>
      <c r="C27" s="1">
        <f>COUNTIF(pokemon!D$2:D$135, $A27)</f>
        <v>6</v>
      </c>
      <c r="D27" s="1">
        <f t="shared" si="1"/>
        <v>14</v>
      </c>
      <c r="E27" s="1">
        <f>SUMIF(moves!B:B, A27, moves!F:F)</f>
        <v>6</v>
      </c>
      <c r="F27" s="1">
        <f t="shared" si="2"/>
        <v>0.42857142857142855</v>
      </c>
    </row>
    <row r="28" spans="1:6" x14ac:dyDescent="0.25">
      <c r="A28" s="1" t="s">
        <v>169</v>
      </c>
      <c r="B28" s="1">
        <f>COUNTIF(pokemon!C$2:C$135, $A28)</f>
        <v>11</v>
      </c>
      <c r="C28" s="1">
        <f>COUNTIF(pokemon!D$2:D$135, $A28)</f>
        <v>0</v>
      </c>
      <c r="D28" s="1">
        <f t="shared" si="1"/>
        <v>11</v>
      </c>
      <c r="E28" s="1">
        <f>SUMIF(moves!B:B, A28, moves!F:F)</f>
        <v>6</v>
      </c>
      <c r="F28" s="1">
        <f t="shared" si="2"/>
        <v>0.54545454545454541</v>
      </c>
    </row>
    <row r="29" spans="1:6" x14ac:dyDescent="0.25">
      <c r="A29" s="1" t="s">
        <v>156</v>
      </c>
      <c r="B29" s="1">
        <f>COUNTIF(pokemon!C$2:C$135, $A29)</f>
        <v>4</v>
      </c>
      <c r="C29" s="1">
        <f>COUNTIF(pokemon!D$2:D$135, $A29)</f>
        <v>3</v>
      </c>
      <c r="D29" s="1">
        <f t="shared" si="1"/>
        <v>7</v>
      </c>
      <c r="E29" s="1">
        <f>SUMIF(moves!B:B, A29, moves!F:F)</f>
        <v>10</v>
      </c>
      <c r="F29" s="1">
        <f t="shared" si="2"/>
        <v>1.4285714285714286</v>
      </c>
    </row>
    <row r="30" spans="1:6" x14ac:dyDescent="0.25">
      <c r="A30" s="1" t="s">
        <v>297</v>
      </c>
      <c r="B30" s="1">
        <f>COUNTIF(pokemon!C$2:C$135, $A30)</f>
        <v>2</v>
      </c>
      <c r="C30" s="1">
        <f>COUNTIF(pokemon!D$2:D$135, $A30)</f>
        <v>0</v>
      </c>
      <c r="D30" s="1">
        <f t="shared" si="1"/>
        <v>2</v>
      </c>
      <c r="E30" s="1">
        <f>SUMIF(moves!B:B, A30, moves!F:F)</f>
        <v>20</v>
      </c>
      <c r="F30" s="1">
        <f t="shared" si="2"/>
        <v>10</v>
      </c>
    </row>
    <row r="31" spans="1:6" x14ac:dyDescent="0.25">
      <c r="A31" s="1" t="s">
        <v>137</v>
      </c>
      <c r="B31" s="1">
        <f>COUNTIF(pokemon!C$2:C$135, $A31)</f>
        <v>0</v>
      </c>
      <c r="C31" s="1">
        <f>COUNTIF(pokemon!D$2:D$135, $A31)</f>
        <v>1</v>
      </c>
      <c r="D31" s="1">
        <f t="shared" si="1"/>
        <v>1</v>
      </c>
      <c r="E31" s="1">
        <f>SUMIF(moves!B:B, A31, moves!F:F)</f>
        <v>21</v>
      </c>
      <c r="F31" s="1">
        <f t="shared" si="2"/>
        <v>21</v>
      </c>
    </row>
    <row r="32" spans="1:6" x14ac:dyDescent="0.25">
      <c r="A32" s="1" t="s">
        <v>147</v>
      </c>
      <c r="B32" s="1">
        <f>COUNTIF(pokemon!C$2:C$135, $A32)</f>
        <v>7</v>
      </c>
      <c r="C32" s="1">
        <f>COUNTIF(pokemon!D$2:D$135, $A32)</f>
        <v>1</v>
      </c>
      <c r="D32" s="1">
        <f t="shared" si="1"/>
        <v>8</v>
      </c>
      <c r="E32" s="1">
        <f>SUMIF(moves!B:B, A32, moves!F:F)</f>
        <v>26</v>
      </c>
      <c r="F32" s="1">
        <f t="shared" si="2"/>
        <v>3.25</v>
      </c>
    </row>
    <row r="33" spans="1:6" x14ac:dyDescent="0.25">
      <c r="A33" s="1" t="s">
        <v>150</v>
      </c>
      <c r="B33" s="1">
        <f>COUNTIF(pokemon!C$2:C$135, $A33)</f>
        <v>2</v>
      </c>
      <c r="C33" s="1">
        <f>COUNTIF(pokemon!D$2:D$135, $A33)</f>
        <v>2</v>
      </c>
      <c r="D33" s="1">
        <f t="shared" si="1"/>
        <v>4</v>
      </c>
      <c r="E33" s="1">
        <f>SUMIF(moves!B:B, A33, moves!F:F)</f>
        <v>22</v>
      </c>
      <c r="F33" s="1">
        <f t="shared" si="2"/>
        <v>5.5</v>
      </c>
    </row>
    <row r="34" spans="1:6" x14ac:dyDescent="0.25">
      <c r="A34" s="1" t="s">
        <v>146</v>
      </c>
      <c r="B34" s="1">
        <f>COUNTIF(pokemon!C$2:C$135, $A34)</f>
        <v>7</v>
      </c>
      <c r="C34" s="1">
        <f>COUNTIF(pokemon!D$2:D$135, $A34)</f>
        <v>5</v>
      </c>
      <c r="D34" s="1">
        <f t="shared" si="1"/>
        <v>12</v>
      </c>
      <c r="E34" s="1">
        <f>SUMIF(moves!B:B, A34, moves!F:F)</f>
        <v>21</v>
      </c>
      <c r="F34" s="1">
        <f t="shared" si="2"/>
        <v>1.75</v>
      </c>
    </row>
    <row r="37" spans="1:6" x14ac:dyDescent="0.25">
      <c r="B37" s="8"/>
    </row>
    <row r="38" spans="1:6" x14ac:dyDescent="0.25">
      <c r="B38" s="8"/>
    </row>
  </sheetData>
  <conditionalFormatting sqref="D17:D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E16 E17:E34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E13 C15:E16 E17:E3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C66C-AFD4-4F3F-BD4B-5F4285CCA9B3}">
  <dimension ref="A1:J167"/>
  <sheetViews>
    <sheetView workbookViewId="0">
      <selection activeCell="E1" sqref="E1:E1048576"/>
    </sheetView>
  </sheetViews>
  <sheetFormatPr defaultRowHeight="15" x14ac:dyDescent="0.25"/>
  <sheetData>
    <row r="1" spans="1:10" ht="30.75" thickBot="1" x14ac:dyDescent="0.3">
      <c r="A1" s="2">
        <v>152</v>
      </c>
      <c r="B1" s="3" t="s">
        <v>48</v>
      </c>
      <c r="C1" s="3" t="s">
        <v>102</v>
      </c>
      <c r="D1" s="4">
        <v>318</v>
      </c>
      <c r="E1" s="2">
        <v>45</v>
      </c>
      <c r="F1" s="2">
        <v>49</v>
      </c>
      <c r="G1" s="2">
        <v>65</v>
      </c>
      <c r="H1" s="2">
        <v>49</v>
      </c>
      <c r="I1" s="2">
        <v>65</v>
      </c>
      <c r="J1" s="2">
        <v>45</v>
      </c>
    </row>
    <row r="2" spans="1:10" ht="18.75" thickBot="1" x14ac:dyDescent="0.3">
      <c r="A2" s="2">
        <v>153</v>
      </c>
      <c r="B2" s="3" t="s">
        <v>49</v>
      </c>
      <c r="C2" s="3" t="s">
        <v>102</v>
      </c>
      <c r="D2" s="4">
        <v>405</v>
      </c>
      <c r="E2" s="2">
        <v>60</v>
      </c>
      <c r="F2" s="2">
        <v>62</v>
      </c>
      <c r="G2" s="2">
        <v>80</v>
      </c>
      <c r="H2" s="2">
        <v>63</v>
      </c>
      <c r="I2" s="2">
        <v>80</v>
      </c>
      <c r="J2" s="2">
        <v>60</v>
      </c>
    </row>
    <row r="3" spans="1:10" ht="30.75" thickBot="1" x14ac:dyDescent="0.3">
      <c r="A3" s="2">
        <v>154</v>
      </c>
      <c r="B3" s="3" t="s">
        <v>50</v>
      </c>
      <c r="C3" s="3" t="s">
        <v>102</v>
      </c>
      <c r="D3" s="4">
        <v>525</v>
      </c>
      <c r="E3" s="2">
        <v>80</v>
      </c>
      <c r="F3" s="2">
        <v>82</v>
      </c>
      <c r="G3" s="2">
        <v>100</v>
      </c>
      <c r="H3" s="2">
        <v>83</v>
      </c>
      <c r="I3" s="2">
        <v>100</v>
      </c>
      <c r="J3" s="2">
        <v>80</v>
      </c>
    </row>
    <row r="4" spans="1:10" ht="30.75" thickBot="1" x14ac:dyDescent="0.3">
      <c r="A4" s="2">
        <v>155</v>
      </c>
      <c r="B4" s="3" t="s">
        <v>51</v>
      </c>
      <c r="C4" s="3" t="s">
        <v>103</v>
      </c>
      <c r="D4" s="4">
        <v>309</v>
      </c>
      <c r="E4" s="2">
        <v>39</v>
      </c>
      <c r="F4" s="2">
        <v>52</v>
      </c>
      <c r="G4" s="2">
        <v>43</v>
      </c>
      <c r="H4" s="2">
        <v>60</v>
      </c>
      <c r="I4" s="2">
        <v>50</v>
      </c>
      <c r="J4" s="2">
        <v>65</v>
      </c>
    </row>
    <row r="5" spans="1:10" ht="18.75" thickBot="1" x14ac:dyDescent="0.3">
      <c r="A5" s="2">
        <v>156</v>
      </c>
      <c r="B5" s="3" t="s">
        <v>52</v>
      </c>
      <c r="C5" s="3" t="s">
        <v>103</v>
      </c>
      <c r="D5" s="4">
        <v>405</v>
      </c>
      <c r="E5" s="2">
        <v>58</v>
      </c>
      <c r="F5" s="2">
        <v>64</v>
      </c>
      <c r="G5" s="2">
        <v>58</v>
      </c>
      <c r="H5" s="2">
        <v>80</v>
      </c>
      <c r="I5" s="2">
        <v>65</v>
      </c>
      <c r="J5" s="2">
        <v>80</v>
      </c>
    </row>
    <row r="6" spans="1:10" ht="30.75" thickBot="1" x14ac:dyDescent="0.3">
      <c r="A6" s="2">
        <v>157</v>
      </c>
      <c r="B6" s="3" t="s">
        <v>53</v>
      </c>
      <c r="C6" s="3" t="s">
        <v>103</v>
      </c>
      <c r="D6" s="4">
        <v>534</v>
      </c>
      <c r="E6" s="2">
        <v>78</v>
      </c>
      <c r="F6" s="2">
        <v>84</v>
      </c>
      <c r="G6" s="2">
        <v>78</v>
      </c>
      <c r="H6" s="2">
        <v>109</v>
      </c>
      <c r="I6" s="2">
        <v>85</v>
      </c>
      <c r="J6" s="2">
        <v>100</v>
      </c>
    </row>
    <row r="7" spans="1:10" ht="30.75" thickBot="1" x14ac:dyDescent="0.3">
      <c r="A7" s="2">
        <v>158</v>
      </c>
      <c r="B7" s="3" t="s">
        <v>54</v>
      </c>
      <c r="C7" s="3" t="s">
        <v>104</v>
      </c>
      <c r="D7" s="4">
        <v>314</v>
      </c>
      <c r="E7" s="2">
        <v>50</v>
      </c>
      <c r="F7" s="2">
        <v>65</v>
      </c>
      <c r="G7" s="2">
        <v>64</v>
      </c>
      <c r="H7" s="2">
        <v>44</v>
      </c>
      <c r="I7" s="2">
        <v>48</v>
      </c>
      <c r="J7" s="2">
        <v>43</v>
      </c>
    </row>
    <row r="8" spans="1:10" ht="30.75" thickBot="1" x14ac:dyDescent="0.3">
      <c r="A8" s="2">
        <v>159</v>
      </c>
      <c r="B8" s="3" t="s">
        <v>55</v>
      </c>
      <c r="C8" s="3" t="s">
        <v>104</v>
      </c>
      <c r="D8" s="4">
        <v>405</v>
      </c>
      <c r="E8" s="2">
        <v>65</v>
      </c>
      <c r="F8" s="2">
        <v>80</v>
      </c>
      <c r="G8" s="2">
        <v>80</v>
      </c>
      <c r="H8" s="2">
        <v>59</v>
      </c>
      <c r="I8" s="2">
        <v>63</v>
      </c>
      <c r="J8" s="2">
        <v>58</v>
      </c>
    </row>
    <row r="9" spans="1:10" ht="30.75" thickBot="1" x14ac:dyDescent="0.3">
      <c r="A9" s="2">
        <v>160</v>
      </c>
      <c r="B9" s="3" t="s">
        <v>56</v>
      </c>
      <c r="C9" s="3" t="s">
        <v>104</v>
      </c>
      <c r="D9" s="4">
        <v>530</v>
      </c>
      <c r="E9" s="2">
        <v>85</v>
      </c>
      <c r="F9" s="2">
        <v>105</v>
      </c>
      <c r="G9" s="2">
        <v>100</v>
      </c>
      <c r="H9" s="2">
        <v>79</v>
      </c>
      <c r="I9" s="2">
        <v>83</v>
      </c>
      <c r="J9" s="2">
        <v>78</v>
      </c>
    </row>
    <row r="10" spans="1:10" ht="30.75" thickBot="1" x14ac:dyDescent="0.3">
      <c r="A10" s="2">
        <v>161</v>
      </c>
      <c r="B10" s="3" t="s">
        <v>57</v>
      </c>
      <c r="C10" s="3" t="s">
        <v>105</v>
      </c>
      <c r="D10" s="4">
        <v>215</v>
      </c>
      <c r="E10" s="2">
        <v>35</v>
      </c>
      <c r="F10" s="2">
        <v>46</v>
      </c>
      <c r="G10" s="2">
        <v>34</v>
      </c>
      <c r="H10" s="2">
        <v>35</v>
      </c>
      <c r="I10" s="2">
        <v>45</v>
      </c>
      <c r="J10" s="2">
        <v>20</v>
      </c>
    </row>
    <row r="11" spans="1:10" ht="30.75" thickBot="1" x14ac:dyDescent="0.3">
      <c r="A11" s="2">
        <v>162</v>
      </c>
      <c r="B11" s="3" t="s">
        <v>58</v>
      </c>
      <c r="C11" s="3" t="s">
        <v>105</v>
      </c>
      <c r="D11" s="4">
        <v>415</v>
      </c>
      <c r="E11" s="2">
        <v>85</v>
      </c>
      <c r="F11" s="2">
        <v>76</v>
      </c>
      <c r="G11" s="2">
        <v>64</v>
      </c>
      <c r="H11" s="2">
        <v>45</v>
      </c>
      <c r="I11" s="2">
        <v>55</v>
      </c>
      <c r="J11" s="2">
        <v>90</v>
      </c>
    </row>
    <row r="12" spans="1:10" ht="30" x14ac:dyDescent="0.25">
      <c r="A12" s="195">
        <v>163</v>
      </c>
      <c r="B12" s="197" t="s">
        <v>44</v>
      </c>
      <c r="C12" s="6" t="s">
        <v>105</v>
      </c>
      <c r="D12" s="199">
        <v>262</v>
      </c>
      <c r="E12" s="195">
        <v>60</v>
      </c>
      <c r="F12" s="195">
        <v>30</v>
      </c>
      <c r="G12" s="195">
        <v>30</v>
      </c>
      <c r="H12" s="195">
        <v>36</v>
      </c>
      <c r="I12" s="195">
        <v>56</v>
      </c>
      <c r="J12" s="195">
        <v>50</v>
      </c>
    </row>
    <row r="13" spans="1:10" ht="15.75" thickBot="1" x14ac:dyDescent="0.3">
      <c r="A13" s="196"/>
      <c r="B13" s="198"/>
      <c r="C13" s="7" t="s">
        <v>106</v>
      </c>
      <c r="D13" s="200"/>
      <c r="E13" s="196"/>
      <c r="F13" s="196"/>
      <c r="G13" s="196"/>
      <c r="H13" s="196"/>
      <c r="I13" s="196"/>
      <c r="J13" s="196"/>
    </row>
    <row r="14" spans="1:10" ht="30" x14ac:dyDescent="0.25">
      <c r="A14" s="195">
        <v>164</v>
      </c>
      <c r="B14" s="197" t="s">
        <v>45</v>
      </c>
      <c r="C14" s="6" t="s">
        <v>105</v>
      </c>
      <c r="D14" s="199">
        <v>452</v>
      </c>
      <c r="E14" s="195">
        <v>100</v>
      </c>
      <c r="F14" s="195">
        <v>50</v>
      </c>
      <c r="G14" s="195">
        <v>50</v>
      </c>
      <c r="H14" s="195">
        <v>86</v>
      </c>
      <c r="I14" s="195">
        <v>96</v>
      </c>
      <c r="J14" s="195">
        <v>70</v>
      </c>
    </row>
    <row r="15" spans="1:10" ht="15.75" thickBot="1" x14ac:dyDescent="0.3">
      <c r="A15" s="196"/>
      <c r="B15" s="198"/>
      <c r="C15" s="7" t="s">
        <v>106</v>
      </c>
      <c r="D15" s="200"/>
      <c r="E15" s="196"/>
      <c r="F15" s="196"/>
      <c r="G15" s="196"/>
      <c r="H15" s="196"/>
      <c r="I15" s="196"/>
      <c r="J15" s="196"/>
    </row>
    <row r="16" spans="1:10" x14ac:dyDescent="0.25">
      <c r="A16" s="195">
        <v>165</v>
      </c>
      <c r="B16" s="197" t="s">
        <v>59</v>
      </c>
      <c r="C16" s="6" t="s">
        <v>107</v>
      </c>
      <c r="D16" s="199">
        <v>265</v>
      </c>
      <c r="E16" s="195">
        <v>40</v>
      </c>
      <c r="F16" s="195">
        <v>20</v>
      </c>
      <c r="G16" s="195">
        <v>30</v>
      </c>
      <c r="H16" s="195">
        <v>40</v>
      </c>
      <c r="I16" s="195">
        <v>80</v>
      </c>
      <c r="J16" s="195">
        <v>55</v>
      </c>
    </row>
    <row r="17" spans="1:10" ht="15.75" thickBot="1" x14ac:dyDescent="0.3">
      <c r="A17" s="196"/>
      <c r="B17" s="198"/>
      <c r="C17" s="7" t="s">
        <v>106</v>
      </c>
      <c r="D17" s="200"/>
      <c r="E17" s="196"/>
      <c r="F17" s="196"/>
      <c r="G17" s="196"/>
      <c r="H17" s="196"/>
      <c r="I17" s="196"/>
      <c r="J17" s="196"/>
    </row>
    <row r="18" spans="1:10" x14ac:dyDescent="0.25">
      <c r="A18" s="195">
        <v>166</v>
      </c>
      <c r="B18" s="197" t="s">
        <v>60</v>
      </c>
      <c r="C18" s="6" t="s">
        <v>107</v>
      </c>
      <c r="D18" s="199">
        <v>390</v>
      </c>
      <c r="E18" s="195">
        <v>55</v>
      </c>
      <c r="F18" s="195">
        <v>35</v>
      </c>
      <c r="G18" s="195">
        <v>50</v>
      </c>
      <c r="H18" s="195">
        <v>55</v>
      </c>
      <c r="I18" s="195">
        <v>110</v>
      </c>
      <c r="J18" s="195">
        <v>85</v>
      </c>
    </row>
    <row r="19" spans="1:10" ht="15.75" thickBot="1" x14ac:dyDescent="0.3">
      <c r="A19" s="196"/>
      <c r="B19" s="198"/>
      <c r="C19" s="7" t="s">
        <v>106</v>
      </c>
      <c r="D19" s="200"/>
      <c r="E19" s="196"/>
      <c r="F19" s="196"/>
      <c r="G19" s="196"/>
      <c r="H19" s="196"/>
      <c r="I19" s="196"/>
      <c r="J19" s="196"/>
    </row>
    <row r="20" spans="1:10" x14ac:dyDescent="0.25">
      <c r="A20" s="195">
        <v>167</v>
      </c>
      <c r="B20" s="197" t="s">
        <v>61</v>
      </c>
      <c r="C20" s="6" t="s">
        <v>107</v>
      </c>
      <c r="D20" s="199">
        <v>250</v>
      </c>
      <c r="E20" s="195">
        <v>40</v>
      </c>
      <c r="F20" s="195">
        <v>60</v>
      </c>
      <c r="G20" s="195">
        <v>40</v>
      </c>
      <c r="H20" s="195">
        <v>40</v>
      </c>
      <c r="I20" s="195">
        <v>40</v>
      </c>
      <c r="J20" s="195">
        <v>30</v>
      </c>
    </row>
    <row r="21" spans="1:10" ht="30.75" thickBot="1" x14ac:dyDescent="0.3">
      <c r="A21" s="196"/>
      <c r="B21" s="198"/>
      <c r="C21" s="7" t="s">
        <v>108</v>
      </c>
      <c r="D21" s="200"/>
      <c r="E21" s="196"/>
      <c r="F21" s="196"/>
      <c r="G21" s="196"/>
      <c r="H21" s="196"/>
      <c r="I21" s="196"/>
      <c r="J21" s="196"/>
    </row>
    <row r="22" spans="1:10" x14ac:dyDescent="0.25">
      <c r="A22" s="195">
        <v>168</v>
      </c>
      <c r="B22" s="197" t="s">
        <v>62</v>
      </c>
      <c r="C22" s="6" t="s">
        <v>107</v>
      </c>
      <c r="D22" s="199">
        <v>400</v>
      </c>
      <c r="E22" s="195">
        <v>70</v>
      </c>
      <c r="F22" s="195">
        <v>90</v>
      </c>
      <c r="G22" s="195">
        <v>70</v>
      </c>
      <c r="H22" s="195">
        <v>60</v>
      </c>
      <c r="I22" s="195">
        <v>70</v>
      </c>
      <c r="J22" s="195">
        <v>40</v>
      </c>
    </row>
    <row r="23" spans="1:10" ht="30.75" thickBot="1" x14ac:dyDescent="0.3">
      <c r="A23" s="196"/>
      <c r="B23" s="198"/>
      <c r="C23" s="7" t="s">
        <v>108</v>
      </c>
      <c r="D23" s="200"/>
      <c r="E23" s="196"/>
      <c r="F23" s="196"/>
      <c r="G23" s="196"/>
      <c r="H23" s="196"/>
      <c r="I23" s="196"/>
      <c r="J23" s="196"/>
    </row>
    <row r="24" spans="1:10" ht="30" x14ac:dyDescent="0.25">
      <c r="A24" s="195">
        <v>169</v>
      </c>
      <c r="B24" s="197" t="s">
        <v>1</v>
      </c>
      <c r="C24" s="6" t="s">
        <v>108</v>
      </c>
      <c r="D24" s="199">
        <v>535</v>
      </c>
      <c r="E24" s="195">
        <v>85</v>
      </c>
      <c r="F24" s="195">
        <v>90</v>
      </c>
      <c r="G24" s="195">
        <v>80</v>
      </c>
      <c r="H24" s="195">
        <v>70</v>
      </c>
      <c r="I24" s="195">
        <v>80</v>
      </c>
      <c r="J24" s="195">
        <v>130</v>
      </c>
    </row>
    <row r="25" spans="1:10" ht="15.75" thickBot="1" x14ac:dyDescent="0.3">
      <c r="A25" s="196"/>
      <c r="B25" s="198"/>
      <c r="C25" s="7" t="s">
        <v>106</v>
      </c>
      <c r="D25" s="200"/>
      <c r="E25" s="196"/>
      <c r="F25" s="196"/>
      <c r="G25" s="196"/>
      <c r="H25" s="196"/>
      <c r="I25" s="196"/>
      <c r="J25" s="196"/>
    </row>
    <row r="26" spans="1:10" x14ac:dyDescent="0.25">
      <c r="A26" s="195">
        <v>170</v>
      </c>
      <c r="B26" s="197" t="s">
        <v>63</v>
      </c>
      <c r="C26" s="6" t="s">
        <v>104</v>
      </c>
      <c r="D26" s="199">
        <v>330</v>
      </c>
      <c r="E26" s="195">
        <v>75</v>
      </c>
      <c r="F26" s="195">
        <v>38</v>
      </c>
      <c r="G26" s="195">
        <v>38</v>
      </c>
      <c r="H26" s="195">
        <v>56</v>
      </c>
      <c r="I26" s="195">
        <v>56</v>
      </c>
      <c r="J26" s="195">
        <v>67</v>
      </c>
    </row>
    <row r="27" spans="1:10" ht="30.75" thickBot="1" x14ac:dyDescent="0.3">
      <c r="A27" s="196"/>
      <c r="B27" s="198"/>
      <c r="C27" s="7" t="s">
        <v>109</v>
      </c>
      <c r="D27" s="200"/>
      <c r="E27" s="196"/>
      <c r="F27" s="196"/>
      <c r="G27" s="196"/>
      <c r="H27" s="196"/>
      <c r="I27" s="196"/>
      <c r="J27" s="196"/>
    </row>
    <row r="28" spans="1:10" x14ac:dyDescent="0.25">
      <c r="A28" s="195">
        <v>171</v>
      </c>
      <c r="B28" s="197" t="s">
        <v>64</v>
      </c>
      <c r="C28" s="6" t="s">
        <v>104</v>
      </c>
      <c r="D28" s="199">
        <v>460</v>
      </c>
      <c r="E28" s="195">
        <v>125</v>
      </c>
      <c r="F28" s="195">
        <v>58</v>
      </c>
      <c r="G28" s="195">
        <v>58</v>
      </c>
      <c r="H28" s="195">
        <v>76</v>
      </c>
      <c r="I28" s="195">
        <v>76</v>
      </c>
      <c r="J28" s="195">
        <v>67</v>
      </c>
    </row>
    <row r="29" spans="1:10" ht="30.75" thickBot="1" x14ac:dyDescent="0.3">
      <c r="A29" s="196"/>
      <c r="B29" s="198"/>
      <c r="C29" s="7" t="s">
        <v>109</v>
      </c>
      <c r="D29" s="200"/>
      <c r="E29" s="196"/>
      <c r="F29" s="196"/>
      <c r="G29" s="196"/>
      <c r="H29" s="196"/>
      <c r="I29" s="196"/>
      <c r="J29" s="196"/>
    </row>
    <row r="30" spans="1:10" ht="30.75" thickBot="1" x14ac:dyDescent="0.3">
      <c r="A30" s="2">
        <v>172</v>
      </c>
      <c r="B30" s="3" t="s">
        <v>2</v>
      </c>
      <c r="C30" s="3" t="s">
        <v>109</v>
      </c>
      <c r="D30" s="4">
        <v>205</v>
      </c>
      <c r="E30" s="2">
        <v>20</v>
      </c>
      <c r="F30" s="2">
        <v>40</v>
      </c>
      <c r="G30" s="2">
        <v>15</v>
      </c>
      <c r="H30" s="2">
        <v>35</v>
      </c>
      <c r="I30" s="2">
        <v>35</v>
      </c>
      <c r="J30" s="2">
        <v>60</v>
      </c>
    </row>
    <row r="31" spans="1:10" ht="18.75" thickBot="1" x14ac:dyDescent="0.3">
      <c r="A31" s="2">
        <v>173</v>
      </c>
      <c r="B31" s="3" t="s">
        <v>3</v>
      </c>
      <c r="C31" s="3" t="s">
        <v>110</v>
      </c>
      <c r="D31" s="4">
        <v>218</v>
      </c>
      <c r="E31" s="2">
        <v>50</v>
      </c>
      <c r="F31" s="2">
        <v>25</v>
      </c>
      <c r="G31" s="2">
        <v>28</v>
      </c>
      <c r="H31" s="2">
        <v>45</v>
      </c>
      <c r="I31" s="2">
        <v>55</v>
      </c>
      <c r="J31" s="2">
        <v>15</v>
      </c>
    </row>
    <row r="32" spans="1:10" ht="30" x14ac:dyDescent="0.25">
      <c r="A32" s="195">
        <v>174</v>
      </c>
      <c r="B32" s="197" t="s">
        <v>65</v>
      </c>
      <c r="C32" s="6" t="s">
        <v>105</v>
      </c>
      <c r="D32" s="199">
        <v>210</v>
      </c>
      <c r="E32" s="195">
        <v>90</v>
      </c>
      <c r="F32" s="195">
        <v>30</v>
      </c>
      <c r="G32" s="195">
        <v>15</v>
      </c>
      <c r="H32" s="195">
        <v>40</v>
      </c>
      <c r="I32" s="195">
        <v>20</v>
      </c>
      <c r="J32" s="195">
        <v>15</v>
      </c>
    </row>
    <row r="33" spans="1:10" ht="15.75" thickBot="1" x14ac:dyDescent="0.3">
      <c r="A33" s="196"/>
      <c r="B33" s="198"/>
      <c r="C33" s="7" t="s">
        <v>110</v>
      </c>
      <c r="D33" s="200"/>
      <c r="E33" s="196"/>
      <c r="F33" s="196"/>
      <c r="G33" s="196"/>
      <c r="H33" s="196"/>
      <c r="I33" s="196"/>
      <c r="J33" s="196"/>
    </row>
    <row r="34" spans="1:10" ht="18.75" thickBot="1" x14ac:dyDescent="0.3">
      <c r="A34" s="2">
        <v>175</v>
      </c>
      <c r="B34" s="3" t="s">
        <v>4</v>
      </c>
      <c r="C34" s="3" t="s">
        <v>110</v>
      </c>
      <c r="D34" s="4">
        <v>245</v>
      </c>
      <c r="E34" s="2">
        <v>35</v>
      </c>
      <c r="F34" s="2">
        <v>20</v>
      </c>
      <c r="G34" s="2">
        <v>65</v>
      </c>
      <c r="H34" s="2">
        <v>40</v>
      </c>
      <c r="I34" s="2">
        <v>65</v>
      </c>
      <c r="J34" s="2">
        <v>20</v>
      </c>
    </row>
    <row r="35" spans="1:10" x14ac:dyDescent="0.25">
      <c r="A35" s="195">
        <v>176</v>
      </c>
      <c r="B35" s="197" t="s">
        <v>5</v>
      </c>
      <c r="C35" s="6" t="s">
        <v>110</v>
      </c>
      <c r="D35" s="199">
        <v>405</v>
      </c>
      <c r="E35" s="195">
        <v>55</v>
      </c>
      <c r="F35" s="195">
        <v>40</v>
      </c>
      <c r="G35" s="195">
        <v>85</v>
      </c>
      <c r="H35" s="195">
        <v>80</v>
      </c>
      <c r="I35" s="195">
        <v>105</v>
      </c>
      <c r="J35" s="195">
        <v>40</v>
      </c>
    </row>
    <row r="36" spans="1:10" ht="15.75" thickBot="1" x14ac:dyDescent="0.3">
      <c r="A36" s="196"/>
      <c r="B36" s="198"/>
      <c r="C36" s="7" t="s">
        <v>106</v>
      </c>
      <c r="D36" s="200"/>
      <c r="E36" s="196"/>
      <c r="F36" s="196"/>
      <c r="G36" s="196"/>
      <c r="H36" s="196"/>
      <c r="I36" s="196"/>
      <c r="J36" s="196"/>
    </row>
    <row r="37" spans="1:10" ht="30" x14ac:dyDescent="0.25">
      <c r="A37" s="195">
        <v>177</v>
      </c>
      <c r="B37" s="197" t="s">
        <v>66</v>
      </c>
      <c r="C37" s="6" t="s">
        <v>111</v>
      </c>
      <c r="D37" s="199">
        <v>320</v>
      </c>
      <c r="E37" s="195">
        <v>40</v>
      </c>
      <c r="F37" s="195">
        <v>50</v>
      </c>
      <c r="G37" s="195">
        <v>45</v>
      </c>
      <c r="H37" s="195">
        <v>70</v>
      </c>
      <c r="I37" s="195">
        <v>45</v>
      </c>
      <c r="J37" s="195">
        <v>70</v>
      </c>
    </row>
    <row r="38" spans="1:10" ht="15.75" thickBot="1" x14ac:dyDescent="0.3">
      <c r="A38" s="196"/>
      <c r="B38" s="198"/>
      <c r="C38" s="7" t="s">
        <v>106</v>
      </c>
      <c r="D38" s="200"/>
      <c r="E38" s="196"/>
      <c r="F38" s="196"/>
      <c r="G38" s="196"/>
      <c r="H38" s="196"/>
      <c r="I38" s="196"/>
      <c r="J38" s="196"/>
    </row>
    <row r="39" spans="1:10" ht="30" x14ac:dyDescent="0.25">
      <c r="A39" s="195">
        <v>178</v>
      </c>
      <c r="B39" s="197" t="s">
        <v>67</v>
      </c>
      <c r="C39" s="6" t="s">
        <v>111</v>
      </c>
      <c r="D39" s="199">
        <v>470</v>
      </c>
      <c r="E39" s="195">
        <v>65</v>
      </c>
      <c r="F39" s="195">
        <v>75</v>
      </c>
      <c r="G39" s="195">
        <v>70</v>
      </c>
      <c r="H39" s="195">
        <v>95</v>
      </c>
      <c r="I39" s="195">
        <v>70</v>
      </c>
      <c r="J39" s="195">
        <v>95</v>
      </c>
    </row>
    <row r="40" spans="1:10" ht="15.75" thickBot="1" x14ac:dyDescent="0.3">
      <c r="A40" s="196"/>
      <c r="B40" s="198"/>
      <c r="C40" s="7" t="s">
        <v>106</v>
      </c>
      <c r="D40" s="200"/>
      <c r="E40" s="196"/>
      <c r="F40" s="196"/>
      <c r="G40" s="196"/>
      <c r="H40" s="196"/>
      <c r="I40" s="196"/>
      <c r="J40" s="196"/>
    </row>
    <row r="41" spans="1:10" ht="30.75" thickBot="1" x14ac:dyDescent="0.3">
      <c r="A41" s="2">
        <v>179</v>
      </c>
      <c r="B41" s="3" t="s">
        <v>68</v>
      </c>
      <c r="C41" s="3" t="s">
        <v>109</v>
      </c>
      <c r="D41" s="4">
        <v>280</v>
      </c>
      <c r="E41" s="2">
        <v>55</v>
      </c>
      <c r="F41" s="2">
        <v>40</v>
      </c>
      <c r="G41" s="2">
        <v>40</v>
      </c>
      <c r="H41" s="2">
        <v>65</v>
      </c>
      <c r="I41" s="2">
        <v>45</v>
      </c>
      <c r="J41" s="2">
        <v>35</v>
      </c>
    </row>
    <row r="42" spans="1:10" ht="30.75" thickBot="1" x14ac:dyDescent="0.3">
      <c r="A42" s="2">
        <v>180</v>
      </c>
      <c r="B42" s="3" t="s">
        <v>69</v>
      </c>
      <c r="C42" s="3" t="s">
        <v>109</v>
      </c>
      <c r="D42" s="4">
        <v>365</v>
      </c>
      <c r="E42" s="2">
        <v>70</v>
      </c>
      <c r="F42" s="2">
        <v>55</v>
      </c>
      <c r="G42" s="2">
        <v>55</v>
      </c>
      <c r="H42" s="2">
        <v>80</v>
      </c>
      <c r="I42" s="2">
        <v>60</v>
      </c>
      <c r="J42" s="2">
        <v>45</v>
      </c>
    </row>
    <row r="43" spans="1:10" ht="30.75" thickBot="1" x14ac:dyDescent="0.3">
      <c r="A43" s="2">
        <v>181</v>
      </c>
      <c r="B43" s="3" t="s">
        <v>70</v>
      </c>
      <c r="C43" s="3" t="s">
        <v>109</v>
      </c>
      <c r="D43" s="4">
        <v>510</v>
      </c>
      <c r="E43" s="2">
        <v>90</v>
      </c>
      <c r="F43" s="2">
        <v>75</v>
      </c>
      <c r="G43" s="2">
        <v>85</v>
      </c>
      <c r="H43" s="2">
        <v>115</v>
      </c>
      <c r="I43" s="2">
        <v>90</v>
      </c>
      <c r="J43" s="2">
        <v>55</v>
      </c>
    </row>
    <row r="44" spans="1:10" ht="30" x14ac:dyDescent="0.25">
      <c r="A44" s="195">
        <v>181</v>
      </c>
      <c r="B44" s="6" t="s">
        <v>70</v>
      </c>
      <c r="C44" s="6" t="s">
        <v>109</v>
      </c>
      <c r="D44" s="199">
        <v>610</v>
      </c>
      <c r="E44" s="195">
        <v>90</v>
      </c>
      <c r="F44" s="195">
        <v>95</v>
      </c>
      <c r="G44" s="195">
        <v>105</v>
      </c>
      <c r="H44" s="195">
        <v>165</v>
      </c>
      <c r="I44" s="195">
        <v>110</v>
      </c>
      <c r="J44" s="195">
        <v>45</v>
      </c>
    </row>
    <row r="45" spans="1:10" ht="30.75" thickBot="1" x14ac:dyDescent="0.3">
      <c r="A45" s="196"/>
      <c r="B45" s="5" t="s">
        <v>112</v>
      </c>
      <c r="C45" s="7" t="s">
        <v>113</v>
      </c>
      <c r="D45" s="200"/>
      <c r="E45" s="196"/>
      <c r="F45" s="196"/>
      <c r="G45" s="196"/>
      <c r="H45" s="196"/>
      <c r="I45" s="196"/>
      <c r="J45" s="196"/>
    </row>
    <row r="46" spans="1:10" ht="30.75" thickBot="1" x14ac:dyDescent="0.3">
      <c r="A46" s="2">
        <v>182</v>
      </c>
      <c r="B46" s="3" t="s">
        <v>71</v>
      </c>
      <c r="C46" s="3" t="s">
        <v>102</v>
      </c>
      <c r="D46" s="4">
        <v>490</v>
      </c>
      <c r="E46" s="2">
        <v>75</v>
      </c>
      <c r="F46" s="2">
        <v>80</v>
      </c>
      <c r="G46" s="2">
        <v>95</v>
      </c>
      <c r="H46" s="2">
        <v>90</v>
      </c>
      <c r="I46" s="2">
        <v>100</v>
      </c>
      <c r="J46" s="2">
        <v>50</v>
      </c>
    </row>
    <row r="47" spans="1:10" x14ac:dyDescent="0.25">
      <c r="A47" s="195">
        <v>183</v>
      </c>
      <c r="B47" s="197" t="s">
        <v>6</v>
      </c>
      <c r="C47" s="6" t="s">
        <v>104</v>
      </c>
      <c r="D47" s="199">
        <v>250</v>
      </c>
      <c r="E47" s="195">
        <v>70</v>
      </c>
      <c r="F47" s="195">
        <v>20</v>
      </c>
      <c r="G47" s="195">
        <v>50</v>
      </c>
      <c r="H47" s="195">
        <v>20</v>
      </c>
      <c r="I47" s="195">
        <v>50</v>
      </c>
      <c r="J47" s="195">
        <v>40</v>
      </c>
    </row>
    <row r="48" spans="1:10" ht="15.75" thickBot="1" x14ac:dyDescent="0.3">
      <c r="A48" s="196"/>
      <c r="B48" s="198"/>
      <c r="C48" s="7" t="s">
        <v>110</v>
      </c>
      <c r="D48" s="200"/>
      <c r="E48" s="196"/>
      <c r="F48" s="196"/>
      <c r="G48" s="196"/>
      <c r="H48" s="196"/>
      <c r="I48" s="196"/>
      <c r="J48" s="196"/>
    </row>
    <row r="49" spans="1:10" x14ac:dyDescent="0.25">
      <c r="A49" s="195">
        <v>184</v>
      </c>
      <c r="B49" s="197" t="s">
        <v>7</v>
      </c>
      <c r="C49" s="6" t="s">
        <v>104</v>
      </c>
      <c r="D49" s="199">
        <v>420</v>
      </c>
      <c r="E49" s="195">
        <v>100</v>
      </c>
      <c r="F49" s="195">
        <v>50</v>
      </c>
      <c r="G49" s="195">
        <v>80</v>
      </c>
      <c r="H49" s="195">
        <v>60</v>
      </c>
      <c r="I49" s="195">
        <v>80</v>
      </c>
      <c r="J49" s="195">
        <v>50</v>
      </c>
    </row>
    <row r="50" spans="1:10" ht="15.75" thickBot="1" x14ac:dyDescent="0.3">
      <c r="A50" s="196"/>
      <c r="B50" s="198"/>
      <c r="C50" s="7" t="s">
        <v>110</v>
      </c>
      <c r="D50" s="200"/>
      <c r="E50" s="196"/>
      <c r="F50" s="196"/>
      <c r="G50" s="196"/>
      <c r="H50" s="196"/>
      <c r="I50" s="196"/>
      <c r="J50" s="196"/>
    </row>
    <row r="51" spans="1:10" ht="30.75" thickBot="1" x14ac:dyDescent="0.3">
      <c r="A51" s="2">
        <v>185</v>
      </c>
      <c r="B51" s="3" t="s">
        <v>8</v>
      </c>
      <c r="C51" s="3" t="s">
        <v>114</v>
      </c>
      <c r="D51" s="4">
        <v>410</v>
      </c>
      <c r="E51" s="2">
        <v>70</v>
      </c>
      <c r="F51" s="2">
        <v>100</v>
      </c>
      <c r="G51" s="2">
        <v>115</v>
      </c>
      <c r="H51" s="2">
        <v>30</v>
      </c>
      <c r="I51" s="2">
        <v>65</v>
      </c>
      <c r="J51" s="2">
        <v>30</v>
      </c>
    </row>
    <row r="52" spans="1:10" ht="30.75" thickBot="1" x14ac:dyDescent="0.3">
      <c r="A52" s="2">
        <v>186</v>
      </c>
      <c r="B52" s="3" t="s">
        <v>72</v>
      </c>
      <c r="C52" s="3" t="s">
        <v>104</v>
      </c>
      <c r="D52" s="4">
        <v>500</v>
      </c>
      <c r="E52" s="2">
        <v>90</v>
      </c>
      <c r="F52" s="2">
        <v>75</v>
      </c>
      <c r="G52" s="2">
        <v>75</v>
      </c>
      <c r="H52" s="2">
        <v>90</v>
      </c>
      <c r="I52" s="2">
        <v>100</v>
      </c>
      <c r="J52" s="2">
        <v>70</v>
      </c>
    </row>
    <row r="53" spans="1:10" x14ac:dyDescent="0.25">
      <c r="A53" s="195">
        <v>187</v>
      </c>
      <c r="B53" s="197" t="s">
        <v>73</v>
      </c>
      <c r="C53" s="6" t="s">
        <v>102</v>
      </c>
      <c r="D53" s="199">
        <v>250</v>
      </c>
      <c r="E53" s="195">
        <v>35</v>
      </c>
      <c r="F53" s="195">
        <v>35</v>
      </c>
      <c r="G53" s="195">
        <v>40</v>
      </c>
      <c r="H53" s="195">
        <v>35</v>
      </c>
      <c r="I53" s="195">
        <v>55</v>
      </c>
      <c r="J53" s="195">
        <v>50</v>
      </c>
    </row>
    <row r="54" spans="1:10" ht="15.75" thickBot="1" x14ac:dyDescent="0.3">
      <c r="A54" s="196"/>
      <c r="B54" s="198"/>
      <c r="C54" s="7" t="s">
        <v>106</v>
      </c>
      <c r="D54" s="200"/>
      <c r="E54" s="196"/>
      <c r="F54" s="196"/>
      <c r="G54" s="196"/>
      <c r="H54" s="196"/>
      <c r="I54" s="196"/>
      <c r="J54" s="196"/>
    </row>
    <row r="55" spans="1:10" x14ac:dyDescent="0.25">
      <c r="A55" s="195">
        <v>188</v>
      </c>
      <c r="B55" s="197" t="s">
        <v>74</v>
      </c>
      <c r="C55" s="6" t="s">
        <v>102</v>
      </c>
      <c r="D55" s="199">
        <v>340</v>
      </c>
      <c r="E55" s="195">
        <v>55</v>
      </c>
      <c r="F55" s="195">
        <v>45</v>
      </c>
      <c r="G55" s="195">
        <v>50</v>
      </c>
      <c r="H55" s="195">
        <v>45</v>
      </c>
      <c r="I55" s="195">
        <v>65</v>
      </c>
      <c r="J55" s="195">
        <v>80</v>
      </c>
    </row>
    <row r="56" spans="1:10" ht="15.75" thickBot="1" x14ac:dyDescent="0.3">
      <c r="A56" s="196"/>
      <c r="B56" s="198"/>
      <c r="C56" s="7" t="s">
        <v>106</v>
      </c>
      <c r="D56" s="200"/>
      <c r="E56" s="196"/>
      <c r="F56" s="196"/>
      <c r="G56" s="196"/>
      <c r="H56" s="196"/>
      <c r="I56" s="196"/>
      <c r="J56" s="196"/>
    </row>
    <row r="57" spans="1:10" x14ac:dyDescent="0.25">
      <c r="A57" s="195">
        <v>189</v>
      </c>
      <c r="B57" s="197" t="s">
        <v>75</v>
      </c>
      <c r="C57" s="6" t="s">
        <v>102</v>
      </c>
      <c r="D57" s="199">
        <v>460</v>
      </c>
      <c r="E57" s="195">
        <v>75</v>
      </c>
      <c r="F57" s="195">
        <v>55</v>
      </c>
      <c r="G57" s="195">
        <v>70</v>
      </c>
      <c r="H57" s="195">
        <v>55</v>
      </c>
      <c r="I57" s="195">
        <v>95</v>
      </c>
      <c r="J57" s="195">
        <v>110</v>
      </c>
    </row>
    <row r="58" spans="1:10" ht="15.75" thickBot="1" x14ac:dyDescent="0.3">
      <c r="A58" s="196"/>
      <c r="B58" s="198"/>
      <c r="C58" s="7" t="s">
        <v>106</v>
      </c>
      <c r="D58" s="200"/>
      <c r="E58" s="196"/>
      <c r="F58" s="196"/>
      <c r="G58" s="196"/>
      <c r="H58" s="196"/>
      <c r="I58" s="196"/>
      <c r="J58" s="196"/>
    </row>
    <row r="59" spans="1:10" ht="30.75" thickBot="1" x14ac:dyDescent="0.3">
      <c r="A59" s="2">
        <v>190</v>
      </c>
      <c r="B59" s="3" t="s">
        <v>9</v>
      </c>
      <c r="C59" s="3" t="s">
        <v>105</v>
      </c>
      <c r="D59" s="4">
        <v>360</v>
      </c>
      <c r="E59" s="2">
        <v>55</v>
      </c>
      <c r="F59" s="2">
        <v>70</v>
      </c>
      <c r="G59" s="2">
        <v>55</v>
      </c>
      <c r="H59" s="2">
        <v>40</v>
      </c>
      <c r="I59" s="2">
        <v>55</v>
      </c>
      <c r="J59" s="2">
        <v>85</v>
      </c>
    </row>
    <row r="60" spans="1:10" ht="30.75" thickBot="1" x14ac:dyDescent="0.3">
      <c r="A60" s="2">
        <v>191</v>
      </c>
      <c r="B60" s="3" t="s">
        <v>76</v>
      </c>
      <c r="C60" s="3" t="s">
        <v>102</v>
      </c>
      <c r="D60" s="4">
        <v>180</v>
      </c>
      <c r="E60" s="2">
        <v>30</v>
      </c>
      <c r="F60" s="2">
        <v>30</v>
      </c>
      <c r="G60" s="2">
        <v>30</v>
      </c>
      <c r="H60" s="2">
        <v>30</v>
      </c>
      <c r="I60" s="2">
        <v>30</v>
      </c>
      <c r="J60" s="2">
        <v>30</v>
      </c>
    </row>
    <row r="61" spans="1:10" ht="30.75" thickBot="1" x14ac:dyDescent="0.3">
      <c r="A61" s="2">
        <v>192</v>
      </c>
      <c r="B61" s="3" t="s">
        <v>77</v>
      </c>
      <c r="C61" s="3" t="s">
        <v>102</v>
      </c>
      <c r="D61" s="4">
        <v>425</v>
      </c>
      <c r="E61" s="2">
        <v>75</v>
      </c>
      <c r="F61" s="2">
        <v>75</v>
      </c>
      <c r="G61" s="2">
        <v>55</v>
      </c>
      <c r="H61" s="2">
        <v>105</v>
      </c>
      <c r="I61" s="2">
        <v>85</v>
      </c>
      <c r="J61" s="2">
        <v>30</v>
      </c>
    </row>
    <row r="62" spans="1:10" x14ac:dyDescent="0.25">
      <c r="A62" s="195">
        <v>193</v>
      </c>
      <c r="B62" s="197" t="s">
        <v>10</v>
      </c>
      <c r="C62" s="6" t="s">
        <v>107</v>
      </c>
      <c r="D62" s="199">
        <v>390</v>
      </c>
      <c r="E62" s="195">
        <v>65</v>
      </c>
      <c r="F62" s="195">
        <v>65</v>
      </c>
      <c r="G62" s="195">
        <v>45</v>
      </c>
      <c r="H62" s="195">
        <v>75</v>
      </c>
      <c r="I62" s="195">
        <v>45</v>
      </c>
      <c r="J62" s="195">
        <v>95</v>
      </c>
    </row>
    <row r="63" spans="1:10" ht="15.75" thickBot="1" x14ac:dyDescent="0.3">
      <c r="A63" s="196"/>
      <c r="B63" s="198"/>
      <c r="C63" s="7" t="s">
        <v>106</v>
      </c>
      <c r="D63" s="200"/>
      <c r="E63" s="196"/>
      <c r="F63" s="196"/>
      <c r="G63" s="196"/>
      <c r="H63" s="196"/>
      <c r="I63" s="196"/>
      <c r="J63" s="196"/>
    </row>
    <row r="64" spans="1:10" x14ac:dyDescent="0.25">
      <c r="A64" s="195">
        <v>194</v>
      </c>
      <c r="B64" s="197" t="s">
        <v>11</v>
      </c>
      <c r="C64" s="6" t="s">
        <v>104</v>
      </c>
      <c r="D64" s="199">
        <v>210</v>
      </c>
      <c r="E64" s="195">
        <v>55</v>
      </c>
      <c r="F64" s="195">
        <v>45</v>
      </c>
      <c r="G64" s="195">
        <v>45</v>
      </c>
      <c r="H64" s="195">
        <v>25</v>
      </c>
      <c r="I64" s="195">
        <v>25</v>
      </c>
      <c r="J64" s="195">
        <v>15</v>
      </c>
    </row>
    <row r="65" spans="1:10" ht="30.75" thickBot="1" x14ac:dyDescent="0.3">
      <c r="A65" s="196"/>
      <c r="B65" s="198"/>
      <c r="C65" s="7" t="s">
        <v>115</v>
      </c>
      <c r="D65" s="200"/>
      <c r="E65" s="196"/>
      <c r="F65" s="196"/>
      <c r="G65" s="196"/>
      <c r="H65" s="196"/>
      <c r="I65" s="196"/>
      <c r="J65" s="196"/>
    </row>
    <row r="66" spans="1:10" x14ac:dyDescent="0.25">
      <c r="A66" s="195">
        <v>195</v>
      </c>
      <c r="B66" s="197" t="s">
        <v>12</v>
      </c>
      <c r="C66" s="6" t="s">
        <v>104</v>
      </c>
      <c r="D66" s="199">
        <v>430</v>
      </c>
      <c r="E66" s="195">
        <v>95</v>
      </c>
      <c r="F66" s="195">
        <v>85</v>
      </c>
      <c r="G66" s="195">
        <v>85</v>
      </c>
      <c r="H66" s="195">
        <v>65</v>
      </c>
      <c r="I66" s="195">
        <v>65</v>
      </c>
      <c r="J66" s="195">
        <v>35</v>
      </c>
    </row>
    <row r="67" spans="1:10" ht="30.75" thickBot="1" x14ac:dyDescent="0.3">
      <c r="A67" s="196"/>
      <c r="B67" s="198"/>
      <c r="C67" s="7" t="s">
        <v>115</v>
      </c>
      <c r="D67" s="200"/>
      <c r="E67" s="196"/>
      <c r="F67" s="196"/>
      <c r="G67" s="196"/>
      <c r="H67" s="196"/>
      <c r="I67" s="196"/>
      <c r="J67" s="196"/>
    </row>
    <row r="68" spans="1:10" ht="30.75" thickBot="1" x14ac:dyDescent="0.3">
      <c r="A68" s="2">
        <v>196</v>
      </c>
      <c r="B68" s="3" t="s">
        <v>13</v>
      </c>
      <c r="C68" s="3" t="s">
        <v>111</v>
      </c>
      <c r="D68" s="4">
        <v>525</v>
      </c>
      <c r="E68" s="2">
        <v>65</v>
      </c>
      <c r="F68" s="2">
        <v>65</v>
      </c>
      <c r="G68" s="2">
        <v>60</v>
      </c>
      <c r="H68" s="2">
        <v>130</v>
      </c>
      <c r="I68" s="2">
        <v>95</v>
      </c>
      <c r="J68" s="2">
        <v>110</v>
      </c>
    </row>
    <row r="69" spans="1:10" ht="30.75" thickBot="1" x14ac:dyDescent="0.3">
      <c r="A69" s="2">
        <v>197</v>
      </c>
      <c r="B69" s="3" t="s">
        <v>14</v>
      </c>
      <c r="C69" s="3" t="s">
        <v>116</v>
      </c>
      <c r="D69" s="4">
        <v>525</v>
      </c>
      <c r="E69" s="2">
        <v>95</v>
      </c>
      <c r="F69" s="2">
        <v>65</v>
      </c>
      <c r="G69" s="2">
        <v>110</v>
      </c>
      <c r="H69" s="2">
        <v>60</v>
      </c>
      <c r="I69" s="2">
        <v>130</v>
      </c>
      <c r="J69" s="2">
        <v>65</v>
      </c>
    </row>
    <row r="70" spans="1:10" x14ac:dyDescent="0.25">
      <c r="A70" s="195">
        <v>198</v>
      </c>
      <c r="B70" s="197" t="s">
        <v>15</v>
      </c>
      <c r="C70" s="6" t="s">
        <v>116</v>
      </c>
      <c r="D70" s="199">
        <v>405</v>
      </c>
      <c r="E70" s="195">
        <v>60</v>
      </c>
      <c r="F70" s="195">
        <v>85</v>
      </c>
      <c r="G70" s="195">
        <v>42</v>
      </c>
      <c r="H70" s="195">
        <v>85</v>
      </c>
      <c r="I70" s="195">
        <v>42</v>
      </c>
      <c r="J70" s="195">
        <v>91</v>
      </c>
    </row>
    <row r="71" spans="1:10" ht="15.75" thickBot="1" x14ac:dyDescent="0.3">
      <c r="A71" s="196"/>
      <c r="B71" s="198"/>
      <c r="C71" s="7" t="s">
        <v>106</v>
      </c>
      <c r="D71" s="200"/>
      <c r="E71" s="196"/>
      <c r="F71" s="196"/>
      <c r="G71" s="196"/>
      <c r="H71" s="196"/>
      <c r="I71" s="196"/>
      <c r="J71" s="196"/>
    </row>
    <row r="72" spans="1:10" x14ac:dyDescent="0.25">
      <c r="A72" s="195">
        <v>199</v>
      </c>
      <c r="B72" s="197" t="s">
        <v>78</v>
      </c>
      <c r="C72" s="6" t="s">
        <v>104</v>
      </c>
      <c r="D72" s="199">
        <v>490</v>
      </c>
      <c r="E72" s="195">
        <v>95</v>
      </c>
      <c r="F72" s="195">
        <v>75</v>
      </c>
      <c r="G72" s="195">
        <v>80</v>
      </c>
      <c r="H72" s="195">
        <v>100</v>
      </c>
      <c r="I72" s="195">
        <v>110</v>
      </c>
      <c r="J72" s="195">
        <v>30</v>
      </c>
    </row>
    <row r="73" spans="1:10" ht="30.75" thickBot="1" x14ac:dyDescent="0.3">
      <c r="A73" s="196"/>
      <c r="B73" s="198"/>
      <c r="C73" s="7" t="s">
        <v>111</v>
      </c>
      <c r="D73" s="200"/>
      <c r="E73" s="196"/>
      <c r="F73" s="196"/>
      <c r="G73" s="196"/>
      <c r="H73" s="196"/>
      <c r="I73" s="196"/>
      <c r="J73" s="196"/>
    </row>
    <row r="74" spans="1:10" ht="30" x14ac:dyDescent="0.25">
      <c r="A74" s="195">
        <v>199</v>
      </c>
      <c r="B74" s="6" t="s">
        <v>78</v>
      </c>
      <c r="C74" s="6" t="s">
        <v>108</v>
      </c>
      <c r="D74" s="199">
        <v>490</v>
      </c>
      <c r="E74" s="195">
        <v>95</v>
      </c>
      <c r="F74" s="195">
        <v>65</v>
      </c>
      <c r="G74" s="195">
        <v>80</v>
      </c>
      <c r="H74" s="195">
        <v>110</v>
      </c>
      <c r="I74" s="195">
        <v>110</v>
      </c>
      <c r="J74" s="195">
        <v>30</v>
      </c>
    </row>
    <row r="75" spans="1:10" ht="30.75" thickBot="1" x14ac:dyDescent="0.3">
      <c r="A75" s="196"/>
      <c r="B75" s="5" t="s">
        <v>117</v>
      </c>
      <c r="C75" s="7" t="s">
        <v>111</v>
      </c>
      <c r="D75" s="200"/>
      <c r="E75" s="196"/>
      <c r="F75" s="196"/>
      <c r="G75" s="196"/>
      <c r="H75" s="196"/>
      <c r="I75" s="196"/>
      <c r="J75" s="196"/>
    </row>
    <row r="76" spans="1:10" ht="30.75" thickBot="1" x14ac:dyDescent="0.3">
      <c r="A76" s="2">
        <v>200</v>
      </c>
      <c r="B76" s="3" t="s">
        <v>16</v>
      </c>
      <c r="C76" s="3" t="s">
        <v>118</v>
      </c>
      <c r="D76" s="4">
        <v>435</v>
      </c>
      <c r="E76" s="2">
        <v>60</v>
      </c>
      <c r="F76" s="2">
        <v>60</v>
      </c>
      <c r="G76" s="2">
        <v>60</v>
      </c>
      <c r="H76" s="2">
        <v>85</v>
      </c>
      <c r="I76" s="2">
        <v>85</v>
      </c>
      <c r="J76" s="2">
        <v>85</v>
      </c>
    </row>
    <row r="77" spans="1:10" ht="30.75" thickBot="1" x14ac:dyDescent="0.3">
      <c r="A77" s="2">
        <v>201</v>
      </c>
      <c r="B77" s="3" t="s">
        <v>17</v>
      </c>
      <c r="C77" s="3" t="s">
        <v>111</v>
      </c>
      <c r="D77" s="4">
        <v>336</v>
      </c>
      <c r="E77" s="2">
        <v>48</v>
      </c>
      <c r="F77" s="2">
        <v>72</v>
      </c>
      <c r="G77" s="2">
        <v>48</v>
      </c>
      <c r="H77" s="2">
        <v>72</v>
      </c>
      <c r="I77" s="2">
        <v>48</v>
      </c>
      <c r="J77" s="2">
        <v>48</v>
      </c>
    </row>
    <row r="78" spans="1:10" ht="30.75" thickBot="1" x14ac:dyDescent="0.3">
      <c r="A78" s="2">
        <v>202</v>
      </c>
      <c r="B78" s="3" t="s">
        <v>79</v>
      </c>
      <c r="C78" s="3" t="s">
        <v>111</v>
      </c>
      <c r="D78" s="4">
        <v>405</v>
      </c>
      <c r="E78" s="2">
        <v>190</v>
      </c>
      <c r="F78" s="2">
        <v>33</v>
      </c>
      <c r="G78" s="2">
        <v>58</v>
      </c>
      <c r="H78" s="2">
        <v>33</v>
      </c>
      <c r="I78" s="2">
        <v>58</v>
      </c>
      <c r="J78" s="2">
        <v>33</v>
      </c>
    </row>
    <row r="79" spans="1:10" ht="30" x14ac:dyDescent="0.25">
      <c r="A79" s="195">
        <v>203</v>
      </c>
      <c r="B79" s="197" t="s">
        <v>46</v>
      </c>
      <c r="C79" s="6" t="s">
        <v>105</v>
      </c>
      <c r="D79" s="199">
        <v>455</v>
      </c>
      <c r="E79" s="195">
        <v>70</v>
      </c>
      <c r="F79" s="195">
        <v>80</v>
      </c>
      <c r="G79" s="195">
        <v>65</v>
      </c>
      <c r="H79" s="195">
        <v>90</v>
      </c>
      <c r="I79" s="195">
        <v>65</v>
      </c>
      <c r="J79" s="195">
        <v>85</v>
      </c>
    </row>
    <row r="80" spans="1:10" ht="30.75" thickBot="1" x14ac:dyDescent="0.3">
      <c r="A80" s="196"/>
      <c r="B80" s="198"/>
      <c r="C80" s="7" t="s">
        <v>111</v>
      </c>
      <c r="D80" s="200"/>
      <c r="E80" s="196"/>
      <c r="F80" s="196"/>
      <c r="G80" s="196"/>
      <c r="H80" s="196"/>
      <c r="I80" s="196"/>
      <c r="J80" s="196"/>
    </row>
    <row r="81" spans="1:10" ht="18.75" thickBot="1" x14ac:dyDescent="0.3">
      <c r="A81" s="2">
        <v>204</v>
      </c>
      <c r="B81" s="3" t="s">
        <v>80</v>
      </c>
      <c r="C81" s="3" t="s">
        <v>107</v>
      </c>
      <c r="D81" s="4">
        <v>290</v>
      </c>
      <c r="E81" s="2">
        <v>50</v>
      </c>
      <c r="F81" s="2">
        <v>65</v>
      </c>
      <c r="G81" s="2">
        <v>90</v>
      </c>
      <c r="H81" s="2">
        <v>35</v>
      </c>
      <c r="I81" s="2">
        <v>35</v>
      </c>
      <c r="J81" s="2">
        <v>15</v>
      </c>
    </row>
    <row r="82" spans="1:10" x14ac:dyDescent="0.25">
      <c r="A82" s="195">
        <v>205</v>
      </c>
      <c r="B82" s="197" t="s">
        <v>81</v>
      </c>
      <c r="C82" s="6" t="s">
        <v>107</v>
      </c>
      <c r="D82" s="199">
        <v>465</v>
      </c>
      <c r="E82" s="195">
        <v>75</v>
      </c>
      <c r="F82" s="195">
        <v>90</v>
      </c>
      <c r="G82" s="195">
        <v>140</v>
      </c>
      <c r="H82" s="195">
        <v>60</v>
      </c>
      <c r="I82" s="195">
        <v>60</v>
      </c>
      <c r="J82" s="195">
        <v>40</v>
      </c>
    </row>
    <row r="83" spans="1:10" ht="15.75" thickBot="1" x14ac:dyDescent="0.3">
      <c r="A83" s="196"/>
      <c r="B83" s="198"/>
      <c r="C83" s="7" t="s">
        <v>119</v>
      </c>
      <c r="D83" s="200"/>
      <c r="E83" s="196"/>
      <c r="F83" s="196"/>
      <c r="G83" s="196"/>
      <c r="H83" s="196"/>
      <c r="I83" s="196"/>
      <c r="J83" s="196"/>
    </row>
    <row r="84" spans="1:10" ht="30.75" thickBot="1" x14ac:dyDescent="0.3">
      <c r="A84" s="2">
        <v>206</v>
      </c>
      <c r="B84" s="3" t="s">
        <v>82</v>
      </c>
      <c r="C84" s="3" t="s">
        <v>105</v>
      </c>
      <c r="D84" s="4">
        <v>415</v>
      </c>
      <c r="E84" s="2">
        <v>100</v>
      </c>
      <c r="F84" s="2">
        <v>70</v>
      </c>
      <c r="G84" s="2">
        <v>70</v>
      </c>
      <c r="H84" s="2">
        <v>65</v>
      </c>
      <c r="I84" s="2">
        <v>65</v>
      </c>
      <c r="J84" s="2">
        <v>45</v>
      </c>
    </row>
    <row r="85" spans="1:10" ht="30" x14ac:dyDescent="0.25">
      <c r="A85" s="195">
        <v>207</v>
      </c>
      <c r="B85" s="197" t="s">
        <v>18</v>
      </c>
      <c r="C85" s="6" t="s">
        <v>115</v>
      </c>
      <c r="D85" s="199">
        <v>430</v>
      </c>
      <c r="E85" s="195">
        <v>65</v>
      </c>
      <c r="F85" s="195">
        <v>75</v>
      </c>
      <c r="G85" s="195">
        <v>105</v>
      </c>
      <c r="H85" s="195">
        <v>35</v>
      </c>
      <c r="I85" s="195">
        <v>65</v>
      </c>
      <c r="J85" s="195">
        <v>85</v>
      </c>
    </row>
    <row r="86" spans="1:10" ht="15.75" thickBot="1" x14ac:dyDescent="0.3">
      <c r="A86" s="196"/>
      <c r="B86" s="198"/>
      <c r="C86" s="7" t="s">
        <v>106</v>
      </c>
      <c r="D86" s="200"/>
      <c r="E86" s="196"/>
      <c r="F86" s="196"/>
      <c r="G86" s="196"/>
      <c r="H86" s="196"/>
      <c r="I86" s="196"/>
      <c r="J86" s="196"/>
    </row>
    <row r="87" spans="1:10" x14ac:dyDescent="0.25">
      <c r="A87" s="195">
        <v>208</v>
      </c>
      <c r="B87" s="197" t="s">
        <v>19</v>
      </c>
      <c r="C87" s="6" t="s">
        <v>119</v>
      </c>
      <c r="D87" s="199">
        <v>510</v>
      </c>
      <c r="E87" s="195">
        <v>75</v>
      </c>
      <c r="F87" s="195">
        <v>85</v>
      </c>
      <c r="G87" s="195">
        <v>200</v>
      </c>
      <c r="H87" s="195">
        <v>55</v>
      </c>
      <c r="I87" s="195">
        <v>65</v>
      </c>
      <c r="J87" s="195">
        <v>30</v>
      </c>
    </row>
    <row r="88" spans="1:10" ht="30.75" thickBot="1" x14ac:dyDescent="0.3">
      <c r="A88" s="196"/>
      <c r="B88" s="198"/>
      <c r="C88" s="7" t="s">
        <v>115</v>
      </c>
      <c r="D88" s="200"/>
      <c r="E88" s="196"/>
      <c r="F88" s="196"/>
      <c r="G88" s="196"/>
      <c r="H88" s="196"/>
      <c r="I88" s="196"/>
      <c r="J88" s="196"/>
    </row>
    <row r="89" spans="1:10" x14ac:dyDescent="0.25">
      <c r="A89" s="195">
        <v>208</v>
      </c>
      <c r="B89" s="6" t="s">
        <v>19</v>
      </c>
      <c r="C89" s="6" t="s">
        <v>119</v>
      </c>
      <c r="D89" s="199">
        <v>610</v>
      </c>
      <c r="E89" s="195">
        <v>75</v>
      </c>
      <c r="F89" s="195">
        <v>125</v>
      </c>
      <c r="G89" s="195">
        <v>230</v>
      </c>
      <c r="H89" s="195">
        <v>55</v>
      </c>
      <c r="I89" s="195">
        <v>95</v>
      </c>
      <c r="J89" s="195">
        <v>30</v>
      </c>
    </row>
    <row r="90" spans="1:10" ht="30.75" thickBot="1" x14ac:dyDescent="0.3">
      <c r="A90" s="196"/>
      <c r="B90" s="5" t="s">
        <v>120</v>
      </c>
      <c r="C90" s="7" t="s">
        <v>115</v>
      </c>
      <c r="D90" s="200"/>
      <c r="E90" s="196"/>
      <c r="F90" s="196"/>
      <c r="G90" s="196"/>
      <c r="H90" s="196"/>
      <c r="I90" s="196"/>
      <c r="J90" s="196"/>
    </row>
    <row r="91" spans="1:10" ht="30.75" thickBot="1" x14ac:dyDescent="0.3">
      <c r="A91" s="2">
        <v>209</v>
      </c>
      <c r="B91" s="3" t="s">
        <v>83</v>
      </c>
      <c r="C91" s="3" t="s">
        <v>110</v>
      </c>
      <c r="D91" s="4">
        <v>300</v>
      </c>
      <c r="E91" s="2">
        <v>60</v>
      </c>
      <c r="F91" s="2">
        <v>80</v>
      </c>
      <c r="G91" s="2">
        <v>50</v>
      </c>
      <c r="H91" s="2">
        <v>40</v>
      </c>
      <c r="I91" s="2">
        <v>40</v>
      </c>
      <c r="J91" s="2">
        <v>30</v>
      </c>
    </row>
    <row r="92" spans="1:10" ht="30.75" thickBot="1" x14ac:dyDescent="0.3">
      <c r="A92" s="2">
        <v>210</v>
      </c>
      <c r="B92" s="3" t="s">
        <v>84</v>
      </c>
      <c r="C92" s="3" t="s">
        <v>110</v>
      </c>
      <c r="D92" s="4">
        <v>450</v>
      </c>
      <c r="E92" s="2">
        <v>90</v>
      </c>
      <c r="F92" s="2">
        <v>120</v>
      </c>
      <c r="G92" s="2">
        <v>75</v>
      </c>
      <c r="H92" s="2">
        <v>60</v>
      </c>
      <c r="I92" s="2">
        <v>60</v>
      </c>
      <c r="J92" s="2">
        <v>45</v>
      </c>
    </row>
    <row r="93" spans="1:10" x14ac:dyDescent="0.25">
      <c r="A93" s="195">
        <v>211</v>
      </c>
      <c r="B93" s="197" t="s">
        <v>85</v>
      </c>
      <c r="C93" s="6" t="s">
        <v>104</v>
      </c>
      <c r="D93" s="199">
        <v>440</v>
      </c>
      <c r="E93" s="195">
        <v>65</v>
      </c>
      <c r="F93" s="195">
        <v>95</v>
      </c>
      <c r="G93" s="195">
        <v>85</v>
      </c>
      <c r="H93" s="195">
        <v>55</v>
      </c>
      <c r="I93" s="195">
        <v>55</v>
      </c>
      <c r="J93" s="195">
        <v>85</v>
      </c>
    </row>
    <row r="94" spans="1:10" ht="30.75" thickBot="1" x14ac:dyDescent="0.3">
      <c r="A94" s="196"/>
      <c r="B94" s="198"/>
      <c r="C94" s="7" t="s">
        <v>108</v>
      </c>
      <c r="D94" s="200"/>
      <c r="E94" s="196"/>
      <c r="F94" s="196"/>
      <c r="G94" s="196"/>
      <c r="H94" s="196"/>
      <c r="I94" s="196"/>
      <c r="J94" s="196"/>
    </row>
    <row r="95" spans="1:10" x14ac:dyDescent="0.25">
      <c r="A95" s="195">
        <v>212</v>
      </c>
      <c r="B95" s="197" t="s">
        <v>47</v>
      </c>
      <c r="C95" s="6" t="s">
        <v>107</v>
      </c>
      <c r="D95" s="199">
        <v>500</v>
      </c>
      <c r="E95" s="195">
        <v>70</v>
      </c>
      <c r="F95" s="195">
        <v>130</v>
      </c>
      <c r="G95" s="195">
        <v>100</v>
      </c>
      <c r="H95" s="195">
        <v>55</v>
      </c>
      <c r="I95" s="195">
        <v>80</v>
      </c>
      <c r="J95" s="195">
        <v>65</v>
      </c>
    </row>
    <row r="96" spans="1:10" ht="15.75" thickBot="1" x14ac:dyDescent="0.3">
      <c r="A96" s="196"/>
      <c r="B96" s="198"/>
      <c r="C96" s="7" t="s">
        <v>119</v>
      </c>
      <c r="D96" s="200"/>
      <c r="E96" s="196"/>
      <c r="F96" s="196"/>
      <c r="G96" s="196"/>
      <c r="H96" s="196"/>
      <c r="I96" s="196"/>
      <c r="J96" s="196"/>
    </row>
    <row r="97" spans="1:10" x14ac:dyDescent="0.25">
      <c r="A97" s="195">
        <v>212</v>
      </c>
      <c r="B97" s="6" t="s">
        <v>47</v>
      </c>
      <c r="C97" s="6" t="s">
        <v>107</v>
      </c>
      <c r="D97" s="199">
        <v>600</v>
      </c>
      <c r="E97" s="195">
        <v>70</v>
      </c>
      <c r="F97" s="195">
        <v>150</v>
      </c>
      <c r="G97" s="195">
        <v>140</v>
      </c>
      <c r="H97" s="195">
        <v>65</v>
      </c>
      <c r="I97" s="195">
        <v>100</v>
      </c>
      <c r="J97" s="195">
        <v>75</v>
      </c>
    </row>
    <row r="98" spans="1:10" ht="20.25" thickBot="1" x14ac:dyDescent="0.3">
      <c r="A98" s="196"/>
      <c r="B98" s="5" t="s">
        <v>121</v>
      </c>
      <c r="C98" s="7" t="s">
        <v>119</v>
      </c>
      <c r="D98" s="200"/>
      <c r="E98" s="196"/>
      <c r="F98" s="196"/>
      <c r="G98" s="196"/>
      <c r="H98" s="196"/>
      <c r="I98" s="196"/>
      <c r="J98" s="196"/>
    </row>
    <row r="99" spans="1:10" x14ac:dyDescent="0.25">
      <c r="A99" s="195">
        <v>213</v>
      </c>
      <c r="B99" s="197" t="s">
        <v>86</v>
      </c>
      <c r="C99" s="6" t="s">
        <v>107</v>
      </c>
      <c r="D99" s="199">
        <v>505</v>
      </c>
      <c r="E99" s="195">
        <v>20</v>
      </c>
      <c r="F99" s="195">
        <v>10</v>
      </c>
      <c r="G99" s="195">
        <v>230</v>
      </c>
      <c r="H99" s="195">
        <v>10</v>
      </c>
      <c r="I99" s="195">
        <v>230</v>
      </c>
      <c r="J99" s="195">
        <v>5</v>
      </c>
    </row>
    <row r="100" spans="1:10" ht="15.75" thickBot="1" x14ac:dyDescent="0.3">
      <c r="A100" s="196"/>
      <c r="B100" s="198"/>
      <c r="C100" s="7" t="s">
        <v>114</v>
      </c>
      <c r="D100" s="200"/>
      <c r="E100" s="196"/>
      <c r="F100" s="196"/>
      <c r="G100" s="196"/>
      <c r="H100" s="196"/>
      <c r="I100" s="196"/>
      <c r="J100" s="196"/>
    </row>
    <row r="101" spans="1:10" x14ac:dyDescent="0.25">
      <c r="A101" s="195">
        <v>214</v>
      </c>
      <c r="B101" s="197" t="s">
        <v>20</v>
      </c>
      <c r="C101" s="6" t="s">
        <v>107</v>
      </c>
      <c r="D101" s="199">
        <v>500</v>
      </c>
      <c r="E101" s="195">
        <v>80</v>
      </c>
      <c r="F101" s="195">
        <v>125</v>
      </c>
      <c r="G101" s="195">
        <v>75</v>
      </c>
      <c r="H101" s="195">
        <v>40</v>
      </c>
      <c r="I101" s="195">
        <v>95</v>
      </c>
      <c r="J101" s="195">
        <v>85</v>
      </c>
    </row>
    <row r="102" spans="1:10" ht="30.75" thickBot="1" x14ac:dyDescent="0.3">
      <c r="A102" s="196"/>
      <c r="B102" s="198"/>
      <c r="C102" s="7" t="s">
        <v>122</v>
      </c>
      <c r="D102" s="200"/>
      <c r="E102" s="196"/>
      <c r="F102" s="196"/>
      <c r="G102" s="196"/>
      <c r="H102" s="196"/>
      <c r="I102" s="196"/>
      <c r="J102" s="196"/>
    </row>
    <row r="103" spans="1:10" ht="30" x14ac:dyDescent="0.25">
      <c r="A103" s="195">
        <v>214</v>
      </c>
      <c r="B103" s="6" t="s">
        <v>20</v>
      </c>
      <c r="C103" s="6" t="s">
        <v>107</v>
      </c>
      <c r="D103" s="199">
        <v>600</v>
      </c>
      <c r="E103" s="195">
        <v>80</v>
      </c>
      <c r="F103" s="195">
        <v>185</v>
      </c>
      <c r="G103" s="195">
        <v>115</v>
      </c>
      <c r="H103" s="195">
        <v>40</v>
      </c>
      <c r="I103" s="195">
        <v>105</v>
      </c>
      <c r="J103" s="195">
        <v>75</v>
      </c>
    </row>
    <row r="104" spans="1:10" ht="30.75" thickBot="1" x14ac:dyDescent="0.3">
      <c r="A104" s="196"/>
      <c r="B104" s="5" t="s">
        <v>123</v>
      </c>
      <c r="C104" s="7" t="s">
        <v>122</v>
      </c>
      <c r="D104" s="200"/>
      <c r="E104" s="196"/>
      <c r="F104" s="196"/>
      <c r="G104" s="196"/>
      <c r="H104" s="196"/>
      <c r="I104" s="196"/>
      <c r="J104" s="196"/>
    </row>
    <row r="105" spans="1:10" x14ac:dyDescent="0.25">
      <c r="A105" s="195">
        <v>215</v>
      </c>
      <c r="B105" s="197" t="s">
        <v>21</v>
      </c>
      <c r="C105" s="6" t="s">
        <v>116</v>
      </c>
      <c r="D105" s="199">
        <v>430</v>
      </c>
      <c r="E105" s="195">
        <v>55</v>
      </c>
      <c r="F105" s="195">
        <v>95</v>
      </c>
      <c r="G105" s="195">
        <v>55</v>
      </c>
      <c r="H105" s="195">
        <v>35</v>
      </c>
      <c r="I105" s="195">
        <v>75</v>
      </c>
      <c r="J105" s="195">
        <v>115</v>
      </c>
    </row>
    <row r="106" spans="1:10" ht="15.75" thickBot="1" x14ac:dyDescent="0.3">
      <c r="A106" s="196"/>
      <c r="B106" s="198"/>
      <c r="C106" s="7" t="s">
        <v>124</v>
      </c>
      <c r="D106" s="200"/>
      <c r="E106" s="196"/>
      <c r="F106" s="196"/>
      <c r="G106" s="196"/>
      <c r="H106" s="196"/>
      <c r="I106" s="196"/>
      <c r="J106" s="196"/>
    </row>
    <row r="107" spans="1:10" ht="30.75" thickBot="1" x14ac:dyDescent="0.3">
      <c r="A107" s="2">
        <v>216</v>
      </c>
      <c r="B107" s="3" t="s">
        <v>22</v>
      </c>
      <c r="C107" s="3" t="s">
        <v>105</v>
      </c>
      <c r="D107" s="4">
        <v>330</v>
      </c>
      <c r="E107" s="2">
        <v>60</v>
      </c>
      <c r="F107" s="2">
        <v>80</v>
      </c>
      <c r="G107" s="2">
        <v>50</v>
      </c>
      <c r="H107" s="2">
        <v>50</v>
      </c>
      <c r="I107" s="2">
        <v>50</v>
      </c>
      <c r="J107" s="2">
        <v>40</v>
      </c>
    </row>
    <row r="108" spans="1:10" ht="30.75" thickBot="1" x14ac:dyDescent="0.3">
      <c r="A108" s="2">
        <v>217</v>
      </c>
      <c r="B108" s="3" t="s">
        <v>23</v>
      </c>
      <c r="C108" s="3" t="s">
        <v>105</v>
      </c>
      <c r="D108" s="4">
        <v>500</v>
      </c>
      <c r="E108" s="2">
        <v>90</v>
      </c>
      <c r="F108" s="2">
        <v>130</v>
      </c>
      <c r="G108" s="2">
        <v>75</v>
      </c>
      <c r="H108" s="2">
        <v>75</v>
      </c>
      <c r="I108" s="2">
        <v>75</v>
      </c>
      <c r="J108" s="2">
        <v>55</v>
      </c>
    </row>
    <row r="109" spans="1:10" ht="18.75" thickBot="1" x14ac:dyDescent="0.3">
      <c r="A109" s="2">
        <v>218</v>
      </c>
      <c r="B109" s="3" t="s">
        <v>87</v>
      </c>
      <c r="C109" s="3" t="s">
        <v>103</v>
      </c>
      <c r="D109" s="4">
        <v>250</v>
      </c>
      <c r="E109" s="2">
        <v>40</v>
      </c>
      <c r="F109" s="2">
        <v>40</v>
      </c>
      <c r="G109" s="2">
        <v>40</v>
      </c>
      <c r="H109" s="2">
        <v>70</v>
      </c>
      <c r="I109" s="2">
        <v>40</v>
      </c>
      <c r="J109" s="2">
        <v>20</v>
      </c>
    </row>
    <row r="110" spans="1:10" x14ac:dyDescent="0.25">
      <c r="A110" s="195">
        <v>219</v>
      </c>
      <c r="B110" s="197" t="s">
        <v>88</v>
      </c>
      <c r="C110" s="6" t="s">
        <v>103</v>
      </c>
      <c r="D110" s="199">
        <v>430</v>
      </c>
      <c r="E110" s="195">
        <v>60</v>
      </c>
      <c r="F110" s="195">
        <v>50</v>
      </c>
      <c r="G110" s="195">
        <v>120</v>
      </c>
      <c r="H110" s="195">
        <v>90</v>
      </c>
      <c r="I110" s="195">
        <v>80</v>
      </c>
      <c r="J110" s="195">
        <v>30</v>
      </c>
    </row>
    <row r="111" spans="1:10" ht="15.75" thickBot="1" x14ac:dyDescent="0.3">
      <c r="A111" s="196"/>
      <c r="B111" s="198"/>
      <c r="C111" s="7" t="s">
        <v>114</v>
      </c>
      <c r="D111" s="200"/>
      <c r="E111" s="196"/>
      <c r="F111" s="196"/>
      <c r="G111" s="196"/>
      <c r="H111" s="196"/>
      <c r="I111" s="196"/>
      <c r="J111" s="196"/>
    </row>
    <row r="112" spans="1:10" x14ac:dyDescent="0.25">
      <c r="A112" s="195">
        <v>220</v>
      </c>
      <c r="B112" s="197" t="s">
        <v>24</v>
      </c>
      <c r="C112" s="6" t="s">
        <v>124</v>
      </c>
      <c r="D112" s="199">
        <v>250</v>
      </c>
      <c r="E112" s="195">
        <v>50</v>
      </c>
      <c r="F112" s="195">
        <v>50</v>
      </c>
      <c r="G112" s="195">
        <v>40</v>
      </c>
      <c r="H112" s="195">
        <v>30</v>
      </c>
      <c r="I112" s="195">
        <v>30</v>
      </c>
      <c r="J112" s="195">
        <v>50</v>
      </c>
    </row>
    <row r="113" spans="1:10" ht="30.75" thickBot="1" x14ac:dyDescent="0.3">
      <c r="A113" s="196"/>
      <c r="B113" s="198"/>
      <c r="C113" s="7" t="s">
        <v>115</v>
      </c>
      <c r="D113" s="200"/>
      <c r="E113" s="196"/>
      <c r="F113" s="196"/>
      <c r="G113" s="196"/>
      <c r="H113" s="196"/>
      <c r="I113" s="196"/>
      <c r="J113" s="196"/>
    </row>
    <row r="114" spans="1:10" x14ac:dyDescent="0.25">
      <c r="A114" s="195">
        <v>221</v>
      </c>
      <c r="B114" s="197" t="s">
        <v>25</v>
      </c>
      <c r="C114" s="6" t="s">
        <v>124</v>
      </c>
      <c r="D114" s="199">
        <v>450</v>
      </c>
      <c r="E114" s="195">
        <v>100</v>
      </c>
      <c r="F114" s="195">
        <v>100</v>
      </c>
      <c r="G114" s="195">
        <v>80</v>
      </c>
      <c r="H114" s="195">
        <v>60</v>
      </c>
      <c r="I114" s="195">
        <v>60</v>
      </c>
      <c r="J114" s="195">
        <v>50</v>
      </c>
    </row>
    <row r="115" spans="1:10" ht="30.75" thickBot="1" x14ac:dyDescent="0.3">
      <c r="A115" s="196"/>
      <c r="B115" s="198"/>
      <c r="C115" s="7" t="s">
        <v>115</v>
      </c>
      <c r="D115" s="200"/>
      <c r="E115" s="196"/>
      <c r="F115" s="196"/>
      <c r="G115" s="196"/>
      <c r="H115" s="196"/>
      <c r="I115" s="196"/>
      <c r="J115" s="196"/>
    </row>
    <row r="116" spans="1:10" x14ac:dyDescent="0.25">
      <c r="A116" s="195">
        <v>222</v>
      </c>
      <c r="B116" s="197" t="s">
        <v>26</v>
      </c>
      <c r="C116" s="6" t="s">
        <v>104</v>
      </c>
      <c r="D116" s="199">
        <v>410</v>
      </c>
      <c r="E116" s="195">
        <v>65</v>
      </c>
      <c r="F116" s="195">
        <v>55</v>
      </c>
      <c r="G116" s="195">
        <v>95</v>
      </c>
      <c r="H116" s="195">
        <v>65</v>
      </c>
      <c r="I116" s="195">
        <v>95</v>
      </c>
      <c r="J116" s="195">
        <v>35</v>
      </c>
    </row>
    <row r="117" spans="1:10" ht="15.75" thickBot="1" x14ac:dyDescent="0.3">
      <c r="A117" s="196"/>
      <c r="B117" s="198"/>
      <c r="C117" s="7" t="s">
        <v>114</v>
      </c>
      <c r="D117" s="200"/>
      <c r="E117" s="196"/>
      <c r="F117" s="196"/>
      <c r="G117" s="196"/>
      <c r="H117" s="196"/>
      <c r="I117" s="196"/>
      <c r="J117" s="196"/>
    </row>
    <row r="118" spans="1:10" x14ac:dyDescent="0.25">
      <c r="A118" s="195">
        <v>222</v>
      </c>
      <c r="B118" s="6" t="s">
        <v>26</v>
      </c>
      <c r="C118" s="197" t="s">
        <v>118</v>
      </c>
      <c r="D118" s="199">
        <v>410</v>
      </c>
      <c r="E118" s="195">
        <v>60</v>
      </c>
      <c r="F118" s="195">
        <v>55</v>
      </c>
      <c r="G118" s="195">
        <v>100</v>
      </c>
      <c r="H118" s="195">
        <v>65</v>
      </c>
      <c r="I118" s="195">
        <v>100</v>
      </c>
      <c r="J118" s="195">
        <v>30</v>
      </c>
    </row>
    <row r="119" spans="1:10" ht="20.25" thickBot="1" x14ac:dyDescent="0.3">
      <c r="A119" s="196"/>
      <c r="B119" s="5" t="s">
        <v>125</v>
      </c>
      <c r="C119" s="198"/>
      <c r="D119" s="200"/>
      <c r="E119" s="196"/>
      <c r="F119" s="196"/>
      <c r="G119" s="196"/>
      <c r="H119" s="196"/>
      <c r="I119" s="196"/>
      <c r="J119" s="196"/>
    </row>
    <row r="120" spans="1:10" ht="30.75" thickBot="1" x14ac:dyDescent="0.3">
      <c r="A120" s="2">
        <v>223</v>
      </c>
      <c r="B120" s="3" t="s">
        <v>27</v>
      </c>
      <c r="C120" s="3" t="s">
        <v>104</v>
      </c>
      <c r="D120" s="4">
        <v>300</v>
      </c>
      <c r="E120" s="2">
        <v>35</v>
      </c>
      <c r="F120" s="2">
        <v>65</v>
      </c>
      <c r="G120" s="2">
        <v>35</v>
      </c>
      <c r="H120" s="2">
        <v>65</v>
      </c>
      <c r="I120" s="2">
        <v>35</v>
      </c>
      <c r="J120" s="2">
        <v>65</v>
      </c>
    </row>
    <row r="121" spans="1:10" ht="30.75" thickBot="1" x14ac:dyDescent="0.3">
      <c r="A121" s="2">
        <v>224</v>
      </c>
      <c r="B121" s="3" t="s">
        <v>28</v>
      </c>
      <c r="C121" s="3" t="s">
        <v>104</v>
      </c>
      <c r="D121" s="4">
        <v>480</v>
      </c>
      <c r="E121" s="2">
        <v>75</v>
      </c>
      <c r="F121" s="2">
        <v>105</v>
      </c>
      <c r="G121" s="2">
        <v>75</v>
      </c>
      <c r="H121" s="2">
        <v>105</v>
      </c>
      <c r="I121" s="2">
        <v>75</v>
      </c>
      <c r="J121" s="2">
        <v>45</v>
      </c>
    </row>
    <row r="122" spans="1:10" x14ac:dyDescent="0.25">
      <c r="A122" s="195">
        <v>225</v>
      </c>
      <c r="B122" s="197" t="s">
        <v>89</v>
      </c>
      <c r="C122" s="6" t="s">
        <v>124</v>
      </c>
      <c r="D122" s="199">
        <v>330</v>
      </c>
      <c r="E122" s="195">
        <v>45</v>
      </c>
      <c r="F122" s="195">
        <v>55</v>
      </c>
      <c r="G122" s="195">
        <v>45</v>
      </c>
      <c r="H122" s="195">
        <v>65</v>
      </c>
      <c r="I122" s="195">
        <v>45</v>
      </c>
      <c r="J122" s="195">
        <v>75</v>
      </c>
    </row>
    <row r="123" spans="1:10" ht="15.75" thickBot="1" x14ac:dyDescent="0.3">
      <c r="A123" s="196"/>
      <c r="B123" s="198"/>
      <c r="C123" s="7" t="s">
        <v>106</v>
      </c>
      <c r="D123" s="200"/>
      <c r="E123" s="196"/>
      <c r="F123" s="196"/>
      <c r="G123" s="196"/>
      <c r="H123" s="196"/>
      <c r="I123" s="196"/>
      <c r="J123" s="196"/>
    </row>
    <row r="124" spans="1:10" x14ac:dyDescent="0.25">
      <c r="A124" s="195">
        <v>226</v>
      </c>
      <c r="B124" s="197" t="s">
        <v>29</v>
      </c>
      <c r="C124" s="6" t="s">
        <v>104</v>
      </c>
      <c r="D124" s="199">
        <v>485</v>
      </c>
      <c r="E124" s="195">
        <v>85</v>
      </c>
      <c r="F124" s="195">
        <v>40</v>
      </c>
      <c r="G124" s="195">
        <v>70</v>
      </c>
      <c r="H124" s="195">
        <v>80</v>
      </c>
      <c r="I124" s="195">
        <v>140</v>
      </c>
      <c r="J124" s="195">
        <v>70</v>
      </c>
    </row>
    <row r="125" spans="1:10" ht="15.75" thickBot="1" x14ac:dyDescent="0.3">
      <c r="A125" s="196"/>
      <c r="B125" s="198"/>
      <c r="C125" s="7" t="s">
        <v>106</v>
      </c>
      <c r="D125" s="200"/>
      <c r="E125" s="196"/>
      <c r="F125" s="196"/>
      <c r="G125" s="196"/>
      <c r="H125" s="196"/>
      <c r="I125" s="196"/>
      <c r="J125" s="196"/>
    </row>
    <row r="126" spans="1:10" x14ac:dyDescent="0.25">
      <c r="A126" s="195">
        <v>227</v>
      </c>
      <c r="B126" s="197" t="s">
        <v>90</v>
      </c>
      <c r="C126" s="6" t="s">
        <v>119</v>
      </c>
      <c r="D126" s="199">
        <v>465</v>
      </c>
      <c r="E126" s="195">
        <v>65</v>
      </c>
      <c r="F126" s="195">
        <v>80</v>
      </c>
      <c r="G126" s="195">
        <v>140</v>
      </c>
      <c r="H126" s="195">
        <v>40</v>
      </c>
      <c r="I126" s="195">
        <v>70</v>
      </c>
      <c r="J126" s="195">
        <v>70</v>
      </c>
    </row>
    <row r="127" spans="1:10" ht="15.75" thickBot="1" x14ac:dyDescent="0.3">
      <c r="A127" s="196"/>
      <c r="B127" s="198"/>
      <c r="C127" s="7" t="s">
        <v>106</v>
      </c>
      <c r="D127" s="200"/>
      <c r="E127" s="196"/>
      <c r="F127" s="196"/>
      <c r="G127" s="196"/>
      <c r="H127" s="196"/>
      <c r="I127" s="196"/>
      <c r="J127" s="196"/>
    </row>
    <row r="128" spans="1:10" x14ac:dyDescent="0.25">
      <c r="A128" s="195">
        <v>228</v>
      </c>
      <c r="B128" s="197" t="s">
        <v>30</v>
      </c>
      <c r="C128" s="6" t="s">
        <v>116</v>
      </c>
      <c r="D128" s="199">
        <v>330</v>
      </c>
      <c r="E128" s="195">
        <v>45</v>
      </c>
      <c r="F128" s="195">
        <v>60</v>
      </c>
      <c r="G128" s="195">
        <v>30</v>
      </c>
      <c r="H128" s="195">
        <v>80</v>
      </c>
      <c r="I128" s="195">
        <v>50</v>
      </c>
      <c r="J128" s="195">
        <v>65</v>
      </c>
    </row>
    <row r="129" spans="1:10" ht="15.75" thickBot="1" x14ac:dyDescent="0.3">
      <c r="A129" s="196"/>
      <c r="B129" s="198"/>
      <c r="C129" s="7" t="s">
        <v>103</v>
      </c>
      <c r="D129" s="200"/>
      <c r="E129" s="196"/>
      <c r="F129" s="196"/>
      <c r="G129" s="196"/>
      <c r="H129" s="196"/>
      <c r="I129" s="196"/>
      <c r="J129" s="196"/>
    </row>
    <row r="130" spans="1:10" x14ac:dyDescent="0.25">
      <c r="A130" s="195">
        <v>229</v>
      </c>
      <c r="B130" s="197" t="s">
        <v>31</v>
      </c>
      <c r="C130" s="6" t="s">
        <v>116</v>
      </c>
      <c r="D130" s="199">
        <v>500</v>
      </c>
      <c r="E130" s="195">
        <v>75</v>
      </c>
      <c r="F130" s="195">
        <v>90</v>
      </c>
      <c r="G130" s="195">
        <v>50</v>
      </c>
      <c r="H130" s="195">
        <v>110</v>
      </c>
      <c r="I130" s="195">
        <v>80</v>
      </c>
      <c r="J130" s="195">
        <v>95</v>
      </c>
    </row>
    <row r="131" spans="1:10" ht="15.75" thickBot="1" x14ac:dyDescent="0.3">
      <c r="A131" s="196"/>
      <c r="B131" s="198"/>
      <c r="C131" s="7" t="s">
        <v>103</v>
      </c>
      <c r="D131" s="200"/>
      <c r="E131" s="196"/>
      <c r="F131" s="196"/>
      <c r="G131" s="196"/>
      <c r="H131" s="196"/>
      <c r="I131" s="196"/>
      <c r="J131" s="196"/>
    </row>
    <row r="132" spans="1:10" ht="30" x14ac:dyDescent="0.25">
      <c r="A132" s="195">
        <v>229</v>
      </c>
      <c r="B132" s="6" t="s">
        <v>31</v>
      </c>
      <c r="C132" s="6" t="s">
        <v>116</v>
      </c>
      <c r="D132" s="199">
        <v>600</v>
      </c>
      <c r="E132" s="195">
        <v>75</v>
      </c>
      <c r="F132" s="195">
        <v>90</v>
      </c>
      <c r="G132" s="195">
        <v>90</v>
      </c>
      <c r="H132" s="195">
        <v>140</v>
      </c>
      <c r="I132" s="195">
        <v>90</v>
      </c>
      <c r="J132" s="195">
        <v>115</v>
      </c>
    </row>
    <row r="133" spans="1:10" ht="30" thickBot="1" x14ac:dyDescent="0.3">
      <c r="A133" s="196"/>
      <c r="B133" s="5" t="s">
        <v>126</v>
      </c>
      <c r="C133" s="7" t="s">
        <v>103</v>
      </c>
      <c r="D133" s="200"/>
      <c r="E133" s="196"/>
      <c r="F133" s="196"/>
      <c r="G133" s="196"/>
      <c r="H133" s="196"/>
      <c r="I133" s="196"/>
      <c r="J133" s="196"/>
    </row>
    <row r="134" spans="1:10" x14ac:dyDescent="0.25">
      <c r="A134" s="195">
        <v>230</v>
      </c>
      <c r="B134" s="197" t="s">
        <v>91</v>
      </c>
      <c r="C134" s="6" t="s">
        <v>104</v>
      </c>
      <c r="D134" s="199">
        <v>540</v>
      </c>
      <c r="E134" s="195">
        <v>75</v>
      </c>
      <c r="F134" s="195">
        <v>95</v>
      </c>
      <c r="G134" s="195">
        <v>95</v>
      </c>
      <c r="H134" s="195">
        <v>95</v>
      </c>
      <c r="I134" s="195">
        <v>95</v>
      </c>
      <c r="J134" s="195">
        <v>85</v>
      </c>
    </row>
    <row r="135" spans="1:10" ht="30.75" thickBot="1" x14ac:dyDescent="0.3">
      <c r="A135" s="196"/>
      <c r="B135" s="198"/>
      <c r="C135" s="7" t="s">
        <v>113</v>
      </c>
      <c r="D135" s="200"/>
      <c r="E135" s="196"/>
      <c r="F135" s="196"/>
      <c r="G135" s="196"/>
      <c r="H135" s="196"/>
      <c r="I135" s="196"/>
      <c r="J135" s="196"/>
    </row>
    <row r="136" spans="1:10" ht="30.75" thickBot="1" x14ac:dyDescent="0.3">
      <c r="A136" s="2">
        <v>231</v>
      </c>
      <c r="B136" s="3" t="s">
        <v>92</v>
      </c>
      <c r="C136" s="3" t="s">
        <v>115</v>
      </c>
      <c r="D136" s="4">
        <v>330</v>
      </c>
      <c r="E136" s="2">
        <v>90</v>
      </c>
      <c r="F136" s="2">
        <v>60</v>
      </c>
      <c r="G136" s="2">
        <v>60</v>
      </c>
      <c r="H136" s="2">
        <v>40</v>
      </c>
      <c r="I136" s="2">
        <v>40</v>
      </c>
      <c r="J136" s="2">
        <v>40</v>
      </c>
    </row>
    <row r="137" spans="1:10" ht="30.75" thickBot="1" x14ac:dyDescent="0.3">
      <c r="A137" s="2">
        <v>232</v>
      </c>
      <c r="B137" s="3" t="s">
        <v>93</v>
      </c>
      <c r="C137" s="3" t="s">
        <v>115</v>
      </c>
      <c r="D137" s="4">
        <v>500</v>
      </c>
      <c r="E137" s="2">
        <v>90</v>
      </c>
      <c r="F137" s="2">
        <v>120</v>
      </c>
      <c r="G137" s="2">
        <v>120</v>
      </c>
      <c r="H137" s="2">
        <v>60</v>
      </c>
      <c r="I137" s="2">
        <v>60</v>
      </c>
      <c r="J137" s="2">
        <v>50</v>
      </c>
    </row>
    <row r="138" spans="1:10" ht="30.75" thickBot="1" x14ac:dyDescent="0.3">
      <c r="A138" s="2">
        <v>233</v>
      </c>
      <c r="B138" s="3" t="s">
        <v>94</v>
      </c>
      <c r="C138" s="3" t="s">
        <v>105</v>
      </c>
      <c r="D138" s="4">
        <v>515</v>
      </c>
      <c r="E138" s="2">
        <v>85</v>
      </c>
      <c r="F138" s="2">
        <v>80</v>
      </c>
      <c r="G138" s="2">
        <v>90</v>
      </c>
      <c r="H138" s="2">
        <v>105</v>
      </c>
      <c r="I138" s="2">
        <v>95</v>
      </c>
      <c r="J138" s="2">
        <v>60</v>
      </c>
    </row>
    <row r="139" spans="1:10" ht="30.75" thickBot="1" x14ac:dyDescent="0.3">
      <c r="A139" s="2">
        <v>234</v>
      </c>
      <c r="B139" s="3" t="s">
        <v>32</v>
      </c>
      <c r="C139" s="3" t="s">
        <v>105</v>
      </c>
      <c r="D139" s="4">
        <v>465</v>
      </c>
      <c r="E139" s="2">
        <v>73</v>
      </c>
      <c r="F139" s="2">
        <v>95</v>
      </c>
      <c r="G139" s="2">
        <v>62</v>
      </c>
      <c r="H139" s="2">
        <v>85</v>
      </c>
      <c r="I139" s="2">
        <v>65</v>
      </c>
      <c r="J139" s="2">
        <v>85</v>
      </c>
    </row>
    <row r="140" spans="1:10" ht="30.75" thickBot="1" x14ac:dyDescent="0.3">
      <c r="A140" s="2">
        <v>235</v>
      </c>
      <c r="B140" s="3" t="s">
        <v>95</v>
      </c>
      <c r="C140" s="3" t="s">
        <v>105</v>
      </c>
      <c r="D140" s="4">
        <v>250</v>
      </c>
      <c r="E140" s="2">
        <v>55</v>
      </c>
      <c r="F140" s="2">
        <v>20</v>
      </c>
      <c r="G140" s="2">
        <v>35</v>
      </c>
      <c r="H140" s="2">
        <v>20</v>
      </c>
      <c r="I140" s="2">
        <v>45</v>
      </c>
      <c r="J140" s="2">
        <v>75</v>
      </c>
    </row>
    <row r="141" spans="1:10" ht="30.75" thickBot="1" x14ac:dyDescent="0.3">
      <c r="A141" s="2">
        <v>236</v>
      </c>
      <c r="B141" s="3" t="s">
        <v>33</v>
      </c>
      <c r="C141" s="3" t="s">
        <v>122</v>
      </c>
      <c r="D141" s="4">
        <v>210</v>
      </c>
      <c r="E141" s="2">
        <v>35</v>
      </c>
      <c r="F141" s="2">
        <v>35</v>
      </c>
      <c r="G141" s="2">
        <v>35</v>
      </c>
      <c r="H141" s="2">
        <v>35</v>
      </c>
      <c r="I141" s="2">
        <v>35</v>
      </c>
      <c r="J141" s="2">
        <v>35</v>
      </c>
    </row>
    <row r="142" spans="1:10" ht="30.75" thickBot="1" x14ac:dyDescent="0.3">
      <c r="A142" s="2">
        <v>237</v>
      </c>
      <c r="B142" s="3" t="s">
        <v>34</v>
      </c>
      <c r="C142" s="3" t="s">
        <v>122</v>
      </c>
      <c r="D142" s="4">
        <v>455</v>
      </c>
      <c r="E142" s="2">
        <v>50</v>
      </c>
      <c r="F142" s="2">
        <v>95</v>
      </c>
      <c r="G142" s="2">
        <v>95</v>
      </c>
      <c r="H142" s="2">
        <v>35</v>
      </c>
      <c r="I142" s="2">
        <v>110</v>
      </c>
      <c r="J142" s="2">
        <v>70</v>
      </c>
    </row>
    <row r="143" spans="1:10" x14ac:dyDescent="0.25">
      <c r="A143" s="195">
        <v>238</v>
      </c>
      <c r="B143" s="197" t="s">
        <v>96</v>
      </c>
      <c r="C143" s="6" t="s">
        <v>124</v>
      </c>
      <c r="D143" s="199">
        <v>305</v>
      </c>
      <c r="E143" s="195">
        <v>45</v>
      </c>
      <c r="F143" s="195">
        <v>30</v>
      </c>
      <c r="G143" s="195">
        <v>15</v>
      </c>
      <c r="H143" s="195">
        <v>85</v>
      </c>
      <c r="I143" s="195">
        <v>65</v>
      </c>
      <c r="J143" s="195">
        <v>65</v>
      </c>
    </row>
    <row r="144" spans="1:10" ht="30.75" thickBot="1" x14ac:dyDescent="0.3">
      <c r="A144" s="196"/>
      <c r="B144" s="198"/>
      <c r="C144" s="7" t="s">
        <v>111</v>
      </c>
      <c r="D144" s="200"/>
      <c r="E144" s="196"/>
      <c r="F144" s="196"/>
      <c r="G144" s="196"/>
      <c r="H144" s="196"/>
      <c r="I144" s="196"/>
      <c r="J144" s="196"/>
    </row>
    <row r="145" spans="1:10" ht="30.75" thickBot="1" x14ac:dyDescent="0.3">
      <c r="A145" s="2">
        <v>239</v>
      </c>
      <c r="B145" s="3" t="s">
        <v>35</v>
      </c>
      <c r="C145" s="3" t="s">
        <v>109</v>
      </c>
      <c r="D145" s="4">
        <v>360</v>
      </c>
      <c r="E145" s="2">
        <v>45</v>
      </c>
      <c r="F145" s="2">
        <v>63</v>
      </c>
      <c r="G145" s="2">
        <v>37</v>
      </c>
      <c r="H145" s="2">
        <v>65</v>
      </c>
      <c r="I145" s="2">
        <v>55</v>
      </c>
      <c r="J145" s="2">
        <v>95</v>
      </c>
    </row>
    <row r="146" spans="1:10" ht="18.75" thickBot="1" x14ac:dyDescent="0.3">
      <c r="A146" s="2">
        <v>240</v>
      </c>
      <c r="B146" s="3" t="s">
        <v>36</v>
      </c>
      <c r="C146" s="3" t="s">
        <v>103</v>
      </c>
      <c r="D146" s="4">
        <v>365</v>
      </c>
      <c r="E146" s="2">
        <v>45</v>
      </c>
      <c r="F146" s="2">
        <v>75</v>
      </c>
      <c r="G146" s="2">
        <v>37</v>
      </c>
      <c r="H146" s="2">
        <v>70</v>
      </c>
      <c r="I146" s="2">
        <v>55</v>
      </c>
      <c r="J146" s="2">
        <v>83</v>
      </c>
    </row>
    <row r="147" spans="1:10" ht="30.75" thickBot="1" x14ac:dyDescent="0.3">
      <c r="A147" s="2">
        <v>241</v>
      </c>
      <c r="B147" s="3" t="s">
        <v>97</v>
      </c>
      <c r="C147" s="3" t="s">
        <v>105</v>
      </c>
      <c r="D147" s="4">
        <v>490</v>
      </c>
      <c r="E147" s="2">
        <v>95</v>
      </c>
      <c r="F147" s="2">
        <v>80</v>
      </c>
      <c r="G147" s="2">
        <v>105</v>
      </c>
      <c r="H147" s="2">
        <v>40</v>
      </c>
      <c r="I147" s="2">
        <v>70</v>
      </c>
      <c r="J147" s="2">
        <v>100</v>
      </c>
    </row>
    <row r="148" spans="1:10" ht="30.75" thickBot="1" x14ac:dyDescent="0.3">
      <c r="A148" s="2">
        <v>242</v>
      </c>
      <c r="B148" s="3" t="s">
        <v>37</v>
      </c>
      <c r="C148" s="3" t="s">
        <v>105</v>
      </c>
      <c r="D148" s="4">
        <v>540</v>
      </c>
      <c r="E148" s="2">
        <v>255</v>
      </c>
      <c r="F148" s="2">
        <v>10</v>
      </c>
      <c r="G148" s="2">
        <v>10</v>
      </c>
      <c r="H148" s="2">
        <v>75</v>
      </c>
      <c r="I148" s="2">
        <v>135</v>
      </c>
      <c r="J148" s="2">
        <v>55</v>
      </c>
    </row>
    <row r="149" spans="1:10" ht="30.75" thickBot="1" x14ac:dyDescent="0.3">
      <c r="A149" s="2">
        <v>243</v>
      </c>
      <c r="B149" s="3" t="s">
        <v>98</v>
      </c>
      <c r="C149" s="3" t="s">
        <v>109</v>
      </c>
      <c r="D149" s="4">
        <v>580</v>
      </c>
      <c r="E149" s="2">
        <v>90</v>
      </c>
      <c r="F149" s="2">
        <v>85</v>
      </c>
      <c r="G149" s="2">
        <v>75</v>
      </c>
      <c r="H149" s="2">
        <v>115</v>
      </c>
      <c r="I149" s="2">
        <v>100</v>
      </c>
      <c r="J149" s="2">
        <v>115</v>
      </c>
    </row>
    <row r="150" spans="1:10" ht="18.75" thickBot="1" x14ac:dyDescent="0.3">
      <c r="A150" s="2">
        <v>244</v>
      </c>
      <c r="B150" s="3" t="s">
        <v>99</v>
      </c>
      <c r="C150" s="3" t="s">
        <v>103</v>
      </c>
      <c r="D150" s="4">
        <v>580</v>
      </c>
      <c r="E150" s="2">
        <v>115</v>
      </c>
      <c r="F150" s="2">
        <v>115</v>
      </c>
      <c r="G150" s="2">
        <v>85</v>
      </c>
      <c r="H150" s="2">
        <v>90</v>
      </c>
      <c r="I150" s="2">
        <v>75</v>
      </c>
      <c r="J150" s="2">
        <v>100</v>
      </c>
    </row>
    <row r="151" spans="1:10" ht="30.75" thickBot="1" x14ac:dyDescent="0.3">
      <c r="A151" s="2">
        <v>245</v>
      </c>
      <c r="B151" s="3" t="s">
        <v>100</v>
      </c>
      <c r="C151" s="3" t="s">
        <v>104</v>
      </c>
      <c r="D151" s="4">
        <v>580</v>
      </c>
      <c r="E151" s="2">
        <v>100</v>
      </c>
      <c r="F151" s="2">
        <v>75</v>
      </c>
      <c r="G151" s="2">
        <v>115</v>
      </c>
      <c r="H151" s="2">
        <v>90</v>
      </c>
      <c r="I151" s="2">
        <v>115</v>
      </c>
      <c r="J151" s="2">
        <v>85</v>
      </c>
    </row>
    <row r="152" spans="1:10" x14ac:dyDescent="0.25">
      <c r="A152" s="195">
        <v>246</v>
      </c>
      <c r="B152" s="197" t="s">
        <v>38</v>
      </c>
      <c r="C152" s="6" t="s">
        <v>114</v>
      </c>
      <c r="D152" s="199">
        <v>300</v>
      </c>
      <c r="E152" s="195">
        <v>50</v>
      </c>
      <c r="F152" s="195">
        <v>64</v>
      </c>
      <c r="G152" s="195">
        <v>50</v>
      </c>
      <c r="H152" s="195">
        <v>45</v>
      </c>
      <c r="I152" s="195">
        <v>50</v>
      </c>
      <c r="J152" s="195">
        <v>41</v>
      </c>
    </row>
    <row r="153" spans="1:10" ht="30.75" thickBot="1" x14ac:dyDescent="0.3">
      <c r="A153" s="196"/>
      <c r="B153" s="198"/>
      <c r="C153" s="7" t="s">
        <v>115</v>
      </c>
      <c r="D153" s="200"/>
      <c r="E153" s="196"/>
      <c r="F153" s="196"/>
      <c r="G153" s="196"/>
      <c r="H153" s="196"/>
      <c r="I153" s="196"/>
      <c r="J153" s="196"/>
    </row>
    <row r="154" spans="1:10" x14ac:dyDescent="0.25">
      <c r="A154" s="195">
        <v>247</v>
      </c>
      <c r="B154" s="197" t="s">
        <v>39</v>
      </c>
      <c r="C154" s="6" t="s">
        <v>114</v>
      </c>
      <c r="D154" s="199">
        <v>410</v>
      </c>
      <c r="E154" s="195">
        <v>70</v>
      </c>
      <c r="F154" s="195">
        <v>84</v>
      </c>
      <c r="G154" s="195">
        <v>70</v>
      </c>
      <c r="H154" s="195">
        <v>65</v>
      </c>
      <c r="I154" s="195">
        <v>70</v>
      </c>
      <c r="J154" s="195">
        <v>51</v>
      </c>
    </row>
    <row r="155" spans="1:10" ht="30.75" thickBot="1" x14ac:dyDescent="0.3">
      <c r="A155" s="196"/>
      <c r="B155" s="198"/>
      <c r="C155" s="7" t="s">
        <v>115</v>
      </c>
      <c r="D155" s="200"/>
      <c r="E155" s="196"/>
      <c r="F155" s="196"/>
      <c r="G155" s="196"/>
      <c r="H155" s="196"/>
      <c r="I155" s="196"/>
      <c r="J155" s="196"/>
    </row>
    <row r="156" spans="1:10" x14ac:dyDescent="0.25">
      <c r="A156" s="195">
        <v>248</v>
      </c>
      <c r="B156" s="197" t="s">
        <v>40</v>
      </c>
      <c r="C156" s="6" t="s">
        <v>114</v>
      </c>
      <c r="D156" s="199">
        <v>600</v>
      </c>
      <c r="E156" s="195">
        <v>100</v>
      </c>
      <c r="F156" s="195">
        <v>134</v>
      </c>
      <c r="G156" s="195">
        <v>110</v>
      </c>
      <c r="H156" s="195">
        <v>95</v>
      </c>
      <c r="I156" s="195">
        <v>100</v>
      </c>
      <c r="J156" s="195">
        <v>61</v>
      </c>
    </row>
    <row r="157" spans="1:10" ht="15.75" thickBot="1" x14ac:dyDescent="0.3">
      <c r="A157" s="196"/>
      <c r="B157" s="198"/>
      <c r="C157" s="7" t="s">
        <v>116</v>
      </c>
      <c r="D157" s="200"/>
      <c r="E157" s="196"/>
      <c r="F157" s="196"/>
      <c r="G157" s="196"/>
      <c r="H157" s="196"/>
      <c r="I157" s="196"/>
      <c r="J157" s="196"/>
    </row>
    <row r="158" spans="1:10" ht="30" x14ac:dyDescent="0.25">
      <c r="A158" s="195">
        <v>248</v>
      </c>
      <c r="B158" s="6" t="s">
        <v>40</v>
      </c>
      <c r="C158" s="6" t="s">
        <v>114</v>
      </c>
      <c r="D158" s="199">
        <v>700</v>
      </c>
      <c r="E158" s="195">
        <v>100</v>
      </c>
      <c r="F158" s="195">
        <v>164</v>
      </c>
      <c r="G158" s="195">
        <v>150</v>
      </c>
      <c r="H158" s="195">
        <v>95</v>
      </c>
      <c r="I158" s="195">
        <v>120</v>
      </c>
      <c r="J158" s="195">
        <v>71</v>
      </c>
    </row>
    <row r="159" spans="1:10" ht="20.25" thickBot="1" x14ac:dyDescent="0.3">
      <c r="A159" s="196"/>
      <c r="B159" s="5" t="s">
        <v>127</v>
      </c>
      <c r="C159" s="7" t="s">
        <v>116</v>
      </c>
      <c r="D159" s="200"/>
      <c r="E159" s="196"/>
      <c r="F159" s="196"/>
      <c r="G159" s="196"/>
      <c r="H159" s="196"/>
      <c r="I159" s="196"/>
      <c r="J159" s="196"/>
    </row>
    <row r="160" spans="1:10" ht="30" x14ac:dyDescent="0.25">
      <c r="A160" s="195">
        <v>249</v>
      </c>
      <c r="B160" s="197" t="s">
        <v>101</v>
      </c>
      <c r="C160" s="6" t="s">
        <v>111</v>
      </c>
      <c r="D160" s="199">
        <v>680</v>
      </c>
      <c r="E160" s="195">
        <v>106</v>
      </c>
      <c r="F160" s="195">
        <v>90</v>
      </c>
      <c r="G160" s="195">
        <v>130</v>
      </c>
      <c r="H160" s="195">
        <v>90</v>
      </c>
      <c r="I160" s="195">
        <v>154</v>
      </c>
      <c r="J160" s="195">
        <v>110</v>
      </c>
    </row>
    <row r="161" spans="1:10" ht="15.75" thickBot="1" x14ac:dyDescent="0.3">
      <c r="A161" s="196"/>
      <c r="B161" s="198"/>
      <c r="C161" s="7" t="s">
        <v>106</v>
      </c>
      <c r="D161" s="200"/>
      <c r="E161" s="196"/>
      <c r="F161" s="196"/>
      <c r="G161" s="196"/>
      <c r="H161" s="196"/>
      <c r="I161" s="196"/>
      <c r="J161" s="196"/>
    </row>
    <row r="162" spans="1:10" x14ac:dyDescent="0.25">
      <c r="A162" s="195">
        <v>250</v>
      </c>
      <c r="B162" s="197" t="s">
        <v>128</v>
      </c>
      <c r="C162" s="6" t="s">
        <v>103</v>
      </c>
      <c r="D162" s="199">
        <v>680</v>
      </c>
      <c r="E162" s="195">
        <v>106</v>
      </c>
      <c r="F162" s="195">
        <v>130</v>
      </c>
      <c r="G162" s="195">
        <v>90</v>
      </c>
      <c r="H162" s="195">
        <v>110</v>
      </c>
      <c r="I162" s="195">
        <v>154</v>
      </c>
      <c r="J162" s="195">
        <v>90</v>
      </c>
    </row>
    <row r="163" spans="1:10" ht="15.75" thickBot="1" x14ac:dyDescent="0.3">
      <c r="A163" s="196"/>
      <c r="B163" s="198"/>
      <c r="C163" s="7" t="s">
        <v>106</v>
      </c>
      <c r="D163" s="200"/>
      <c r="E163" s="196"/>
      <c r="F163" s="196"/>
      <c r="G163" s="196"/>
      <c r="H163" s="196"/>
      <c r="I163" s="196"/>
      <c r="J163" s="196"/>
    </row>
    <row r="164" spans="1:10" ht="30" x14ac:dyDescent="0.25">
      <c r="A164" s="195">
        <v>251</v>
      </c>
      <c r="B164" s="197" t="s">
        <v>41</v>
      </c>
      <c r="C164" s="6" t="s">
        <v>111</v>
      </c>
      <c r="D164" s="199">
        <v>600</v>
      </c>
      <c r="E164" s="195">
        <v>100</v>
      </c>
      <c r="F164" s="195">
        <v>100</v>
      </c>
      <c r="G164" s="195">
        <v>100</v>
      </c>
      <c r="H164" s="195">
        <v>100</v>
      </c>
      <c r="I164" s="195">
        <v>100</v>
      </c>
      <c r="J164" s="195">
        <v>100</v>
      </c>
    </row>
    <row r="165" spans="1:10" ht="15.75" thickBot="1" x14ac:dyDescent="0.3">
      <c r="A165" s="196"/>
      <c r="B165" s="198"/>
      <c r="C165" s="7" t="s">
        <v>102</v>
      </c>
      <c r="D165" s="200"/>
      <c r="E165" s="196"/>
      <c r="F165" s="196"/>
      <c r="G165" s="196"/>
      <c r="H165" s="196"/>
      <c r="I165" s="196"/>
      <c r="J165" s="196"/>
    </row>
    <row r="166" spans="1:10" ht="30.75" thickBot="1" x14ac:dyDescent="0.3">
      <c r="A166" s="2">
        <v>252</v>
      </c>
      <c r="B166" s="3" t="s">
        <v>129</v>
      </c>
      <c r="C166" s="3" t="s">
        <v>102</v>
      </c>
      <c r="D166" s="4">
        <v>310</v>
      </c>
      <c r="E166" s="2">
        <v>40</v>
      </c>
      <c r="F166" s="2">
        <v>45</v>
      </c>
      <c r="G166" s="2">
        <v>35</v>
      </c>
      <c r="H166" s="2">
        <v>65</v>
      </c>
      <c r="I166" s="2">
        <v>55</v>
      </c>
      <c r="J166" s="2">
        <v>70</v>
      </c>
    </row>
    <row r="167" spans="1:10" ht="18.75" thickBot="1" x14ac:dyDescent="0.3">
      <c r="A167" s="2">
        <v>253</v>
      </c>
      <c r="B167" s="3" t="s">
        <v>130</v>
      </c>
      <c r="C167" s="3" t="s">
        <v>102</v>
      </c>
      <c r="D167" s="4">
        <v>405</v>
      </c>
      <c r="E167" s="2">
        <v>50</v>
      </c>
      <c r="F167" s="2">
        <v>65</v>
      </c>
      <c r="G167" s="2">
        <v>45</v>
      </c>
      <c r="H167" s="2">
        <v>85</v>
      </c>
      <c r="I167" s="2">
        <v>65</v>
      </c>
      <c r="J167" s="2">
        <v>95</v>
      </c>
    </row>
  </sheetData>
  <mergeCells count="506">
    <mergeCell ref="I164:I165"/>
    <mergeCell ref="J164:J165"/>
    <mergeCell ref="H162:H163"/>
    <mergeCell ref="I162:I163"/>
    <mergeCell ref="J162:J163"/>
    <mergeCell ref="A164:A165"/>
    <mergeCell ref="B164:B165"/>
    <mergeCell ref="D164:D165"/>
    <mergeCell ref="E164:E165"/>
    <mergeCell ref="F164:F165"/>
    <mergeCell ref="G164:G165"/>
    <mergeCell ref="H164:H165"/>
    <mergeCell ref="A162:A163"/>
    <mergeCell ref="B162:B163"/>
    <mergeCell ref="D162:D163"/>
    <mergeCell ref="E162:E163"/>
    <mergeCell ref="F162:F163"/>
    <mergeCell ref="G162:G163"/>
    <mergeCell ref="A160:A161"/>
    <mergeCell ref="B160:B161"/>
    <mergeCell ref="D160:D161"/>
    <mergeCell ref="E160:E161"/>
    <mergeCell ref="F160:F161"/>
    <mergeCell ref="G160:G161"/>
    <mergeCell ref="H160:H161"/>
    <mergeCell ref="I160:I161"/>
    <mergeCell ref="J160:J161"/>
    <mergeCell ref="H156:H157"/>
    <mergeCell ref="I156:I157"/>
    <mergeCell ref="J156:J157"/>
    <mergeCell ref="A158:A159"/>
    <mergeCell ref="D158:D159"/>
    <mergeCell ref="E158:E159"/>
    <mergeCell ref="F158:F159"/>
    <mergeCell ref="G158:G159"/>
    <mergeCell ref="H158:H159"/>
    <mergeCell ref="I158:I159"/>
    <mergeCell ref="A156:A157"/>
    <mergeCell ref="B156:B157"/>
    <mergeCell ref="D156:D157"/>
    <mergeCell ref="E156:E157"/>
    <mergeCell ref="F156:F157"/>
    <mergeCell ref="G156:G157"/>
    <mergeCell ref="J158:J159"/>
    <mergeCell ref="J154:J155"/>
    <mergeCell ref="I143:I144"/>
    <mergeCell ref="J143:J144"/>
    <mergeCell ref="A152:A153"/>
    <mergeCell ref="B152:B153"/>
    <mergeCell ref="D152:D153"/>
    <mergeCell ref="E152:E153"/>
    <mergeCell ref="F152:F153"/>
    <mergeCell ref="G152:G153"/>
    <mergeCell ref="H152:H153"/>
    <mergeCell ref="I152:I153"/>
    <mergeCell ref="J152:J153"/>
    <mergeCell ref="A143:A144"/>
    <mergeCell ref="B143:B144"/>
    <mergeCell ref="H134:H135"/>
    <mergeCell ref="A154:A155"/>
    <mergeCell ref="B154:B155"/>
    <mergeCell ref="D154:D155"/>
    <mergeCell ref="E154:E155"/>
    <mergeCell ref="F154:F155"/>
    <mergeCell ref="G154:G155"/>
    <mergeCell ref="H154:H155"/>
    <mergeCell ref="I154:I155"/>
    <mergeCell ref="D143:D144"/>
    <mergeCell ref="E143:E144"/>
    <mergeCell ref="F143:F144"/>
    <mergeCell ref="G143:G144"/>
    <mergeCell ref="H143:H144"/>
    <mergeCell ref="I134:I135"/>
    <mergeCell ref="J134:J135"/>
    <mergeCell ref="A130:A131"/>
    <mergeCell ref="B130:B131"/>
    <mergeCell ref="D130:D131"/>
    <mergeCell ref="E130:E131"/>
    <mergeCell ref="F130:F131"/>
    <mergeCell ref="G130:G131"/>
    <mergeCell ref="H130:H131"/>
    <mergeCell ref="I130:I131"/>
    <mergeCell ref="J130:J131"/>
    <mergeCell ref="A134:A135"/>
    <mergeCell ref="B134:B135"/>
    <mergeCell ref="D134:D135"/>
    <mergeCell ref="E134:E135"/>
    <mergeCell ref="F134:F135"/>
    <mergeCell ref="G134:G135"/>
    <mergeCell ref="A132:A133"/>
    <mergeCell ref="D132:D133"/>
    <mergeCell ref="E132:E133"/>
    <mergeCell ref="F132:F133"/>
    <mergeCell ref="G132:G133"/>
    <mergeCell ref="H132:H133"/>
    <mergeCell ref="I132:I133"/>
    <mergeCell ref="J132:J133"/>
    <mergeCell ref="H126:H127"/>
    <mergeCell ref="I126:I127"/>
    <mergeCell ref="J126:J127"/>
    <mergeCell ref="A128:A129"/>
    <mergeCell ref="B128:B129"/>
    <mergeCell ref="D128:D129"/>
    <mergeCell ref="E128:E129"/>
    <mergeCell ref="F128:F129"/>
    <mergeCell ref="G128:G129"/>
    <mergeCell ref="H128:H129"/>
    <mergeCell ref="A126:A127"/>
    <mergeCell ref="B126:B127"/>
    <mergeCell ref="D126:D127"/>
    <mergeCell ref="E126:E127"/>
    <mergeCell ref="F126:F127"/>
    <mergeCell ref="G126:G127"/>
    <mergeCell ref="I128:I129"/>
    <mergeCell ref="J128:J129"/>
    <mergeCell ref="A124:A125"/>
    <mergeCell ref="B124:B125"/>
    <mergeCell ref="D124:D125"/>
    <mergeCell ref="E124:E125"/>
    <mergeCell ref="F124:F125"/>
    <mergeCell ref="G124:G125"/>
    <mergeCell ref="H124:H125"/>
    <mergeCell ref="I124:I125"/>
    <mergeCell ref="J124:J125"/>
    <mergeCell ref="A122:A123"/>
    <mergeCell ref="B122:B123"/>
    <mergeCell ref="D122:D123"/>
    <mergeCell ref="E122:E123"/>
    <mergeCell ref="F122:F123"/>
    <mergeCell ref="G122:G123"/>
    <mergeCell ref="H122:H123"/>
    <mergeCell ref="I122:I123"/>
    <mergeCell ref="J122:J123"/>
    <mergeCell ref="H116:H117"/>
    <mergeCell ref="I116:I117"/>
    <mergeCell ref="J116:J117"/>
    <mergeCell ref="A118:A119"/>
    <mergeCell ref="C118:C119"/>
    <mergeCell ref="D118:D119"/>
    <mergeCell ref="E118:E119"/>
    <mergeCell ref="F118:F119"/>
    <mergeCell ref="G118:G119"/>
    <mergeCell ref="H118:H119"/>
    <mergeCell ref="A116:A117"/>
    <mergeCell ref="B116:B117"/>
    <mergeCell ref="D116:D117"/>
    <mergeCell ref="E116:E117"/>
    <mergeCell ref="F116:F117"/>
    <mergeCell ref="G116:G117"/>
    <mergeCell ref="I118:I119"/>
    <mergeCell ref="J118:J119"/>
    <mergeCell ref="A114:A115"/>
    <mergeCell ref="B114:B115"/>
    <mergeCell ref="D114:D115"/>
    <mergeCell ref="E114:E115"/>
    <mergeCell ref="F114:F115"/>
    <mergeCell ref="G114:G115"/>
    <mergeCell ref="H114:H115"/>
    <mergeCell ref="I114:I115"/>
    <mergeCell ref="J114:J115"/>
    <mergeCell ref="I110:I111"/>
    <mergeCell ref="J110:J111"/>
    <mergeCell ref="A112:A113"/>
    <mergeCell ref="B112:B113"/>
    <mergeCell ref="D112:D113"/>
    <mergeCell ref="E112:E113"/>
    <mergeCell ref="F112:F113"/>
    <mergeCell ref="G112:G113"/>
    <mergeCell ref="H112:H113"/>
    <mergeCell ref="I112:I113"/>
    <mergeCell ref="J112:J113"/>
    <mergeCell ref="A110:A111"/>
    <mergeCell ref="B110:B111"/>
    <mergeCell ref="D110:D111"/>
    <mergeCell ref="E110:E111"/>
    <mergeCell ref="F110:F111"/>
    <mergeCell ref="G110:G111"/>
    <mergeCell ref="H110:H111"/>
    <mergeCell ref="A105:A106"/>
    <mergeCell ref="B105:B106"/>
    <mergeCell ref="D105:D106"/>
    <mergeCell ref="E105:E106"/>
    <mergeCell ref="F105:F106"/>
    <mergeCell ref="G105:G106"/>
    <mergeCell ref="A103:A104"/>
    <mergeCell ref="D103:D104"/>
    <mergeCell ref="E103:E104"/>
    <mergeCell ref="F103:F104"/>
    <mergeCell ref="G103:G104"/>
    <mergeCell ref="H103:H104"/>
    <mergeCell ref="I103:I104"/>
    <mergeCell ref="J103:J104"/>
    <mergeCell ref="H105:H106"/>
    <mergeCell ref="I105:I106"/>
    <mergeCell ref="J105:J106"/>
    <mergeCell ref="H99:H100"/>
    <mergeCell ref="I99:I100"/>
    <mergeCell ref="J99:J100"/>
    <mergeCell ref="I101:I102"/>
    <mergeCell ref="J101:J102"/>
    <mergeCell ref="H93:H94"/>
    <mergeCell ref="I93:I94"/>
    <mergeCell ref="A101:A102"/>
    <mergeCell ref="B101:B102"/>
    <mergeCell ref="D101:D102"/>
    <mergeCell ref="E101:E102"/>
    <mergeCell ref="F101:F102"/>
    <mergeCell ref="G101:G102"/>
    <mergeCell ref="H101:H102"/>
    <mergeCell ref="A99:A100"/>
    <mergeCell ref="B99:B100"/>
    <mergeCell ref="D99:D100"/>
    <mergeCell ref="E99:E100"/>
    <mergeCell ref="F99:F100"/>
    <mergeCell ref="G99:G100"/>
    <mergeCell ref="I95:I96"/>
    <mergeCell ref="J95:J96"/>
    <mergeCell ref="A97:A98"/>
    <mergeCell ref="D97:D98"/>
    <mergeCell ref="E97:E98"/>
    <mergeCell ref="F97:F98"/>
    <mergeCell ref="G97:G98"/>
    <mergeCell ref="H97:H98"/>
    <mergeCell ref="I97:I98"/>
    <mergeCell ref="J97:J98"/>
    <mergeCell ref="A95:A96"/>
    <mergeCell ref="B95:B96"/>
    <mergeCell ref="D95:D96"/>
    <mergeCell ref="E95:E96"/>
    <mergeCell ref="F95:F96"/>
    <mergeCell ref="G95:G96"/>
    <mergeCell ref="H95:H96"/>
    <mergeCell ref="J93:J94"/>
    <mergeCell ref="A87:A88"/>
    <mergeCell ref="B87:B88"/>
    <mergeCell ref="D87:D88"/>
    <mergeCell ref="E87:E88"/>
    <mergeCell ref="F87:F88"/>
    <mergeCell ref="G87:G88"/>
    <mergeCell ref="H87:H88"/>
    <mergeCell ref="I87:I88"/>
    <mergeCell ref="J87:J88"/>
    <mergeCell ref="A93:A94"/>
    <mergeCell ref="B93:B94"/>
    <mergeCell ref="D93:D94"/>
    <mergeCell ref="E93:E94"/>
    <mergeCell ref="F93:F94"/>
    <mergeCell ref="G93:G94"/>
    <mergeCell ref="A89:A90"/>
    <mergeCell ref="D89:D90"/>
    <mergeCell ref="E89:E90"/>
    <mergeCell ref="F89:F90"/>
    <mergeCell ref="G89:G90"/>
    <mergeCell ref="H89:H90"/>
    <mergeCell ref="I89:I90"/>
    <mergeCell ref="J89:J90"/>
    <mergeCell ref="H82:H83"/>
    <mergeCell ref="I82:I83"/>
    <mergeCell ref="J82:J83"/>
    <mergeCell ref="A85:A86"/>
    <mergeCell ref="B85:B86"/>
    <mergeCell ref="D85:D86"/>
    <mergeCell ref="E85:E86"/>
    <mergeCell ref="F85:F86"/>
    <mergeCell ref="G85:G86"/>
    <mergeCell ref="H85:H86"/>
    <mergeCell ref="A82:A83"/>
    <mergeCell ref="B82:B83"/>
    <mergeCell ref="D82:D83"/>
    <mergeCell ref="E82:E83"/>
    <mergeCell ref="F82:F83"/>
    <mergeCell ref="G82:G83"/>
    <mergeCell ref="I85:I86"/>
    <mergeCell ref="J85:J86"/>
    <mergeCell ref="A79:A80"/>
    <mergeCell ref="B79:B80"/>
    <mergeCell ref="D79:D80"/>
    <mergeCell ref="E79:E80"/>
    <mergeCell ref="F79:F80"/>
    <mergeCell ref="G79:G80"/>
    <mergeCell ref="H79:H80"/>
    <mergeCell ref="I79:I80"/>
    <mergeCell ref="J79:J80"/>
    <mergeCell ref="H72:H73"/>
    <mergeCell ref="I72:I73"/>
    <mergeCell ref="J72:J73"/>
    <mergeCell ref="A74:A75"/>
    <mergeCell ref="D74:D75"/>
    <mergeCell ref="E74:E75"/>
    <mergeCell ref="F74:F75"/>
    <mergeCell ref="G74:G75"/>
    <mergeCell ref="H74:H75"/>
    <mergeCell ref="I74:I75"/>
    <mergeCell ref="A72:A73"/>
    <mergeCell ref="B72:B73"/>
    <mergeCell ref="D72:D73"/>
    <mergeCell ref="E72:E73"/>
    <mergeCell ref="F72:F73"/>
    <mergeCell ref="G72:G73"/>
    <mergeCell ref="J74:J75"/>
    <mergeCell ref="A70:A71"/>
    <mergeCell ref="B70:B71"/>
    <mergeCell ref="D70:D71"/>
    <mergeCell ref="E70:E71"/>
    <mergeCell ref="F70:F71"/>
    <mergeCell ref="G70:G71"/>
    <mergeCell ref="H70:H71"/>
    <mergeCell ref="I70:I71"/>
    <mergeCell ref="J70:J71"/>
    <mergeCell ref="A66:A67"/>
    <mergeCell ref="B66:B67"/>
    <mergeCell ref="D66:D67"/>
    <mergeCell ref="E66:E67"/>
    <mergeCell ref="F66:F67"/>
    <mergeCell ref="G66:G67"/>
    <mergeCell ref="H66:H67"/>
    <mergeCell ref="I66:I67"/>
    <mergeCell ref="J66:J67"/>
    <mergeCell ref="H62:H63"/>
    <mergeCell ref="I62:I63"/>
    <mergeCell ref="J62:J63"/>
    <mergeCell ref="A64:A65"/>
    <mergeCell ref="B64:B65"/>
    <mergeCell ref="D64:D65"/>
    <mergeCell ref="E64:E65"/>
    <mergeCell ref="F64:F65"/>
    <mergeCell ref="G64:G65"/>
    <mergeCell ref="H64:H65"/>
    <mergeCell ref="A62:A63"/>
    <mergeCell ref="B62:B63"/>
    <mergeCell ref="D62:D63"/>
    <mergeCell ref="E62:E63"/>
    <mergeCell ref="F62:F63"/>
    <mergeCell ref="G62:G63"/>
    <mergeCell ref="I64:I65"/>
    <mergeCell ref="J64:J65"/>
    <mergeCell ref="A57:A58"/>
    <mergeCell ref="B57:B58"/>
    <mergeCell ref="D57:D58"/>
    <mergeCell ref="E57:E58"/>
    <mergeCell ref="F57:F58"/>
    <mergeCell ref="G57:G58"/>
    <mergeCell ref="H57:H58"/>
    <mergeCell ref="I57:I58"/>
    <mergeCell ref="J57:J58"/>
    <mergeCell ref="A55:A56"/>
    <mergeCell ref="B55:B56"/>
    <mergeCell ref="D55:D56"/>
    <mergeCell ref="E55:E56"/>
    <mergeCell ref="F55:F56"/>
    <mergeCell ref="G55:G56"/>
    <mergeCell ref="H55:H56"/>
    <mergeCell ref="I55:I56"/>
    <mergeCell ref="J55:J56"/>
    <mergeCell ref="H49:H50"/>
    <mergeCell ref="I49:I50"/>
    <mergeCell ref="J49:J50"/>
    <mergeCell ref="A53:A54"/>
    <mergeCell ref="B53:B54"/>
    <mergeCell ref="D53:D54"/>
    <mergeCell ref="E53:E54"/>
    <mergeCell ref="F53:F54"/>
    <mergeCell ref="G53:G54"/>
    <mergeCell ref="H53:H54"/>
    <mergeCell ref="A49:A50"/>
    <mergeCell ref="B49:B50"/>
    <mergeCell ref="D49:D50"/>
    <mergeCell ref="E49:E50"/>
    <mergeCell ref="F49:F50"/>
    <mergeCell ref="G49:G50"/>
    <mergeCell ref="I53:I54"/>
    <mergeCell ref="J53:J54"/>
    <mergeCell ref="A47:A48"/>
    <mergeCell ref="B47:B48"/>
    <mergeCell ref="D47:D48"/>
    <mergeCell ref="E47:E48"/>
    <mergeCell ref="F47:F48"/>
    <mergeCell ref="G47:G48"/>
    <mergeCell ref="H47:H48"/>
    <mergeCell ref="I47:I48"/>
    <mergeCell ref="J47:J48"/>
    <mergeCell ref="H39:H40"/>
    <mergeCell ref="I39:I40"/>
    <mergeCell ref="J39:J40"/>
    <mergeCell ref="A44:A45"/>
    <mergeCell ref="D44:D45"/>
    <mergeCell ref="E44:E45"/>
    <mergeCell ref="F44:F45"/>
    <mergeCell ref="G44:G45"/>
    <mergeCell ref="H44:H45"/>
    <mergeCell ref="I44:I45"/>
    <mergeCell ref="A39:A40"/>
    <mergeCell ref="B39:B40"/>
    <mergeCell ref="D39:D40"/>
    <mergeCell ref="E39:E40"/>
    <mergeCell ref="F39:F40"/>
    <mergeCell ref="G39:G40"/>
    <mergeCell ref="J44:J45"/>
    <mergeCell ref="A37:A38"/>
    <mergeCell ref="B37:B38"/>
    <mergeCell ref="D37:D38"/>
    <mergeCell ref="E37:E38"/>
    <mergeCell ref="F37:F38"/>
    <mergeCell ref="G37:G38"/>
    <mergeCell ref="H37:H38"/>
    <mergeCell ref="I37:I38"/>
    <mergeCell ref="J37:J38"/>
    <mergeCell ref="A35:A36"/>
    <mergeCell ref="B35:B36"/>
    <mergeCell ref="D35:D36"/>
    <mergeCell ref="E35:E36"/>
    <mergeCell ref="F35:F36"/>
    <mergeCell ref="G35:G36"/>
    <mergeCell ref="H35:H36"/>
    <mergeCell ref="I35:I36"/>
    <mergeCell ref="J35:J36"/>
    <mergeCell ref="H28:H29"/>
    <mergeCell ref="I28:I29"/>
    <mergeCell ref="J28:J29"/>
    <mergeCell ref="A32:A33"/>
    <mergeCell ref="B32:B33"/>
    <mergeCell ref="D32:D33"/>
    <mergeCell ref="E32:E33"/>
    <mergeCell ref="F32:F33"/>
    <mergeCell ref="G32:G33"/>
    <mergeCell ref="H32:H33"/>
    <mergeCell ref="A28:A29"/>
    <mergeCell ref="B28:B29"/>
    <mergeCell ref="D28:D29"/>
    <mergeCell ref="E28:E29"/>
    <mergeCell ref="F28:F29"/>
    <mergeCell ref="G28:G29"/>
    <mergeCell ref="I32:I33"/>
    <mergeCell ref="J32:J33"/>
    <mergeCell ref="A26:A27"/>
    <mergeCell ref="B26:B27"/>
    <mergeCell ref="D26:D27"/>
    <mergeCell ref="E26:E27"/>
    <mergeCell ref="F26:F27"/>
    <mergeCell ref="G26:G27"/>
    <mergeCell ref="H26:H27"/>
    <mergeCell ref="I26:I27"/>
    <mergeCell ref="J26:J27"/>
    <mergeCell ref="A24:A25"/>
    <mergeCell ref="B24:B25"/>
    <mergeCell ref="D24:D25"/>
    <mergeCell ref="E24:E25"/>
    <mergeCell ref="F24:F25"/>
    <mergeCell ref="G24:G25"/>
    <mergeCell ref="H24:H25"/>
    <mergeCell ref="I24:I25"/>
    <mergeCell ref="J24:J25"/>
    <mergeCell ref="H20:H21"/>
    <mergeCell ref="I20:I21"/>
    <mergeCell ref="J20:J21"/>
    <mergeCell ref="A22:A23"/>
    <mergeCell ref="B22:B23"/>
    <mergeCell ref="D22:D23"/>
    <mergeCell ref="E22:E23"/>
    <mergeCell ref="F22:F23"/>
    <mergeCell ref="G22:G23"/>
    <mergeCell ref="H22:H23"/>
    <mergeCell ref="A20:A21"/>
    <mergeCell ref="B20:B21"/>
    <mergeCell ref="D20:D21"/>
    <mergeCell ref="E20:E21"/>
    <mergeCell ref="F20:F21"/>
    <mergeCell ref="G20:G21"/>
    <mergeCell ref="I22:I23"/>
    <mergeCell ref="J22:J23"/>
    <mergeCell ref="A18:A19"/>
    <mergeCell ref="B18:B19"/>
    <mergeCell ref="D18:D19"/>
    <mergeCell ref="E18:E19"/>
    <mergeCell ref="F18:F19"/>
    <mergeCell ref="G18:G19"/>
    <mergeCell ref="H18:H19"/>
    <mergeCell ref="I18:I19"/>
    <mergeCell ref="J18:J19"/>
    <mergeCell ref="A16:A17"/>
    <mergeCell ref="B16:B17"/>
    <mergeCell ref="D16:D17"/>
    <mergeCell ref="E16:E17"/>
    <mergeCell ref="F16:F17"/>
    <mergeCell ref="G16:G17"/>
    <mergeCell ref="H16:H17"/>
    <mergeCell ref="I16:I17"/>
    <mergeCell ref="J16:J17"/>
    <mergeCell ref="H12:H13"/>
    <mergeCell ref="I12:I13"/>
    <mergeCell ref="J12:J13"/>
    <mergeCell ref="A14:A15"/>
    <mergeCell ref="B14:B15"/>
    <mergeCell ref="D14:D15"/>
    <mergeCell ref="E14:E15"/>
    <mergeCell ref="F14:F15"/>
    <mergeCell ref="G14:G15"/>
    <mergeCell ref="H14:H15"/>
    <mergeCell ref="A12:A13"/>
    <mergeCell ref="B12:B13"/>
    <mergeCell ref="D12:D13"/>
    <mergeCell ref="E12:E13"/>
    <mergeCell ref="F12:F13"/>
    <mergeCell ref="G12:G13"/>
    <mergeCell ref="I14:I15"/>
    <mergeCell ref="J14:J15"/>
  </mergeCells>
  <hyperlinks>
    <hyperlink ref="B1" r:id="rId1" tooltip="View Pokedex for #152 Chikorita" display="https://pokemondb.net/pokedex/chikorita" xr:uid="{8F1821D5-6C1F-48AF-ACE1-961B6D299D53}"/>
    <hyperlink ref="C1" r:id="rId2" display="https://pokemondb.net/type/grass" xr:uid="{292EEADD-5978-47B1-AD8B-C6D5140CDD01}"/>
    <hyperlink ref="B2" r:id="rId3" tooltip="View Pokedex for #153 Bayleef" display="https://pokemondb.net/pokedex/bayleef" xr:uid="{7E72E567-5071-4BC8-BA35-16DB75FA944E}"/>
    <hyperlink ref="C2" r:id="rId4" display="https://pokemondb.net/type/grass" xr:uid="{7C391EF8-783E-43F5-B280-59EBB4C959B6}"/>
    <hyperlink ref="B3" r:id="rId5" tooltip="View Pokedex for #154 Meganium" display="https://pokemondb.net/pokedex/meganium" xr:uid="{2DA03B99-13D9-4C72-91BF-8ECD6328A7D0}"/>
    <hyperlink ref="C3" r:id="rId6" display="https://pokemondb.net/type/grass" xr:uid="{FE16B962-50BA-4844-ADC4-7B9F11D83D85}"/>
    <hyperlink ref="B4" r:id="rId7" tooltip="View Pokedex for #155 Cyndaquil" display="https://pokemondb.net/pokedex/cyndaquil" xr:uid="{04367164-B7DE-4AE1-8943-B8A44BA4D1BA}"/>
    <hyperlink ref="C4" r:id="rId8" display="https://pokemondb.net/type/fire" xr:uid="{C6F6B728-D50F-4DFF-894A-A2DA1FDB0E83}"/>
    <hyperlink ref="B5" r:id="rId9" tooltip="View Pokedex for #156 Quilava" display="https://pokemondb.net/pokedex/quilava" xr:uid="{8D883918-11FE-40CA-813D-0D0F1797BC44}"/>
    <hyperlink ref="C5" r:id="rId10" display="https://pokemondb.net/type/fire" xr:uid="{C1747F74-0511-49B9-BA0C-01532F903983}"/>
    <hyperlink ref="B6" r:id="rId11" tooltip="View Pokedex for #157 Typhlosion" display="https://pokemondb.net/pokedex/typhlosion" xr:uid="{59F66588-CB30-4B82-A45B-E7D13EDF8E73}"/>
    <hyperlink ref="C6" r:id="rId12" display="https://pokemondb.net/type/fire" xr:uid="{58957F74-7541-481C-A4EB-E4DAEBFCFFF4}"/>
    <hyperlink ref="B7" r:id="rId13" tooltip="View Pokedex for #158 Totodile" display="https://pokemondb.net/pokedex/totodile" xr:uid="{49D2F5C5-1D12-4BD7-BE58-22042FC98DE1}"/>
    <hyperlink ref="C7" r:id="rId14" display="https://pokemondb.net/type/water" xr:uid="{220CB557-7523-4E46-BB0C-6B8333ECB102}"/>
    <hyperlink ref="B8" r:id="rId15" tooltip="View Pokedex for #159 Croconaw" display="https://pokemondb.net/pokedex/croconaw" xr:uid="{A124F19F-9F22-48A9-A53F-29D01603CC53}"/>
    <hyperlink ref="C8" r:id="rId16" display="https://pokemondb.net/type/water" xr:uid="{DBACBE7E-3275-4291-BBC9-E887D92BB579}"/>
    <hyperlink ref="B9" r:id="rId17" tooltip="View Pokedex for #160 Feraligatr" display="https://pokemondb.net/pokedex/feraligatr" xr:uid="{F998A783-D011-45FA-A5B5-854C9240A084}"/>
    <hyperlink ref="C9" r:id="rId18" display="https://pokemondb.net/type/water" xr:uid="{94447AAA-278A-45E0-83AA-C3E8F638D9ED}"/>
    <hyperlink ref="B10" r:id="rId19" tooltip="View Pokedex for #161 Sentret" display="https://pokemondb.net/pokedex/sentret" xr:uid="{E9C5A5C9-1A86-4AD4-BB4D-E1F6D8E403CE}"/>
    <hyperlink ref="C10" r:id="rId20" display="https://pokemondb.net/type/normal" xr:uid="{BC754A84-720C-429A-AFB5-A12EC7940EC6}"/>
    <hyperlink ref="B11" r:id="rId21" tooltip="View Pokedex for #162 Furret" display="https://pokemondb.net/pokedex/furret" xr:uid="{0769B342-0468-4F17-A32D-3DC63FB82241}"/>
    <hyperlink ref="C11" r:id="rId22" display="https://pokemondb.net/type/normal" xr:uid="{510D9093-381B-4BCB-B08C-13D3A537A9F6}"/>
    <hyperlink ref="B12" r:id="rId23" tooltip="View Pokedex for #163 Hoothoot" display="https://pokemondb.net/pokedex/hoothoot" xr:uid="{2E9A6751-CD32-4324-91D9-0C16FBE6889D}"/>
    <hyperlink ref="C12" r:id="rId24" display="https://pokemondb.net/type/normal" xr:uid="{A228AE48-E0DB-4D14-8909-701E3F5B741E}"/>
    <hyperlink ref="C13" r:id="rId25" display="https://pokemondb.net/type/flying" xr:uid="{DE1E09A8-9CDC-4589-9165-86D1191D92A5}"/>
    <hyperlink ref="B14" r:id="rId26" tooltip="View Pokedex for #164 Noctowl" display="https://pokemondb.net/pokedex/noctowl" xr:uid="{A757CEF0-18A3-46B2-8026-B5441E5FC241}"/>
    <hyperlink ref="C14" r:id="rId27" display="https://pokemondb.net/type/normal" xr:uid="{FB380F52-41FE-44B7-97BA-8B45AF63251C}"/>
    <hyperlink ref="C15" r:id="rId28" display="https://pokemondb.net/type/flying" xr:uid="{7F606BC9-D473-45F4-A921-B20E559DC56A}"/>
    <hyperlink ref="B16" r:id="rId29" tooltip="View Pokedex for #165 Ledyba" display="https://pokemondb.net/pokedex/ledyba" xr:uid="{CB91D9DD-457E-43E9-B605-0BE336D38915}"/>
    <hyperlink ref="C16" r:id="rId30" display="https://pokemondb.net/type/bug" xr:uid="{2F0738D4-4D3C-48B4-80DF-9EEC99B1AA13}"/>
    <hyperlink ref="C17" r:id="rId31" display="https://pokemondb.net/type/flying" xr:uid="{66B100DF-DA53-483F-9A47-3A94730DF08C}"/>
    <hyperlink ref="B18" r:id="rId32" tooltip="View Pokedex for #166 Ledian" display="https://pokemondb.net/pokedex/ledian" xr:uid="{9F903A73-82F6-4A54-95AE-DF6EA4C28A26}"/>
    <hyperlink ref="C18" r:id="rId33" display="https://pokemondb.net/type/bug" xr:uid="{BC355D38-50FA-4888-86B4-5C37A967159E}"/>
    <hyperlink ref="C19" r:id="rId34" display="https://pokemondb.net/type/flying" xr:uid="{CF3570D7-29AD-4B16-92A4-9DB2FE1B2F85}"/>
    <hyperlink ref="B20" r:id="rId35" tooltip="View Pokedex for #167 Spinarak" display="https://pokemondb.net/pokedex/spinarak" xr:uid="{75ABFA76-8FD1-47CA-B5BC-FAC51815E1AE}"/>
    <hyperlink ref="C20" r:id="rId36" display="https://pokemondb.net/type/bug" xr:uid="{B3A9C314-10E4-49E4-9543-66F3EA678E26}"/>
    <hyperlink ref="C21" r:id="rId37" display="https://pokemondb.net/type/poison" xr:uid="{392E2870-EE0F-4152-AEE3-CE3CA3544E0E}"/>
    <hyperlink ref="B22" r:id="rId38" tooltip="View Pokedex for #168 Ariados" display="https://pokemondb.net/pokedex/ariados" xr:uid="{8AEEF901-AE48-4FEF-9413-D6278448A63E}"/>
    <hyperlink ref="C22" r:id="rId39" display="https://pokemondb.net/type/bug" xr:uid="{4A137FC9-413C-49AB-B9CD-757F2B237E05}"/>
    <hyperlink ref="C23" r:id="rId40" display="https://pokemondb.net/type/poison" xr:uid="{ED9FC9A2-F21A-40D8-96B9-61541A7448CF}"/>
    <hyperlink ref="B24" r:id="rId41" tooltip="View Pokedex for #169 Crobat" display="https://pokemondb.net/pokedex/crobat" xr:uid="{4AE7B19E-63FE-4DF2-8D25-4E3D219FC41C}"/>
    <hyperlink ref="C24" r:id="rId42" display="https://pokemondb.net/type/poison" xr:uid="{8DC689F0-C4D8-418B-976D-28F37254DC82}"/>
    <hyperlink ref="C25" r:id="rId43" display="https://pokemondb.net/type/flying" xr:uid="{E90D2D36-4884-4BB7-AF69-9F0F991FED84}"/>
    <hyperlink ref="B26" r:id="rId44" tooltip="View Pokedex for #170 Chinchou" display="https://pokemondb.net/pokedex/chinchou" xr:uid="{1E340429-DADB-4F97-B54D-8A98D5071574}"/>
    <hyperlink ref="C26" r:id="rId45" display="https://pokemondb.net/type/water" xr:uid="{9F260EE5-9D0D-4FF7-908A-2771D175BF52}"/>
    <hyperlink ref="C27" r:id="rId46" display="https://pokemondb.net/type/electric" xr:uid="{4DA8F557-BF7D-4848-8BB5-4F4CE2E2E77B}"/>
    <hyperlink ref="B28" r:id="rId47" tooltip="View Pokedex for #171 Lanturn" display="https://pokemondb.net/pokedex/lanturn" xr:uid="{C83F8441-A85E-44B2-8C6E-77F35CF83E23}"/>
    <hyperlink ref="C28" r:id="rId48" display="https://pokemondb.net/type/water" xr:uid="{1F3B092D-98A8-4BE5-B228-E1DF50E929E2}"/>
    <hyperlink ref="C29" r:id="rId49" display="https://pokemondb.net/type/electric" xr:uid="{9C2F1AB5-7CD5-498B-A587-17586CAD970D}"/>
    <hyperlink ref="B30" r:id="rId50" tooltip="View Pokedex for #172 Pichu" display="https://pokemondb.net/pokedex/pichu" xr:uid="{869DB04B-C424-4D7C-B595-809ED215DC1C}"/>
    <hyperlink ref="C30" r:id="rId51" display="https://pokemondb.net/type/electric" xr:uid="{0E980116-8A57-4E39-8C86-C6B2EFB2BC8F}"/>
    <hyperlink ref="B31" r:id="rId52" tooltip="View Pokedex for #173 Cleffa" display="https://pokemondb.net/pokedex/cleffa" xr:uid="{0A6EAED8-0E85-4CC5-B40D-1BDB597C64B6}"/>
    <hyperlink ref="C31" r:id="rId53" display="https://pokemondb.net/type/fairy" xr:uid="{C6AFA0E6-5049-441D-8219-BC15C67144A1}"/>
    <hyperlink ref="B32" r:id="rId54" tooltip="View Pokedex for #174 Igglybuff" display="https://pokemondb.net/pokedex/igglybuff" xr:uid="{E24FCDB3-67A2-49B5-904B-A059DDBDAB41}"/>
    <hyperlink ref="C32" r:id="rId55" display="https://pokemondb.net/type/normal" xr:uid="{7954BB7D-791C-483B-8A63-005F59C65071}"/>
    <hyperlink ref="C33" r:id="rId56" display="https://pokemondb.net/type/fairy" xr:uid="{7270A8BC-D9C0-4ECA-8791-A0F77CBFEC41}"/>
    <hyperlink ref="B34" r:id="rId57" tooltip="View Pokedex for #175 Togepi" display="https://pokemondb.net/pokedex/togepi" xr:uid="{FC1878FD-33F7-4FE9-9EC3-9BCE7BBE5998}"/>
    <hyperlink ref="C34" r:id="rId58" display="https://pokemondb.net/type/fairy" xr:uid="{A6D209AF-E884-422B-AAB2-5E537B1771B7}"/>
    <hyperlink ref="B35" r:id="rId59" tooltip="View Pokedex for #176 Togetic" display="https://pokemondb.net/pokedex/togetic" xr:uid="{66CE6CF0-7543-41F7-8C80-BBBB23294FF1}"/>
    <hyperlink ref="C35" r:id="rId60" display="https://pokemondb.net/type/fairy" xr:uid="{45780EDD-E4AC-4021-B505-9852F9CB2C7E}"/>
    <hyperlink ref="C36" r:id="rId61" display="https://pokemondb.net/type/flying" xr:uid="{4CE3145C-7E8A-44E4-9DDE-101BD6A96139}"/>
    <hyperlink ref="B37" r:id="rId62" tooltip="View Pokedex for #177 Natu" display="https://pokemondb.net/pokedex/natu" xr:uid="{D81D8475-059B-4D3C-A538-0A5F45A1AFFE}"/>
    <hyperlink ref="C37" r:id="rId63" display="https://pokemondb.net/type/psychic" xr:uid="{A02BA4FE-BFD1-47C9-B1CE-874763404182}"/>
    <hyperlink ref="C38" r:id="rId64" display="https://pokemondb.net/type/flying" xr:uid="{126F323B-A850-4639-9BA9-2B261D0A657C}"/>
    <hyperlink ref="B39" r:id="rId65" tooltip="View Pokedex for #178 Xatu" display="https://pokemondb.net/pokedex/xatu" xr:uid="{4A25E601-F31E-4639-8225-CB062C0CEFF1}"/>
    <hyperlink ref="C39" r:id="rId66" display="https://pokemondb.net/type/psychic" xr:uid="{108159A9-58BF-4254-B6F2-0577F80B1277}"/>
    <hyperlink ref="C40" r:id="rId67" display="https://pokemondb.net/type/flying" xr:uid="{22F29BB6-C6B4-4DCB-B726-C74F1B2C54A4}"/>
    <hyperlink ref="B41" r:id="rId68" tooltip="View Pokedex for #179 Mareep" display="https://pokemondb.net/pokedex/mareep" xr:uid="{09AF3101-B084-4A1F-A54E-138103F9D095}"/>
    <hyperlink ref="C41" r:id="rId69" display="https://pokemondb.net/type/electric" xr:uid="{FCEBB3AA-DF81-4276-81FE-A992EA25C518}"/>
    <hyperlink ref="B42" r:id="rId70" tooltip="View Pokedex for #180 Flaaffy" display="https://pokemondb.net/pokedex/flaaffy" xr:uid="{005E3139-DC1F-4564-8A98-65A481CF6254}"/>
    <hyperlink ref="C42" r:id="rId71" display="https://pokemondb.net/type/electric" xr:uid="{DF8146CA-AA9B-4C5E-8F4B-74933D7005DB}"/>
    <hyperlink ref="B43" r:id="rId72" tooltip="View Pokedex for #181 Ampharos" display="https://pokemondb.net/pokedex/ampharos" xr:uid="{6B11EA46-6DCA-44C1-A41D-FFA624B1EDD1}"/>
    <hyperlink ref="C43" r:id="rId73" display="https://pokemondb.net/type/electric" xr:uid="{6990C6C8-60E0-47DA-B1CA-6D03DA218DF4}"/>
    <hyperlink ref="B44" r:id="rId74" tooltip="View Pokedex for #181 Ampharos" display="https://pokemondb.net/pokedex/ampharos" xr:uid="{A0EB5199-184E-48B6-BA09-4F100FE52CED}"/>
    <hyperlink ref="C44" r:id="rId75" display="https://pokemondb.net/type/electric" xr:uid="{ED166F3E-99C9-4BED-B929-3DCA5F724A5D}"/>
    <hyperlink ref="C45" r:id="rId76" display="https://pokemondb.net/type/dragon" xr:uid="{380D2A47-EDC5-4470-ABFA-A235A75566F2}"/>
    <hyperlink ref="B46" r:id="rId77" tooltip="View Pokedex for #182 Bellossom" display="https://pokemondb.net/pokedex/bellossom" xr:uid="{FDA19513-AB01-4E56-91D4-F83E38BFCED4}"/>
    <hyperlink ref="C46" r:id="rId78" display="https://pokemondb.net/type/grass" xr:uid="{305A0439-30EC-4FAE-A7EC-056408879DEF}"/>
    <hyperlink ref="B47" r:id="rId79" tooltip="View Pokedex for #183 Marill" display="https://pokemondb.net/pokedex/marill" xr:uid="{BB06095F-8595-46CA-A9EE-E4E78952108C}"/>
    <hyperlink ref="C47" r:id="rId80" display="https://pokemondb.net/type/water" xr:uid="{240F7816-C56E-4063-AFF5-E452B89C076E}"/>
    <hyperlink ref="C48" r:id="rId81" display="https://pokemondb.net/type/fairy" xr:uid="{6A95DEAF-EB8A-43E8-AEA7-95A87DE65E84}"/>
    <hyperlink ref="B49" r:id="rId82" tooltip="View Pokedex for #184 Azumarill" display="https://pokemondb.net/pokedex/azumarill" xr:uid="{0E85ECE7-D921-4C52-8E84-A102D53712C1}"/>
    <hyperlink ref="C49" r:id="rId83" display="https://pokemondb.net/type/water" xr:uid="{4C7AE3FC-4544-42DC-B239-62F238389F9A}"/>
    <hyperlink ref="C50" r:id="rId84" display="https://pokemondb.net/type/fairy" xr:uid="{3695DDA7-8BE2-44B9-B7DD-3343EAA2D36C}"/>
    <hyperlink ref="B51" r:id="rId85" tooltip="View Pokedex for #185 Sudowoodo" display="https://pokemondb.net/pokedex/sudowoodo" xr:uid="{F5635B9F-B66C-4DBF-84C9-8E91B5835368}"/>
    <hyperlink ref="C51" r:id="rId86" display="https://pokemondb.net/type/rock" xr:uid="{D65899A7-6BC8-420D-AD94-0C03AD983D06}"/>
    <hyperlink ref="B52" r:id="rId87" tooltip="View Pokedex for #186 Politoed" display="https://pokemondb.net/pokedex/politoed" xr:uid="{430656E5-0638-4EC4-8D2E-9B538EF894E0}"/>
    <hyperlink ref="C52" r:id="rId88" display="https://pokemondb.net/type/water" xr:uid="{256DACE7-F58C-46F6-8861-B4765FBCB55D}"/>
    <hyperlink ref="B53" r:id="rId89" tooltip="View Pokedex for #187 Hoppip" display="https://pokemondb.net/pokedex/hoppip" xr:uid="{CB3878F6-898F-4F8D-9375-11FF565FE9E6}"/>
    <hyperlink ref="C53" r:id="rId90" display="https://pokemondb.net/type/grass" xr:uid="{2AC119C3-9962-4E76-93A4-F9BB5F66A80C}"/>
    <hyperlink ref="C54" r:id="rId91" display="https://pokemondb.net/type/flying" xr:uid="{28AC0791-5C0C-460A-91A0-145BA301C3A8}"/>
    <hyperlink ref="B55" r:id="rId92" tooltip="View Pokedex for #188 Skiploom" display="https://pokemondb.net/pokedex/skiploom" xr:uid="{17C1CA63-468C-4382-B52E-27ADAE52DA0C}"/>
    <hyperlink ref="C55" r:id="rId93" display="https://pokemondb.net/type/grass" xr:uid="{6B2A92C3-8B4A-4E7B-BF2E-CDC489998B82}"/>
    <hyperlink ref="C56" r:id="rId94" display="https://pokemondb.net/type/flying" xr:uid="{41D4C975-7C07-419A-BCA5-73B996B4D2C9}"/>
    <hyperlink ref="B57" r:id="rId95" tooltip="View Pokedex for #189 Jumpluff" display="https://pokemondb.net/pokedex/jumpluff" xr:uid="{598317D2-1484-479F-B518-B29D0C1514EE}"/>
    <hyperlink ref="C57" r:id="rId96" display="https://pokemondb.net/type/grass" xr:uid="{17F12BBD-CD62-4079-98D9-1C886756E750}"/>
    <hyperlink ref="C58" r:id="rId97" display="https://pokemondb.net/type/flying" xr:uid="{E2B9BDD5-ABE3-4074-8F22-842F59B70899}"/>
    <hyperlink ref="B59" r:id="rId98" tooltip="View Pokedex for #190 Aipom" display="https://pokemondb.net/pokedex/aipom" xr:uid="{3FFA25F8-F058-4CCD-906D-CD64C22B58FE}"/>
    <hyperlink ref="C59" r:id="rId99" display="https://pokemondb.net/type/normal" xr:uid="{86AEA129-8FDB-4189-B099-63BAE3FA542C}"/>
    <hyperlink ref="B60" r:id="rId100" tooltip="View Pokedex for #191 Sunkern" display="https://pokemondb.net/pokedex/sunkern" xr:uid="{939DF25F-6328-41EF-B62A-23102F3A8D86}"/>
    <hyperlink ref="C60" r:id="rId101" display="https://pokemondb.net/type/grass" xr:uid="{8B10B940-73C0-441C-B90E-2B06296D1EB3}"/>
    <hyperlink ref="B61" r:id="rId102" tooltip="View Pokedex for #192 Sunflora" display="https://pokemondb.net/pokedex/sunflora" xr:uid="{8859F5E2-E2D8-4711-A836-2ECA557E58E5}"/>
    <hyperlink ref="C61" r:id="rId103" display="https://pokemondb.net/type/grass" xr:uid="{6CBFB04D-A5BB-452A-A8F5-4BE20C0CEF13}"/>
    <hyperlink ref="B62" r:id="rId104" tooltip="View Pokedex for #193 Yanma" display="https://pokemondb.net/pokedex/yanma" xr:uid="{9F292603-757B-4B4E-B875-468D6E70F62C}"/>
    <hyperlink ref="C62" r:id="rId105" display="https://pokemondb.net/type/bug" xr:uid="{10D3B4E2-3D92-45D1-B61F-A55FE5F003F8}"/>
    <hyperlink ref="C63" r:id="rId106" display="https://pokemondb.net/type/flying" xr:uid="{4D894D2A-7F74-44F5-8349-657093EB0EA0}"/>
    <hyperlink ref="B64" r:id="rId107" tooltip="View Pokedex for #194 Wooper" display="https://pokemondb.net/pokedex/wooper" xr:uid="{0F7575C6-7CB0-41EE-A59B-E5EEDF726105}"/>
    <hyperlink ref="C64" r:id="rId108" display="https://pokemondb.net/type/water" xr:uid="{DC5E57CF-1BEF-462A-B86D-A7B5BFFFEADC}"/>
    <hyperlink ref="C65" r:id="rId109" display="https://pokemondb.net/type/ground" xr:uid="{828712E1-A487-4829-8907-F7ED96F5293D}"/>
    <hyperlink ref="B66" r:id="rId110" tooltip="View Pokedex for #195 Quagsire" display="https://pokemondb.net/pokedex/quagsire" xr:uid="{EE438CFB-952B-44EF-B2BA-B068D4A0DFC1}"/>
    <hyperlink ref="C66" r:id="rId111" display="https://pokemondb.net/type/water" xr:uid="{9BC9593E-902C-4630-A5CE-B0FD3EA2D24D}"/>
    <hyperlink ref="C67" r:id="rId112" display="https://pokemondb.net/type/ground" xr:uid="{7A694150-86C6-4AEE-8506-A8D9E9ADDE50}"/>
    <hyperlink ref="B68" r:id="rId113" tooltip="View Pokedex for #196 Espeon" display="https://pokemondb.net/pokedex/espeon" xr:uid="{DE2ACDF8-4E25-4C78-9A75-5C50D91394C6}"/>
    <hyperlink ref="C68" r:id="rId114" display="https://pokemondb.net/type/psychic" xr:uid="{AB03292B-4E9E-4211-85C0-CC7437478CC4}"/>
    <hyperlink ref="B69" r:id="rId115" tooltip="View Pokedex for #197 Umbreon" display="https://pokemondb.net/pokedex/umbreon" xr:uid="{F08BD12D-0267-4FED-B28F-E8FA30C62BB5}"/>
    <hyperlink ref="C69" r:id="rId116" display="https://pokemondb.net/type/dark" xr:uid="{0BAC491F-9D2E-4E37-9907-BE7592E1ABE8}"/>
    <hyperlink ref="B70" r:id="rId117" tooltip="View Pokedex for #198 Murkrow" display="https://pokemondb.net/pokedex/murkrow" xr:uid="{3CDA7BE2-2D8D-4905-8CB2-73D6FA2185E5}"/>
    <hyperlink ref="C70" r:id="rId118" display="https://pokemondb.net/type/dark" xr:uid="{C099481B-23D6-4616-AB89-7036EF49514F}"/>
    <hyperlink ref="C71" r:id="rId119" display="https://pokemondb.net/type/flying" xr:uid="{B71BC290-B9CF-49CA-8705-F29EEEA0D2CF}"/>
    <hyperlink ref="B72" r:id="rId120" tooltip="View Pokedex for #199 Slowking" display="https://pokemondb.net/pokedex/slowking" xr:uid="{567408B0-2A48-4EA7-BAD8-3400C2AA140F}"/>
    <hyperlink ref="C72" r:id="rId121" display="https://pokemondb.net/type/water" xr:uid="{C5D9B769-E00D-41C6-802F-8069274FC7CE}"/>
    <hyperlink ref="C73" r:id="rId122" display="https://pokemondb.net/type/psychic" xr:uid="{5407AD91-390B-402E-BADB-EEF0BD0CE977}"/>
    <hyperlink ref="B74" r:id="rId123" tooltip="View Pokedex for #199 Slowking" display="https://pokemondb.net/pokedex/slowking" xr:uid="{7B4A78C9-F526-4F91-96B8-4CBE7539FAD5}"/>
    <hyperlink ref="C74" r:id="rId124" display="https://pokemondb.net/type/poison" xr:uid="{B7BA6085-F9A6-42A1-A3A9-9BC2B1937FA4}"/>
    <hyperlink ref="C75" r:id="rId125" display="https://pokemondb.net/type/psychic" xr:uid="{AD8CD052-C714-4B44-B282-7CE7620E8095}"/>
    <hyperlink ref="B76" r:id="rId126" tooltip="View Pokedex for #200 Misdreavus" display="https://pokemondb.net/pokedex/misdreavus" xr:uid="{28C28DF7-845D-4077-951F-82FA262C9538}"/>
    <hyperlink ref="C76" r:id="rId127" display="https://pokemondb.net/type/ghost" xr:uid="{10B552C9-F499-4828-8479-39371E066E19}"/>
    <hyperlink ref="B77" r:id="rId128" tooltip="View Pokedex for #201 Unown" display="https://pokemondb.net/pokedex/unown" xr:uid="{44AB0AF7-0FCA-4B14-A45E-EA502DCFBD06}"/>
    <hyperlink ref="C77" r:id="rId129" display="https://pokemondb.net/type/psychic" xr:uid="{A47AEEF7-E3FB-4DCB-8A00-0B6F0C386A71}"/>
    <hyperlink ref="B78" r:id="rId130" tooltip="View Pokedex for #202 Wobbuffet" display="https://pokemondb.net/pokedex/wobbuffet" xr:uid="{32E5BD83-55DB-4B1D-9C4D-5A2610D7013C}"/>
    <hyperlink ref="C78" r:id="rId131" display="https://pokemondb.net/type/psychic" xr:uid="{5218DE9C-51B4-4671-990E-61FED63C4E9C}"/>
    <hyperlink ref="B79" r:id="rId132" tooltip="View Pokedex for #203 Girafarig" display="https://pokemondb.net/pokedex/girafarig" xr:uid="{5D9969AF-9ECE-45AA-A0FB-826855D2D9E5}"/>
    <hyperlink ref="C79" r:id="rId133" display="https://pokemondb.net/type/normal" xr:uid="{82696A5A-D6D2-473B-9E7F-97B5DB061564}"/>
    <hyperlink ref="C80" r:id="rId134" display="https://pokemondb.net/type/psychic" xr:uid="{D8944576-84F1-4733-8D71-C568C4B79D85}"/>
    <hyperlink ref="B81" r:id="rId135" tooltip="View Pokedex for #204 Pineco" display="https://pokemondb.net/pokedex/pineco" xr:uid="{707635C3-2091-4C38-83CB-BE506A22F7D9}"/>
    <hyperlink ref="C81" r:id="rId136" display="https://pokemondb.net/type/bug" xr:uid="{4908E8BC-7781-43A0-B531-A7EA1D75FD69}"/>
    <hyperlink ref="B82" r:id="rId137" tooltip="View Pokedex for #205 Forretress" display="https://pokemondb.net/pokedex/forretress" xr:uid="{B9F24788-E52C-4E6D-B5E8-12C69356C947}"/>
    <hyperlink ref="C82" r:id="rId138" display="https://pokemondb.net/type/bug" xr:uid="{73D7B580-4B36-4677-BF27-16A0DE0F0CE8}"/>
    <hyperlink ref="C83" r:id="rId139" display="https://pokemondb.net/type/steel" xr:uid="{215E6FEC-AE74-4D1B-B690-08B880F189BE}"/>
    <hyperlink ref="B84" r:id="rId140" tooltip="View Pokedex for #206 Dunsparce" display="https://pokemondb.net/pokedex/dunsparce" xr:uid="{3C57EAB0-E3A5-4699-8A3D-F229246A0663}"/>
    <hyperlink ref="C84" r:id="rId141" display="https://pokemondb.net/type/normal" xr:uid="{EB5689C2-E375-4FDE-AFB7-2F1B2E03B981}"/>
    <hyperlink ref="B85" r:id="rId142" tooltip="View Pokedex for #207 Gligar" display="https://pokemondb.net/pokedex/gligar" xr:uid="{568812D2-603C-4215-BD72-225B79E75E8E}"/>
    <hyperlink ref="C85" r:id="rId143" display="https://pokemondb.net/type/ground" xr:uid="{2D9FB93B-DFA9-457A-A030-7463329F1C77}"/>
    <hyperlink ref="C86" r:id="rId144" display="https://pokemondb.net/type/flying" xr:uid="{0B51129B-F52E-42E1-ACB5-97C8B4EE19BB}"/>
    <hyperlink ref="B87" r:id="rId145" tooltip="View Pokedex for #208 Steelix" display="https://pokemondb.net/pokedex/steelix" xr:uid="{BCBEA9D7-C12D-4909-AC3B-0F32DCA21A37}"/>
    <hyperlink ref="C87" r:id="rId146" display="https://pokemondb.net/type/steel" xr:uid="{F57D2AA9-3AB7-4ED6-A605-E97382C28F49}"/>
    <hyperlink ref="C88" r:id="rId147" display="https://pokemondb.net/type/ground" xr:uid="{FD4DBBF8-0A10-4361-96CA-739514928F28}"/>
    <hyperlink ref="B89" r:id="rId148" tooltip="View Pokedex for #208 Steelix" display="https://pokemondb.net/pokedex/steelix" xr:uid="{BF73D01F-4EEB-4498-8341-985FDE237F99}"/>
    <hyperlink ref="C89" r:id="rId149" display="https://pokemondb.net/type/steel" xr:uid="{65DC4CF6-D294-4915-97A9-F8D66E145007}"/>
    <hyperlink ref="C90" r:id="rId150" display="https://pokemondb.net/type/ground" xr:uid="{1B57942B-CF4B-43D8-9637-0956F50C6292}"/>
    <hyperlink ref="B91" r:id="rId151" tooltip="View Pokedex for #209 Snubbull" display="https://pokemondb.net/pokedex/snubbull" xr:uid="{219B4C39-F75A-4984-BB9B-8613F4A4DBA5}"/>
    <hyperlink ref="C91" r:id="rId152" display="https://pokemondb.net/type/fairy" xr:uid="{73745EB3-4CC1-4D27-989A-1CBD2D0BF290}"/>
    <hyperlink ref="B92" r:id="rId153" tooltip="View Pokedex for #210 Granbull" display="https://pokemondb.net/pokedex/granbull" xr:uid="{30AD4126-9A3F-45FF-89FA-EC81CB51F2F4}"/>
    <hyperlink ref="C92" r:id="rId154" display="https://pokemondb.net/type/fairy" xr:uid="{28520219-54C1-4E59-AA5F-F32D66F14832}"/>
    <hyperlink ref="B93" r:id="rId155" tooltip="View Pokedex for #211 Qwilfish" display="https://pokemondb.net/pokedex/qwilfish" xr:uid="{0202E0B1-9CB6-4FCE-B4DE-D0BBBB21B33F}"/>
    <hyperlink ref="C93" r:id="rId156" display="https://pokemondb.net/type/water" xr:uid="{CFCCA29D-EBC6-40AE-97D5-062C095C04B1}"/>
    <hyperlink ref="C94" r:id="rId157" display="https://pokemondb.net/type/poison" xr:uid="{2601C989-4FE8-4F1E-A25C-A3272C99596B}"/>
    <hyperlink ref="B95" r:id="rId158" tooltip="View Pokedex for #212 Scizor" display="https://pokemondb.net/pokedex/scizor" xr:uid="{6A60BEA0-C146-471F-ACA4-609269AC9071}"/>
    <hyperlink ref="C95" r:id="rId159" display="https://pokemondb.net/type/bug" xr:uid="{398A44DE-12D3-446A-9545-2AB027DDF2D9}"/>
    <hyperlink ref="C96" r:id="rId160" display="https://pokemondb.net/type/steel" xr:uid="{3E484359-CE75-4BE6-A3E8-3A47B5A8316D}"/>
    <hyperlink ref="B97" r:id="rId161" tooltip="View Pokedex for #212 Scizor" display="https://pokemondb.net/pokedex/scizor" xr:uid="{E128EEAC-1C0D-472D-AB80-0531870C065F}"/>
    <hyperlink ref="C97" r:id="rId162" display="https://pokemondb.net/type/bug" xr:uid="{C0CE9B52-1B36-42A5-BD7C-2914DD7E7780}"/>
    <hyperlink ref="C98" r:id="rId163" display="https://pokemondb.net/type/steel" xr:uid="{55A7C5F0-1F53-4835-8EF4-1274EC05C000}"/>
    <hyperlink ref="B99" r:id="rId164" tooltip="View Pokedex for #213 Shuckle" display="https://pokemondb.net/pokedex/shuckle" xr:uid="{44CC4FE1-4F72-4A3C-A30A-8A155CA91674}"/>
    <hyperlink ref="C99" r:id="rId165" display="https://pokemondb.net/type/bug" xr:uid="{3F20B845-D11B-4F29-A98A-9D9B006003C6}"/>
    <hyperlink ref="C100" r:id="rId166" display="https://pokemondb.net/type/rock" xr:uid="{937BE8DC-C876-4EAF-B5AC-71E7FFA27064}"/>
    <hyperlink ref="B101" r:id="rId167" tooltip="View Pokedex for #214 Heracross" display="https://pokemondb.net/pokedex/heracross" xr:uid="{FC36FE6B-4BC7-4AC7-A210-8AE6637B06EE}"/>
    <hyperlink ref="C101" r:id="rId168" display="https://pokemondb.net/type/bug" xr:uid="{9D160A44-3BAF-4C01-ACF0-F28836FF04F5}"/>
    <hyperlink ref="C102" r:id="rId169" display="https://pokemondb.net/type/fighting" xr:uid="{DB2907A6-60AE-4369-851C-F6D303901BD6}"/>
    <hyperlink ref="B103" r:id="rId170" tooltip="View Pokedex for #214 Heracross" display="https://pokemondb.net/pokedex/heracross" xr:uid="{CE91346C-E834-4381-A889-18CE9E59D12F}"/>
    <hyperlink ref="C103" r:id="rId171" display="https://pokemondb.net/type/bug" xr:uid="{12A1B9D6-A12E-461F-9132-D02687DA0751}"/>
    <hyperlink ref="C104" r:id="rId172" display="https://pokemondb.net/type/fighting" xr:uid="{8E5F8632-10CB-4004-AC9E-6E2AF9BC371B}"/>
    <hyperlink ref="B105" r:id="rId173" tooltip="View Pokedex for #215 Sneasel" display="https://pokemondb.net/pokedex/sneasel" xr:uid="{BBE39081-6072-490A-9F96-D0CF87122B8C}"/>
    <hyperlink ref="C105" r:id="rId174" display="https://pokemondb.net/type/dark" xr:uid="{B2EBE7FE-C464-4219-9C7E-5A5B8D155323}"/>
    <hyperlink ref="C106" r:id="rId175" display="https://pokemondb.net/type/ice" xr:uid="{4400EA2B-A69C-4BAB-84E5-9896EFB5EBAD}"/>
    <hyperlink ref="B107" r:id="rId176" tooltip="View Pokedex for #216 Teddiursa" display="https://pokemondb.net/pokedex/teddiursa" xr:uid="{A8C74C2D-F8F9-46C5-93AF-8E8E55C3DE7F}"/>
    <hyperlink ref="C107" r:id="rId177" display="https://pokemondb.net/type/normal" xr:uid="{59CD6C82-65DD-4057-A97E-567CEFD38B78}"/>
    <hyperlink ref="B108" r:id="rId178" tooltip="View Pokedex for #217 Ursaring" display="https://pokemondb.net/pokedex/ursaring" xr:uid="{DA04042C-E687-446F-86EB-77276181B51F}"/>
    <hyperlink ref="C108" r:id="rId179" display="https://pokemondb.net/type/normal" xr:uid="{D21DA346-5511-43EE-B8F6-765D6B0A23B3}"/>
    <hyperlink ref="B109" r:id="rId180" tooltip="View Pokedex for #218 Slugma" display="https://pokemondb.net/pokedex/slugma" xr:uid="{50D5F486-F42A-4491-B90D-97091FB8429F}"/>
    <hyperlink ref="C109" r:id="rId181" display="https://pokemondb.net/type/fire" xr:uid="{7521B9AA-B764-4E2F-8B94-F8C0303F1B7E}"/>
    <hyperlink ref="B110" r:id="rId182" tooltip="View Pokedex for #219 Magcargo" display="https://pokemondb.net/pokedex/magcargo" xr:uid="{48291BF5-67CC-40C0-BD78-9BB674E6C598}"/>
    <hyperlink ref="C110" r:id="rId183" display="https://pokemondb.net/type/fire" xr:uid="{0C182651-075A-422F-8938-61391496E516}"/>
    <hyperlink ref="C111" r:id="rId184" display="https://pokemondb.net/type/rock" xr:uid="{86FF6ABB-C352-4681-9ABB-07525BC7F212}"/>
    <hyperlink ref="B112" r:id="rId185" tooltip="View Pokedex for #220 Swinub" display="https://pokemondb.net/pokedex/swinub" xr:uid="{DF7B0E36-7D19-4077-929B-B043FFCBF368}"/>
    <hyperlink ref="C112" r:id="rId186" display="https://pokemondb.net/type/ice" xr:uid="{C432BCEC-D5F9-472A-AC48-A519DEFE51E0}"/>
    <hyperlink ref="C113" r:id="rId187" display="https://pokemondb.net/type/ground" xr:uid="{10C4D274-9E67-42C2-B2D9-6C133E055FE4}"/>
    <hyperlink ref="B114" r:id="rId188" tooltip="View Pokedex for #221 Piloswine" display="https://pokemondb.net/pokedex/piloswine" xr:uid="{AD2819E8-5CB5-42B0-863A-CADD6E58DFE1}"/>
    <hyperlink ref="C114" r:id="rId189" display="https://pokemondb.net/type/ice" xr:uid="{E270DBA0-33B5-45FB-A46E-9D668B95186D}"/>
    <hyperlink ref="C115" r:id="rId190" display="https://pokemondb.net/type/ground" xr:uid="{8402C8A0-B79B-4465-B53E-797BC81DFE11}"/>
    <hyperlink ref="B116" r:id="rId191" tooltip="View Pokedex for #222 Corsola" display="https://pokemondb.net/pokedex/corsola" xr:uid="{04B9FDA9-C6FA-4FEE-B3BD-A11B4DCE2ACA}"/>
    <hyperlink ref="C116" r:id="rId192" display="https://pokemondb.net/type/water" xr:uid="{21891A3A-8E62-4114-BB68-9904A25E8DF8}"/>
    <hyperlink ref="C117" r:id="rId193" display="https://pokemondb.net/type/rock" xr:uid="{C4F54688-AC92-4BA3-B1EA-3EAAB2B74254}"/>
    <hyperlink ref="B118" r:id="rId194" tooltip="View Pokedex for #222 Corsola" display="https://pokemondb.net/pokedex/corsola" xr:uid="{34FCD642-7703-4795-AB38-0A2A7F59FE25}"/>
    <hyperlink ref="C118" r:id="rId195" display="https://pokemondb.net/type/ghost" xr:uid="{8897E39F-E4F6-45A8-A086-5E0136A37919}"/>
    <hyperlink ref="B120" r:id="rId196" tooltip="View Pokedex for #223 Remoraid" display="https://pokemondb.net/pokedex/remoraid" xr:uid="{CA6FE160-0E51-46EF-AE67-7B40C999327F}"/>
    <hyperlink ref="C120" r:id="rId197" display="https://pokemondb.net/type/water" xr:uid="{3D5E446E-E7B1-4BD8-8E09-679E74B72B78}"/>
    <hyperlink ref="B121" r:id="rId198" tooltip="View Pokedex for #224 Octillery" display="https://pokemondb.net/pokedex/octillery" xr:uid="{AC5633D5-650C-4721-B902-41A5429246BC}"/>
    <hyperlink ref="C121" r:id="rId199" display="https://pokemondb.net/type/water" xr:uid="{5DF02C77-7498-4E28-88FC-103707127E52}"/>
    <hyperlink ref="B122" r:id="rId200" tooltip="View Pokedex for #225 Delibird" display="https://pokemondb.net/pokedex/delibird" xr:uid="{B634BE58-2A92-4E6D-B240-F11A57FEB7B5}"/>
    <hyperlink ref="C122" r:id="rId201" display="https://pokemondb.net/type/ice" xr:uid="{8916BE32-31F2-4AA2-982E-C82797D59901}"/>
    <hyperlink ref="C123" r:id="rId202" display="https://pokemondb.net/type/flying" xr:uid="{A5F6C9BC-C99B-4894-8592-4D45A26FF294}"/>
    <hyperlink ref="B124" r:id="rId203" tooltip="View Pokedex for #226 Mantine" display="https://pokemondb.net/pokedex/mantine" xr:uid="{95932E92-9FFA-48A3-95B5-F3DE008A4CB8}"/>
    <hyperlink ref="C124" r:id="rId204" display="https://pokemondb.net/type/water" xr:uid="{991A4264-18DE-4699-AF04-655E3F451FC6}"/>
    <hyperlink ref="C125" r:id="rId205" display="https://pokemondb.net/type/flying" xr:uid="{988CA392-24B3-43B9-A856-51EF431458EE}"/>
    <hyperlink ref="B126" r:id="rId206" tooltip="View Pokedex for #227 Skarmory" display="https://pokemondb.net/pokedex/skarmory" xr:uid="{6F45C447-FA0E-442E-A7E4-7BC8E8EE006A}"/>
    <hyperlink ref="C126" r:id="rId207" display="https://pokemondb.net/type/steel" xr:uid="{A8E70145-AE52-4CAF-A2FC-8FEC968DE124}"/>
    <hyperlink ref="C127" r:id="rId208" display="https://pokemondb.net/type/flying" xr:uid="{1AEC26B5-93C2-4F0D-98BE-D59A250AC6B3}"/>
    <hyperlink ref="B128" r:id="rId209" tooltip="View Pokedex for #228 Houndour" display="https://pokemondb.net/pokedex/houndour" xr:uid="{BD8066C8-E69D-413C-B667-5112E0EEB3B7}"/>
    <hyperlink ref="C128" r:id="rId210" display="https://pokemondb.net/type/dark" xr:uid="{6163FC7B-3E78-48AD-B244-71244430AC55}"/>
    <hyperlink ref="C129" r:id="rId211" display="https://pokemondb.net/type/fire" xr:uid="{528F0E6B-9D5E-4814-8AC8-E36C31C9913D}"/>
    <hyperlink ref="B130" r:id="rId212" tooltip="View Pokedex for #229 Houndoom" display="https://pokemondb.net/pokedex/houndoom" xr:uid="{9CE45369-7A9F-4741-A6EB-36406D4BEF48}"/>
    <hyperlink ref="C130" r:id="rId213" display="https://pokemondb.net/type/dark" xr:uid="{079F9D35-6796-41E5-865A-6E929EC972E3}"/>
    <hyperlink ref="C131" r:id="rId214" display="https://pokemondb.net/type/fire" xr:uid="{67118253-92A4-4755-9353-B87AA0C3ECD7}"/>
    <hyperlink ref="B132" r:id="rId215" tooltip="View Pokedex for #229 Houndoom" display="https://pokemondb.net/pokedex/houndoom" xr:uid="{1D6EFFC2-6B59-4552-8DE1-46EF807D3F47}"/>
    <hyperlink ref="C132" r:id="rId216" display="https://pokemondb.net/type/dark" xr:uid="{B71CD0A1-6158-496C-A90D-E3C5726BD6CC}"/>
    <hyperlink ref="C133" r:id="rId217" display="https://pokemondb.net/type/fire" xr:uid="{1945E0A4-53F9-4194-AD58-54D6D3CE7A2B}"/>
    <hyperlink ref="B134" r:id="rId218" tooltip="View Pokedex for #230 Kingdra" display="https://pokemondb.net/pokedex/kingdra" xr:uid="{6D378016-218A-49BF-BD41-F7ED3462E416}"/>
    <hyperlink ref="C134" r:id="rId219" display="https://pokemondb.net/type/water" xr:uid="{E58DC337-E787-475E-A454-33E05AA5862E}"/>
    <hyperlink ref="C135" r:id="rId220" display="https://pokemondb.net/type/dragon" xr:uid="{975EBBF3-896D-4F04-A74D-9BE2EDC8AF8C}"/>
    <hyperlink ref="B136" r:id="rId221" tooltip="View Pokedex for #231 Phanpy" display="https://pokemondb.net/pokedex/phanpy" xr:uid="{CD7C88CD-1414-4542-BF2F-12DED39B7F4D}"/>
    <hyperlink ref="C136" r:id="rId222" display="https://pokemondb.net/type/ground" xr:uid="{C61B4168-9002-4322-90BA-B483FB7A3FB1}"/>
    <hyperlink ref="B137" r:id="rId223" tooltip="View Pokedex for #232 Donphan" display="https://pokemondb.net/pokedex/donphan" xr:uid="{22C8B586-D9D0-4490-A891-8885C7F7B8CF}"/>
    <hyperlink ref="C137" r:id="rId224" display="https://pokemondb.net/type/ground" xr:uid="{6EDDF6BC-E3FB-4865-9CD4-CE3F621C18E3}"/>
    <hyperlink ref="B138" r:id="rId225" tooltip="View Pokedex for #233 Porygon2" display="https://pokemondb.net/pokedex/porygon2" xr:uid="{9A6AFA4D-9084-4AA1-9EA4-57237B38784E}"/>
    <hyperlink ref="C138" r:id="rId226" display="https://pokemondb.net/type/normal" xr:uid="{DA876D40-EB39-4CD0-8390-FA7AB3727C63}"/>
    <hyperlink ref="B139" r:id="rId227" tooltip="View Pokedex for #234 Stantler" display="https://pokemondb.net/pokedex/stantler" xr:uid="{02B6DAB9-B9EB-4C7C-B583-592A6A7EEDF9}"/>
    <hyperlink ref="C139" r:id="rId228" display="https://pokemondb.net/type/normal" xr:uid="{13F70E03-5F73-43EE-BA34-A48C20F77B28}"/>
    <hyperlink ref="B140" r:id="rId229" tooltip="View Pokedex for #235 Smeargle" display="https://pokemondb.net/pokedex/smeargle" xr:uid="{32E78F50-A251-45A3-B26D-0E7689776C33}"/>
    <hyperlink ref="C140" r:id="rId230" display="https://pokemondb.net/type/normal" xr:uid="{1E767E7A-FE92-4479-A043-D6D5FD488E7E}"/>
    <hyperlink ref="B141" r:id="rId231" tooltip="View Pokedex for #236 Tyrogue" display="https://pokemondb.net/pokedex/tyrogue" xr:uid="{30C56F3E-8E39-44F6-8B80-DDE58F1931CA}"/>
    <hyperlink ref="C141" r:id="rId232" display="https://pokemondb.net/type/fighting" xr:uid="{617FD554-1536-4943-8E3B-1D4E26D39B29}"/>
    <hyperlink ref="B142" r:id="rId233" tooltip="View Pokedex for #237 Hitmontop" display="https://pokemondb.net/pokedex/hitmontop" xr:uid="{7CBF7DFB-1E86-43C8-B9DB-F0156D2CB3C5}"/>
    <hyperlink ref="C142" r:id="rId234" display="https://pokemondb.net/type/fighting" xr:uid="{0F7DC777-75F3-4216-A718-A1454F5A2711}"/>
    <hyperlink ref="B143" r:id="rId235" tooltip="View Pokedex for #238 Smoochum" display="https://pokemondb.net/pokedex/smoochum" xr:uid="{3389942E-DD26-4BAC-BCF5-1D0C084802C8}"/>
    <hyperlink ref="C143" r:id="rId236" display="https://pokemondb.net/type/ice" xr:uid="{E65DC0F1-0413-4B52-92EE-FF4447451FCC}"/>
    <hyperlink ref="C144" r:id="rId237" display="https://pokemondb.net/type/psychic" xr:uid="{7DB1A106-C9CB-4A75-A4BC-E1AA003B34A6}"/>
    <hyperlink ref="B145" r:id="rId238" tooltip="View Pokedex for #239 Elekid" display="https://pokemondb.net/pokedex/elekid" xr:uid="{14B442D9-BBA7-426A-AD43-759A290A2E62}"/>
    <hyperlink ref="C145" r:id="rId239" display="https://pokemondb.net/type/electric" xr:uid="{464CE0D8-3FCA-4D44-835A-70076BF8C741}"/>
    <hyperlink ref="B146" r:id="rId240" tooltip="View Pokedex for #240 Magby" display="https://pokemondb.net/pokedex/magby" xr:uid="{F24F646F-2116-4FC4-8A9A-21173EFFEB7D}"/>
    <hyperlink ref="C146" r:id="rId241" display="https://pokemondb.net/type/fire" xr:uid="{67941F6F-9C66-4218-91B4-7C8845241E73}"/>
    <hyperlink ref="B147" r:id="rId242" tooltip="View Pokedex for #241 Miltank" display="https://pokemondb.net/pokedex/miltank" xr:uid="{9890506A-1788-46F0-96EC-B97EEF43ABD0}"/>
    <hyperlink ref="C147" r:id="rId243" display="https://pokemondb.net/type/normal" xr:uid="{2ADFFE70-F126-4707-98BB-55C9AA162012}"/>
    <hyperlink ref="B148" r:id="rId244" tooltip="View Pokedex for #242 Blissey" display="https://pokemondb.net/pokedex/blissey" xr:uid="{6FFCC4B6-D0E2-44B8-BE98-AE44FF3FC7F8}"/>
    <hyperlink ref="C148" r:id="rId245" display="https://pokemondb.net/type/normal" xr:uid="{4AAB4E91-1122-4801-B174-2B3EC6C3FDCF}"/>
    <hyperlink ref="B149" r:id="rId246" tooltip="View Pokedex for #243 Raikou" display="https://pokemondb.net/pokedex/raikou" xr:uid="{620AC6D6-5B2E-4AF3-80F5-0FDFB4F63459}"/>
    <hyperlink ref="C149" r:id="rId247" display="https://pokemondb.net/type/electric" xr:uid="{0615373B-5BFF-4734-B006-B5FAC7DFCFE7}"/>
    <hyperlink ref="B150" r:id="rId248" tooltip="View Pokedex for #244 Entei" display="https://pokemondb.net/pokedex/entei" xr:uid="{BF3DB02D-512F-4A0F-BD5E-B3F7C2DF222E}"/>
    <hyperlink ref="C150" r:id="rId249" display="https://pokemondb.net/type/fire" xr:uid="{09CBA27E-3575-4DAD-AA63-55E58905DED2}"/>
    <hyperlink ref="B151" r:id="rId250" tooltip="View Pokedex for #245 Suicune" display="https://pokemondb.net/pokedex/suicune" xr:uid="{71B54425-C327-4BF4-9AF5-0D11AAC823EB}"/>
    <hyperlink ref="C151" r:id="rId251" display="https://pokemondb.net/type/water" xr:uid="{EA801A4E-B6B1-484F-A7EE-DEDA0E2CE1BD}"/>
    <hyperlink ref="B152" r:id="rId252" tooltip="View Pokedex for #246 Larvitar" display="https://pokemondb.net/pokedex/larvitar" xr:uid="{55926350-C730-49AA-B588-26EB735E56E8}"/>
    <hyperlink ref="C152" r:id="rId253" display="https://pokemondb.net/type/rock" xr:uid="{10C8C06D-A8BD-435B-84EC-940B3190A5CE}"/>
    <hyperlink ref="C153" r:id="rId254" display="https://pokemondb.net/type/ground" xr:uid="{467E3A23-4101-4DBF-BA61-9BCDC5BF5302}"/>
    <hyperlink ref="B154" r:id="rId255" tooltip="View Pokedex for #247 Pupitar" display="https://pokemondb.net/pokedex/pupitar" xr:uid="{AC929279-1FE1-4B65-B9BF-A8BBD583C106}"/>
    <hyperlink ref="C154" r:id="rId256" display="https://pokemondb.net/type/rock" xr:uid="{C7CA5793-EBAD-412A-8D8E-9D10B79BF0C7}"/>
    <hyperlink ref="C155" r:id="rId257" display="https://pokemondb.net/type/ground" xr:uid="{2A2D8EA1-CE27-467A-9F04-24A4A50DB4F4}"/>
    <hyperlink ref="B156" r:id="rId258" tooltip="View Pokedex for #248 Tyranitar" display="https://pokemondb.net/pokedex/tyranitar" xr:uid="{3A319873-5B5D-4163-A63C-AEBB80BD6852}"/>
    <hyperlink ref="C156" r:id="rId259" display="https://pokemondb.net/type/rock" xr:uid="{DB5405A4-A40D-49EB-9581-30B761C3EB6F}"/>
    <hyperlink ref="C157" r:id="rId260" display="https://pokemondb.net/type/dark" xr:uid="{C7D2CF2C-3DE6-4B88-9B4B-0EC712AA2176}"/>
    <hyperlink ref="B158" r:id="rId261" tooltip="View Pokedex for #248 Tyranitar" display="https://pokemondb.net/pokedex/tyranitar" xr:uid="{AE12C122-D348-46B7-9DEE-E7BC5ABCE4E2}"/>
    <hyperlink ref="C158" r:id="rId262" display="https://pokemondb.net/type/rock" xr:uid="{E986104B-B931-4B42-ABF6-226EBECED743}"/>
    <hyperlink ref="C159" r:id="rId263" display="https://pokemondb.net/type/dark" xr:uid="{6A33F02E-3117-4EB4-9290-4CAA04B2609A}"/>
    <hyperlink ref="B160" r:id="rId264" tooltip="View Pokedex for #249 Lugia" display="https://pokemondb.net/pokedex/lugia" xr:uid="{C2C6CDAE-BC38-405F-9019-F5001EF9CC94}"/>
    <hyperlink ref="C160" r:id="rId265" display="https://pokemondb.net/type/psychic" xr:uid="{B72429B0-D3A8-4EBF-89B2-1095C2535A46}"/>
    <hyperlink ref="C161" r:id="rId266" display="https://pokemondb.net/type/flying" xr:uid="{05C61D9D-4FC5-49BD-B5E7-71150CEC2157}"/>
    <hyperlink ref="B162" r:id="rId267" tooltip="View Pokedex for #250 Ho-oh" display="https://pokemondb.net/pokedex/ho-oh" xr:uid="{2961CA59-8551-4FC3-9D56-1EF9C2E02446}"/>
    <hyperlink ref="C162" r:id="rId268" display="https://pokemondb.net/type/fire" xr:uid="{9B819FEE-BB58-4E2E-A257-684D34799F0C}"/>
    <hyperlink ref="C163" r:id="rId269" display="https://pokemondb.net/type/flying" xr:uid="{B75321A0-3755-4DDA-A8FF-2316EE1209ED}"/>
    <hyperlink ref="B164" r:id="rId270" tooltip="View Pokedex for #251 Celebi" display="https://pokemondb.net/pokedex/celebi" xr:uid="{6C92BC17-9303-43B0-A900-5E6E75CE55F0}"/>
    <hyperlink ref="C164" r:id="rId271" display="https://pokemondb.net/type/psychic" xr:uid="{4A762DCC-F2C4-4F77-BC8A-705D6A1BBAC1}"/>
    <hyperlink ref="C165" r:id="rId272" display="https://pokemondb.net/type/grass" xr:uid="{476AAAD4-12A3-4789-A05D-953969992253}"/>
    <hyperlink ref="B166" r:id="rId273" tooltip="View Pokedex for #252 Treecko" display="https://pokemondb.net/pokedex/treecko" xr:uid="{C5348207-5425-4273-8151-E51E9F5D2167}"/>
    <hyperlink ref="C166" r:id="rId274" display="https://pokemondb.net/type/grass" xr:uid="{CD9B7516-EBED-4C91-AEAB-E64F7C696305}"/>
    <hyperlink ref="B167" r:id="rId275" tooltip="View Pokedex for #253 Grovyle" display="https://pokemondb.net/pokedex/grovyle" xr:uid="{A03A2344-DC62-48F4-8432-326CFE57CFE7}"/>
    <hyperlink ref="C167" r:id="rId276" display="https://pokemondb.net/type/grass" xr:uid="{87E77F9A-C59C-4F0D-BB46-55ECA47070DD}"/>
  </hyperlinks>
  <pageMargins left="0.7" right="0.7" top="0.75" bottom="0.75" header="0.3" footer="0.3"/>
  <drawing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pokemon</vt:lpstr>
      <vt:lpstr>moves</vt:lpstr>
      <vt:lpstr>analysis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Thiago Chagas</cp:lastModifiedBy>
  <dcterms:created xsi:type="dcterms:W3CDTF">2021-03-17T17:30:22Z</dcterms:created>
  <dcterms:modified xsi:type="dcterms:W3CDTF">2022-02-22T09:52:39Z</dcterms:modified>
</cp:coreProperties>
</file>