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3.xml" ContentType="application/vnd.ms-excel.controlproperties+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trlProps/ctrlProp4.xml" ContentType="application/vnd.ms-excel.controlproperties+xml"/>
  <Override PartName="/xl/comments5.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trlProps/ctrlProp5.xml" ContentType="application/vnd.ms-excel.controlproperties+xml"/>
  <Override PartName="/xl/comments6.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6.xml" ContentType="application/vnd.ms-excel.controlproperties+xml"/>
  <Override PartName="/xl/comments7.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tables/table3.xml" ContentType="application/vnd.openxmlformats-officedocument.spreadsheetml.table+xml"/>
  <Override PartName="/xl/drawings/drawing11.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8.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B6124F1A-AFFB-F854-7757-9A1D4C6FC43C}"/>
  <workbookPr updateLinks="never" codeName="ThisWorkbook"/>
  <mc:AlternateContent xmlns:mc="http://schemas.openxmlformats.org/markup-compatibility/2006">
    <mc:Choice Requires="x15">
      <x15ac:absPath xmlns:x15ac="http://schemas.microsoft.com/office/spreadsheetml/2010/11/ac" url="C:\Users\niels\Downloads\"/>
    </mc:Choice>
  </mc:AlternateContent>
  <xr:revisionPtr revIDLastSave="0" documentId="8_{B21D41A1-81EC-4A08-BE1C-4640EA8965CD}" xr6:coauthVersionLast="47" xr6:coauthVersionMax="47" xr10:uidLastSave="{00000000-0000-0000-0000-000000000000}"/>
  <bookViews>
    <workbookView xWindow="-120" yWindow="-120" windowWidth="29040" windowHeight="15720" tabRatio="914" xr2:uid="{00000000-000D-0000-FFFF-FFFF00000000}"/>
  </bookViews>
  <sheets>
    <sheet name="Welcome" sheetId="143" r:id="rId1"/>
    <sheet name="User Guide" sheetId="129" r:id="rId2"/>
    <sheet name="Project Info" sheetId="90" r:id="rId3"/>
    <sheet name="Scheme 1" sheetId="168" r:id="rId4"/>
    <sheet name="Scheme 2" sheetId="173" r:id="rId5"/>
    <sheet name="Scheme 3" sheetId="170" r:id="rId6"/>
    <sheet name="Scheme 4" sheetId="171" r:id="rId7"/>
    <sheet name="Scheme 5" sheetId="172" r:id="rId8"/>
    <sheet name="Scheme 6" sheetId="169" r:id="rId9"/>
    <sheet name="Comparisons" sheetId="104" r:id="rId10"/>
    <sheet name="Targets" sheetId="93" state="hidden" r:id="rId11"/>
    <sheet name="Custom Data" sheetId="98" r:id="rId12"/>
    <sheet name="Lifecycle Material Data" sheetId="96" r:id="rId13"/>
    <sheet name="LIFECYCLE MATERIAL DATA Master" sheetId="56" state="hidden" r:id="rId14"/>
    <sheet name="MATERIAL DATA" sheetId="3" state="hidden" r:id="rId15"/>
    <sheet name="REBAR ESTIMATES" sheetId="5" state="hidden" r:id="rId16"/>
    <sheet name="IStructE Revision tracker" sheetId="88" state="hidden" r:id="rId17"/>
  </sheets>
  <definedNames>
    <definedName name="_xlnm._FilterDatabase" localSheetId="9" hidden="1">Comparisons!$E$103:$AD$110</definedName>
    <definedName name="Aluminium">'MATERIAL DATA'!$AC$5:$AC$8</definedName>
    <definedName name="Blockwork">'MATERIAL DATA'!$Z$5:$Z$6</definedName>
    <definedName name="Brickwork">'MATERIAL DATA'!$AA$5:$AA$7</definedName>
    <definedName name="C_">'MATERIAL DATA'!$K$5:$K$6</definedName>
    <definedName name="Cement_Replacement">'MATERIAL DATA'!$I$5:$I$11</definedName>
    <definedName name="COMFLOR_100">'MATERIAL DATA'!$E$102:$E$111</definedName>
    <definedName name="COMFLOR_210">'MATERIAL DATA'!$F$102:$F$111</definedName>
    <definedName name="COMFLOR_225">'MATERIAL DATA'!$G$102:$G$111</definedName>
    <definedName name="COMFLOR_46">'MATERIAL DATA'!$A$102:$A$111</definedName>
    <definedName name="COMFLOR_51">'MATERIAL DATA'!$B$102:$B$111</definedName>
    <definedName name="COMFLOR_60">'MATERIAL DATA'!$C$102:$C$109</definedName>
    <definedName name="COMFLOR_80">'MATERIAL DATA'!$D$102:$D$110</definedName>
    <definedName name="Comparison_Data">Comparisons!$E$102:$AW$109</definedName>
    <definedName name="Comparison_Include">'MATERIAL DATA'!$AQ$5:$AQ$6</definedName>
    <definedName name="Concrete">'MATERIAL DATA'!$R$5:$R$7</definedName>
    <definedName name="Concrete_EPD">'MATERIAL DATA'!$AL$5:$AL$21</definedName>
    <definedName name="Concrete_type">'MATERIAL DATA'!$P$5:$P$6</definedName>
    <definedName name="Custom_EPD">'MATERIAL DATA'!$AK$5:$AK$8</definedName>
    <definedName name="Custom_EPD_Spec">'MATERIAL DATA'!$AL$7:$AL$22</definedName>
    <definedName name="DESIGN_LIFE">'Project Info'!$C$18</definedName>
    <definedName name="Galvanised_profiled_sheet">'MATERIAL DATA'!$T$5:$T$6</definedName>
    <definedName name="Generic">'MATERIAL DATA'!$T$5</definedName>
    <definedName name="GIA">'Project Info'!$C$10</definedName>
    <definedName name="Glass">'MATERIAL DATA'!$AD$5:$AD$6</definedName>
    <definedName name="Granular_Fill">'MATERIAL DATA'!$AR$5:$AR$6</definedName>
    <definedName name="Insitu">'MATERIAL DATA'!$S$5:$S$10</definedName>
    <definedName name="Kgspan_MD50">'MATERIAL DATA'!$H$102:$H$112</definedName>
    <definedName name="Kgspan_MD60">'MATERIAL DATA'!$I$102:$I$109</definedName>
    <definedName name="Kgspan_MD80">'MATERIAL DATA'!$J$102:$J$108</definedName>
    <definedName name="Landfill_distance">'Project Info'!$C$14</definedName>
    <definedName name="LST_MATQUANT">'MATERIAL DATA'!$O$5:$O$6</definedName>
    <definedName name="LST_STR_ELEMENT">'MATERIAL DATA'!$Q$5:$Q$18</definedName>
    <definedName name="Manufactured_structural_timber">'MATERIAL DATA'!$AG$5:$AG$9</definedName>
    <definedName name="Material_list">'MATERIAL DATA'!$C$5:$C$9</definedName>
    <definedName name="METAL_DECK_SLAB">'MATERIAL DATA'!$J$5:$J$33</definedName>
    <definedName name="Mortar_Screed">'MATERIAL DATA'!$U$5:$U$6</definedName>
    <definedName name="NA">'MATERIAL DATA'!$A$13:$A$14</definedName>
    <definedName name="No_Reinforcement">'REBAR ESTIMATES'!$E$31</definedName>
    <definedName name="O_">'MATERIAL DATA'!$N$5</definedName>
    <definedName name="Other">'MATERIAL DATA'!$H$5:$H$12</definedName>
    <definedName name="Other_EPD">'MATERIAL DATA'!$AO$5:$AO$21</definedName>
    <definedName name="Plasterboard">'MATERIAL DATA'!$AE$5</definedName>
    <definedName name="Precast_Concrete">'MATERIAL DATA'!$V$5:$V$6</definedName>
    <definedName name="_xlnm.Print_Area" localSheetId="9">Comparisons!$B$1:$U$99</definedName>
    <definedName name="_xlnm.Print_Area" localSheetId="12">'Lifecycle Material Data'!$A$2:$L$4</definedName>
    <definedName name="_xlnm.Print_Area" localSheetId="13">'LIFECYCLE MATERIAL DATA Master'!$A$1:$O$68</definedName>
    <definedName name="_xlnm.Print_Area" localSheetId="3">'Scheme 1'!$B$1:$T$65</definedName>
    <definedName name="_xlnm.Print_Area" localSheetId="4">'Scheme 2'!$B$1:$T$65</definedName>
    <definedName name="_xlnm.Print_Area" localSheetId="5">'Scheme 3'!$B$1:$T$65</definedName>
    <definedName name="_xlnm.Print_Area" localSheetId="6">'Scheme 4'!$B$1:$T$65</definedName>
    <definedName name="_xlnm.Print_Area" localSheetId="7">'Scheme 5'!$B$1:$T$65</definedName>
    <definedName name="_xlnm.Print_Area" localSheetId="8">'Scheme 6'!$B$1:$T$65</definedName>
    <definedName name="Project_cost">'Project Info'!$C$9</definedName>
    <definedName name="PT_strands">'MATERIAL DATA'!$X$5:$X$6</definedName>
    <definedName name="Rebar">'MATERIAL DATA'!$W$5:$W$6</definedName>
    <definedName name="Reinforcement">'Custom Data'!$N$16:$N$36</definedName>
    <definedName name="S_">'MATERIAL DATA'!$L$5</definedName>
    <definedName name="SCORS">Targets!$C$27:$D$36</definedName>
    <definedName name="Sheet_materials">'MATERIAL DATA'!$AI$5:$AI$6</definedName>
    <definedName name="Steel">'MATERIAL DATA'!$F$5:$F$9</definedName>
    <definedName name="Steel_EPD">'MATERIAL DATA'!$AM$5:$AM$21</definedName>
    <definedName name="Steel_fire_protection">'MATERIAL DATA'!$AF$5:$AF$7</definedName>
    <definedName name="Stone">'MATERIAL DATA'!$AB$5:$AB$7</definedName>
    <definedName name="Structural_Sections">'MATERIAL DATA'!$Y$5:$Y$8</definedName>
    <definedName name="Studwork_framing_flooring">'MATERIAL DATA'!$AH$5</definedName>
    <definedName name="T_">'MATERIAL DATA'!$M$5</definedName>
    <definedName name="Timber">'MATERIAL DATA'!$G$5:$G$7</definedName>
    <definedName name="Timber_EPD">'MATERIAL DATA'!$AN$5:$AN$21</definedName>
    <definedName name="Transport_scenario">'MATERIAL DATA'!$AJ$5:$AJ$8</definedName>
    <definedName name="TYPOLOGY">'Project Info'!$C$7</definedName>
    <definedName name="VERSION">'Project Info'!$B$3</definedName>
    <definedName name="Z_5EC4EFD0_D741_440E_9E14_9EB27794A5D3_.wvu.Cols" localSheetId="3" hidden="1">'Scheme 1'!$BG:$BG,'Scheme 1'!$E:$BI,'Scheme 1'!$L:$L,'Scheme 1'!$BL:$BL,'Scheme 1'!#REF!</definedName>
    <definedName name="Z_5EC4EFD0_D741_440E_9E14_9EB27794A5D3_.wvu.Cols" localSheetId="4" hidden="1">'Scheme 2'!$BG:$BG,'Scheme 2'!$E:$BI,'Scheme 2'!$L:$L,'Scheme 2'!$BL:$BL,'Scheme 2'!#REF!</definedName>
    <definedName name="Z_5EC4EFD0_D741_440E_9E14_9EB27794A5D3_.wvu.Cols" localSheetId="5" hidden="1">'Scheme 3'!$BG:$BG,'Scheme 3'!$E:$BI,'Scheme 3'!$L:$L,'Scheme 3'!$BL:$BL,'Scheme 3'!#REF!</definedName>
    <definedName name="Z_5EC4EFD0_D741_440E_9E14_9EB27794A5D3_.wvu.Cols" localSheetId="6" hidden="1">'Scheme 4'!$BG:$BG,'Scheme 4'!$E:$BI,'Scheme 4'!$L:$L,'Scheme 4'!$BL:$BL,'Scheme 4'!#REF!</definedName>
    <definedName name="Z_5EC4EFD0_D741_440E_9E14_9EB27794A5D3_.wvu.Cols" localSheetId="7" hidden="1">'Scheme 5'!$BG:$BG,'Scheme 5'!$E:$BI,'Scheme 5'!$L:$L,'Scheme 5'!$BL:$BL,'Scheme 5'!#REF!</definedName>
    <definedName name="Z_5EC4EFD0_D741_440E_9E14_9EB27794A5D3_.wvu.Cols" localSheetId="8" hidden="1">'Scheme 6'!$BG:$BG,'Scheme 6'!$E:$BI,'Scheme 6'!$L:$L,'Scheme 6'!$BL:$BL,'Scheme 6'!#REF!</definedName>
    <definedName name="Z_5EC4EFD0_D741_440E_9E14_9EB27794A5D3_.wvu.PrintArea" localSheetId="3" hidden="1">'Scheme 1'!$B$3:$T$39</definedName>
    <definedName name="Z_5EC4EFD0_D741_440E_9E14_9EB27794A5D3_.wvu.PrintArea" localSheetId="4" hidden="1">'Scheme 2'!$B$3:$T$39</definedName>
    <definedName name="Z_5EC4EFD0_D741_440E_9E14_9EB27794A5D3_.wvu.PrintArea" localSheetId="5" hidden="1">'Scheme 3'!$B$3:$T$39</definedName>
    <definedName name="Z_5EC4EFD0_D741_440E_9E14_9EB27794A5D3_.wvu.PrintArea" localSheetId="6" hidden="1">'Scheme 4'!$B$3:$T$39</definedName>
    <definedName name="Z_5EC4EFD0_D741_440E_9E14_9EB27794A5D3_.wvu.PrintArea" localSheetId="7" hidden="1">'Scheme 5'!$B$3:$T$39</definedName>
    <definedName name="Z_5EC4EFD0_D741_440E_9E14_9EB27794A5D3_.wvu.PrintArea" localSheetId="8" hidden="1">'Scheme 6'!$B$3:$T$39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90" l="1"/>
  <c r="A1" i="96" s="1"/>
  <c r="L68" i="96"/>
  <c r="J68" i="96"/>
  <c r="I68" i="96"/>
  <c r="K68" i="96" s="1"/>
  <c r="H68" i="96"/>
  <c r="G68" i="96"/>
  <c r="F68" i="96"/>
  <c r="M68" i="96" s="1"/>
  <c r="N68" i="96" s="1"/>
  <c r="E68" i="96"/>
  <c r="D68" i="96"/>
  <c r="B68" i="96"/>
  <c r="A68" i="96"/>
  <c r="M67" i="96"/>
  <c r="N67" i="96" s="1"/>
  <c r="L67" i="96"/>
  <c r="K67" i="96"/>
  <c r="J67" i="96"/>
  <c r="I67" i="96"/>
  <c r="H67" i="96"/>
  <c r="G67" i="96"/>
  <c r="F67" i="96"/>
  <c r="E67" i="96"/>
  <c r="D67" i="96"/>
  <c r="B67" i="96"/>
  <c r="A67" i="96"/>
  <c r="L66" i="96"/>
  <c r="J66" i="96"/>
  <c r="I66" i="96"/>
  <c r="K66" i="96" s="1"/>
  <c r="H66" i="96"/>
  <c r="G66" i="96"/>
  <c r="M66" i="96" s="1"/>
  <c r="N66" i="96" s="1"/>
  <c r="F66" i="96"/>
  <c r="E66" i="96"/>
  <c r="D66" i="96"/>
  <c r="B66" i="96"/>
  <c r="A66" i="96"/>
  <c r="L65" i="96"/>
  <c r="J65" i="96"/>
  <c r="K65" i="96" s="1"/>
  <c r="I65" i="96"/>
  <c r="H65" i="96"/>
  <c r="G65" i="96"/>
  <c r="F65" i="96"/>
  <c r="M65" i="96" s="1"/>
  <c r="N65" i="96" s="1"/>
  <c r="E65" i="96"/>
  <c r="D65" i="96"/>
  <c r="B65" i="96"/>
  <c r="A65" i="96"/>
  <c r="M64" i="96"/>
  <c r="N64" i="96" s="1"/>
  <c r="L64" i="96"/>
  <c r="K64" i="96"/>
  <c r="J64" i="96"/>
  <c r="I64" i="96"/>
  <c r="H64" i="96"/>
  <c r="G64" i="96"/>
  <c r="F64" i="96"/>
  <c r="E64" i="96"/>
  <c r="D64" i="96"/>
  <c r="B64" i="96"/>
  <c r="A64" i="96"/>
  <c r="L63" i="96"/>
  <c r="J63" i="96"/>
  <c r="I63" i="96"/>
  <c r="K63" i="96" s="1"/>
  <c r="H63" i="96"/>
  <c r="G63" i="96"/>
  <c r="F63" i="96"/>
  <c r="M63" i="96" s="1"/>
  <c r="N63" i="96" s="1"/>
  <c r="E63" i="96"/>
  <c r="D63" i="96"/>
  <c r="B63" i="96"/>
  <c r="A63" i="96"/>
  <c r="M62" i="96"/>
  <c r="N62" i="96" s="1"/>
  <c r="L62" i="96"/>
  <c r="K62" i="96"/>
  <c r="J62" i="96"/>
  <c r="I62" i="96"/>
  <c r="H62" i="96"/>
  <c r="G62" i="96"/>
  <c r="F62" i="96"/>
  <c r="E62" i="96"/>
  <c r="D62" i="96"/>
  <c r="B62" i="96"/>
  <c r="A62" i="96"/>
  <c r="L61" i="96"/>
  <c r="J61" i="96"/>
  <c r="K61" i="96" s="1"/>
  <c r="I61" i="96"/>
  <c r="H61" i="96"/>
  <c r="G61" i="96"/>
  <c r="F61" i="96"/>
  <c r="M61" i="96" s="1"/>
  <c r="N61" i="96" s="1"/>
  <c r="E61" i="96"/>
  <c r="D61" i="96"/>
  <c r="B61" i="96"/>
  <c r="A61" i="96"/>
  <c r="L60" i="96"/>
  <c r="J60" i="96"/>
  <c r="I60" i="96"/>
  <c r="K60" i="96" s="1"/>
  <c r="H60" i="96"/>
  <c r="G60" i="96"/>
  <c r="M60" i="96" s="1"/>
  <c r="N60" i="96" s="1"/>
  <c r="F60" i="96"/>
  <c r="E60" i="96"/>
  <c r="D60" i="96"/>
  <c r="B60" i="96"/>
  <c r="A60" i="96"/>
  <c r="M59" i="96"/>
  <c r="N59" i="96" s="1"/>
  <c r="L59" i="96"/>
  <c r="J59" i="96"/>
  <c r="K59" i="96" s="1"/>
  <c r="I59" i="96"/>
  <c r="H59" i="96"/>
  <c r="G59" i="96"/>
  <c r="F59" i="96"/>
  <c r="E59" i="96"/>
  <c r="D59" i="96"/>
  <c r="B59" i="96"/>
  <c r="A59" i="96"/>
  <c r="L58" i="96"/>
  <c r="J58" i="96"/>
  <c r="I58" i="96"/>
  <c r="K58" i="96" s="1"/>
  <c r="H58" i="96"/>
  <c r="G58" i="96"/>
  <c r="M58" i="96" s="1"/>
  <c r="N58" i="96" s="1"/>
  <c r="F58" i="96"/>
  <c r="E58" i="96"/>
  <c r="D58" i="96"/>
  <c r="B58" i="96"/>
  <c r="A58" i="96"/>
  <c r="L57" i="96"/>
  <c r="J57" i="96"/>
  <c r="K57" i="96" s="1"/>
  <c r="I57" i="96"/>
  <c r="H57" i="96"/>
  <c r="G57" i="96"/>
  <c r="F57" i="96"/>
  <c r="M57" i="96" s="1"/>
  <c r="N57" i="96" s="1"/>
  <c r="E57" i="96"/>
  <c r="D57" i="96"/>
  <c r="B57" i="96"/>
  <c r="A57" i="96"/>
  <c r="M56" i="96"/>
  <c r="N56" i="96" s="1"/>
  <c r="L56" i="96"/>
  <c r="K56" i="96"/>
  <c r="J56" i="96"/>
  <c r="I56" i="96"/>
  <c r="H56" i="96"/>
  <c r="G56" i="96"/>
  <c r="F56" i="96"/>
  <c r="E56" i="96"/>
  <c r="D56" i="96"/>
  <c r="B56" i="96"/>
  <c r="A56" i="96"/>
  <c r="L55" i="96"/>
  <c r="J55" i="96"/>
  <c r="I55" i="96"/>
  <c r="K55" i="96" s="1"/>
  <c r="H55" i="96"/>
  <c r="G55" i="96"/>
  <c r="F55" i="96"/>
  <c r="M55" i="96" s="1"/>
  <c r="N55" i="96" s="1"/>
  <c r="E55" i="96"/>
  <c r="D55" i="96"/>
  <c r="B55" i="96"/>
  <c r="A55" i="96"/>
  <c r="M54" i="96"/>
  <c r="N54" i="96" s="1"/>
  <c r="L54" i="96"/>
  <c r="K54" i="96"/>
  <c r="J54" i="96"/>
  <c r="I54" i="96"/>
  <c r="H54" i="96"/>
  <c r="G54" i="96"/>
  <c r="F54" i="96"/>
  <c r="E54" i="96"/>
  <c r="D54" i="96"/>
  <c r="B54" i="96"/>
  <c r="A54" i="96"/>
  <c r="N53" i="96"/>
  <c r="M53" i="96"/>
  <c r="K53" i="96"/>
  <c r="M52" i="96"/>
  <c r="N52" i="96" s="1"/>
  <c r="K52" i="96"/>
  <c r="N51" i="96"/>
  <c r="M51" i="96"/>
  <c r="K51" i="96"/>
  <c r="M50" i="96"/>
  <c r="N50" i="96" s="1"/>
  <c r="K50" i="96"/>
  <c r="N49" i="96"/>
  <c r="M49" i="96"/>
  <c r="K49" i="96"/>
  <c r="M48" i="96"/>
  <c r="N48" i="96" s="1"/>
  <c r="K48" i="96"/>
  <c r="M47" i="96"/>
  <c r="N47" i="96" s="1"/>
  <c r="K47" i="96"/>
  <c r="N46" i="96"/>
  <c r="M46" i="96"/>
  <c r="K46" i="96"/>
  <c r="N45" i="96"/>
  <c r="M45" i="96"/>
  <c r="K45" i="96"/>
  <c r="M44" i="96"/>
  <c r="N44" i="96" s="1"/>
  <c r="K44" i="96"/>
  <c r="N43" i="96"/>
  <c r="M43" i="96"/>
  <c r="K43" i="96"/>
  <c r="M42" i="96"/>
  <c r="N42" i="96" s="1"/>
  <c r="K42" i="96"/>
  <c r="N41" i="96"/>
  <c r="M41" i="96"/>
  <c r="K41" i="96"/>
  <c r="M40" i="96"/>
  <c r="N40" i="96" s="1"/>
  <c r="K40" i="96"/>
  <c r="M39" i="96"/>
  <c r="N39" i="96" s="1"/>
  <c r="K39" i="96"/>
  <c r="M38" i="96"/>
  <c r="N38" i="96" s="1"/>
  <c r="K38" i="96"/>
  <c r="N37" i="96"/>
  <c r="M37" i="96"/>
  <c r="K37" i="96"/>
  <c r="M36" i="96"/>
  <c r="N36" i="96" s="1"/>
  <c r="K36" i="96"/>
  <c r="N35" i="96"/>
  <c r="M35" i="96"/>
  <c r="K35" i="96"/>
  <c r="M34" i="96"/>
  <c r="N34" i="96" s="1"/>
  <c r="K34" i="96"/>
  <c r="N33" i="96"/>
  <c r="M33" i="96"/>
  <c r="K33" i="96"/>
  <c r="M32" i="96"/>
  <c r="N32" i="96" s="1"/>
  <c r="K32" i="96"/>
  <c r="M31" i="96"/>
  <c r="N31" i="96" s="1"/>
  <c r="K31" i="96"/>
  <c r="M30" i="96"/>
  <c r="N30" i="96" s="1"/>
  <c r="K30" i="96"/>
  <c r="N29" i="96"/>
  <c r="M29" i="96"/>
  <c r="K29" i="96"/>
  <c r="M28" i="96"/>
  <c r="N28" i="96" s="1"/>
  <c r="K28" i="96"/>
  <c r="N27" i="96"/>
  <c r="M27" i="96"/>
  <c r="K27" i="96"/>
  <c r="M26" i="96"/>
  <c r="N26" i="96" s="1"/>
  <c r="K26" i="96"/>
  <c r="N25" i="96"/>
  <c r="M25" i="96"/>
  <c r="K25" i="96"/>
  <c r="M24" i="96"/>
  <c r="N24" i="96" s="1"/>
  <c r="K24" i="96"/>
  <c r="M23" i="96"/>
  <c r="N23" i="96" s="1"/>
  <c r="K23" i="96"/>
  <c r="M22" i="96"/>
  <c r="N22" i="96" s="1"/>
  <c r="K22" i="96"/>
  <c r="N21" i="96"/>
  <c r="M21" i="96"/>
  <c r="K21" i="96"/>
  <c r="M20" i="96"/>
  <c r="N20" i="96" s="1"/>
  <c r="K20" i="96"/>
  <c r="N19" i="96"/>
  <c r="M19" i="96"/>
  <c r="K19" i="96"/>
  <c r="M18" i="96"/>
  <c r="N18" i="96" s="1"/>
  <c r="K18" i="96"/>
  <c r="N17" i="96"/>
  <c r="M17" i="96"/>
  <c r="K17" i="96"/>
  <c r="M16" i="96"/>
  <c r="N16" i="96" s="1"/>
  <c r="K16" i="96"/>
  <c r="M15" i="96"/>
  <c r="N15" i="96" s="1"/>
  <c r="K15" i="96"/>
  <c r="M14" i="96"/>
  <c r="N14" i="96" s="1"/>
  <c r="K14" i="96"/>
  <c r="N13" i="96"/>
  <c r="M13" i="96"/>
  <c r="K13" i="96"/>
  <c r="M12" i="96"/>
  <c r="N12" i="96" s="1"/>
  <c r="K12" i="96"/>
  <c r="N11" i="96"/>
  <c r="M11" i="96"/>
  <c r="K11" i="96"/>
  <c r="M10" i="96"/>
  <c r="N10" i="96" s="1"/>
  <c r="K10" i="96"/>
  <c r="N9" i="96"/>
  <c r="M9" i="96"/>
  <c r="K9" i="96"/>
  <c r="M8" i="96"/>
  <c r="N8" i="96" s="1"/>
  <c r="K8" i="96"/>
  <c r="M7" i="96"/>
  <c r="N7" i="96" s="1"/>
  <c r="K7" i="96"/>
  <c r="M6" i="96"/>
  <c r="N6" i="96" s="1"/>
  <c r="K6" i="96"/>
  <c r="N5" i="96"/>
  <c r="M5" i="96"/>
  <c r="K5" i="96"/>
  <c r="F46" i="98"/>
  <c r="G6" i="168"/>
  <c r="Z22" i="169"/>
  <c r="Z21" i="169"/>
  <c r="Y21" i="169"/>
  <c r="Y20" i="169"/>
  <c r="Z19" i="169"/>
  <c r="Y18" i="169"/>
  <c r="Z18" i="169" s="1"/>
  <c r="Z17" i="169"/>
  <c r="Y17" i="169"/>
  <c r="Y16" i="169"/>
  <c r="Z16" i="169" s="1"/>
  <c r="Y15" i="169"/>
  <c r="Z15" i="169" s="1"/>
  <c r="Y14" i="169"/>
  <c r="Z14" i="169" s="1"/>
  <c r="Y13" i="169"/>
  <c r="Z13" i="169" s="1"/>
  <c r="Y12" i="169"/>
  <c r="Z12" i="169" s="1"/>
  <c r="Y11" i="169"/>
  <c r="Z11" i="169" s="1"/>
  <c r="Y10" i="169"/>
  <c r="Z10" i="169" s="1"/>
  <c r="Y9" i="169"/>
  <c r="Z9" i="169" s="1"/>
  <c r="Z8" i="169"/>
  <c r="AD8" i="169" s="1"/>
  <c r="Y8" i="169"/>
  <c r="Z22" i="172"/>
  <c r="Z21" i="172"/>
  <c r="Y21" i="172"/>
  <c r="Y20" i="172"/>
  <c r="Z19" i="172"/>
  <c r="Y18" i="172"/>
  <c r="Z18" i="172" s="1"/>
  <c r="Z17" i="172"/>
  <c r="Y17" i="172"/>
  <c r="Z16" i="172"/>
  <c r="Y16" i="172"/>
  <c r="Y15" i="172"/>
  <c r="Z15" i="172" s="1"/>
  <c r="Y14" i="172"/>
  <c r="Z14" i="172" s="1"/>
  <c r="Y13" i="172"/>
  <c r="Z13" i="172" s="1"/>
  <c r="Y12" i="172"/>
  <c r="Z12" i="172" s="1"/>
  <c r="Y11" i="172"/>
  <c r="Z11" i="172" s="1"/>
  <c r="Z10" i="172"/>
  <c r="Y10" i="172"/>
  <c r="Z9" i="172"/>
  <c r="Y9" i="172"/>
  <c r="Z8" i="172"/>
  <c r="AD8" i="172" s="1"/>
  <c r="Y8" i="172"/>
  <c r="Z22" i="171"/>
  <c r="Z21" i="171"/>
  <c r="Y21" i="171"/>
  <c r="Y20" i="171"/>
  <c r="Z19" i="171"/>
  <c r="Y18" i="171"/>
  <c r="Z18" i="171" s="1"/>
  <c r="Z17" i="171"/>
  <c r="Y17" i="171"/>
  <c r="Y16" i="171"/>
  <c r="Z16" i="171" s="1"/>
  <c r="Y15" i="171"/>
  <c r="Z15" i="171" s="1"/>
  <c r="Y14" i="171"/>
  <c r="Z14" i="171" s="1"/>
  <c r="Y13" i="171"/>
  <c r="Z13" i="171" s="1"/>
  <c r="Y12" i="171"/>
  <c r="Z12" i="171" s="1"/>
  <c r="Z11" i="171"/>
  <c r="Y11" i="171"/>
  <c r="Y10" i="171"/>
  <c r="Z10" i="171" s="1"/>
  <c r="Y9" i="171"/>
  <c r="Z9" i="171" s="1"/>
  <c r="Z8" i="171"/>
  <c r="AD8" i="171" s="1"/>
  <c r="Y8" i="171"/>
  <c r="Z22" i="170"/>
  <c r="Z21" i="170"/>
  <c r="Y21" i="170"/>
  <c r="Y20" i="170"/>
  <c r="Z19" i="170"/>
  <c r="Y18" i="170"/>
  <c r="Z18" i="170" s="1"/>
  <c r="Y17" i="170"/>
  <c r="Z17" i="170" s="1"/>
  <c r="Z16" i="170"/>
  <c r="Y16" i="170"/>
  <c r="Y15" i="170"/>
  <c r="Z15" i="170" s="1"/>
  <c r="Y14" i="170"/>
  <c r="Z14" i="170" s="1"/>
  <c r="Y13" i="170"/>
  <c r="Z13" i="170" s="1"/>
  <c r="Y12" i="170"/>
  <c r="Z12" i="170" s="1"/>
  <c r="Y11" i="170"/>
  <c r="Z11" i="170" s="1"/>
  <c r="Z10" i="170"/>
  <c r="Y10" i="170"/>
  <c r="Z9" i="170"/>
  <c r="Y9" i="170"/>
  <c r="Y8" i="170"/>
  <c r="Z8" i="170" s="1"/>
  <c r="AD8" i="170" s="1"/>
  <c r="Z22" i="173"/>
  <c r="Z21" i="173"/>
  <c r="Y21" i="173"/>
  <c r="Y20" i="173"/>
  <c r="Z19" i="173"/>
  <c r="Y18" i="173"/>
  <c r="Z18" i="173" s="1"/>
  <c r="Z17" i="173"/>
  <c r="Y17" i="173"/>
  <c r="Y16" i="173"/>
  <c r="Z16" i="173" s="1"/>
  <c r="Y15" i="173"/>
  <c r="Z15" i="173" s="1"/>
  <c r="Y14" i="173"/>
  <c r="Z14" i="173" s="1"/>
  <c r="Y13" i="173"/>
  <c r="Z13" i="173" s="1"/>
  <c r="Y12" i="173"/>
  <c r="Z12" i="173" s="1"/>
  <c r="Y11" i="173"/>
  <c r="Z11" i="173" s="1"/>
  <c r="Y10" i="173"/>
  <c r="Z10" i="173" s="1"/>
  <c r="Y9" i="173"/>
  <c r="Z9" i="173" s="1"/>
  <c r="Z8" i="173"/>
  <c r="AD8" i="173" s="1"/>
  <c r="Y8" i="173"/>
  <c r="G6" i="173"/>
  <c r="G7" i="173"/>
  <c r="G8" i="173"/>
  <c r="G9" i="173"/>
  <c r="G10" i="173"/>
  <c r="G11" i="173"/>
  <c r="G12" i="173"/>
  <c r="G13" i="173"/>
  <c r="G14" i="173"/>
  <c r="G15" i="173"/>
  <c r="G16" i="173"/>
  <c r="G17" i="173"/>
  <c r="G18" i="173"/>
  <c r="G19" i="173"/>
  <c r="G20" i="173"/>
  <c r="G21" i="173"/>
  <c r="G22" i="173"/>
  <c r="G23" i="173"/>
  <c r="G24" i="173"/>
  <c r="G25" i="173"/>
  <c r="G6" i="170"/>
  <c r="G7" i="170"/>
  <c r="G8" i="170"/>
  <c r="G9" i="170"/>
  <c r="G10" i="170"/>
  <c r="G11" i="170"/>
  <c r="G12" i="170"/>
  <c r="G13" i="170"/>
  <c r="G14" i="170"/>
  <c r="G15" i="170"/>
  <c r="G16" i="170"/>
  <c r="G17" i="170"/>
  <c r="G18" i="170"/>
  <c r="G19" i="170"/>
  <c r="G20" i="170"/>
  <c r="G21" i="170"/>
  <c r="G22" i="170"/>
  <c r="G23" i="170"/>
  <c r="G24" i="170"/>
  <c r="G25" i="170"/>
  <c r="G6" i="169"/>
  <c r="G7" i="169"/>
  <c r="AD10" i="169" l="1"/>
  <c r="AD10" i="171"/>
  <c r="AD10" i="172"/>
  <c r="AD10" i="170"/>
  <c r="AD11" i="172"/>
  <c r="AD9" i="173"/>
  <c r="AD12" i="171"/>
  <c r="AD11" i="169"/>
  <c r="AD12" i="170"/>
  <c r="AD12" i="172"/>
  <c r="AD12" i="169"/>
  <c r="AD9" i="169"/>
  <c r="AD12" i="173"/>
  <c r="AD9" i="172"/>
  <c r="AD11" i="171"/>
  <c r="AD9" i="171"/>
  <c r="AD11" i="170"/>
  <c r="AD9" i="170"/>
  <c r="AD10" i="173"/>
  <c r="AD11" i="173"/>
  <c r="G7" i="168"/>
  <c r="G8" i="168"/>
  <c r="V17" i="104" l="1"/>
  <c r="V16" i="104"/>
  <c r="V15" i="104"/>
  <c r="V14" i="104"/>
  <c r="V13" i="104"/>
  <c r="G8" i="169"/>
  <c r="G9" i="169"/>
  <c r="G10" i="169"/>
  <c r="G11" i="169"/>
  <c r="G12" i="169"/>
  <c r="G13" i="169"/>
  <c r="G14" i="169"/>
  <c r="G15" i="169"/>
  <c r="G16" i="169"/>
  <c r="G17" i="169"/>
  <c r="G18" i="169"/>
  <c r="G19" i="169"/>
  <c r="G20" i="169"/>
  <c r="G21" i="169"/>
  <c r="G22" i="169"/>
  <c r="G23" i="169"/>
  <c r="G24" i="169"/>
  <c r="G25" i="169"/>
  <c r="G26" i="169"/>
  <c r="G6" i="172"/>
  <c r="G7" i="172"/>
  <c r="G8" i="172"/>
  <c r="G9" i="172"/>
  <c r="G10" i="172"/>
  <c r="G11" i="172"/>
  <c r="G12" i="172"/>
  <c r="G13" i="172"/>
  <c r="G14" i="172"/>
  <c r="G15" i="172"/>
  <c r="G16" i="172"/>
  <c r="G17" i="172"/>
  <c r="G18" i="172"/>
  <c r="G19" i="172"/>
  <c r="G20" i="172"/>
  <c r="G21" i="172"/>
  <c r="G22" i="172"/>
  <c r="G23" i="172"/>
  <c r="G24" i="172"/>
  <c r="G25" i="172"/>
  <c r="G6" i="171"/>
  <c r="G7" i="171"/>
  <c r="G8" i="171"/>
  <c r="G9" i="171"/>
  <c r="G10" i="171"/>
  <c r="G11" i="171"/>
  <c r="G12" i="171"/>
  <c r="G13" i="171"/>
  <c r="G14" i="171"/>
  <c r="G15" i="171"/>
  <c r="G16" i="171"/>
  <c r="G17" i="171"/>
  <c r="G18" i="171"/>
  <c r="G19" i="171"/>
  <c r="G20" i="171"/>
  <c r="G21" i="171"/>
  <c r="G22" i="171"/>
  <c r="G23" i="171"/>
  <c r="G9" i="168"/>
  <c r="G10" i="168"/>
  <c r="G11" i="168"/>
  <c r="G12" i="168"/>
  <c r="G13" i="168"/>
  <c r="G14" i="168"/>
  <c r="G15" i="168"/>
  <c r="E129" i="104" l="1"/>
  <c r="H119" i="104"/>
  <c r="G119" i="104"/>
  <c r="F119" i="104"/>
  <c r="E119" i="104"/>
  <c r="H118" i="104"/>
  <c r="G118" i="104"/>
  <c r="F118" i="104"/>
  <c r="E118" i="104"/>
  <c r="E128" i="104"/>
  <c r="E127" i="104"/>
  <c r="H117" i="104"/>
  <c r="G117" i="104"/>
  <c r="F117" i="104"/>
  <c r="E117" i="104"/>
  <c r="E126" i="104"/>
  <c r="H116" i="104"/>
  <c r="G116" i="104"/>
  <c r="F116" i="104"/>
  <c r="E116" i="104"/>
  <c r="E130" i="104"/>
  <c r="H120" i="104"/>
  <c r="G120" i="104"/>
  <c r="F120" i="104"/>
  <c r="E120" i="104"/>
  <c r="AW109" i="104"/>
  <c r="AV109" i="104"/>
  <c r="AU109" i="104"/>
  <c r="AT109" i="104"/>
  <c r="AS109" i="104"/>
  <c r="AR109" i="104"/>
  <c r="AQ109" i="104"/>
  <c r="AP109" i="104"/>
  <c r="AO109" i="104"/>
  <c r="AN109" i="104"/>
  <c r="AM109" i="104"/>
  <c r="AL109" i="104"/>
  <c r="AK109" i="104"/>
  <c r="AJ109" i="104"/>
  <c r="AI109" i="104"/>
  <c r="AH109" i="104"/>
  <c r="AG109" i="104"/>
  <c r="AF109" i="104"/>
  <c r="AE109" i="104"/>
  <c r="F109" i="104"/>
  <c r="AW108" i="104"/>
  <c r="AV108" i="104"/>
  <c r="AU108" i="104"/>
  <c r="AT108" i="104"/>
  <c r="AS108" i="104"/>
  <c r="AR108" i="104"/>
  <c r="AQ108" i="104"/>
  <c r="AP108" i="104"/>
  <c r="AO108" i="104"/>
  <c r="AN108" i="104"/>
  <c r="AM108" i="104"/>
  <c r="AL108" i="104"/>
  <c r="AK108" i="104"/>
  <c r="AJ108" i="104"/>
  <c r="AI108" i="104"/>
  <c r="AH108" i="104"/>
  <c r="AG108" i="104"/>
  <c r="AF108" i="104"/>
  <c r="AE108" i="104"/>
  <c r="F108" i="104"/>
  <c r="AW107" i="104"/>
  <c r="AV107" i="104"/>
  <c r="AU107" i="104"/>
  <c r="AT107" i="104"/>
  <c r="AS107" i="104"/>
  <c r="AR107" i="104"/>
  <c r="AQ107" i="104"/>
  <c r="AP107" i="104"/>
  <c r="AO107" i="104"/>
  <c r="AN107" i="104"/>
  <c r="AM107" i="104"/>
  <c r="AL107" i="104"/>
  <c r="AK107" i="104"/>
  <c r="AJ107" i="104"/>
  <c r="AI107" i="104"/>
  <c r="AH107" i="104"/>
  <c r="AG107" i="104"/>
  <c r="AF107" i="104"/>
  <c r="AE107" i="104"/>
  <c r="F107" i="104"/>
  <c r="AW106" i="104"/>
  <c r="AV106" i="104"/>
  <c r="AU106" i="104"/>
  <c r="AT106" i="104"/>
  <c r="AS106" i="104"/>
  <c r="AR106" i="104"/>
  <c r="AQ106" i="104"/>
  <c r="AP106" i="104"/>
  <c r="AO106" i="104"/>
  <c r="AN106" i="104"/>
  <c r="AM106" i="104"/>
  <c r="AL106" i="104"/>
  <c r="AK106" i="104"/>
  <c r="AJ106" i="104"/>
  <c r="AI106" i="104"/>
  <c r="AH106" i="104"/>
  <c r="AG106" i="104"/>
  <c r="AF106" i="104"/>
  <c r="AE106" i="104"/>
  <c r="F106" i="104"/>
  <c r="AW105" i="104"/>
  <c r="AV105" i="104"/>
  <c r="AU105" i="104"/>
  <c r="AT105" i="104"/>
  <c r="AS105" i="104"/>
  <c r="AR105" i="104"/>
  <c r="AQ105" i="104"/>
  <c r="AP105" i="104"/>
  <c r="AO105" i="104"/>
  <c r="AN105" i="104"/>
  <c r="AM105" i="104"/>
  <c r="AL105" i="104"/>
  <c r="AK105" i="104"/>
  <c r="AJ105" i="104"/>
  <c r="AI105" i="104"/>
  <c r="AH105" i="104"/>
  <c r="AG105" i="104"/>
  <c r="AF105" i="104"/>
  <c r="AE105" i="104"/>
  <c r="F105" i="104"/>
  <c r="V63" i="104"/>
  <c r="V62" i="104"/>
  <c r="V61" i="104"/>
  <c r="V60" i="104"/>
  <c r="V59" i="104"/>
  <c r="O32" i="173"/>
  <c r="AK17" i="173" s="1"/>
  <c r="N32" i="173"/>
  <c r="AK18" i="173" s="1"/>
  <c r="BQ29" i="173"/>
  <c r="BM29" i="173"/>
  <c r="P29" i="173" s="1"/>
  <c r="M29" i="173" s="1"/>
  <c r="BJ29" i="173"/>
  <c r="B29" i="173"/>
  <c r="CH28" i="173"/>
  <c r="CH30" i="173" s="1"/>
  <c r="F126" i="104" s="1"/>
  <c r="BJ28" i="173"/>
  <c r="B28" i="173"/>
  <c r="BG28" i="173" s="1"/>
  <c r="BV27" i="173"/>
  <c r="T27" i="173" s="1"/>
  <c r="BQ27" i="173"/>
  <c r="BI27" i="173"/>
  <c r="BH27" i="173"/>
  <c r="BG27" i="173"/>
  <c r="AH27" i="173"/>
  <c r="G27" i="173"/>
  <c r="CC27" i="173" s="1"/>
  <c r="BV26" i="173"/>
  <c r="T26" i="173" s="1"/>
  <c r="BQ26" i="173"/>
  <c r="BI26" i="173"/>
  <c r="BH26" i="173"/>
  <c r="BG26" i="173"/>
  <c r="G26" i="173"/>
  <c r="CE26" i="173" s="1"/>
  <c r="CI26" i="173" s="1"/>
  <c r="BV25" i="173"/>
  <c r="T25" i="173" s="1"/>
  <c r="BQ25" i="173"/>
  <c r="BI25" i="173"/>
  <c r="BH25" i="173"/>
  <c r="BG25" i="173"/>
  <c r="CE25" i="173"/>
  <c r="CI25" i="173" s="1"/>
  <c r="CJ25" i="173" s="1"/>
  <c r="BV24" i="173"/>
  <c r="T24" i="173" s="1"/>
  <c r="BQ24" i="173"/>
  <c r="BI24" i="173"/>
  <c r="BH24" i="173"/>
  <c r="BG24" i="173"/>
  <c r="CC24" i="173"/>
  <c r="BV23" i="173"/>
  <c r="T23" i="173" s="1"/>
  <c r="BQ23" i="173"/>
  <c r="BI23" i="173"/>
  <c r="BH23" i="173"/>
  <c r="BG23" i="173"/>
  <c r="CE23" i="173"/>
  <c r="BV22" i="173"/>
  <c r="T22" i="173" s="1"/>
  <c r="BQ22" i="173"/>
  <c r="BI22" i="173"/>
  <c r="BH22" i="173"/>
  <c r="BG22" i="173"/>
  <c r="CE22" i="173"/>
  <c r="CI22" i="173" s="1"/>
  <c r="BV21" i="173"/>
  <c r="T21" i="173" s="1"/>
  <c r="BI21" i="173"/>
  <c r="BH21" i="173"/>
  <c r="BG21" i="173"/>
  <c r="CE21" i="173"/>
  <c r="BV20" i="173"/>
  <c r="T20" i="173" s="1"/>
  <c r="BI20" i="173"/>
  <c r="BH20" i="173"/>
  <c r="BG20" i="173"/>
  <c r="BV19" i="173"/>
  <c r="T19" i="173" s="1"/>
  <c r="BQ19" i="173"/>
  <c r="BI19" i="173"/>
  <c r="BH19" i="173"/>
  <c r="BG19" i="173"/>
  <c r="CC19" i="173"/>
  <c r="BV18" i="173"/>
  <c r="T18" i="173" s="1"/>
  <c r="BQ18" i="173"/>
  <c r="BI18" i="173"/>
  <c r="BH18" i="173"/>
  <c r="BG18" i="173"/>
  <c r="CC18" i="173"/>
  <c r="CC17" i="173"/>
  <c r="BV17" i="173"/>
  <c r="T17" i="173" s="1"/>
  <c r="BQ17" i="173"/>
  <c r="BI17" i="173"/>
  <c r="BH17" i="173"/>
  <c r="BG17" i="173"/>
  <c r="CE17" i="173"/>
  <c r="CE16" i="173"/>
  <c r="BV16" i="173"/>
  <c r="T16" i="173" s="1"/>
  <c r="BQ16" i="173"/>
  <c r="BI16" i="173"/>
  <c r="BH16" i="173"/>
  <c r="BG16" i="173"/>
  <c r="CC16" i="173"/>
  <c r="BV15" i="173"/>
  <c r="T15" i="173" s="1"/>
  <c r="BQ15" i="173"/>
  <c r="BI15" i="173"/>
  <c r="BH15" i="173"/>
  <c r="BG15" i="173"/>
  <c r="CE15" i="173"/>
  <c r="CI15" i="173" s="1"/>
  <c r="BV14" i="173"/>
  <c r="T14" i="173" s="1"/>
  <c r="BQ14" i="173"/>
  <c r="BI14" i="173"/>
  <c r="BH14" i="173"/>
  <c r="BG14" i="173"/>
  <c r="CE14" i="173"/>
  <c r="BV13" i="173"/>
  <c r="T13" i="173" s="1"/>
  <c r="BQ13" i="173"/>
  <c r="BI13" i="173"/>
  <c r="BH13" i="173"/>
  <c r="BG13" i="173"/>
  <c r="CC12" i="173"/>
  <c r="BV12" i="173"/>
  <c r="T12" i="173" s="1"/>
  <c r="BQ12" i="173"/>
  <c r="BI12" i="173"/>
  <c r="BH12" i="173"/>
  <c r="BG12" i="173"/>
  <c r="CE12" i="173"/>
  <c r="CA11" i="173"/>
  <c r="BZ11" i="173"/>
  <c r="BY11" i="173"/>
  <c r="BQ11" i="173"/>
  <c r="BI11" i="173"/>
  <c r="BH11" i="173"/>
  <c r="BG11" i="173"/>
  <c r="CC11" i="173"/>
  <c r="CE10" i="173"/>
  <c r="CI10" i="173" s="1"/>
  <c r="CJ10" i="173" s="1"/>
  <c r="CC10" i="173"/>
  <c r="CA10" i="173"/>
  <c r="BZ10" i="173"/>
  <c r="BY10" i="173"/>
  <c r="BV10" i="173"/>
  <c r="T10" i="173" s="1"/>
  <c r="BI10" i="173"/>
  <c r="BH10" i="173"/>
  <c r="BG10" i="173"/>
  <c r="CE9" i="173"/>
  <c r="CC9" i="173"/>
  <c r="CA9" i="173"/>
  <c r="BZ9" i="173"/>
  <c r="BY9" i="173"/>
  <c r="BQ9" i="173"/>
  <c r="BI9" i="173"/>
  <c r="BH9" i="173"/>
  <c r="BG9" i="173"/>
  <c r="CA8" i="173"/>
  <c r="BZ8" i="173"/>
  <c r="BY8" i="173"/>
  <c r="BV8" i="173"/>
  <c r="T8" i="173" s="1"/>
  <c r="BQ8" i="173"/>
  <c r="BI8" i="173"/>
  <c r="BH8" i="173"/>
  <c r="BG8" i="173"/>
  <c r="CE8" i="173"/>
  <c r="CE7" i="173"/>
  <c r="CI7" i="173" s="1"/>
  <c r="CJ7" i="173" s="1"/>
  <c r="CC7" i="173"/>
  <c r="CA7" i="173"/>
  <c r="BZ7" i="173"/>
  <c r="BY7" i="173"/>
  <c r="BQ7" i="173"/>
  <c r="BI7" i="173"/>
  <c r="BH7" i="173"/>
  <c r="BG7" i="173"/>
  <c r="CE6" i="173"/>
  <c r="CC6" i="173"/>
  <c r="CA6" i="173"/>
  <c r="BU73" i="173" s="1"/>
  <c r="BZ6" i="173"/>
  <c r="BY6" i="173"/>
  <c r="BQ6" i="173"/>
  <c r="BI6" i="173"/>
  <c r="BH6" i="173"/>
  <c r="BG6" i="173"/>
  <c r="CK5" i="173"/>
  <c r="CI4" i="173"/>
  <c r="CK4" i="173" s="1"/>
  <c r="CL4" i="173" s="1"/>
  <c r="CM4" i="173" s="1"/>
  <c r="CN4" i="173" s="1"/>
  <c r="CO4" i="173" s="1"/>
  <c r="CP4" i="173" s="1"/>
  <c r="CQ4" i="173" s="1"/>
  <c r="CR4" i="173" s="1"/>
  <c r="CS4" i="173" s="1"/>
  <c r="CT4" i="173" s="1"/>
  <c r="CU4" i="173" s="1"/>
  <c r="CV4" i="173" s="1"/>
  <c r="CW4" i="173" s="1"/>
  <c r="CX4" i="173" s="1"/>
  <c r="CY4" i="173" s="1"/>
  <c r="CZ4" i="173" s="1"/>
  <c r="DA4" i="173" s="1"/>
  <c r="DB4" i="173" s="1"/>
  <c r="DC4" i="173" s="1"/>
  <c r="DD4" i="173" s="1"/>
  <c r="DE4" i="173" s="1"/>
  <c r="DF4" i="173" s="1"/>
  <c r="DG4" i="173" s="1"/>
  <c r="DH4" i="173" s="1"/>
  <c r="DI4" i="173" s="1"/>
  <c r="DJ4" i="173" s="1"/>
  <c r="DK4" i="173" s="1"/>
  <c r="DL4" i="173" s="1"/>
  <c r="DM4" i="173" s="1"/>
  <c r="DN4" i="173" s="1"/>
  <c r="DO4" i="173" s="1"/>
  <c r="DP4" i="173" s="1"/>
  <c r="DQ4" i="173" s="1"/>
  <c r="DR4" i="173" s="1"/>
  <c r="DS4" i="173" s="1"/>
  <c r="DT4" i="173" s="1"/>
  <c r="DU4" i="173" s="1"/>
  <c r="DV4" i="173" s="1"/>
  <c r="DW4" i="173" s="1"/>
  <c r="DX4" i="173" s="1"/>
  <c r="DY4" i="173" s="1"/>
  <c r="DZ4" i="173" s="1"/>
  <c r="EA4" i="173" s="1"/>
  <c r="EB4" i="173" s="1"/>
  <c r="EC4" i="173" s="1"/>
  <c r="ED4" i="173" s="1"/>
  <c r="EE4" i="173" s="1"/>
  <c r="EF4" i="173" s="1"/>
  <c r="EG4" i="173" s="1"/>
  <c r="EH4" i="173" s="1"/>
  <c r="EI4" i="173" s="1"/>
  <c r="EJ4" i="173" s="1"/>
  <c r="EK4" i="173" s="1"/>
  <c r="EL4" i="173" s="1"/>
  <c r="EM4" i="173" s="1"/>
  <c r="EN4" i="173" s="1"/>
  <c r="EO4" i="173" s="1"/>
  <c r="EP4" i="173" s="1"/>
  <c r="EQ4" i="173" s="1"/>
  <c r="ER4" i="173" s="1"/>
  <c r="ES4" i="173" s="1"/>
  <c r="ET4" i="173" s="1"/>
  <c r="EU4" i="173" s="1"/>
  <c r="EV4" i="173" s="1"/>
  <c r="EW4" i="173" s="1"/>
  <c r="EX4" i="173" s="1"/>
  <c r="EY4" i="173" s="1"/>
  <c r="EZ4" i="173" s="1"/>
  <c r="FA4" i="173" s="1"/>
  <c r="FB4" i="173" s="1"/>
  <c r="FC4" i="173" s="1"/>
  <c r="FD4" i="173" s="1"/>
  <c r="FE4" i="173" s="1"/>
  <c r="FF4" i="173" s="1"/>
  <c r="FG4" i="173" s="1"/>
  <c r="FH4" i="173" s="1"/>
  <c r="FI4" i="173" s="1"/>
  <c r="FJ4" i="173" s="1"/>
  <c r="FK4" i="173" s="1"/>
  <c r="FL4" i="173" s="1"/>
  <c r="FM4" i="173" s="1"/>
  <c r="FN4" i="173" s="1"/>
  <c r="FO4" i="173" s="1"/>
  <c r="FP4" i="173" s="1"/>
  <c r="FQ4" i="173" s="1"/>
  <c r="FR4" i="173" s="1"/>
  <c r="FS4" i="173" s="1"/>
  <c r="FT4" i="173" s="1"/>
  <c r="FU4" i="173" s="1"/>
  <c r="FV4" i="173" s="1"/>
  <c r="FW4" i="173" s="1"/>
  <c r="FX4" i="173" s="1"/>
  <c r="FY4" i="173" s="1"/>
  <c r="FZ4" i="173" s="1"/>
  <c r="GA4" i="173" s="1"/>
  <c r="GB4" i="173" s="1"/>
  <c r="GC4" i="173" s="1"/>
  <c r="GD4" i="173" s="1"/>
  <c r="GE4" i="173" s="1"/>
  <c r="GF4" i="173" s="1"/>
  <c r="GG4" i="173" s="1"/>
  <c r="GH4" i="173" s="1"/>
  <c r="GI4" i="173" s="1"/>
  <c r="GJ4" i="173" s="1"/>
  <c r="GK4" i="173" s="1"/>
  <c r="GL4" i="173" s="1"/>
  <c r="GM4" i="173" s="1"/>
  <c r="GN4" i="173" s="1"/>
  <c r="GO4" i="173" s="1"/>
  <c r="GP4" i="173" s="1"/>
  <c r="GQ4" i="173" s="1"/>
  <c r="GR4" i="173" s="1"/>
  <c r="GS4" i="173" s="1"/>
  <c r="GT4" i="173" s="1"/>
  <c r="GU4" i="173" s="1"/>
  <c r="GV4" i="173" s="1"/>
  <c r="GW4" i="173" s="1"/>
  <c r="GX4" i="173" s="1"/>
  <c r="GY4" i="173" s="1"/>
  <c r="GZ4" i="173" s="1"/>
  <c r="HA4" i="173" s="1"/>
  <c r="B3" i="173"/>
  <c r="O32" i="172"/>
  <c r="N32" i="172"/>
  <c r="AK18" i="172" s="1"/>
  <c r="BQ29" i="172"/>
  <c r="BM29" i="172"/>
  <c r="P29" i="172" s="1"/>
  <c r="M29" i="172" s="1"/>
  <c r="BJ29" i="172"/>
  <c r="B29" i="172"/>
  <c r="CH28" i="172"/>
  <c r="CH30" i="172" s="1"/>
  <c r="F129" i="104" s="1"/>
  <c r="BJ28" i="172"/>
  <c r="B28" i="172"/>
  <c r="BG28" i="172" s="1"/>
  <c r="BV27" i="172"/>
  <c r="T27" i="172" s="1"/>
  <c r="BQ27" i="172"/>
  <c r="BI27" i="172"/>
  <c r="BH27" i="172"/>
  <c r="BG27" i="172"/>
  <c r="AH27" i="172"/>
  <c r="G27" i="172"/>
  <c r="CC27" i="172" s="1"/>
  <c r="BV26" i="172"/>
  <c r="T26" i="172" s="1"/>
  <c r="BQ26" i="172"/>
  <c r="BI26" i="172"/>
  <c r="BH26" i="172"/>
  <c r="BG26" i="172"/>
  <c r="G26" i="172"/>
  <c r="BV25" i="172"/>
  <c r="T25" i="172" s="1"/>
  <c r="BQ25" i="172"/>
  <c r="BI25" i="172"/>
  <c r="BH25" i="172"/>
  <c r="BG25" i="172"/>
  <c r="CE25" i="172"/>
  <c r="CI25" i="172" s="1"/>
  <c r="BV24" i="172"/>
  <c r="T24" i="172" s="1"/>
  <c r="BQ24" i="172"/>
  <c r="BI24" i="172"/>
  <c r="BH24" i="172"/>
  <c r="BG24" i="172"/>
  <c r="CC24" i="172"/>
  <c r="BV23" i="172"/>
  <c r="T23" i="172" s="1"/>
  <c r="BQ23" i="172"/>
  <c r="BI23" i="172"/>
  <c r="BH23" i="172"/>
  <c r="BG23" i="172"/>
  <c r="CC23" i="172"/>
  <c r="BV22" i="172"/>
  <c r="T22" i="172" s="1"/>
  <c r="BQ22" i="172"/>
  <c r="BI22" i="172"/>
  <c r="BH22" i="172"/>
  <c r="BG22" i="172"/>
  <c r="CE22" i="172"/>
  <c r="BV21" i="172"/>
  <c r="T21" i="172" s="1"/>
  <c r="BQ21" i="172"/>
  <c r="BI21" i="172"/>
  <c r="BH21" i="172"/>
  <c r="BG21" i="172"/>
  <c r="BV20" i="172"/>
  <c r="T20" i="172" s="1"/>
  <c r="BQ20" i="172"/>
  <c r="BI20" i="172"/>
  <c r="BH20" i="172"/>
  <c r="BG20" i="172"/>
  <c r="CE20" i="172"/>
  <c r="BV19" i="172"/>
  <c r="T19" i="172" s="1"/>
  <c r="BQ19" i="172"/>
  <c r="BI19" i="172"/>
  <c r="BH19" i="172"/>
  <c r="BG19" i="172"/>
  <c r="CE19" i="172"/>
  <c r="BV18" i="172"/>
  <c r="T18" i="172" s="1"/>
  <c r="BQ18" i="172"/>
  <c r="BI18" i="172"/>
  <c r="BH18" i="172"/>
  <c r="BG18" i="172"/>
  <c r="CC18" i="172"/>
  <c r="BV17" i="172"/>
  <c r="T17" i="172" s="1"/>
  <c r="BQ17" i="172"/>
  <c r="BI17" i="172"/>
  <c r="BH17" i="172"/>
  <c r="BG17" i="172"/>
  <c r="AK17" i="172"/>
  <c r="CE17" i="172"/>
  <c r="CI17" i="172" s="1"/>
  <c r="BV16" i="172"/>
  <c r="T16" i="172" s="1"/>
  <c r="BQ16" i="172"/>
  <c r="BI16" i="172"/>
  <c r="BH16" i="172"/>
  <c r="BG16" i="172"/>
  <c r="CC16" i="172"/>
  <c r="BV15" i="172"/>
  <c r="T15" i="172" s="1"/>
  <c r="BQ15" i="172"/>
  <c r="BI15" i="172"/>
  <c r="BH15" i="172"/>
  <c r="BG15" i="172"/>
  <c r="CE15" i="172"/>
  <c r="CI15" i="172" s="1"/>
  <c r="BV14" i="172"/>
  <c r="T14" i="172" s="1"/>
  <c r="BQ14" i="172"/>
  <c r="BI14" i="172"/>
  <c r="BH14" i="172"/>
  <c r="BG14" i="172"/>
  <c r="CE14" i="172"/>
  <c r="CE13" i="172"/>
  <c r="CI13" i="172" s="1"/>
  <c r="BV13" i="172"/>
  <c r="T13" i="172" s="1"/>
  <c r="BQ13" i="172"/>
  <c r="BI13" i="172"/>
  <c r="BH13" i="172"/>
  <c r="BG13" i="172"/>
  <c r="CC13" i="172"/>
  <c r="BV12" i="172"/>
  <c r="T12" i="172" s="1"/>
  <c r="BQ12" i="172"/>
  <c r="BI12" i="172"/>
  <c r="BH12" i="172"/>
  <c r="BG12" i="172"/>
  <c r="CC12" i="172"/>
  <c r="CA11" i="172"/>
  <c r="BZ11" i="172"/>
  <c r="BY11" i="172"/>
  <c r="BQ11" i="172"/>
  <c r="BI11" i="172"/>
  <c r="BH11" i="172"/>
  <c r="BG11" i="172"/>
  <c r="CA10" i="172"/>
  <c r="BZ10" i="172"/>
  <c r="BY10" i="172"/>
  <c r="BV10" i="172"/>
  <c r="T10" i="172" s="1"/>
  <c r="BI10" i="172"/>
  <c r="BH10" i="172"/>
  <c r="BG10" i="172"/>
  <c r="CE10" i="172"/>
  <c r="CI10" i="172" s="1"/>
  <c r="CJ10" i="172" s="1"/>
  <c r="CE9" i="172"/>
  <c r="CI9" i="172" s="1"/>
  <c r="CC9" i="172"/>
  <c r="CA9" i="172"/>
  <c r="BZ9" i="172"/>
  <c r="BY9" i="172"/>
  <c r="BV9" i="172"/>
  <c r="T9" i="172" s="1"/>
  <c r="BQ9" i="172"/>
  <c r="BI9" i="172"/>
  <c r="BH9" i="172"/>
  <c r="BG9" i="172"/>
  <c r="CA8" i="172"/>
  <c r="BZ8" i="172"/>
  <c r="BY8" i="172"/>
  <c r="BV8" i="172"/>
  <c r="T8" i="172" s="1"/>
  <c r="BQ8" i="172"/>
  <c r="BI8" i="172"/>
  <c r="BH8" i="172"/>
  <c r="BG8" i="172"/>
  <c r="AG8" i="172"/>
  <c r="O108" i="104" s="1"/>
  <c r="BP7" i="172"/>
  <c r="CC8" i="172"/>
  <c r="CE7" i="172"/>
  <c r="CI7" i="172" s="1"/>
  <c r="CJ7" i="172" s="1"/>
  <c r="CC7" i="172"/>
  <c r="CA7" i="172"/>
  <c r="BZ7" i="172"/>
  <c r="BY7" i="172"/>
  <c r="BQ7" i="172"/>
  <c r="BI7" i="172"/>
  <c r="BH7" i="172"/>
  <c r="BG7" i="172"/>
  <c r="CE6" i="172"/>
  <c r="CI6" i="172" s="1"/>
  <c r="CC6" i="172"/>
  <c r="CA6" i="172"/>
  <c r="BU73" i="172" s="1"/>
  <c r="BZ6" i="172"/>
  <c r="BY6" i="172"/>
  <c r="BQ6" i="172"/>
  <c r="BI6" i="172"/>
  <c r="BH6" i="172"/>
  <c r="BG6" i="172"/>
  <c r="CK5" i="172"/>
  <c r="CL5" i="172" s="1"/>
  <c r="CI4" i="172"/>
  <c r="CK4" i="172" s="1"/>
  <c r="CL4" i="172" s="1"/>
  <c r="CM4" i="172" s="1"/>
  <c r="CN4" i="172" s="1"/>
  <c r="CO4" i="172" s="1"/>
  <c r="CP4" i="172" s="1"/>
  <c r="CQ4" i="172" s="1"/>
  <c r="CR4" i="172" s="1"/>
  <c r="CS4" i="172" s="1"/>
  <c r="CT4" i="172" s="1"/>
  <c r="CU4" i="172" s="1"/>
  <c r="CV4" i="172" s="1"/>
  <c r="CW4" i="172" s="1"/>
  <c r="CX4" i="172" s="1"/>
  <c r="CY4" i="172" s="1"/>
  <c r="CZ4" i="172" s="1"/>
  <c r="DA4" i="172" s="1"/>
  <c r="DB4" i="172" s="1"/>
  <c r="DC4" i="172" s="1"/>
  <c r="DD4" i="172" s="1"/>
  <c r="DE4" i="172" s="1"/>
  <c r="DF4" i="172" s="1"/>
  <c r="DG4" i="172" s="1"/>
  <c r="DH4" i="172" s="1"/>
  <c r="DI4" i="172" s="1"/>
  <c r="DJ4" i="172" s="1"/>
  <c r="DK4" i="172" s="1"/>
  <c r="DL4" i="172" s="1"/>
  <c r="DM4" i="172" s="1"/>
  <c r="DN4" i="172" s="1"/>
  <c r="DO4" i="172" s="1"/>
  <c r="DP4" i="172" s="1"/>
  <c r="DQ4" i="172" s="1"/>
  <c r="DR4" i="172" s="1"/>
  <c r="DS4" i="172" s="1"/>
  <c r="DT4" i="172" s="1"/>
  <c r="DU4" i="172" s="1"/>
  <c r="DV4" i="172" s="1"/>
  <c r="DW4" i="172" s="1"/>
  <c r="DX4" i="172" s="1"/>
  <c r="DY4" i="172" s="1"/>
  <c r="DZ4" i="172" s="1"/>
  <c r="EA4" i="172" s="1"/>
  <c r="EB4" i="172" s="1"/>
  <c r="EC4" i="172" s="1"/>
  <c r="ED4" i="172" s="1"/>
  <c r="EE4" i="172" s="1"/>
  <c r="EF4" i="172" s="1"/>
  <c r="EG4" i="172" s="1"/>
  <c r="EH4" i="172" s="1"/>
  <c r="EI4" i="172" s="1"/>
  <c r="EJ4" i="172" s="1"/>
  <c r="EK4" i="172" s="1"/>
  <c r="EL4" i="172" s="1"/>
  <c r="EM4" i="172" s="1"/>
  <c r="EN4" i="172" s="1"/>
  <c r="EO4" i="172" s="1"/>
  <c r="EP4" i="172" s="1"/>
  <c r="EQ4" i="172" s="1"/>
  <c r="ER4" i="172" s="1"/>
  <c r="ES4" i="172" s="1"/>
  <c r="ET4" i="172" s="1"/>
  <c r="EU4" i="172" s="1"/>
  <c r="EV4" i="172" s="1"/>
  <c r="EW4" i="172" s="1"/>
  <c r="EX4" i="172" s="1"/>
  <c r="EY4" i="172" s="1"/>
  <c r="EZ4" i="172" s="1"/>
  <c r="FA4" i="172" s="1"/>
  <c r="FB4" i="172" s="1"/>
  <c r="FC4" i="172" s="1"/>
  <c r="FD4" i="172" s="1"/>
  <c r="FE4" i="172" s="1"/>
  <c r="FF4" i="172" s="1"/>
  <c r="FG4" i="172" s="1"/>
  <c r="FH4" i="172" s="1"/>
  <c r="FI4" i="172" s="1"/>
  <c r="FJ4" i="172" s="1"/>
  <c r="FK4" i="172" s="1"/>
  <c r="FL4" i="172" s="1"/>
  <c r="FM4" i="172" s="1"/>
  <c r="FN4" i="172" s="1"/>
  <c r="FO4" i="172" s="1"/>
  <c r="FP4" i="172" s="1"/>
  <c r="FQ4" i="172" s="1"/>
  <c r="FR4" i="172" s="1"/>
  <c r="FS4" i="172" s="1"/>
  <c r="FT4" i="172" s="1"/>
  <c r="FU4" i="172" s="1"/>
  <c r="FV4" i="172" s="1"/>
  <c r="FW4" i="172" s="1"/>
  <c r="FX4" i="172" s="1"/>
  <c r="FY4" i="172" s="1"/>
  <c r="FZ4" i="172" s="1"/>
  <c r="GA4" i="172" s="1"/>
  <c r="GB4" i="172" s="1"/>
  <c r="GC4" i="172" s="1"/>
  <c r="GD4" i="172" s="1"/>
  <c r="GE4" i="172" s="1"/>
  <c r="GF4" i="172" s="1"/>
  <c r="GG4" i="172" s="1"/>
  <c r="GH4" i="172" s="1"/>
  <c r="GI4" i="172" s="1"/>
  <c r="GJ4" i="172" s="1"/>
  <c r="GK4" i="172" s="1"/>
  <c r="GL4" i="172" s="1"/>
  <c r="GM4" i="172" s="1"/>
  <c r="GN4" i="172" s="1"/>
  <c r="GO4" i="172" s="1"/>
  <c r="GP4" i="172" s="1"/>
  <c r="GQ4" i="172" s="1"/>
  <c r="GR4" i="172" s="1"/>
  <c r="GS4" i="172" s="1"/>
  <c r="GT4" i="172" s="1"/>
  <c r="GU4" i="172" s="1"/>
  <c r="GV4" i="172" s="1"/>
  <c r="GW4" i="172" s="1"/>
  <c r="GX4" i="172" s="1"/>
  <c r="GY4" i="172" s="1"/>
  <c r="GZ4" i="172" s="1"/>
  <c r="HA4" i="172" s="1"/>
  <c r="B3" i="172"/>
  <c r="O32" i="171"/>
  <c r="AK17" i="171" s="1"/>
  <c r="N32" i="171"/>
  <c r="AK18" i="171" s="1"/>
  <c r="BQ29" i="171"/>
  <c r="BM29" i="171"/>
  <c r="BJ29" i="171"/>
  <c r="P29" i="171"/>
  <c r="M29" i="171" s="1"/>
  <c r="B29" i="171"/>
  <c r="CH28" i="171"/>
  <c r="CH30" i="171" s="1"/>
  <c r="F128" i="104" s="1"/>
  <c r="BJ28" i="171"/>
  <c r="B28" i="171"/>
  <c r="BG28" i="171" s="1"/>
  <c r="BV27" i="171"/>
  <c r="T27" i="171" s="1"/>
  <c r="BQ27" i="171"/>
  <c r="BI27" i="171"/>
  <c r="BH27" i="171"/>
  <c r="BG27" i="171"/>
  <c r="AH27" i="171"/>
  <c r="G27" i="171"/>
  <c r="CE27" i="171" s="1"/>
  <c r="CI27" i="171" s="1"/>
  <c r="BV26" i="171"/>
  <c r="T26" i="171" s="1"/>
  <c r="BQ26" i="171"/>
  <c r="BI26" i="171"/>
  <c r="BH26" i="171"/>
  <c r="BG26" i="171"/>
  <c r="G26" i="171"/>
  <c r="CC26" i="171" s="1"/>
  <c r="BV25" i="171"/>
  <c r="T25" i="171" s="1"/>
  <c r="BQ25" i="171"/>
  <c r="BI25" i="171"/>
  <c r="BH25" i="171"/>
  <c r="BG25" i="171"/>
  <c r="G25" i="171"/>
  <c r="CC25" i="171" s="1"/>
  <c r="BV24" i="171"/>
  <c r="T24" i="171" s="1"/>
  <c r="BQ24" i="171"/>
  <c r="BI24" i="171"/>
  <c r="BH24" i="171"/>
  <c r="BG24" i="171"/>
  <c r="G24" i="171"/>
  <c r="CE24" i="171" s="1"/>
  <c r="BV23" i="171"/>
  <c r="T23" i="171" s="1"/>
  <c r="BQ23" i="171"/>
  <c r="BI23" i="171"/>
  <c r="BH23" i="171"/>
  <c r="BG23" i="171"/>
  <c r="CC23" i="171"/>
  <c r="BV22" i="171"/>
  <c r="T22" i="171" s="1"/>
  <c r="BQ22" i="171"/>
  <c r="BI22" i="171"/>
  <c r="BH22" i="171"/>
  <c r="BG22" i="171"/>
  <c r="CE22" i="171"/>
  <c r="BV21" i="171"/>
  <c r="T21" i="171" s="1"/>
  <c r="BQ21" i="171"/>
  <c r="BI21" i="171"/>
  <c r="BH21" i="171"/>
  <c r="BG21" i="171"/>
  <c r="CC21" i="171"/>
  <c r="BV20" i="171"/>
  <c r="T20" i="171" s="1"/>
  <c r="BQ20" i="171"/>
  <c r="BI20" i="171"/>
  <c r="BH20" i="171"/>
  <c r="BG20" i="171"/>
  <c r="CC20" i="171"/>
  <c r="CE19" i="171"/>
  <c r="BV19" i="171"/>
  <c r="T19" i="171" s="1"/>
  <c r="BQ19" i="171"/>
  <c r="BI19" i="171"/>
  <c r="BH19" i="171"/>
  <c r="BG19" i="171"/>
  <c r="CC19" i="171"/>
  <c r="BV18" i="171"/>
  <c r="T18" i="171" s="1"/>
  <c r="BQ18" i="171"/>
  <c r="BI18" i="171"/>
  <c r="BH18" i="171"/>
  <c r="BG18" i="171"/>
  <c r="CE18" i="171"/>
  <c r="CI18" i="171" s="1"/>
  <c r="BV17" i="171"/>
  <c r="T17" i="171" s="1"/>
  <c r="BQ17" i="171"/>
  <c r="BI17" i="171"/>
  <c r="BH17" i="171"/>
  <c r="BG17" i="171"/>
  <c r="CE17" i="171"/>
  <c r="BV16" i="171"/>
  <c r="T16" i="171" s="1"/>
  <c r="BQ16" i="171"/>
  <c r="BI16" i="171"/>
  <c r="BH16" i="171"/>
  <c r="BG16" i="171"/>
  <c r="CE16" i="171"/>
  <c r="CI16" i="171" s="1"/>
  <c r="BV15" i="171"/>
  <c r="T15" i="171" s="1"/>
  <c r="BQ15" i="171"/>
  <c r="BI15" i="171"/>
  <c r="BH15" i="171"/>
  <c r="BG15" i="171"/>
  <c r="CE15" i="171"/>
  <c r="CI15" i="171" s="1"/>
  <c r="BV14" i="171"/>
  <c r="T14" i="171" s="1"/>
  <c r="BQ14" i="171"/>
  <c r="BI14" i="171"/>
  <c r="BH14" i="171"/>
  <c r="BG14" i="171"/>
  <c r="CE14" i="171"/>
  <c r="CI14" i="171" s="1"/>
  <c r="BV13" i="171"/>
  <c r="T13" i="171" s="1"/>
  <c r="BQ13" i="171"/>
  <c r="BI13" i="171"/>
  <c r="BH13" i="171"/>
  <c r="BG13" i="171"/>
  <c r="CE13" i="171"/>
  <c r="CI13" i="171" s="1"/>
  <c r="BV12" i="171"/>
  <c r="T12" i="171" s="1"/>
  <c r="BQ12" i="171"/>
  <c r="BI12" i="171"/>
  <c r="BH12" i="171"/>
  <c r="BG12" i="171"/>
  <c r="CC12" i="171"/>
  <c r="CA11" i="171"/>
  <c r="BZ11" i="171"/>
  <c r="BY11" i="171"/>
  <c r="BQ11" i="171"/>
  <c r="BI11" i="171"/>
  <c r="BH11" i="171"/>
  <c r="BG11" i="171"/>
  <c r="CC11" i="171"/>
  <c r="CA10" i="171"/>
  <c r="BZ10" i="171"/>
  <c r="BY10" i="171"/>
  <c r="BV10" i="171"/>
  <c r="T10" i="171" s="1"/>
  <c r="BI10" i="171"/>
  <c r="BH10" i="171"/>
  <c r="BG10" i="171"/>
  <c r="CE10" i="171"/>
  <c r="CE9" i="171"/>
  <c r="CC9" i="171"/>
  <c r="CA9" i="171"/>
  <c r="BZ9" i="171"/>
  <c r="BY9" i="171"/>
  <c r="BV9" i="171"/>
  <c r="T9" i="171" s="1"/>
  <c r="BQ9" i="171"/>
  <c r="BI9" i="171"/>
  <c r="BH9" i="171"/>
  <c r="BG9" i="171"/>
  <c r="CA8" i="171"/>
  <c r="BZ8" i="171"/>
  <c r="BY8" i="171"/>
  <c r="BV8" i="171"/>
  <c r="T8" i="171" s="1"/>
  <c r="BQ8" i="171"/>
  <c r="BI8" i="171"/>
  <c r="BH8" i="171"/>
  <c r="BG8" i="171"/>
  <c r="AG8" i="171"/>
  <c r="O107" i="104" s="1"/>
  <c r="CE8" i="171"/>
  <c r="CE7" i="171"/>
  <c r="CC7" i="171"/>
  <c r="CA7" i="171"/>
  <c r="BZ7" i="171"/>
  <c r="BU74" i="171" s="1"/>
  <c r="BY7" i="171"/>
  <c r="BQ7" i="171"/>
  <c r="BI7" i="171"/>
  <c r="BH7" i="171"/>
  <c r="BG7" i="171"/>
  <c r="CE6" i="171"/>
  <c r="CC6" i="171"/>
  <c r="CA6" i="171"/>
  <c r="BU73" i="171" s="1"/>
  <c r="BZ6" i="171"/>
  <c r="BY6" i="171"/>
  <c r="BQ6" i="171"/>
  <c r="BI6" i="171"/>
  <c r="BH6" i="171"/>
  <c r="BG6" i="171"/>
  <c r="CK5" i="171"/>
  <c r="CL5" i="171" s="1"/>
  <c r="CI4" i="171"/>
  <c r="CK4" i="171" s="1"/>
  <c r="CL4" i="171" s="1"/>
  <c r="CM4" i="171" s="1"/>
  <c r="CN4" i="171" s="1"/>
  <c r="CO4" i="171" s="1"/>
  <c r="CP4" i="171" s="1"/>
  <c r="CQ4" i="171" s="1"/>
  <c r="CR4" i="171" s="1"/>
  <c r="CS4" i="171" s="1"/>
  <c r="CT4" i="171" s="1"/>
  <c r="CU4" i="171" s="1"/>
  <c r="CV4" i="171" s="1"/>
  <c r="CW4" i="171" s="1"/>
  <c r="CX4" i="171" s="1"/>
  <c r="CY4" i="171" s="1"/>
  <c r="CZ4" i="171" s="1"/>
  <c r="DA4" i="171" s="1"/>
  <c r="DB4" i="171" s="1"/>
  <c r="DC4" i="171" s="1"/>
  <c r="DD4" i="171" s="1"/>
  <c r="DE4" i="171" s="1"/>
  <c r="DF4" i="171" s="1"/>
  <c r="DG4" i="171" s="1"/>
  <c r="DH4" i="171" s="1"/>
  <c r="DI4" i="171" s="1"/>
  <c r="DJ4" i="171" s="1"/>
  <c r="DK4" i="171" s="1"/>
  <c r="DL4" i="171" s="1"/>
  <c r="DM4" i="171" s="1"/>
  <c r="DN4" i="171" s="1"/>
  <c r="DO4" i="171" s="1"/>
  <c r="DP4" i="171" s="1"/>
  <c r="DQ4" i="171" s="1"/>
  <c r="DR4" i="171" s="1"/>
  <c r="DS4" i="171" s="1"/>
  <c r="DT4" i="171" s="1"/>
  <c r="DU4" i="171" s="1"/>
  <c r="DV4" i="171" s="1"/>
  <c r="DW4" i="171" s="1"/>
  <c r="DX4" i="171" s="1"/>
  <c r="DY4" i="171" s="1"/>
  <c r="DZ4" i="171" s="1"/>
  <c r="EA4" i="171" s="1"/>
  <c r="EB4" i="171" s="1"/>
  <c r="EC4" i="171" s="1"/>
  <c r="ED4" i="171" s="1"/>
  <c r="EE4" i="171" s="1"/>
  <c r="EF4" i="171" s="1"/>
  <c r="EG4" i="171" s="1"/>
  <c r="EH4" i="171" s="1"/>
  <c r="EI4" i="171" s="1"/>
  <c r="EJ4" i="171" s="1"/>
  <c r="EK4" i="171" s="1"/>
  <c r="EL4" i="171" s="1"/>
  <c r="EM4" i="171" s="1"/>
  <c r="EN4" i="171" s="1"/>
  <c r="EO4" i="171" s="1"/>
  <c r="EP4" i="171" s="1"/>
  <c r="EQ4" i="171" s="1"/>
  <c r="ER4" i="171" s="1"/>
  <c r="ES4" i="171" s="1"/>
  <c r="ET4" i="171" s="1"/>
  <c r="EU4" i="171" s="1"/>
  <c r="EV4" i="171" s="1"/>
  <c r="EW4" i="171" s="1"/>
  <c r="EX4" i="171" s="1"/>
  <c r="EY4" i="171" s="1"/>
  <c r="EZ4" i="171" s="1"/>
  <c r="FA4" i="171" s="1"/>
  <c r="FB4" i="171" s="1"/>
  <c r="FC4" i="171" s="1"/>
  <c r="FD4" i="171" s="1"/>
  <c r="FE4" i="171" s="1"/>
  <c r="FF4" i="171" s="1"/>
  <c r="FG4" i="171" s="1"/>
  <c r="FH4" i="171" s="1"/>
  <c r="FI4" i="171" s="1"/>
  <c r="FJ4" i="171" s="1"/>
  <c r="FK4" i="171" s="1"/>
  <c r="FL4" i="171" s="1"/>
  <c r="FM4" i="171" s="1"/>
  <c r="FN4" i="171" s="1"/>
  <c r="FO4" i="171" s="1"/>
  <c r="FP4" i="171" s="1"/>
  <c r="FQ4" i="171" s="1"/>
  <c r="FR4" i="171" s="1"/>
  <c r="FS4" i="171" s="1"/>
  <c r="FT4" i="171" s="1"/>
  <c r="FU4" i="171" s="1"/>
  <c r="FV4" i="171" s="1"/>
  <c r="FW4" i="171" s="1"/>
  <c r="FX4" i="171" s="1"/>
  <c r="FY4" i="171" s="1"/>
  <c r="FZ4" i="171" s="1"/>
  <c r="GA4" i="171" s="1"/>
  <c r="GB4" i="171" s="1"/>
  <c r="GC4" i="171" s="1"/>
  <c r="GD4" i="171" s="1"/>
  <c r="GE4" i="171" s="1"/>
  <c r="GF4" i="171" s="1"/>
  <c r="GG4" i="171" s="1"/>
  <c r="GH4" i="171" s="1"/>
  <c r="GI4" i="171" s="1"/>
  <c r="GJ4" i="171" s="1"/>
  <c r="GK4" i="171" s="1"/>
  <c r="GL4" i="171" s="1"/>
  <c r="GM4" i="171" s="1"/>
  <c r="GN4" i="171" s="1"/>
  <c r="GO4" i="171" s="1"/>
  <c r="GP4" i="171" s="1"/>
  <c r="GQ4" i="171" s="1"/>
  <c r="GR4" i="171" s="1"/>
  <c r="GS4" i="171" s="1"/>
  <c r="GT4" i="171" s="1"/>
  <c r="GU4" i="171" s="1"/>
  <c r="GV4" i="171" s="1"/>
  <c r="GW4" i="171" s="1"/>
  <c r="GX4" i="171" s="1"/>
  <c r="GY4" i="171" s="1"/>
  <c r="GZ4" i="171" s="1"/>
  <c r="HA4" i="171" s="1"/>
  <c r="B3" i="171"/>
  <c r="O32" i="170"/>
  <c r="AK17" i="170" s="1"/>
  <c r="N32" i="170"/>
  <c r="CH30" i="170"/>
  <c r="F127" i="104" s="1"/>
  <c r="BQ29" i="170"/>
  <c r="BM29" i="170"/>
  <c r="P29" i="170" s="1"/>
  <c r="M29" i="170" s="1"/>
  <c r="BJ29" i="170"/>
  <c r="B29" i="170"/>
  <c r="CH28" i="170"/>
  <c r="BJ28" i="170"/>
  <c r="B28" i="170"/>
  <c r="BG28" i="170" s="1"/>
  <c r="BV27" i="170"/>
  <c r="T27" i="170" s="1"/>
  <c r="BQ27" i="170"/>
  <c r="BI27" i="170"/>
  <c r="BH27" i="170"/>
  <c r="BG27" i="170"/>
  <c r="AH27" i="170"/>
  <c r="G27" i="170"/>
  <c r="BV26" i="170"/>
  <c r="T26" i="170" s="1"/>
  <c r="BQ26" i="170"/>
  <c r="BI26" i="170"/>
  <c r="BH26" i="170"/>
  <c r="BG26" i="170"/>
  <c r="G26" i="170"/>
  <c r="CE26" i="170" s="1"/>
  <c r="BV25" i="170"/>
  <c r="T25" i="170" s="1"/>
  <c r="BQ25" i="170"/>
  <c r="BI25" i="170"/>
  <c r="BH25" i="170"/>
  <c r="BG25" i="170"/>
  <c r="CC25" i="170"/>
  <c r="BV24" i="170"/>
  <c r="T24" i="170" s="1"/>
  <c r="BQ24" i="170"/>
  <c r="BI24" i="170"/>
  <c r="BH24" i="170"/>
  <c r="BG24" i="170"/>
  <c r="BV23" i="170"/>
  <c r="T23" i="170" s="1"/>
  <c r="BQ23" i="170"/>
  <c r="BI23" i="170"/>
  <c r="BH23" i="170"/>
  <c r="BG23" i="170"/>
  <c r="CC22" i="170"/>
  <c r="BV22" i="170"/>
  <c r="T22" i="170" s="1"/>
  <c r="BQ22" i="170"/>
  <c r="BI22" i="170"/>
  <c r="BH22" i="170"/>
  <c r="BG22" i="170"/>
  <c r="CE22" i="170"/>
  <c r="BV21" i="170"/>
  <c r="T21" i="170" s="1"/>
  <c r="BI21" i="170"/>
  <c r="BH21" i="170"/>
  <c r="BG21" i="170"/>
  <c r="BV20" i="170"/>
  <c r="T20" i="170" s="1"/>
  <c r="BI20" i="170"/>
  <c r="BH20" i="170"/>
  <c r="BG20" i="170"/>
  <c r="BV19" i="170"/>
  <c r="T19" i="170" s="1"/>
  <c r="BQ19" i="170"/>
  <c r="BI19" i="170"/>
  <c r="BH19" i="170"/>
  <c r="BG19" i="170"/>
  <c r="BV18" i="170"/>
  <c r="T18" i="170" s="1"/>
  <c r="BQ18" i="170"/>
  <c r="BI18" i="170"/>
  <c r="BH18" i="170"/>
  <c r="BG18" i="170"/>
  <c r="AK18" i="170"/>
  <c r="CE18" i="170"/>
  <c r="BV17" i="170"/>
  <c r="T17" i="170" s="1"/>
  <c r="BQ17" i="170"/>
  <c r="BI17" i="170"/>
  <c r="BH17" i="170"/>
  <c r="BG17" i="170"/>
  <c r="CC17" i="170"/>
  <c r="BV16" i="170"/>
  <c r="T16" i="170" s="1"/>
  <c r="BQ16" i="170"/>
  <c r="BI16" i="170"/>
  <c r="BH16" i="170"/>
  <c r="BG16" i="170"/>
  <c r="CE16" i="170"/>
  <c r="CI16" i="170" s="1"/>
  <c r="CE15" i="170"/>
  <c r="CI15" i="170" s="1"/>
  <c r="CJ15" i="170" s="1"/>
  <c r="BV15" i="170"/>
  <c r="T15" i="170" s="1"/>
  <c r="BQ15" i="170"/>
  <c r="BI15" i="170"/>
  <c r="BH15" i="170"/>
  <c r="BG15" i="170"/>
  <c r="CC15" i="170"/>
  <c r="BV14" i="170"/>
  <c r="T14" i="170" s="1"/>
  <c r="BQ14" i="170"/>
  <c r="BI14" i="170"/>
  <c r="BH14" i="170"/>
  <c r="BG14" i="170"/>
  <c r="CE14" i="170"/>
  <c r="CI14" i="170" s="1"/>
  <c r="CJ14" i="170" s="1"/>
  <c r="BV13" i="170"/>
  <c r="T13" i="170" s="1"/>
  <c r="BQ13" i="170"/>
  <c r="BI13" i="170"/>
  <c r="BH13" i="170"/>
  <c r="BG13" i="170"/>
  <c r="BV12" i="170"/>
  <c r="T12" i="170" s="1"/>
  <c r="BQ12" i="170"/>
  <c r="BI12" i="170"/>
  <c r="BH12" i="170"/>
  <c r="BG12" i="170"/>
  <c r="CC12" i="170"/>
  <c r="CA11" i="170"/>
  <c r="BZ11" i="170"/>
  <c r="BY11" i="170"/>
  <c r="BQ11" i="170"/>
  <c r="BI11" i="170"/>
  <c r="BH11" i="170"/>
  <c r="BG11" i="170"/>
  <c r="CC11" i="170"/>
  <c r="CA10" i="170"/>
  <c r="BZ10" i="170"/>
  <c r="BY10" i="170"/>
  <c r="BV10" i="170"/>
  <c r="T10" i="170" s="1"/>
  <c r="BI10" i="170"/>
  <c r="BH10" i="170"/>
  <c r="BG10" i="170"/>
  <c r="CE9" i="170"/>
  <c r="CC9" i="170"/>
  <c r="CA9" i="170"/>
  <c r="BZ9" i="170"/>
  <c r="BY9" i="170"/>
  <c r="BV9" i="170"/>
  <c r="T9" i="170" s="1"/>
  <c r="BQ9" i="170"/>
  <c r="BI9" i="170"/>
  <c r="BH9" i="170"/>
  <c r="BG9" i="170"/>
  <c r="BP7" i="170"/>
  <c r="CE8" i="170"/>
  <c r="CA8" i="170"/>
  <c r="BZ8" i="170"/>
  <c r="BY8" i="170"/>
  <c r="BV8" i="170"/>
  <c r="T8" i="170" s="1"/>
  <c r="BQ8" i="170"/>
  <c r="BI8" i="170"/>
  <c r="BH8" i="170"/>
  <c r="BG8" i="170"/>
  <c r="CC8" i="170"/>
  <c r="CE7" i="170"/>
  <c r="CI7" i="170" s="1"/>
  <c r="CC7" i="170"/>
  <c r="CA7" i="170"/>
  <c r="BZ7" i="170"/>
  <c r="BY7" i="170"/>
  <c r="BQ7" i="170"/>
  <c r="BI7" i="170"/>
  <c r="BH7" i="170"/>
  <c r="BG7" i="170"/>
  <c r="CE6" i="170"/>
  <c r="CC6" i="170"/>
  <c r="CA6" i="170"/>
  <c r="BU73" i="170" s="1"/>
  <c r="BZ6" i="170"/>
  <c r="BY6" i="170"/>
  <c r="BQ6" i="170"/>
  <c r="BI6" i="170"/>
  <c r="BH6" i="170"/>
  <c r="BG6" i="170"/>
  <c r="CL5" i="170"/>
  <c r="CM5" i="170" s="1"/>
  <c r="CN5" i="170" s="1"/>
  <c r="CK5" i="170"/>
  <c r="CI4" i="170"/>
  <c r="CK4" i="170" s="1"/>
  <c r="CL4" i="170" s="1"/>
  <c r="CM4" i="170" s="1"/>
  <c r="CN4" i="170" s="1"/>
  <c r="CO4" i="170" s="1"/>
  <c r="CP4" i="170" s="1"/>
  <c r="CQ4" i="170" s="1"/>
  <c r="CR4" i="170" s="1"/>
  <c r="CS4" i="170" s="1"/>
  <c r="CT4" i="170" s="1"/>
  <c r="CU4" i="170" s="1"/>
  <c r="CV4" i="170" s="1"/>
  <c r="CW4" i="170" s="1"/>
  <c r="CX4" i="170" s="1"/>
  <c r="CY4" i="170" s="1"/>
  <c r="CZ4" i="170" s="1"/>
  <c r="DA4" i="170" s="1"/>
  <c r="DB4" i="170" s="1"/>
  <c r="DC4" i="170" s="1"/>
  <c r="DD4" i="170" s="1"/>
  <c r="DE4" i="170" s="1"/>
  <c r="DF4" i="170" s="1"/>
  <c r="DG4" i="170" s="1"/>
  <c r="DH4" i="170" s="1"/>
  <c r="DI4" i="170" s="1"/>
  <c r="DJ4" i="170" s="1"/>
  <c r="DK4" i="170" s="1"/>
  <c r="DL4" i="170" s="1"/>
  <c r="DM4" i="170" s="1"/>
  <c r="DN4" i="170" s="1"/>
  <c r="DO4" i="170" s="1"/>
  <c r="DP4" i="170" s="1"/>
  <c r="DQ4" i="170" s="1"/>
  <c r="DR4" i="170" s="1"/>
  <c r="DS4" i="170" s="1"/>
  <c r="DT4" i="170" s="1"/>
  <c r="DU4" i="170" s="1"/>
  <c r="DV4" i="170" s="1"/>
  <c r="DW4" i="170" s="1"/>
  <c r="DX4" i="170" s="1"/>
  <c r="DY4" i="170" s="1"/>
  <c r="DZ4" i="170" s="1"/>
  <c r="EA4" i="170" s="1"/>
  <c r="EB4" i="170" s="1"/>
  <c r="EC4" i="170" s="1"/>
  <c r="ED4" i="170" s="1"/>
  <c r="EE4" i="170" s="1"/>
  <c r="EF4" i="170" s="1"/>
  <c r="EG4" i="170" s="1"/>
  <c r="EH4" i="170" s="1"/>
  <c r="EI4" i="170" s="1"/>
  <c r="EJ4" i="170" s="1"/>
  <c r="EK4" i="170" s="1"/>
  <c r="EL4" i="170" s="1"/>
  <c r="EM4" i="170" s="1"/>
  <c r="EN4" i="170" s="1"/>
  <c r="EO4" i="170" s="1"/>
  <c r="EP4" i="170" s="1"/>
  <c r="EQ4" i="170" s="1"/>
  <c r="ER4" i="170" s="1"/>
  <c r="ES4" i="170" s="1"/>
  <c r="ET4" i="170" s="1"/>
  <c r="EU4" i="170" s="1"/>
  <c r="EV4" i="170" s="1"/>
  <c r="EW4" i="170" s="1"/>
  <c r="EX4" i="170" s="1"/>
  <c r="EY4" i="170" s="1"/>
  <c r="EZ4" i="170" s="1"/>
  <c r="FA4" i="170" s="1"/>
  <c r="FB4" i="170" s="1"/>
  <c r="FC4" i="170" s="1"/>
  <c r="FD4" i="170" s="1"/>
  <c r="FE4" i="170" s="1"/>
  <c r="FF4" i="170" s="1"/>
  <c r="FG4" i="170" s="1"/>
  <c r="FH4" i="170" s="1"/>
  <c r="FI4" i="170" s="1"/>
  <c r="FJ4" i="170" s="1"/>
  <c r="FK4" i="170" s="1"/>
  <c r="FL4" i="170" s="1"/>
  <c r="FM4" i="170" s="1"/>
  <c r="FN4" i="170" s="1"/>
  <c r="FO4" i="170" s="1"/>
  <c r="FP4" i="170" s="1"/>
  <c r="FQ4" i="170" s="1"/>
  <c r="FR4" i="170" s="1"/>
  <c r="FS4" i="170" s="1"/>
  <c r="FT4" i="170" s="1"/>
  <c r="FU4" i="170" s="1"/>
  <c r="FV4" i="170" s="1"/>
  <c r="FW4" i="170" s="1"/>
  <c r="FX4" i="170" s="1"/>
  <c r="FY4" i="170" s="1"/>
  <c r="FZ4" i="170" s="1"/>
  <c r="GA4" i="170" s="1"/>
  <c r="GB4" i="170" s="1"/>
  <c r="GC4" i="170" s="1"/>
  <c r="GD4" i="170" s="1"/>
  <c r="GE4" i="170" s="1"/>
  <c r="GF4" i="170" s="1"/>
  <c r="GG4" i="170" s="1"/>
  <c r="GH4" i="170" s="1"/>
  <c r="GI4" i="170" s="1"/>
  <c r="GJ4" i="170" s="1"/>
  <c r="GK4" i="170" s="1"/>
  <c r="GL4" i="170" s="1"/>
  <c r="GM4" i="170" s="1"/>
  <c r="GN4" i="170" s="1"/>
  <c r="GO4" i="170" s="1"/>
  <c r="GP4" i="170" s="1"/>
  <c r="GQ4" i="170" s="1"/>
  <c r="GR4" i="170" s="1"/>
  <c r="GS4" i="170" s="1"/>
  <c r="GT4" i="170" s="1"/>
  <c r="GU4" i="170" s="1"/>
  <c r="GV4" i="170" s="1"/>
  <c r="GW4" i="170" s="1"/>
  <c r="GX4" i="170" s="1"/>
  <c r="GY4" i="170" s="1"/>
  <c r="GZ4" i="170" s="1"/>
  <c r="HA4" i="170" s="1"/>
  <c r="B3" i="170"/>
  <c r="O32" i="169"/>
  <c r="AK17" i="169" s="1"/>
  <c r="N32" i="169"/>
  <c r="AK18" i="169" s="1"/>
  <c r="BQ29" i="169"/>
  <c r="BM29" i="169"/>
  <c r="P29" i="169" s="1"/>
  <c r="M29" i="169" s="1"/>
  <c r="BJ29" i="169"/>
  <c r="B29" i="169"/>
  <c r="CH28" i="169"/>
  <c r="CH30" i="169" s="1"/>
  <c r="F130" i="104" s="1"/>
  <c r="BJ28" i="169"/>
  <c r="B28" i="169"/>
  <c r="BG28" i="169" s="1"/>
  <c r="BV27" i="169"/>
  <c r="T27" i="169" s="1"/>
  <c r="BQ27" i="169"/>
  <c r="BI27" i="169"/>
  <c r="BH27" i="169"/>
  <c r="BG27" i="169"/>
  <c r="AH27" i="169"/>
  <c r="G27" i="169"/>
  <c r="CE27" i="169" s="1"/>
  <c r="CI27" i="169" s="1"/>
  <c r="BV26" i="169"/>
  <c r="T26" i="169" s="1"/>
  <c r="BQ26" i="169"/>
  <c r="BI26" i="169"/>
  <c r="BH26" i="169"/>
  <c r="BG26" i="169"/>
  <c r="CC26" i="169"/>
  <c r="BV25" i="169"/>
  <c r="T25" i="169" s="1"/>
  <c r="BQ25" i="169"/>
  <c r="BI25" i="169"/>
  <c r="BH25" i="169"/>
  <c r="BG25" i="169"/>
  <c r="CE25" i="169"/>
  <c r="CI25" i="169" s="1"/>
  <c r="CJ25" i="169" s="1"/>
  <c r="BV24" i="169"/>
  <c r="T24" i="169" s="1"/>
  <c r="BQ24" i="169"/>
  <c r="BI24" i="169"/>
  <c r="BH24" i="169"/>
  <c r="BG24" i="169"/>
  <c r="BV23" i="169"/>
  <c r="T23" i="169" s="1"/>
  <c r="BQ23" i="169"/>
  <c r="BI23" i="169"/>
  <c r="BH23" i="169"/>
  <c r="BG23" i="169"/>
  <c r="CE23" i="169"/>
  <c r="BV22" i="169"/>
  <c r="T22" i="169" s="1"/>
  <c r="BQ22" i="169"/>
  <c r="BI22" i="169"/>
  <c r="BH22" i="169"/>
  <c r="BG22" i="169"/>
  <c r="CC22" i="169"/>
  <c r="BV21" i="169"/>
  <c r="T21" i="169" s="1"/>
  <c r="BQ21" i="169"/>
  <c r="BI21" i="169"/>
  <c r="BH21" i="169"/>
  <c r="BG21" i="169"/>
  <c r="CE21" i="169"/>
  <c r="CI21" i="169" s="1"/>
  <c r="BV20" i="169"/>
  <c r="T20" i="169" s="1"/>
  <c r="BQ20" i="169"/>
  <c r="BI20" i="169"/>
  <c r="BH20" i="169"/>
  <c r="BG20" i="169"/>
  <c r="CE20" i="169"/>
  <c r="BV19" i="169"/>
  <c r="T19" i="169" s="1"/>
  <c r="BQ19" i="169"/>
  <c r="BI19" i="169"/>
  <c r="BH19" i="169"/>
  <c r="BG19" i="169"/>
  <c r="BV18" i="169"/>
  <c r="T18" i="169" s="1"/>
  <c r="BQ18" i="169"/>
  <c r="BI18" i="169"/>
  <c r="BH18" i="169"/>
  <c r="BG18" i="169"/>
  <c r="CC18" i="169"/>
  <c r="BV17" i="169"/>
  <c r="T17" i="169" s="1"/>
  <c r="BQ17" i="169"/>
  <c r="BI17" i="169"/>
  <c r="BH17" i="169"/>
  <c r="BG17" i="169"/>
  <c r="BV16" i="169"/>
  <c r="T16" i="169" s="1"/>
  <c r="BQ16" i="169"/>
  <c r="BI16" i="169"/>
  <c r="BH16" i="169"/>
  <c r="BG16" i="169"/>
  <c r="BV15" i="169"/>
  <c r="T15" i="169" s="1"/>
  <c r="BQ15" i="169"/>
  <c r="BI15" i="169"/>
  <c r="BH15" i="169"/>
  <c r="BG15" i="169"/>
  <c r="CC15" i="169"/>
  <c r="BV14" i="169"/>
  <c r="T14" i="169" s="1"/>
  <c r="BQ14" i="169"/>
  <c r="BI14" i="169"/>
  <c r="BH14" i="169"/>
  <c r="BG14" i="169"/>
  <c r="BV13" i="169"/>
  <c r="T13" i="169" s="1"/>
  <c r="BQ13" i="169"/>
  <c r="BI13" i="169"/>
  <c r="BH13" i="169"/>
  <c r="BG13" i="169"/>
  <c r="CC13" i="169"/>
  <c r="BV12" i="169"/>
  <c r="T12" i="169" s="1"/>
  <c r="BQ12" i="169"/>
  <c r="BI12" i="169"/>
  <c r="BH12" i="169"/>
  <c r="BG12" i="169"/>
  <c r="CE12" i="169"/>
  <c r="CA11" i="169"/>
  <c r="BZ11" i="169"/>
  <c r="BY11" i="169"/>
  <c r="BQ11" i="169"/>
  <c r="BI11" i="169"/>
  <c r="BH11" i="169"/>
  <c r="BG11" i="169"/>
  <c r="CE11" i="169"/>
  <c r="CA10" i="169"/>
  <c r="BZ10" i="169"/>
  <c r="BY10" i="169"/>
  <c r="BV10" i="169"/>
  <c r="T10" i="169" s="1"/>
  <c r="BI10" i="169"/>
  <c r="BH10" i="169"/>
  <c r="BG10" i="169"/>
  <c r="CC10" i="169"/>
  <c r="CE9" i="169"/>
  <c r="CI9" i="169" s="1"/>
  <c r="CJ9" i="169" s="1"/>
  <c r="CC9" i="169"/>
  <c r="CA9" i="169"/>
  <c r="BZ9" i="169"/>
  <c r="BY9" i="169"/>
  <c r="BV9" i="169"/>
  <c r="T9" i="169" s="1"/>
  <c r="BQ9" i="169"/>
  <c r="BI9" i="169"/>
  <c r="BH9" i="169"/>
  <c r="BG9" i="169"/>
  <c r="CA8" i="169"/>
  <c r="BZ8" i="169"/>
  <c r="BY8" i="169"/>
  <c r="BV8" i="169"/>
  <c r="T8" i="169" s="1"/>
  <c r="BQ8" i="169"/>
  <c r="BI8" i="169"/>
  <c r="BH8" i="169"/>
  <c r="BG8" i="169"/>
  <c r="AG8" i="169"/>
  <c r="O109" i="104" s="1"/>
  <c r="CC8" i="169"/>
  <c r="CE7" i="169"/>
  <c r="CC7" i="169"/>
  <c r="CA7" i="169"/>
  <c r="BZ7" i="169"/>
  <c r="BY7" i="169"/>
  <c r="BQ7" i="169"/>
  <c r="BI7" i="169"/>
  <c r="BH7" i="169"/>
  <c r="BG7" i="169"/>
  <c r="CE6" i="169"/>
  <c r="CI6" i="169" s="1"/>
  <c r="CC6" i="169"/>
  <c r="CA6" i="169"/>
  <c r="BU73" i="169" s="1"/>
  <c r="BZ6" i="169"/>
  <c r="BY6" i="169"/>
  <c r="BQ6" i="169"/>
  <c r="BP6" i="169"/>
  <c r="BI6" i="169"/>
  <c r="BH6" i="169"/>
  <c r="BG6" i="169"/>
  <c r="CK5" i="169"/>
  <c r="CL5" i="169" s="1"/>
  <c r="CI4" i="169"/>
  <c r="CK4" i="169" s="1"/>
  <c r="CL4" i="169" s="1"/>
  <c r="CM4" i="169" s="1"/>
  <c r="CN4" i="169" s="1"/>
  <c r="CO4" i="169" s="1"/>
  <c r="CP4" i="169" s="1"/>
  <c r="CQ4" i="169" s="1"/>
  <c r="CR4" i="169" s="1"/>
  <c r="CS4" i="169" s="1"/>
  <c r="CT4" i="169" s="1"/>
  <c r="CU4" i="169" s="1"/>
  <c r="CV4" i="169" s="1"/>
  <c r="CW4" i="169" s="1"/>
  <c r="CX4" i="169" s="1"/>
  <c r="CY4" i="169" s="1"/>
  <c r="CZ4" i="169" s="1"/>
  <c r="DA4" i="169" s="1"/>
  <c r="DB4" i="169" s="1"/>
  <c r="DC4" i="169" s="1"/>
  <c r="DD4" i="169" s="1"/>
  <c r="DE4" i="169" s="1"/>
  <c r="DF4" i="169" s="1"/>
  <c r="DG4" i="169" s="1"/>
  <c r="DH4" i="169" s="1"/>
  <c r="DI4" i="169" s="1"/>
  <c r="DJ4" i="169" s="1"/>
  <c r="DK4" i="169" s="1"/>
  <c r="DL4" i="169" s="1"/>
  <c r="DM4" i="169" s="1"/>
  <c r="DN4" i="169" s="1"/>
  <c r="DO4" i="169" s="1"/>
  <c r="DP4" i="169" s="1"/>
  <c r="DQ4" i="169" s="1"/>
  <c r="DR4" i="169" s="1"/>
  <c r="DS4" i="169" s="1"/>
  <c r="DT4" i="169" s="1"/>
  <c r="DU4" i="169" s="1"/>
  <c r="DV4" i="169" s="1"/>
  <c r="DW4" i="169" s="1"/>
  <c r="DX4" i="169" s="1"/>
  <c r="DY4" i="169" s="1"/>
  <c r="DZ4" i="169" s="1"/>
  <c r="EA4" i="169" s="1"/>
  <c r="EB4" i="169" s="1"/>
  <c r="EC4" i="169" s="1"/>
  <c r="ED4" i="169" s="1"/>
  <c r="EE4" i="169" s="1"/>
  <c r="EF4" i="169" s="1"/>
  <c r="EG4" i="169" s="1"/>
  <c r="EH4" i="169" s="1"/>
  <c r="EI4" i="169" s="1"/>
  <c r="EJ4" i="169" s="1"/>
  <c r="EK4" i="169" s="1"/>
  <c r="EL4" i="169" s="1"/>
  <c r="EM4" i="169" s="1"/>
  <c r="EN4" i="169" s="1"/>
  <c r="EO4" i="169" s="1"/>
  <c r="EP4" i="169" s="1"/>
  <c r="EQ4" i="169" s="1"/>
  <c r="ER4" i="169" s="1"/>
  <c r="ES4" i="169" s="1"/>
  <c r="ET4" i="169" s="1"/>
  <c r="EU4" i="169" s="1"/>
  <c r="EV4" i="169" s="1"/>
  <c r="EW4" i="169" s="1"/>
  <c r="EX4" i="169" s="1"/>
  <c r="EY4" i="169" s="1"/>
  <c r="EZ4" i="169" s="1"/>
  <c r="FA4" i="169" s="1"/>
  <c r="FB4" i="169" s="1"/>
  <c r="FC4" i="169" s="1"/>
  <c r="FD4" i="169" s="1"/>
  <c r="FE4" i="169" s="1"/>
  <c r="FF4" i="169" s="1"/>
  <c r="FG4" i="169" s="1"/>
  <c r="FH4" i="169" s="1"/>
  <c r="FI4" i="169" s="1"/>
  <c r="FJ4" i="169" s="1"/>
  <c r="FK4" i="169" s="1"/>
  <c r="FL4" i="169" s="1"/>
  <c r="FM4" i="169" s="1"/>
  <c r="FN4" i="169" s="1"/>
  <c r="FO4" i="169" s="1"/>
  <c r="FP4" i="169" s="1"/>
  <c r="FQ4" i="169" s="1"/>
  <c r="FR4" i="169" s="1"/>
  <c r="FS4" i="169" s="1"/>
  <c r="FT4" i="169" s="1"/>
  <c r="FU4" i="169" s="1"/>
  <c r="FV4" i="169" s="1"/>
  <c r="FW4" i="169" s="1"/>
  <c r="FX4" i="169" s="1"/>
  <c r="FY4" i="169" s="1"/>
  <c r="FZ4" i="169" s="1"/>
  <c r="GA4" i="169" s="1"/>
  <c r="GB4" i="169" s="1"/>
  <c r="GC4" i="169" s="1"/>
  <c r="GD4" i="169" s="1"/>
  <c r="GE4" i="169" s="1"/>
  <c r="GF4" i="169" s="1"/>
  <c r="GG4" i="169" s="1"/>
  <c r="GH4" i="169" s="1"/>
  <c r="GI4" i="169" s="1"/>
  <c r="GJ4" i="169" s="1"/>
  <c r="GK4" i="169" s="1"/>
  <c r="GL4" i="169" s="1"/>
  <c r="GM4" i="169" s="1"/>
  <c r="GN4" i="169" s="1"/>
  <c r="GO4" i="169" s="1"/>
  <c r="GP4" i="169" s="1"/>
  <c r="GQ4" i="169" s="1"/>
  <c r="GR4" i="169" s="1"/>
  <c r="GS4" i="169" s="1"/>
  <c r="GT4" i="169" s="1"/>
  <c r="GU4" i="169" s="1"/>
  <c r="GV4" i="169" s="1"/>
  <c r="GW4" i="169" s="1"/>
  <c r="GX4" i="169" s="1"/>
  <c r="GY4" i="169" s="1"/>
  <c r="GZ4" i="169" s="1"/>
  <c r="HA4" i="169" s="1"/>
  <c r="B3" i="169"/>
  <c r="BP15" i="170" l="1"/>
  <c r="BP9" i="172"/>
  <c r="CK9" i="169"/>
  <c r="BP8" i="170"/>
  <c r="BP16" i="173"/>
  <c r="BU74" i="172"/>
  <c r="CC25" i="173"/>
  <c r="BP11" i="170"/>
  <c r="BP6" i="170"/>
  <c r="BP8" i="172"/>
  <c r="BP9" i="170"/>
  <c r="BU74" i="173"/>
  <c r="BP10" i="173"/>
  <c r="BP7" i="173"/>
  <c r="BP8" i="173"/>
  <c r="BU75" i="169"/>
  <c r="BP6" i="173"/>
  <c r="BP12" i="173"/>
  <c r="BP9" i="169"/>
  <c r="BP10" i="170"/>
  <c r="BP6" i="172"/>
  <c r="BP9" i="173"/>
  <c r="BU74" i="169"/>
  <c r="BU75" i="173"/>
  <c r="BV75" i="173" s="1"/>
  <c r="BU75" i="172"/>
  <c r="BV75" i="172" s="1"/>
  <c r="Y108" i="104"/>
  <c r="CE18" i="172"/>
  <c r="CI18" i="172" s="1"/>
  <c r="CJ18" i="172" s="1"/>
  <c r="CK18" i="172" s="1"/>
  <c r="CL18" i="172" s="1"/>
  <c r="CE24" i="173"/>
  <c r="CI24" i="173" s="1"/>
  <c r="CJ24" i="173" s="1"/>
  <c r="CK24" i="173" s="1"/>
  <c r="CE12" i="172"/>
  <c r="CC19" i="172"/>
  <c r="CJ18" i="171"/>
  <c r="CJ15" i="173"/>
  <c r="CK15" i="173" s="1"/>
  <c r="CC10" i="172"/>
  <c r="CC14" i="172"/>
  <c r="CC17" i="172"/>
  <c r="CC22" i="172"/>
  <c r="CE19" i="173"/>
  <c r="CI19" i="173" s="1"/>
  <c r="CJ19" i="173" s="1"/>
  <c r="CK19" i="173" s="1"/>
  <c r="CK7" i="172"/>
  <c r="CL7" i="172" s="1"/>
  <c r="CC15" i="173"/>
  <c r="CC14" i="171"/>
  <c r="CI17" i="173"/>
  <c r="CJ17" i="173" s="1"/>
  <c r="CK17" i="173" s="1"/>
  <c r="CC26" i="173"/>
  <c r="CE11" i="173"/>
  <c r="CI11" i="173" s="1"/>
  <c r="CJ11" i="173" s="1"/>
  <c r="CK11" i="173" s="1"/>
  <c r="CE17" i="170"/>
  <c r="CI17" i="170" s="1"/>
  <c r="CJ17" i="170" s="1"/>
  <c r="CE25" i="171"/>
  <c r="CI25" i="171" s="1"/>
  <c r="CJ25" i="171" s="1"/>
  <c r="CK25" i="171" s="1"/>
  <c r="CL25" i="171" s="1"/>
  <c r="CE26" i="171"/>
  <c r="CC14" i="170"/>
  <c r="CJ22" i="173"/>
  <c r="CK22" i="173" s="1"/>
  <c r="CI8" i="171"/>
  <c r="CJ8" i="171" s="1"/>
  <c r="CK8" i="171" s="1"/>
  <c r="CL8" i="171" s="1"/>
  <c r="CE25" i="170"/>
  <c r="CE12" i="171"/>
  <c r="CJ14" i="171"/>
  <c r="CK14" i="171" s="1"/>
  <c r="CL14" i="171" s="1"/>
  <c r="CC17" i="171"/>
  <c r="CE23" i="172"/>
  <c r="CE24" i="172"/>
  <c r="CI24" i="172" s="1"/>
  <c r="CJ24" i="172" s="1"/>
  <c r="CK24" i="172" s="1"/>
  <c r="CL24" i="172" s="1"/>
  <c r="CI16" i="173"/>
  <c r="CJ16" i="173" s="1"/>
  <c r="CK16" i="173" s="1"/>
  <c r="CC11" i="169"/>
  <c r="CC24" i="171"/>
  <c r="CE8" i="172"/>
  <c r="CI8" i="172" s="1"/>
  <c r="CJ8" i="172" s="1"/>
  <c r="CK8" i="172" s="1"/>
  <c r="CL8" i="172" s="1"/>
  <c r="CC20" i="172"/>
  <c r="BV6" i="173"/>
  <c r="T6" i="173" s="1"/>
  <c r="CI6" i="173"/>
  <c r="CJ6" i="173" s="1"/>
  <c r="CC18" i="170"/>
  <c r="CC8" i="171"/>
  <c r="CC16" i="171"/>
  <c r="Y107" i="104"/>
  <c r="CE21" i="172"/>
  <c r="CC21" i="172"/>
  <c r="CE23" i="171"/>
  <c r="CI23" i="171" s="1"/>
  <c r="CJ16" i="171"/>
  <c r="CK16" i="171" s="1"/>
  <c r="CL16" i="171" s="1"/>
  <c r="CK25" i="173"/>
  <c r="CK10" i="173"/>
  <c r="CE13" i="173"/>
  <c r="CC13" i="173"/>
  <c r="CC20" i="169"/>
  <c r="CC15" i="171"/>
  <c r="CL5" i="173"/>
  <c r="CI9" i="171"/>
  <c r="CJ9" i="171" s="1"/>
  <c r="CK9" i="171" s="1"/>
  <c r="CL9" i="171" s="1"/>
  <c r="CE11" i="171"/>
  <c r="CI11" i="171" s="1"/>
  <c r="CJ11" i="171" s="1"/>
  <c r="CK11" i="171" s="1"/>
  <c r="CL11" i="171" s="1"/>
  <c r="CJ15" i="171"/>
  <c r="CK15" i="171" s="1"/>
  <c r="CL15" i="171" s="1"/>
  <c r="CC18" i="171"/>
  <c r="CK7" i="173"/>
  <c r="CI8" i="173"/>
  <c r="CJ8" i="173" s="1"/>
  <c r="CK8" i="173" s="1"/>
  <c r="CI14" i="173"/>
  <c r="CJ14" i="173" s="1"/>
  <c r="CK14" i="173" s="1"/>
  <c r="CC8" i="173"/>
  <c r="BV11" i="173"/>
  <c r="T11" i="173" s="1"/>
  <c r="CI9" i="173"/>
  <c r="CJ9" i="173" s="1"/>
  <c r="CK9" i="173" s="1"/>
  <c r="BV7" i="173"/>
  <c r="T7" i="173" s="1"/>
  <c r="CI12" i="173"/>
  <c r="CJ12" i="173" s="1"/>
  <c r="CK12" i="173" s="1"/>
  <c r="CC14" i="173"/>
  <c r="BP14" i="173"/>
  <c r="BP28" i="173"/>
  <c r="BP29" i="173"/>
  <c r="BP26" i="173"/>
  <c r="BP27" i="173"/>
  <c r="BP24" i="173"/>
  <c r="BP23" i="173"/>
  <c r="BP20" i="173"/>
  <c r="BP25" i="173"/>
  <c r="BP22" i="173"/>
  <c r="BP19" i="173"/>
  <c r="BP18" i="173"/>
  <c r="BP21" i="173"/>
  <c r="BP17" i="173"/>
  <c r="BP15" i="173"/>
  <c r="BP13" i="173"/>
  <c r="BP11" i="173"/>
  <c r="CE18" i="173"/>
  <c r="CC21" i="173"/>
  <c r="CC20" i="173"/>
  <c r="CE20" i="173"/>
  <c r="CI21" i="173"/>
  <c r="CJ21" i="173" s="1"/>
  <c r="CK21" i="173" s="1"/>
  <c r="CI23" i="173"/>
  <c r="CJ23" i="173" s="1"/>
  <c r="CK23" i="173" s="1"/>
  <c r="CC22" i="173"/>
  <c r="CC23" i="173"/>
  <c r="CJ26" i="173"/>
  <c r="CK26" i="173" s="1"/>
  <c r="CE27" i="173"/>
  <c r="CE15" i="169"/>
  <c r="CI15" i="169" s="1"/>
  <c r="CJ15" i="169" s="1"/>
  <c r="CK15" i="169" s="1"/>
  <c r="CL15" i="169" s="1"/>
  <c r="CE12" i="170"/>
  <c r="CI12" i="170" s="1"/>
  <c r="CJ12" i="170" s="1"/>
  <c r="CK12" i="170" s="1"/>
  <c r="CL12" i="170" s="1"/>
  <c r="CM12" i="170" s="1"/>
  <c r="CN12" i="170" s="1"/>
  <c r="BV6" i="171"/>
  <c r="T6" i="171" s="1"/>
  <c r="CI6" i="171"/>
  <c r="CJ6" i="171" s="1"/>
  <c r="CK6" i="171" s="1"/>
  <c r="CI10" i="171"/>
  <c r="CJ10" i="171" s="1"/>
  <c r="CK10" i="171" s="1"/>
  <c r="CL10" i="171" s="1"/>
  <c r="CE20" i="170"/>
  <c r="CI20" i="170" s="1"/>
  <c r="CJ20" i="170" s="1"/>
  <c r="CK20" i="170" s="1"/>
  <c r="CL20" i="170" s="1"/>
  <c r="CM20" i="170" s="1"/>
  <c r="CN20" i="170" s="1"/>
  <c r="CC20" i="170"/>
  <c r="CJ27" i="169"/>
  <c r="CK27" i="169" s="1"/>
  <c r="CL27" i="169" s="1"/>
  <c r="CE23" i="170"/>
  <c r="CI23" i="170" s="1"/>
  <c r="CJ23" i="170" s="1"/>
  <c r="CK23" i="170" s="1"/>
  <c r="CL23" i="170" s="1"/>
  <c r="CM23" i="170" s="1"/>
  <c r="CN23" i="170" s="1"/>
  <c r="CC23" i="170"/>
  <c r="CI6" i="170"/>
  <c r="CJ6" i="170" s="1"/>
  <c r="CK6" i="170" s="1"/>
  <c r="AG11" i="171"/>
  <c r="R107" i="104" s="1"/>
  <c r="CM5" i="171"/>
  <c r="Y109" i="104"/>
  <c r="CE11" i="170"/>
  <c r="CI11" i="170" s="1"/>
  <c r="CJ11" i="170" s="1"/>
  <c r="CK11" i="170" s="1"/>
  <c r="CL11" i="170" s="1"/>
  <c r="CM11" i="170" s="1"/>
  <c r="CN11" i="170" s="1"/>
  <c r="CE8" i="169"/>
  <c r="CI8" i="169" s="1"/>
  <c r="CJ8" i="169" s="1"/>
  <c r="CK8" i="169" s="1"/>
  <c r="CC16" i="170"/>
  <c r="CK18" i="171"/>
  <c r="CL18" i="171" s="1"/>
  <c r="BP29" i="171"/>
  <c r="BP25" i="171"/>
  <c r="BP24" i="171"/>
  <c r="BP28" i="171"/>
  <c r="BP27" i="171"/>
  <c r="BP23" i="171"/>
  <c r="BP22" i="171"/>
  <c r="BP21" i="171"/>
  <c r="BP17" i="171"/>
  <c r="BP15" i="171"/>
  <c r="BP13" i="171"/>
  <c r="BP19" i="171"/>
  <c r="BP18" i="171"/>
  <c r="BP16" i="171"/>
  <c r="BP14" i="171"/>
  <c r="BP26" i="171"/>
  <c r="BP20" i="171"/>
  <c r="BP12" i="171"/>
  <c r="BP11" i="171"/>
  <c r="BP10" i="171"/>
  <c r="BP9" i="171"/>
  <c r="BP8" i="171"/>
  <c r="BP7" i="171"/>
  <c r="BP6" i="171"/>
  <c r="BQ10" i="171"/>
  <c r="CC10" i="171"/>
  <c r="CI17" i="171"/>
  <c r="CJ17" i="171" s="1"/>
  <c r="CK17" i="171" s="1"/>
  <c r="CL17" i="171" s="1"/>
  <c r="CI7" i="171"/>
  <c r="CJ7" i="171" s="1"/>
  <c r="CK7" i="171" s="1"/>
  <c r="CL7" i="171" s="1"/>
  <c r="CC13" i="171"/>
  <c r="CJ13" i="171"/>
  <c r="CK13" i="171" s="1"/>
  <c r="CL13" i="171" s="1"/>
  <c r="BU75" i="171"/>
  <c r="BV75" i="171" s="1"/>
  <c r="CI19" i="171"/>
  <c r="CJ19" i="171" s="1"/>
  <c r="CK19" i="171" s="1"/>
  <c r="CL19" i="171" s="1"/>
  <c r="CI12" i="171"/>
  <c r="CJ12" i="171" s="1"/>
  <c r="CK12" i="171" s="1"/>
  <c r="CL12" i="171" s="1"/>
  <c r="CE20" i="171"/>
  <c r="CC22" i="171"/>
  <c r="CI24" i="171"/>
  <c r="CJ24" i="171" s="1"/>
  <c r="CK24" i="171" s="1"/>
  <c r="CL24" i="171" s="1"/>
  <c r="CI22" i="171"/>
  <c r="CJ22" i="171" s="1"/>
  <c r="CK22" i="171" s="1"/>
  <c r="CL22" i="171" s="1"/>
  <c r="CE21" i="171"/>
  <c r="CJ27" i="171"/>
  <c r="CK27" i="171" s="1"/>
  <c r="CL27" i="171" s="1"/>
  <c r="CM5" i="172"/>
  <c r="CI26" i="171"/>
  <c r="CJ26" i="171" s="1"/>
  <c r="CK26" i="171" s="1"/>
  <c r="CL26" i="171" s="1"/>
  <c r="CC27" i="171"/>
  <c r="CJ6" i="172"/>
  <c r="CE11" i="172"/>
  <c r="CC11" i="172"/>
  <c r="BV11" i="172"/>
  <c r="T11" i="172" s="1"/>
  <c r="BV7" i="172"/>
  <c r="T7" i="172" s="1"/>
  <c r="BP10" i="172"/>
  <c r="AK20" i="172"/>
  <c r="CJ9" i="172"/>
  <c r="CK9" i="172" s="1"/>
  <c r="CL9" i="172" s="1"/>
  <c r="CK10" i="172"/>
  <c r="CL10" i="172" s="1"/>
  <c r="BP28" i="172"/>
  <c r="BP29" i="172"/>
  <c r="BP27" i="172"/>
  <c r="BP26" i="172"/>
  <c r="BP25" i="172"/>
  <c r="BP23" i="172"/>
  <c r="BP24" i="172"/>
  <c r="BP22" i="172"/>
  <c r="BP20" i="172"/>
  <c r="BP21" i="172"/>
  <c r="BP19" i="172"/>
  <c r="BP18" i="172"/>
  <c r="BP16" i="172"/>
  <c r="BP14" i="172"/>
  <c r="BP15" i="172"/>
  <c r="BP13" i="172"/>
  <c r="BP12" i="172"/>
  <c r="BP11" i="172"/>
  <c r="BP17" i="172"/>
  <c r="CJ13" i="172"/>
  <c r="CK13" i="172" s="1"/>
  <c r="CL13" i="172" s="1"/>
  <c r="CI12" i="172"/>
  <c r="CJ12" i="172" s="1"/>
  <c r="CK12" i="172" s="1"/>
  <c r="CL12" i="172" s="1"/>
  <c r="CI14" i="172"/>
  <c r="CJ14" i="172" s="1"/>
  <c r="CK14" i="172" s="1"/>
  <c r="CL14" i="172" s="1"/>
  <c r="CE16" i="172"/>
  <c r="CJ15" i="172"/>
  <c r="CK15" i="172" s="1"/>
  <c r="CL15" i="172" s="1"/>
  <c r="CI23" i="172"/>
  <c r="CJ23" i="172" s="1"/>
  <c r="CK23" i="172" s="1"/>
  <c r="CL23" i="172" s="1"/>
  <c r="CC15" i="172"/>
  <c r="CJ17" i="172"/>
  <c r="CK17" i="172" s="1"/>
  <c r="CL17" i="172" s="1"/>
  <c r="CI21" i="172"/>
  <c r="CJ21" i="172" s="1"/>
  <c r="CK21" i="172" s="1"/>
  <c r="CL21" i="172" s="1"/>
  <c r="CI20" i="172"/>
  <c r="CJ20" i="172" s="1"/>
  <c r="CK20" i="172" s="1"/>
  <c r="CL20" i="172" s="1"/>
  <c r="CE26" i="172"/>
  <c r="CC26" i="172"/>
  <c r="CI19" i="172"/>
  <c r="CJ19" i="172" s="1"/>
  <c r="CK19" i="172" s="1"/>
  <c r="CL19" i="172" s="1"/>
  <c r="CJ25" i="172"/>
  <c r="CK25" i="172" s="1"/>
  <c r="CL25" i="172" s="1"/>
  <c r="CI22" i="172"/>
  <c r="CJ22" i="172" s="1"/>
  <c r="CK22" i="172" s="1"/>
  <c r="CL22" i="172" s="1"/>
  <c r="CC25" i="172"/>
  <c r="CE27" i="172"/>
  <c r="CE26" i="169"/>
  <c r="CI26" i="169" s="1"/>
  <c r="CJ26" i="169" s="1"/>
  <c r="CK26" i="169" s="1"/>
  <c r="CL26" i="169" s="1"/>
  <c r="CO5" i="170"/>
  <c r="BV6" i="170"/>
  <c r="T6" i="170" s="1"/>
  <c r="CE10" i="169"/>
  <c r="CI10" i="169" s="1"/>
  <c r="CJ10" i="169" s="1"/>
  <c r="CK10" i="169" s="1"/>
  <c r="CL10" i="169" s="1"/>
  <c r="CE22" i="169"/>
  <c r="CI22" i="169" s="1"/>
  <c r="CJ22" i="169" s="1"/>
  <c r="CK22" i="169" s="1"/>
  <c r="CL22" i="169" s="1"/>
  <c r="CI9" i="170"/>
  <c r="CJ9" i="170" s="1"/>
  <c r="CK9" i="170" s="1"/>
  <c r="CL9" i="170" s="1"/>
  <c r="CM9" i="170" s="1"/>
  <c r="CN9" i="170" s="1"/>
  <c r="CE19" i="169"/>
  <c r="CI19" i="169" s="1"/>
  <c r="CJ19" i="169" s="1"/>
  <c r="CK19" i="169" s="1"/>
  <c r="CL19" i="169" s="1"/>
  <c r="CC19" i="169"/>
  <c r="CJ7" i="170"/>
  <c r="CK7" i="170" s="1"/>
  <c r="CL7" i="170" s="1"/>
  <c r="CM7" i="170" s="1"/>
  <c r="CN7" i="170" s="1"/>
  <c r="BV11" i="170"/>
  <c r="T11" i="170" s="1"/>
  <c r="BV7" i="170"/>
  <c r="T7" i="170" s="1"/>
  <c r="CE10" i="170"/>
  <c r="CC10" i="170"/>
  <c r="CI7" i="169"/>
  <c r="CJ7" i="169" s="1"/>
  <c r="CK7" i="169" s="1"/>
  <c r="CL7" i="169" s="1"/>
  <c r="CC24" i="169"/>
  <c r="CE24" i="169"/>
  <c r="CC25" i="169"/>
  <c r="AK12" i="170"/>
  <c r="CK31" i="170" s="1"/>
  <c r="CI8" i="170"/>
  <c r="CJ8" i="170" s="1"/>
  <c r="BU74" i="170"/>
  <c r="CC13" i="170"/>
  <c r="CE13" i="170"/>
  <c r="BU75" i="170"/>
  <c r="CE19" i="170"/>
  <c r="CC19" i="170"/>
  <c r="CK14" i="170"/>
  <c r="CL14" i="170" s="1"/>
  <c r="CM14" i="170" s="1"/>
  <c r="CN14" i="170" s="1"/>
  <c r="CK15" i="170"/>
  <c r="CL15" i="170" s="1"/>
  <c r="CM15" i="170" s="1"/>
  <c r="CN15" i="170" s="1"/>
  <c r="BP28" i="170"/>
  <c r="BP29" i="170"/>
  <c r="BP25" i="170"/>
  <c r="BP27" i="170"/>
  <c r="BP26" i="170"/>
  <c r="BP24" i="170"/>
  <c r="BP22" i="170"/>
  <c r="BP20" i="170"/>
  <c r="BP23" i="170"/>
  <c r="BP19" i="170"/>
  <c r="BP21" i="170"/>
  <c r="BP17" i="170"/>
  <c r="BP18" i="170"/>
  <c r="BP16" i="170"/>
  <c r="BP14" i="170"/>
  <c r="BP12" i="170"/>
  <c r="BP13" i="170"/>
  <c r="CI18" i="170"/>
  <c r="CJ18" i="170" s="1"/>
  <c r="CK18" i="170" s="1"/>
  <c r="CL18" i="170" s="1"/>
  <c r="CM18" i="170" s="1"/>
  <c r="CN18" i="170" s="1"/>
  <c r="CJ16" i="170"/>
  <c r="CK16" i="170" s="1"/>
  <c r="CL16" i="170" s="1"/>
  <c r="CM16" i="170" s="1"/>
  <c r="CN16" i="170" s="1"/>
  <c r="CI22" i="170"/>
  <c r="CJ22" i="170" s="1"/>
  <c r="CK22" i="170" s="1"/>
  <c r="CL22" i="170" s="1"/>
  <c r="CM22" i="170" s="1"/>
  <c r="CN22" i="170" s="1"/>
  <c r="CE21" i="170"/>
  <c r="CC21" i="170"/>
  <c r="CI26" i="170"/>
  <c r="CJ26" i="170" s="1"/>
  <c r="CK26" i="170" s="1"/>
  <c r="CL26" i="170" s="1"/>
  <c r="CM26" i="170" s="1"/>
  <c r="CN26" i="170" s="1"/>
  <c r="CC24" i="170"/>
  <c r="CE24" i="170"/>
  <c r="CI25" i="170"/>
  <c r="CJ25" i="170" s="1"/>
  <c r="CK25" i="170" s="1"/>
  <c r="CL25" i="170" s="1"/>
  <c r="CM25" i="170" s="1"/>
  <c r="CN25" i="170" s="1"/>
  <c r="CC26" i="170"/>
  <c r="CE27" i="170"/>
  <c r="CC27" i="170"/>
  <c r="CL9" i="169"/>
  <c r="CM5" i="169"/>
  <c r="BP7" i="169"/>
  <c r="BP8" i="169"/>
  <c r="BV11" i="169"/>
  <c r="T11" i="169" s="1"/>
  <c r="CK25" i="169"/>
  <c r="CL25" i="169" s="1"/>
  <c r="BP28" i="169"/>
  <c r="BP29" i="169"/>
  <c r="BP24" i="169"/>
  <c r="BP27" i="169"/>
  <c r="BP26" i="169"/>
  <c r="BP23" i="169"/>
  <c r="BP22" i="169"/>
  <c r="BP25" i="169"/>
  <c r="BP20" i="169"/>
  <c r="BP21" i="169"/>
  <c r="BP16" i="169"/>
  <c r="BP19" i="169"/>
  <c r="BP18" i="169"/>
  <c r="BP15" i="169"/>
  <c r="BP17" i="169"/>
  <c r="BP13" i="169"/>
  <c r="BP12" i="169"/>
  <c r="BP11" i="169"/>
  <c r="BP14" i="169"/>
  <c r="BP10" i="169"/>
  <c r="CJ6" i="169"/>
  <c r="CI11" i="169"/>
  <c r="CI12" i="169"/>
  <c r="CJ12" i="169" s="1"/>
  <c r="CK12" i="169" s="1"/>
  <c r="CL12" i="169" s="1"/>
  <c r="CE13" i="169"/>
  <c r="CC14" i="169"/>
  <c r="CE14" i="169"/>
  <c r="CE17" i="169"/>
  <c r="CC17" i="169"/>
  <c r="CC16" i="169"/>
  <c r="CE16" i="169"/>
  <c r="CI23" i="169"/>
  <c r="CJ23" i="169" s="1"/>
  <c r="CK23" i="169" s="1"/>
  <c r="CL23" i="169" s="1"/>
  <c r="CC12" i="169"/>
  <c r="CE18" i="169"/>
  <c r="CI20" i="169"/>
  <c r="CJ20" i="169" s="1"/>
  <c r="CK20" i="169" s="1"/>
  <c r="CL20" i="169" s="1"/>
  <c r="CJ21" i="169"/>
  <c r="CK21" i="169" s="1"/>
  <c r="CL21" i="169" s="1"/>
  <c r="CC21" i="169"/>
  <c r="CC23" i="169"/>
  <c r="CC27" i="169"/>
  <c r="R35" i="170" l="1"/>
  <c r="F33" i="170" s="1"/>
  <c r="G33" i="170" s="1"/>
  <c r="CL8" i="169"/>
  <c r="CM8" i="169" s="1"/>
  <c r="CJ23" i="171"/>
  <c r="CK23" i="171" s="1"/>
  <c r="CL23" i="171" s="1"/>
  <c r="CM23" i="171" s="1"/>
  <c r="AG10" i="171"/>
  <c r="Q107" i="104" s="1"/>
  <c r="BV11" i="171"/>
  <c r="T11" i="171" s="1"/>
  <c r="CK17" i="170"/>
  <c r="CL17" i="170" s="1"/>
  <c r="CM17" i="170" s="1"/>
  <c r="CN17" i="170" s="1"/>
  <c r="CO17" i="170" s="1"/>
  <c r="CL31" i="170"/>
  <c r="CM31" i="170" s="1"/>
  <c r="I117" i="104"/>
  <c r="AG11" i="173"/>
  <c r="R105" i="104" s="1"/>
  <c r="CI27" i="173"/>
  <c r="CJ27" i="173" s="1"/>
  <c r="CK27" i="173" s="1"/>
  <c r="CL27" i="173" s="1"/>
  <c r="CI13" i="173"/>
  <c r="BQ10" i="173"/>
  <c r="K28" i="173" s="1"/>
  <c r="CI18" i="173"/>
  <c r="CJ18" i="173" s="1"/>
  <c r="CK18" i="173" s="1"/>
  <c r="CL18" i="173" s="1"/>
  <c r="CL26" i="173"/>
  <c r="CL25" i="173"/>
  <c r="CL24" i="173"/>
  <c r="CL22" i="173"/>
  <c r="CL21" i="173"/>
  <c r="CL23" i="173"/>
  <c r="CL17" i="173"/>
  <c r="CL16" i="173"/>
  <c r="CL14" i="173"/>
  <c r="CL11" i="173"/>
  <c r="CL9" i="173"/>
  <c r="CL8" i="173"/>
  <c r="CL19" i="173"/>
  <c r="CL15" i="173"/>
  <c r="CL12" i="173"/>
  <c r="CM5" i="173"/>
  <c r="CL10" i="173"/>
  <c r="CL7" i="173"/>
  <c r="CI20" i="173"/>
  <c r="CJ20" i="173" s="1"/>
  <c r="CK20" i="173" s="1"/>
  <c r="CL20" i="173" s="1"/>
  <c r="CK6" i="173"/>
  <c r="CL6" i="173" s="1"/>
  <c r="X107" i="104"/>
  <c r="CL6" i="171"/>
  <c r="CM6" i="171" s="1"/>
  <c r="BV7" i="171"/>
  <c r="T7" i="171" s="1"/>
  <c r="BQ10" i="172"/>
  <c r="K28" i="172" s="1"/>
  <c r="CI26" i="172"/>
  <c r="CJ26" i="172" s="1"/>
  <c r="CK26" i="172" s="1"/>
  <c r="CL26" i="172" s="1"/>
  <c r="CM26" i="172" s="1"/>
  <c r="AK12" i="172"/>
  <c r="CK31" i="172" s="1"/>
  <c r="CI20" i="171"/>
  <c r="CJ20" i="171" s="1"/>
  <c r="CI27" i="172"/>
  <c r="CJ27" i="172" s="1"/>
  <c r="CK27" i="172" s="1"/>
  <c r="CL27" i="172" s="1"/>
  <c r="CM27" i="172" s="1"/>
  <c r="CI16" i="172"/>
  <c r="CJ16" i="172" s="1"/>
  <c r="CK16" i="172" s="1"/>
  <c r="CL16" i="172" s="1"/>
  <c r="CM16" i="172" s="1"/>
  <c r="AG10" i="172"/>
  <c r="Q108" i="104" s="1"/>
  <c r="CM25" i="172"/>
  <c r="CM23" i="172"/>
  <c r="CM24" i="172"/>
  <c r="CM21" i="172"/>
  <c r="CM22" i="172"/>
  <c r="CM19" i="172"/>
  <c r="CM20" i="172"/>
  <c r="CM14" i="172"/>
  <c r="CM17" i="172"/>
  <c r="CM18" i="172"/>
  <c r="CM15" i="172"/>
  <c r="CM12" i="172"/>
  <c r="CM13" i="172"/>
  <c r="CM10" i="172"/>
  <c r="CM7" i="172"/>
  <c r="CM8" i="172"/>
  <c r="CN5" i="172"/>
  <c r="CM9" i="172"/>
  <c r="CI21" i="171"/>
  <c r="CJ21" i="171" s="1"/>
  <c r="CK21" i="171" s="1"/>
  <c r="CL21" i="171" s="1"/>
  <c r="CM21" i="171" s="1"/>
  <c r="AG11" i="172"/>
  <c r="R108" i="104" s="1"/>
  <c r="CI11" i="172"/>
  <c r="CK6" i="172"/>
  <c r="K28" i="171"/>
  <c r="CM25" i="171"/>
  <c r="CM24" i="171"/>
  <c r="CM27" i="171"/>
  <c r="CM22" i="171"/>
  <c r="CM26" i="171"/>
  <c r="CM17" i="171"/>
  <c r="CM15" i="171"/>
  <c r="CM13" i="171"/>
  <c r="CM19" i="171"/>
  <c r="CM18" i="171"/>
  <c r="CM16" i="171"/>
  <c r="CM14" i="171"/>
  <c r="CM11" i="171"/>
  <c r="CM12" i="171"/>
  <c r="CM10" i="171"/>
  <c r="CM8" i="171"/>
  <c r="CM7" i="171"/>
  <c r="CM9" i="171"/>
  <c r="CN5" i="171"/>
  <c r="CK8" i="170"/>
  <c r="CL8" i="170" s="1"/>
  <c r="CM8" i="170" s="1"/>
  <c r="CN8" i="170" s="1"/>
  <c r="CO8" i="170" s="1"/>
  <c r="CI19" i="170"/>
  <c r="CJ19" i="170" s="1"/>
  <c r="CK19" i="170" s="1"/>
  <c r="CL19" i="170" s="1"/>
  <c r="CM19" i="170" s="1"/>
  <c r="CN19" i="170" s="1"/>
  <c r="CO19" i="170" s="1"/>
  <c r="CO25" i="170"/>
  <c r="CO23" i="170"/>
  <c r="CO26" i="170"/>
  <c r="CO15" i="170"/>
  <c r="CO22" i="170"/>
  <c r="CO20" i="170"/>
  <c r="CO16" i="170"/>
  <c r="CO18" i="170"/>
  <c r="CO14" i="170"/>
  <c r="CO9" i="170"/>
  <c r="CO12" i="170"/>
  <c r="CO11" i="170"/>
  <c r="CP5" i="170"/>
  <c r="CO7" i="170"/>
  <c r="CI24" i="170"/>
  <c r="CJ24" i="170" s="1"/>
  <c r="CK24" i="170" s="1"/>
  <c r="CL24" i="170" s="1"/>
  <c r="CM24" i="170" s="1"/>
  <c r="CN24" i="170" s="1"/>
  <c r="CO24" i="170" s="1"/>
  <c r="AG11" i="170"/>
  <c r="R106" i="104" s="1"/>
  <c r="AG10" i="170"/>
  <c r="Q106" i="104" s="1"/>
  <c r="CI27" i="170"/>
  <c r="CJ27" i="170" s="1"/>
  <c r="CK27" i="170" s="1"/>
  <c r="CL27" i="170" s="1"/>
  <c r="CM27" i="170" s="1"/>
  <c r="CN27" i="170" s="1"/>
  <c r="CO27" i="170" s="1"/>
  <c r="CI13" i="170"/>
  <c r="CJ13" i="170" s="1"/>
  <c r="CK13" i="170" s="1"/>
  <c r="CL13" i="170" s="1"/>
  <c r="CM13" i="170" s="1"/>
  <c r="CN13" i="170" s="1"/>
  <c r="CO13" i="170" s="1"/>
  <c r="CL6" i="170"/>
  <c r="CI24" i="169"/>
  <c r="CJ24" i="169" s="1"/>
  <c r="CK24" i="169" s="1"/>
  <c r="CL24" i="169" s="1"/>
  <c r="CM24" i="169" s="1"/>
  <c r="CI10" i="170"/>
  <c r="CJ10" i="170" s="1"/>
  <c r="CI21" i="170"/>
  <c r="CJ21" i="170" s="1"/>
  <c r="CK21" i="170" s="1"/>
  <c r="CL21" i="170" s="1"/>
  <c r="CM21" i="170" s="1"/>
  <c r="CN21" i="170" s="1"/>
  <c r="CO21" i="170" s="1"/>
  <c r="BQ10" i="170"/>
  <c r="K28" i="170" s="1"/>
  <c r="CI13" i="169"/>
  <c r="CJ13" i="169" s="1"/>
  <c r="CI18" i="169"/>
  <c r="CJ18" i="169" s="1"/>
  <c r="CK18" i="169" s="1"/>
  <c r="CL18" i="169" s="1"/>
  <c r="CM18" i="169" s="1"/>
  <c r="CI17" i="169"/>
  <c r="CJ17" i="169" s="1"/>
  <c r="CK17" i="169" s="1"/>
  <c r="CL17" i="169" s="1"/>
  <c r="CM17" i="169" s="1"/>
  <c r="BV7" i="169"/>
  <c r="T7" i="169" s="1"/>
  <c r="BQ10" i="169"/>
  <c r="K28" i="169" s="1"/>
  <c r="CI16" i="169"/>
  <c r="CJ16" i="169" s="1"/>
  <c r="CK16" i="169" s="1"/>
  <c r="CL16" i="169" s="1"/>
  <c r="CM16" i="169" s="1"/>
  <c r="AG11" i="169"/>
  <c r="R109" i="104" s="1"/>
  <c r="CM27" i="169"/>
  <c r="CM26" i="169"/>
  <c r="CM25" i="169"/>
  <c r="CM23" i="169"/>
  <c r="CM22" i="169"/>
  <c r="CM20" i="169"/>
  <c r="CM21" i="169"/>
  <c r="CM19" i="169"/>
  <c r="CM15" i="169"/>
  <c r="CM12" i="169"/>
  <c r="CM10" i="169"/>
  <c r="CM9" i="169"/>
  <c r="CM7" i="169"/>
  <c r="CN5" i="169"/>
  <c r="CJ11" i="169"/>
  <c r="CK11" i="169" s="1"/>
  <c r="CL11" i="169" s="1"/>
  <c r="CM11" i="169" s="1"/>
  <c r="AG10" i="169"/>
  <c r="Q109" i="104" s="1"/>
  <c r="CI14" i="169"/>
  <c r="CJ14" i="169" s="1"/>
  <c r="CK14" i="169" s="1"/>
  <c r="CL14" i="169" s="1"/>
  <c r="CM14" i="169" s="1"/>
  <c r="CK6" i="169"/>
  <c r="N106" i="104" l="1"/>
  <c r="CL31" i="172"/>
  <c r="CM31" i="172" s="1"/>
  <c r="I119" i="104"/>
  <c r="J117" i="104"/>
  <c r="CI28" i="173"/>
  <c r="CN31" i="170"/>
  <c r="K117" i="104"/>
  <c r="CJ13" i="173"/>
  <c r="CI28" i="172"/>
  <c r="CJ11" i="172"/>
  <c r="CK11" i="172" s="1"/>
  <c r="CL11" i="172" s="1"/>
  <c r="CM11" i="172" s="1"/>
  <c r="CN11" i="172" s="1"/>
  <c r="S105" i="104"/>
  <c r="CM27" i="173"/>
  <c r="CM26" i="173"/>
  <c r="CM24" i="173"/>
  <c r="CM25" i="173"/>
  <c r="CM23" i="173"/>
  <c r="CM20" i="173"/>
  <c r="CM21" i="173"/>
  <c r="CM22" i="173"/>
  <c r="CM19" i="173"/>
  <c r="CM18" i="173"/>
  <c r="CM17" i="173"/>
  <c r="CM15" i="173"/>
  <c r="CM14" i="173"/>
  <c r="CM16" i="173"/>
  <c r="CM9" i="173"/>
  <c r="CM6" i="173"/>
  <c r="CN5" i="173"/>
  <c r="CM11" i="173"/>
  <c r="CM10" i="173"/>
  <c r="CM8" i="173"/>
  <c r="CM7" i="173"/>
  <c r="CM12" i="173"/>
  <c r="BM28" i="173"/>
  <c r="BQ28" i="173"/>
  <c r="CJ28" i="171"/>
  <c r="CK20" i="171"/>
  <c r="BQ28" i="171"/>
  <c r="BM28" i="171"/>
  <c r="CI28" i="171"/>
  <c r="AK12" i="171"/>
  <c r="CK31" i="171" s="1"/>
  <c r="R35" i="171"/>
  <c r="AK8" i="172"/>
  <c r="BQ28" i="172"/>
  <c r="BM28" i="172"/>
  <c r="CL6" i="172"/>
  <c r="S108" i="104"/>
  <c r="AK11" i="171"/>
  <c r="AK20" i="171"/>
  <c r="CN27" i="172"/>
  <c r="CN26" i="172"/>
  <c r="CN25" i="172"/>
  <c r="CN24" i="172"/>
  <c r="CN23" i="172"/>
  <c r="CN20" i="172"/>
  <c r="CN22" i="172"/>
  <c r="CN21" i="172"/>
  <c r="CN18" i="172"/>
  <c r="CN16" i="172"/>
  <c r="CN17" i="172"/>
  <c r="CN15" i="172"/>
  <c r="CN13" i="172"/>
  <c r="CN14" i="172"/>
  <c r="CN19" i="172"/>
  <c r="CN9" i="172"/>
  <c r="CN12" i="172"/>
  <c r="CN8" i="172"/>
  <c r="CO5" i="172"/>
  <c r="CN10" i="172"/>
  <c r="CN7" i="172"/>
  <c r="CN24" i="171"/>
  <c r="CN27" i="171"/>
  <c r="CN23" i="171"/>
  <c r="CN26" i="171"/>
  <c r="CN21" i="171"/>
  <c r="CN22" i="171"/>
  <c r="CN19" i="171"/>
  <c r="CN11" i="171"/>
  <c r="CN25" i="171"/>
  <c r="CN18" i="171"/>
  <c r="CN13" i="171"/>
  <c r="CN16" i="171"/>
  <c r="CN6" i="171"/>
  <c r="CN15" i="171"/>
  <c r="CN17" i="171"/>
  <c r="CN12" i="171"/>
  <c r="CN14" i="171"/>
  <c r="CN10" i="171"/>
  <c r="CN9" i="171"/>
  <c r="CN8" i="171"/>
  <c r="CN7" i="171"/>
  <c r="CO5" i="171"/>
  <c r="CK10" i="170"/>
  <c r="CJ28" i="170"/>
  <c r="AK8" i="170"/>
  <c r="CI28" i="170"/>
  <c r="AK19" i="170"/>
  <c r="AK20" i="170"/>
  <c r="AK11" i="170"/>
  <c r="CM6" i="170"/>
  <c r="CP27" i="170"/>
  <c r="CP23" i="170"/>
  <c r="CP26" i="170"/>
  <c r="CP24" i="170"/>
  <c r="CP21" i="170"/>
  <c r="CP25" i="170"/>
  <c r="CP22" i="170"/>
  <c r="CP19" i="170"/>
  <c r="CP18" i="170"/>
  <c r="CP16" i="170"/>
  <c r="CP14" i="170"/>
  <c r="CP15" i="170"/>
  <c r="CP17" i="170"/>
  <c r="CP13" i="170"/>
  <c r="CP20" i="170"/>
  <c r="CP12" i="170"/>
  <c r="CP11" i="170"/>
  <c r="CQ5" i="170"/>
  <c r="CP9" i="170"/>
  <c r="CP8" i="170"/>
  <c r="CP7" i="170"/>
  <c r="AK9" i="170"/>
  <c r="BQ28" i="170"/>
  <c r="BM28" i="170"/>
  <c r="CJ28" i="169"/>
  <c r="CK13" i="169"/>
  <c r="CL13" i="169" s="1"/>
  <c r="CM13" i="169" s="1"/>
  <c r="CN13" i="169" s="1"/>
  <c r="CI28" i="169"/>
  <c r="CL6" i="169"/>
  <c r="CN27" i="169"/>
  <c r="CN26" i="169"/>
  <c r="CN25" i="169"/>
  <c r="CN23" i="169"/>
  <c r="CN24" i="169"/>
  <c r="CN22" i="169"/>
  <c r="CN21" i="169"/>
  <c r="CN18" i="169"/>
  <c r="CN19" i="169"/>
  <c r="CN17" i="169"/>
  <c r="CN14" i="169"/>
  <c r="CN20" i="169"/>
  <c r="CN16" i="169"/>
  <c r="CN10" i="169"/>
  <c r="CN15" i="169"/>
  <c r="CN12" i="169"/>
  <c r="CN11" i="169"/>
  <c r="CN9" i="169"/>
  <c r="CN8" i="169"/>
  <c r="CN7" i="169"/>
  <c r="CO5" i="169"/>
  <c r="S109" i="104"/>
  <c r="BQ28" i="169"/>
  <c r="BM28" i="169"/>
  <c r="AK12" i="169"/>
  <c r="CK31" i="169" s="1"/>
  <c r="K119" i="104" l="1"/>
  <c r="CN31" i="172"/>
  <c r="L119" i="104" s="1"/>
  <c r="J119" i="104"/>
  <c r="CL31" i="169"/>
  <c r="CM31" i="169" s="1"/>
  <c r="I120" i="104"/>
  <c r="CK28" i="172"/>
  <c r="CJ28" i="172"/>
  <c r="F33" i="171"/>
  <c r="G33" i="171" s="1"/>
  <c r="N107" i="104"/>
  <c r="CL31" i="171"/>
  <c r="CM31" i="171" s="1"/>
  <c r="I118" i="104"/>
  <c r="L117" i="104"/>
  <c r="CO31" i="170"/>
  <c r="CK13" i="173"/>
  <c r="CJ28" i="173"/>
  <c r="CN27" i="173"/>
  <c r="CN25" i="173"/>
  <c r="CN23" i="173"/>
  <c r="CN20" i="173"/>
  <c r="CN26" i="173"/>
  <c r="CN24" i="173"/>
  <c r="CN22" i="173"/>
  <c r="CN21" i="173"/>
  <c r="CN16" i="173"/>
  <c r="CN18" i="173"/>
  <c r="CN17" i="173"/>
  <c r="CN19" i="173"/>
  <c r="CN15" i="173"/>
  <c r="CN12" i="173"/>
  <c r="CO5" i="173"/>
  <c r="CN14" i="173"/>
  <c r="CN11" i="173"/>
  <c r="CN10" i="173"/>
  <c r="CN7" i="173"/>
  <c r="CN8" i="173"/>
  <c r="CN6" i="173"/>
  <c r="CN9" i="173"/>
  <c r="P28" i="173"/>
  <c r="M28" i="173" s="1"/>
  <c r="Z20" i="173" s="1"/>
  <c r="AD13" i="173" s="1"/>
  <c r="Z105" i="104" s="1"/>
  <c r="AK8" i="171"/>
  <c r="W107" i="104"/>
  <c r="S107" i="104"/>
  <c r="CO31" i="172"/>
  <c r="M119" i="104" s="1"/>
  <c r="CO26" i="172"/>
  <c r="CO25" i="172"/>
  <c r="CO24" i="172"/>
  <c r="CO27" i="172"/>
  <c r="CO23" i="172"/>
  <c r="CO22" i="172"/>
  <c r="CO20" i="172"/>
  <c r="CO19" i="172"/>
  <c r="CO16" i="172"/>
  <c r="CO17" i="172"/>
  <c r="CO18" i="172"/>
  <c r="CO15" i="172"/>
  <c r="CO21" i="172"/>
  <c r="CO14" i="172"/>
  <c r="CO13" i="172"/>
  <c r="CO11" i="172"/>
  <c r="CO12" i="172"/>
  <c r="CO8" i="172"/>
  <c r="CP5" i="172"/>
  <c r="CO10" i="172"/>
  <c r="CO9" i="172"/>
  <c r="CO7" i="172"/>
  <c r="V107" i="104"/>
  <c r="CL28" i="172"/>
  <c r="CM6" i="172"/>
  <c r="CO27" i="171"/>
  <c r="CO23" i="171"/>
  <c r="CO22" i="171"/>
  <c r="CO26" i="171"/>
  <c r="CO21" i="171"/>
  <c r="CO25" i="171"/>
  <c r="CO19" i="171"/>
  <c r="CO11" i="171"/>
  <c r="CO18" i="171"/>
  <c r="CO16" i="171"/>
  <c r="CO24" i="171"/>
  <c r="CO6" i="171"/>
  <c r="CO15" i="171"/>
  <c r="CO17" i="171"/>
  <c r="CO12" i="171"/>
  <c r="CO14" i="171"/>
  <c r="CO10" i="171"/>
  <c r="CO9" i="171"/>
  <c r="CO8" i="171"/>
  <c r="CO7" i="171"/>
  <c r="CP5" i="171"/>
  <c r="CO13" i="171"/>
  <c r="P28" i="171"/>
  <c r="M28" i="171" s="1"/>
  <c r="Z20" i="171" s="1"/>
  <c r="AD13" i="171" s="1"/>
  <c r="Z107" i="104" s="1"/>
  <c r="AK9" i="172"/>
  <c r="P28" i="172"/>
  <c r="M28" i="172" s="1"/>
  <c r="Z20" i="172" s="1"/>
  <c r="AD13" i="172" s="1"/>
  <c r="Z108" i="104" s="1"/>
  <c r="W108" i="104"/>
  <c r="CL20" i="171"/>
  <c r="CK28" i="171"/>
  <c r="AK10" i="170"/>
  <c r="CL10" i="170"/>
  <c r="CK28" i="170"/>
  <c r="P28" i="170"/>
  <c r="M28" i="170" s="1"/>
  <c r="Z20" i="170" s="1"/>
  <c r="AD13" i="170" s="1"/>
  <c r="Z106" i="104" s="1"/>
  <c r="CQ27" i="170"/>
  <c r="CQ26" i="170"/>
  <c r="CQ25" i="170"/>
  <c r="CQ24" i="170"/>
  <c r="CQ22" i="170"/>
  <c r="CQ19" i="170"/>
  <c r="CQ23" i="170"/>
  <c r="CQ21" i="170"/>
  <c r="CQ18" i="170"/>
  <c r="CQ20" i="170"/>
  <c r="CQ15" i="170"/>
  <c r="CQ17" i="170"/>
  <c r="CQ12" i="170"/>
  <c r="CQ13" i="170"/>
  <c r="CQ14" i="170"/>
  <c r="CQ16" i="170"/>
  <c r="CQ11" i="170"/>
  <c r="CQ9" i="170"/>
  <c r="CQ8" i="170"/>
  <c r="CR5" i="170"/>
  <c r="CQ7" i="170"/>
  <c r="CN6" i="170"/>
  <c r="S106" i="104"/>
  <c r="CO27" i="169"/>
  <c r="CO26" i="169"/>
  <c r="CO25" i="169"/>
  <c r="CO23" i="169"/>
  <c r="CO24" i="169"/>
  <c r="CO22" i="169"/>
  <c r="CO17" i="169"/>
  <c r="CO19" i="169"/>
  <c r="CO21" i="169"/>
  <c r="CO18" i="169"/>
  <c r="CO16" i="169"/>
  <c r="CO20" i="169"/>
  <c r="CO15" i="169"/>
  <c r="CO14" i="169"/>
  <c r="CO13" i="169"/>
  <c r="CO12" i="169"/>
  <c r="CO11" i="169"/>
  <c r="CO9" i="169"/>
  <c r="CO10" i="169"/>
  <c r="CO7" i="169"/>
  <c r="CO8" i="169"/>
  <c r="CP5" i="169"/>
  <c r="X109" i="104"/>
  <c r="P28" i="169"/>
  <c r="M28" i="169" s="1"/>
  <c r="Z20" i="169" s="1"/>
  <c r="AD13" i="169" s="1"/>
  <c r="CL28" i="169"/>
  <c r="CM6" i="169"/>
  <c r="CK28" i="169"/>
  <c r="W109" i="104"/>
  <c r="G16" i="168"/>
  <c r="G17" i="168"/>
  <c r="G18" i="168"/>
  <c r="G19" i="168"/>
  <c r="G20" i="168"/>
  <c r="G21" i="168"/>
  <c r="G22" i="168"/>
  <c r="G23" i="168"/>
  <c r="G24" i="168"/>
  <c r="G25" i="168"/>
  <c r="G26" i="168"/>
  <c r="G27" i="168"/>
  <c r="J120" i="104" l="1"/>
  <c r="AK10" i="172"/>
  <c r="J118" i="104"/>
  <c r="CN31" i="171"/>
  <c r="K118" i="104"/>
  <c r="M117" i="104"/>
  <c r="CP31" i="170"/>
  <c r="CN31" i="169"/>
  <c r="K120" i="104"/>
  <c r="CL13" i="173"/>
  <c r="CK28" i="173"/>
  <c r="CO25" i="173"/>
  <c r="CO27" i="173"/>
  <c r="CO23" i="173"/>
  <c r="CO26" i="173"/>
  <c r="CO24" i="173"/>
  <c r="CO22" i="173"/>
  <c r="CO18" i="173"/>
  <c r="CO16" i="173"/>
  <c r="CO20" i="173"/>
  <c r="CO17" i="173"/>
  <c r="CO15" i="173"/>
  <c r="CO21" i="173"/>
  <c r="CO19" i="173"/>
  <c r="CO14" i="173"/>
  <c r="CO11" i="173"/>
  <c r="CO10" i="173"/>
  <c r="CO7" i="173"/>
  <c r="CO8" i="173"/>
  <c r="CO12" i="173"/>
  <c r="CO9" i="173"/>
  <c r="CO6" i="173"/>
  <c r="CP5" i="173"/>
  <c r="CP27" i="171"/>
  <c r="CP22" i="171"/>
  <c r="CP26" i="171"/>
  <c r="CP25" i="171"/>
  <c r="CP24" i="171"/>
  <c r="CP18" i="171"/>
  <c r="CP16" i="171"/>
  <c r="CP14" i="171"/>
  <c r="CP21" i="171"/>
  <c r="CP17" i="171"/>
  <c r="CP15" i="171"/>
  <c r="CP13" i="171"/>
  <c r="CP19" i="171"/>
  <c r="CP11" i="171"/>
  <c r="CP12" i="171"/>
  <c r="CQ5" i="171"/>
  <c r="CP10" i="171"/>
  <c r="CP9" i="171"/>
  <c r="CP8" i="171"/>
  <c r="CP7" i="171"/>
  <c r="CP23" i="171"/>
  <c r="CP6" i="171"/>
  <c r="X108" i="104"/>
  <c r="CM28" i="172"/>
  <c r="CN6" i="172"/>
  <c r="CM20" i="171"/>
  <c r="CL28" i="171"/>
  <c r="CP31" i="172"/>
  <c r="N119" i="104" s="1"/>
  <c r="CP26" i="172"/>
  <c r="CP25" i="172"/>
  <c r="CP27" i="172"/>
  <c r="CP20" i="172"/>
  <c r="CP22" i="172"/>
  <c r="CP24" i="172"/>
  <c r="CP23" i="172"/>
  <c r="CP17" i="172"/>
  <c r="CP19" i="172"/>
  <c r="CP21" i="172"/>
  <c r="CP18" i="172"/>
  <c r="CP15" i="172"/>
  <c r="CP14" i="172"/>
  <c r="CP13" i="172"/>
  <c r="CP11" i="172"/>
  <c r="CP16" i="172"/>
  <c r="CP10" i="172"/>
  <c r="CP12" i="172"/>
  <c r="CQ5" i="172"/>
  <c r="CP9" i="172"/>
  <c r="CP7" i="172"/>
  <c r="CP8" i="172"/>
  <c r="V108" i="104"/>
  <c r="CO6" i="170"/>
  <c r="CM10" i="170"/>
  <c r="CL28" i="170"/>
  <c r="CR27" i="170"/>
  <c r="CR26" i="170"/>
  <c r="CR25" i="170"/>
  <c r="CR24" i="170"/>
  <c r="CR23" i="170"/>
  <c r="CR22" i="170"/>
  <c r="CR21" i="170"/>
  <c r="CR20" i="170"/>
  <c r="CR16" i="170"/>
  <c r="CR17" i="170"/>
  <c r="CR18" i="170"/>
  <c r="CR14" i="170"/>
  <c r="CR15" i="170"/>
  <c r="CR19" i="170"/>
  <c r="CR12" i="170"/>
  <c r="CR13" i="170"/>
  <c r="CR11" i="170"/>
  <c r="CS5" i="170"/>
  <c r="CR9" i="170"/>
  <c r="CR8" i="170"/>
  <c r="CR7" i="170"/>
  <c r="V109" i="104"/>
  <c r="CM28" i="169"/>
  <c r="CN6" i="169"/>
  <c r="CP27" i="169"/>
  <c r="CP25" i="169"/>
  <c r="CP23" i="169"/>
  <c r="CP24" i="169"/>
  <c r="CP26" i="169"/>
  <c r="CP21" i="169"/>
  <c r="CP19" i="169"/>
  <c r="CP22" i="169"/>
  <c r="CP20" i="169"/>
  <c r="CP18" i="169"/>
  <c r="CP17" i="169"/>
  <c r="CP14" i="169"/>
  <c r="CP16" i="169"/>
  <c r="CP15" i="169"/>
  <c r="CP13" i="169"/>
  <c r="CP12" i="169"/>
  <c r="CP11" i="169"/>
  <c r="CP10" i="169"/>
  <c r="CP7" i="169"/>
  <c r="CP8" i="169"/>
  <c r="CP9" i="169"/>
  <c r="CQ5" i="169"/>
  <c r="M28" i="56"/>
  <c r="N28" i="56" s="1"/>
  <c r="M29" i="56"/>
  <c r="N29" i="56" s="1"/>
  <c r="M30" i="56"/>
  <c r="N30" i="56" s="1"/>
  <c r="M31" i="56"/>
  <c r="N31" i="56" s="1"/>
  <c r="K28" i="56"/>
  <c r="K29" i="56"/>
  <c r="K30" i="56"/>
  <c r="K31" i="56"/>
  <c r="L120" i="104" l="1"/>
  <c r="CO31" i="169"/>
  <c r="L118" i="104"/>
  <c r="CO31" i="171"/>
  <c r="N117" i="104"/>
  <c r="CQ31" i="170"/>
  <c r="CL28" i="173"/>
  <c r="CM13" i="173"/>
  <c r="CP26" i="173"/>
  <c r="CP27" i="173"/>
  <c r="CP25" i="173"/>
  <c r="CP23" i="173"/>
  <c r="CP24" i="173"/>
  <c r="CP22" i="173"/>
  <c r="CP17" i="173"/>
  <c r="CP20" i="173"/>
  <c r="CP18" i="173"/>
  <c r="CP15" i="173"/>
  <c r="CP21" i="173"/>
  <c r="CP19" i="173"/>
  <c r="CP12" i="173"/>
  <c r="CP16" i="173"/>
  <c r="CP14" i="173"/>
  <c r="CP10" i="173"/>
  <c r="CP11" i="173"/>
  <c r="CP7" i="173"/>
  <c r="CP8" i="173"/>
  <c r="CP9" i="173"/>
  <c r="CP6" i="173"/>
  <c r="CQ5" i="173"/>
  <c r="CN28" i="172"/>
  <c r="CO6" i="172"/>
  <c r="CQ26" i="171"/>
  <c r="CQ25" i="171"/>
  <c r="CQ24" i="171"/>
  <c r="CQ22" i="171"/>
  <c r="CQ18" i="171"/>
  <c r="CQ16" i="171"/>
  <c r="CQ14" i="171"/>
  <c r="CQ12" i="171"/>
  <c r="CQ27" i="171"/>
  <c r="CQ21" i="171"/>
  <c r="CQ17" i="171"/>
  <c r="CQ15" i="171"/>
  <c r="CQ13" i="171"/>
  <c r="CQ23" i="171"/>
  <c r="CQ19" i="171"/>
  <c r="CQ11" i="171"/>
  <c r="CR5" i="171"/>
  <c r="CQ10" i="171"/>
  <c r="CQ9" i="171"/>
  <c r="CQ8" i="171"/>
  <c r="CQ7" i="171"/>
  <c r="CQ6" i="171"/>
  <c r="CQ27" i="172"/>
  <c r="CQ31" i="172"/>
  <c r="O119" i="104" s="1"/>
  <c r="CQ25" i="172"/>
  <c r="CQ24" i="172"/>
  <c r="CQ23" i="172"/>
  <c r="CQ22" i="172"/>
  <c r="CQ21" i="172"/>
  <c r="CQ26" i="172"/>
  <c r="CQ19" i="172"/>
  <c r="CQ20" i="172"/>
  <c r="CQ17" i="172"/>
  <c r="CQ18" i="172"/>
  <c r="CQ15" i="172"/>
  <c r="CQ13" i="172"/>
  <c r="CQ16" i="172"/>
  <c r="CQ11" i="172"/>
  <c r="CQ10" i="172"/>
  <c r="CQ9" i="172"/>
  <c r="CQ12" i="172"/>
  <c r="CQ14" i="172"/>
  <c r="CR5" i="172"/>
  <c r="CQ7" i="172"/>
  <c r="CQ8" i="172"/>
  <c r="CM28" i="171"/>
  <c r="CN20" i="171"/>
  <c r="CN10" i="170"/>
  <c r="CM28" i="170"/>
  <c r="CP6" i="170"/>
  <c r="CS27" i="170"/>
  <c r="CS26" i="170"/>
  <c r="CS25" i="170"/>
  <c r="CS24" i="170"/>
  <c r="CS22" i="170"/>
  <c r="CS23" i="170"/>
  <c r="CS21" i="170"/>
  <c r="CS18" i="170"/>
  <c r="CS16" i="170"/>
  <c r="CS14" i="170"/>
  <c r="CS20" i="170"/>
  <c r="CS19" i="170"/>
  <c r="CS11" i="170"/>
  <c r="CS17" i="170"/>
  <c r="CS15" i="170"/>
  <c r="CS13" i="170"/>
  <c r="CS12" i="170"/>
  <c r="CS9" i="170"/>
  <c r="CS8" i="170"/>
  <c r="CS7" i="170"/>
  <c r="CT5" i="170"/>
  <c r="CN28" i="169"/>
  <c r="CO6" i="169"/>
  <c r="CQ27" i="169"/>
  <c r="CQ26" i="169"/>
  <c r="CQ24" i="169"/>
  <c r="CQ22" i="169"/>
  <c r="CQ25" i="169"/>
  <c r="CQ21" i="169"/>
  <c r="CQ20" i="169"/>
  <c r="CQ23" i="169"/>
  <c r="CQ19" i="169"/>
  <c r="CQ18" i="169"/>
  <c r="CQ16" i="169"/>
  <c r="CQ17" i="169"/>
  <c r="CQ14" i="169"/>
  <c r="CQ12" i="169"/>
  <c r="CQ15" i="169"/>
  <c r="CQ10" i="169"/>
  <c r="CQ8" i="169"/>
  <c r="CQ11" i="169"/>
  <c r="CR5" i="169"/>
  <c r="CQ9" i="169"/>
  <c r="CQ13" i="169"/>
  <c r="CQ7" i="169"/>
  <c r="M36" i="56"/>
  <c r="N36" i="56" s="1"/>
  <c r="K36" i="56"/>
  <c r="M35" i="56"/>
  <c r="N35" i="56" s="1"/>
  <c r="K35" i="56"/>
  <c r="O117" i="104" l="1"/>
  <c r="CR31" i="170"/>
  <c r="M118" i="104"/>
  <c r="CP31" i="171"/>
  <c r="M120" i="104"/>
  <c r="CP31" i="169"/>
  <c r="CN13" i="173"/>
  <c r="CM28" i="173"/>
  <c r="CQ27" i="173"/>
  <c r="CQ23" i="173"/>
  <c r="CQ24" i="173"/>
  <c r="CQ22" i="173"/>
  <c r="CQ26" i="173"/>
  <c r="CQ21" i="173"/>
  <c r="CQ19" i="173"/>
  <c r="CQ25" i="173"/>
  <c r="CQ17" i="173"/>
  <c r="CQ20" i="173"/>
  <c r="CQ18" i="173"/>
  <c r="CQ16" i="173"/>
  <c r="CQ14" i="173"/>
  <c r="CQ12" i="173"/>
  <c r="CQ15" i="173"/>
  <c r="CQ11" i="173"/>
  <c r="CQ10" i="173"/>
  <c r="CQ7" i="173"/>
  <c r="CQ8" i="173"/>
  <c r="CQ9" i="173"/>
  <c r="CR5" i="173"/>
  <c r="CQ6" i="173"/>
  <c r="CR26" i="171"/>
  <c r="CR21" i="171"/>
  <c r="CR25" i="171"/>
  <c r="CR24" i="171"/>
  <c r="CR27" i="171"/>
  <c r="CR23" i="171"/>
  <c r="CR12" i="171"/>
  <c r="CR17" i="171"/>
  <c r="CR19" i="171"/>
  <c r="CR16" i="171"/>
  <c r="CR15" i="171"/>
  <c r="CR10" i="171"/>
  <c r="CR9" i="171"/>
  <c r="CR8" i="171"/>
  <c r="CR18" i="171"/>
  <c r="CR14" i="171"/>
  <c r="CR7" i="171"/>
  <c r="CR22" i="171"/>
  <c r="CR13" i="171"/>
  <c r="CR6" i="171"/>
  <c r="CS5" i="171"/>
  <c r="CR11" i="171"/>
  <c r="CR31" i="172"/>
  <c r="P119" i="104" s="1"/>
  <c r="CR24" i="172"/>
  <c r="CR26" i="172"/>
  <c r="CR22" i="172"/>
  <c r="CR25" i="172"/>
  <c r="CR21" i="172"/>
  <c r="CR23" i="172"/>
  <c r="CR27" i="172"/>
  <c r="CR17" i="172"/>
  <c r="CR19" i="172"/>
  <c r="CR20" i="172"/>
  <c r="CR18" i="172"/>
  <c r="CR16" i="172"/>
  <c r="CR14" i="172"/>
  <c r="CR13" i="172"/>
  <c r="CR11" i="172"/>
  <c r="CR10" i="172"/>
  <c r="CR9" i="172"/>
  <c r="CR12" i="172"/>
  <c r="CR15" i="172"/>
  <c r="CS5" i="172"/>
  <c r="CR7" i="172"/>
  <c r="CR8" i="172"/>
  <c r="CO28" i="172"/>
  <c r="CP6" i="172"/>
  <c r="CO20" i="171"/>
  <c r="CN28" i="171"/>
  <c r="CQ6" i="170"/>
  <c r="CO10" i="170"/>
  <c r="CN28" i="170"/>
  <c r="CT27" i="170"/>
  <c r="CT26" i="170"/>
  <c r="CT25" i="170"/>
  <c r="CT24" i="170"/>
  <c r="CT22" i="170"/>
  <c r="CT23" i="170"/>
  <c r="CT21" i="170"/>
  <c r="CT20" i="170"/>
  <c r="CT17" i="170"/>
  <c r="CT15" i="170"/>
  <c r="CT13" i="170"/>
  <c r="CT19" i="170"/>
  <c r="CT18" i="170"/>
  <c r="CT14" i="170"/>
  <c r="CT16" i="170"/>
  <c r="CT12" i="170"/>
  <c r="CT11" i="170"/>
  <c r="CT9" i="170"/>
  <c r="CT8" i="170"/>
  <c r="CU5" i="170"/>
  <c r="CT7" i="170"/>
  <c r="CR26" i="169"/>
  <c r="CR27" i="169"/>
  <c r="CR25" i="169"/>
  <c r="CR24" i="169"/>
  <c r="CR21" i="169"/>
  <c r="CR18" i="169"/>
  <c r="CR22" i="169"/>
  <c r="CR20" i="169"/>
  <c r="CR23" i="169"/>
  <c r="CR17" i="169"/>
  <c r="CR13" i="169"/>
  <c r="CR15" i="169"/>
  <c r="CR19" i="169"/>
  <c r="CR16" i="169"/>
  <c r="CR14" i="169"/>
  <c r="CR11" i="169"/>
  <c r="CR10" i="169"/>
  <c r="CR12" i="169"/>
  <c r="CR8" i="169"/>
  <c r="CS5" i="169"/>
  <c r="CR9" i="169"/>
  <c r="CR7" i="169"/>
  <c r="CO28" i="169"/>
  <c r="CP6" i="169"/>
  <c r="E125" i="104"/>
  <c r="H115" i="104"/>
  <c r="G115" i="104"/>
  <c r="F115" i="104"/>
  <c r="E115" i="104"/>
  <c r="AW104" i="104"/>
  <c r="AV104" i="104"/>
  <c r="AU104" i="104"/>
  <c r="AT104" i="104"/>
  <c r="AS104" i="104"/>
  <c r="AR104" i="104"/>
  <c r="AQ104" i="104"/>
  <c r="AP104" i="104"/>
  <c r="AO104" i="104"/>
  <c r="AN104" i="104"/>
  <c r="AM104" i="104"/>
  <c r="AL104" i="104"/>
  <c r="AK104" i="104"/>
  <c r="AJ104" i="104"/>
  <c r="AI104" i="104"/>
  <c r="AH104" i="104"/>
  <c r="AG104" i="104"/>
  <c r="AF104" i="104"/>
  <c r="AE104" i="104"/>
  <c r="F104" i="104"/>
  <c r="V58" i="104"/>
  <c r="V12" i="104"/>
  <c r="O32" i="168"/>
  <c r="AK17" i="168" s="1"/>
  <c r="N32" i="168"/>
  <c r="AK18" i="168" s="1"/>
  <c r="BQ29" i="168"/>
  <c r="BM29" i="168"/>
  <c r="P29" i="168" s="1"/>
  <c r="BJ29" i="168"/>
  <c r="B29" i="168"/>
  <c r="CH28" i="168"/>
  <c r="CH30" i="168" s="1"/>
  <c r="F125" i="104" s="1"/>
  <c r="BJ28" i="168"/>
  <c r="B28" i="168"/>
  <c r="CC27" i="168"/>
  <c r="BV27" i="168"/>
  <c r="BQ27" i="168"/>
  <c r="BI27" i="168"/>
  <c r="BH27" i="168"/>
  <c r="BG27" i="168"/>
  <c r="AH27" i="168"/>
  <c r="CE27" i="168"/>
  <c r="CI27" i="168" s="1"/>
  <c r="CE26" i="168"/>
  <c r="CI26" i="168" s="1"/>
  <c r="CJ26" i="168" s="1"/>
  <c r="CC26" i="168"/>
  <c r="BV26" i="168"/>
  <c r="BQ26" i="168"/>
  <c r="BI26" i="168"/>
  <c r="BH26" i="168"/>
  <c r="BG26" i="168"/>
  <c r="BV25" i="168"/>
  <c r="BQ25" i="168"/>
  <c r="BI25" i="168"/>
  <c r="BH25" i="168"/>
  <c r="BG25" i="168"/>
  <c r="CE24" i="168"/>
  <c r="CC24" i="168"/>
  <c r="BV24" i="168"/>
  <c r="BQ24" i="168"/>
  <c r="BI24" i="168"/>
  <c r="BH24" i="168"/>
  <c r="BG24" i="168"/>
  <c r="BV23" i="168"/>
  <c r="BQ23" i="168"/>
  <c r="BI23" i="168"/>
  <c r="BH23" i="168"/>
  <c r="BG23" i="168"/>
  <c r="CC23" i="168"/>
  <c r="BV22" i="168"/>
  <c r="BQ22" i="168"/>
  <c r="BI22" i="168"/>
  <c r="BH22" i="168"/>
  <c r="BG22" i="168"/>
  <c r="BV21" i="168"/>
  <c r="BQ21" i="168"/>
  <c r="BI21" i="168"/>
  <c r="BH21" i="168"/>
  <c r="BG21" i="168"/>
  <c r="Y21" i="168"/>
  <c r="BV20" i="168"/>
  <c r="BQ20" i="168"/>
  <c r="BI20" i="168"/>
  <c r="BH20" i="168"/>
  <c r="BG20" i="168"/>
  <c r="Y20" i="168"/>
  <c r="CC20" i="168"/>
  <c r="CE19" i="168"/>
  <c r="CC19" i="168"/>
  <c r="BV19" i="168"/>
  <c r="BQ19" i="168"/>
  <c r="BI19" i="168"/>
  <c r="BH19" i="168"/>
  <c r="BG19" i="168"/>
  <c r="Z19" i="168"/>
  <c r="CC18" i="168"/>
  <c r="BV18" i="168"/>
  <c r="BQ18" i="168"/>
  <c r="BI18" i="168"/>
  <c r="BH18" i="168"/>
  <c r="BG18" i="168"/>
  <c r="Y18" i="168"/>
  <c r="CE18" i="168"/>
  <c r="BV17" i="168"/>
  <c r="BQ17" i="168"/>
  <c r="BI17" i="168"/>
  <c r="BH17" i="168"/>
  <c r="BG17" i="168"/>
  <c r="Z17" i="168"/>
  <c r="Y17" i="168"/>
  <c r="BV16" i="168"/>
  <c r="BQ16" i="168"/>
  <c r="BI16" i="168"/>
  <c r="BH16" i="168"/>
  <c r="BG16" i="168"/>
  <c r="Y16" i="168"/>
  <c r="Z16" i="168" s="1"/>
  <c r="CE16" i="168"/>
  <c r="CI16" i="168" s="1"/>
  <c r="CC15" i="168"/>
  <c r="BV15" i="168"/>
  <c r="BQ15" i="168"/>
  <c r="BI15" i="168"/>
  <c r="BH15" i="168"/>
  <c r="BG15" i="168"/>
  <c r="Y15" i="168"/>
  <c r="Z15" i="168" s="1"/>
  <c r="CE15" i="168"/>
  <c r="BV14" i="168"/>
  <c r="BQ14" i="168"/>
  <c r="BI14" i="168"/>
  <c r="BH14" i="168"/>
  <c r="BG14" i="168"/>
  <c r="Y14" i="168"/>
  <c r="Z14" i="168" s="1"/>
  <c r="CE14" i="168"/>
  <c r="CI14" i="168" s="1"/>
  <c r="CJ14" i="168" s="1"/>
  <c r="BQ13" i="168"/>
  <c r="BI13" i="168"/>
  <c r="BH13" i="168"/>
  <c r="BG13" i="168"/>
  <c r="Y13" i="168"/>
  <c r="CE12" i="168"/>
  <c r="CI12" i="168" s="1"/>
  <c r="CJ12" i="168" s="1"/>
  <c r="BV12" i="168"/>
  <c r="BQ12" i="168"/>
  <c r="BI12" i="168"/>
  <c r="BH12" i="168"/>
  <c r="BG12" i="168"/>
  <c r="Y12" i="168"/>
  <c r="CC12" i="168"/>
  <c r="CE11" i="168"/>
  <c r="CA11" i="168"/>
  <c r="BZ11" i="168"/>
  <c r="BY11" i="168"/>
  <c r="BQ11" i="168"/>
  <c r="BI11" i="168"/>
  <c r="BH11" i="168"/>
  <c r="BG11" i="168"/>
  <c r="Y11" i="168"/>
  <c r="CC11" i="168"/>
  <c r="CA10" i="168"/>
  <c r="BZ10" i="168"/>
  <c r="BY10" i="168"/>
  <c r="BQ10" i="168"/>
  <c r="BI10" i="168"/>
  <c r="BH10" i="168"/>
  <c r="BG10" i="168"/>
  <c r="Y10" i="168"/>
  <c r="CE10" i="168"/>
  <c r="BZ9" i="168"/>
  <c r="BY9" i="168"/>
  <c r="BQ9" i="168"/>
  <c r="BI9" i="168"/>
  <c r="BH9" i="168"/>
  <c r="BG9" i="168"/>
  <c r="Y9" i="168"/>
  <c r="BP12" i="168" s="1"/>
  <c r="CE8" i="168"/>
  <c r="CA8" i="168"/>
  <c r="BZ8" i="168"/>
  <c r="BY8" i="168"/>
  <c r="BI8" i="168"/>
  <c r="BH8" i="168"/>
  <c r="BG8" i="168"/>
  <c r="Y8" i="168"/>
  <c r="BP9" i="168" s="1"/>
  <c r="CC8" i="168"/>
  <c r="CA7" i="168"/>
  <c r="BZ7" i="168"/>
  <c r="BU74" i="168" s="1"/>
  <c r="BY7" i="168"/>
  <c r="BQ7" i="168"/>
  <c r="BI7" i="168"/>
  <c r="BH7" i="168"/>
  <c r="BG7" i="168"/>
  <c r="CE7" i="168"/>
  <c r="CI7" i="168" s="1"/>
  <c r="CJ7" i="168" s="1"/>
  <c r="CC6" i="168"/>
  <c r="CA6" i="168"/>
  <c r="BU73" i="168" s="1"/>
  <c r="BZ6" i="168"/>
  <c r="BY6" i="168"/>
  <c r="BQ6" i="168"/>
  <c r="BI6" i="168"/>
  <c r="BH6" i="168"/>
  <c r="BG6" i="168"/>
  <c r="CE6" i="168"/>
  <c r="CK5" i="168"/>
  <c r="CI4" i="168"/>
  <c r="CK4" i="168" s="1"/>
  <c r="CL4" i="168" s="1"/>
  <c r="CM4" i="168" s="1"/>
  <c r="CN4" i="168" s="1"/>
  <c r="CO4" i="168" s="1"/>
  <c r="CP4" i="168" s="1"/>
  <c r="CQ4" i="168" s="1"/>
  <c r="CR4" i="168" s="1"/>
  <c r="CS4" i="168" s="1"/>
  <c r="CT4" i="168" s="1"/>
  <c r="CU4" i="168" s="1"/>
  <c r="CV4" i="168" s="1"/>
  <c r="CW4" i="168" s="1"/>
  <c r="CX4" i="168" s="1"/>
  <c r="CY4" i="168" s="1"/>
  <c r="CZ4" i="168" s="1"/>
  <c r="DA4" i="168" s="1"/>
  <c r="DB4" i="168" s="1"/>
  <c r="DC4" i="168" s="1"/>
  <c r="DD4" i="168" s="1"/>
  <c r="DE4" i="168" s="1"/>
  <c r="DF4" i="168" s="1"/>
  <c r="DG4" i="168" s="1"/>
  <c r="DH4" i="168" s="1"/>
  <c r="DI4" i="168" s="1"/>
  <c r="DJ4" i="168" s="1"/>
  <c r="DK4" i="168" s="1"/>
  <c r="DL4" i="168" s="1"/>
  <c r="DM4" i="168" s="1"/>
  <c r="DN4" i="168" s="1"/>
  <c r="DO4" i="168" s="1"/>
  <c r="DP4" i="168" s="1"/>
  <c r="DQ4" i="168" s="1"/>
  <c r="DR4" i="168" s="1"/>
  <c r="DS4" i="168" s="1"/>
  <c r="DT4" i="168" s="1"/>
  <c r="DU4" i="168" s="1"/>
  <c r="DV4" i="168" s="1"/>
  <c r="DW4" i="168" s="1"/>
  <c r="DX4" i="168" s="1"/>
  <c r="DY4" i="168" s="1"/>
  <c r="DZ4" i="168" s="1"/>
  <c r="EA4" i="168" s="1"/>
  <c r="EB4" i="168" s="1"/>
  <c r="EC4" i="168" s="1"/>
  <c r="ED4" i="168" s="1"/>
  <c r="EE4" i="168" s="1"/>
  <c r="EF4" i="168" s="1"/>
  <c r="EG4" i="168" s="1"/>
  <c r="EH4" i="168" s="1"/>
  <c r="EI4" i="168" s="1"/>
  <c r="EJ4" i="168" s="1"/>
  <c r="EK4" i="168" s="1"/>
  <c r="EL4" i="168" s="1"/>
  <c r="EM4" i="168" s="1"/>
  <c r="EN4" i="168" s="1"/>
  <c r="EO4" i="168" s="1"/>
  <c r="EP4" i="168" s="1"/>
  <c r="EQ4" i="168" s="1"/>
  <c r="ER4" i="168" s="1"/>
  <c r="ES4" i="168" s="1"/>
  <c r="ET4" i="168" s="1"/>
  <c r="EU4" i="168" s="1"/>
  <c r="EV4" i="168" s="1"/>
  <c r="EW4" i="168" s="1"/>
  <c r="EX4" i="168" s="1"/>
  <c r="EY4" i="168" s="1"/>
  <c r="EZ4" i="168" s="1"/>
  <c r="FA4" i="168" s="1"/>
  <c r="FB4" i="168" s="1"/>
  <c r="FC4" i="168" s="1"/>
  <c r="FD4" i="168" s="1"/>
  <c r="FE4" i="168" s="1"/>
  <c r="FF4" i="168" s="1"/>
  <c r="FG4" i="168" s="1"/>
  <c r="FH4" i="168" s="1"/>
  <c r="FI4" i="168" s="1"/>
  <c r="FJ4" i="168" s="1"/>
  <c r="FK4" i="168" s="1"/>
  <c r="FL4" i="168" s="1"/>
  <c r="FM4" i="168" s="1"/>
  <c r="FN4" i="168" s="1"/>
  <c r="FO4" i="168" s="1"/>
  <c r="FP4" i="168" s="1"/>
  <c r="FQ4" i="168" s="1"/>
  <c r="FR4" i="168" s="1"/>
  <c r="FS4" i="168" s="1"/>
  <c r="FT4" i="168" s="1"/>
  <c r="FU4" i="168" s="1"/>
  <c r="FV4" i="168" s="1"/>
  <c r="FW4" i="168" s="1"/>
  <c r="FX4" i="168" s="1"/>
  <c r="FY4" i="168" s="1"/>
  <c r="FZ4" i="168" s="1"/>
  <c r="GA4" i="168" s="1"/>
  <c r="GB4" i="168" s="1"/>
  <c r="GC4" i="168" s="1"/>
  <c r="GD4" i="168" s="1"/>
  <c r="GE4" i="168" s="1"/>
  <c r="GF4" i="168" s="1"/>
  <c r="GG4" i="168" s="1"/>
  <c r="GH4" i="168" s="1"/>
  <c r="GI4" i="168" s="1"/>
  <c r="GJ4" i="168" s="1"/>
  <c r="GK4" i="168" s="1"/>
  <c r="GL4" i="168" s="1"/>
  <c r="GM4" i="168" s="1"/>
  <c r="GN4" i="168" s="1"/>
  <c r="GO4" i="168" s="1"/>
  <c r="GP4" i="168" s="1"/>
  <c r="GQ4" i="168" s="1"/>
  <c r="GR4" i="168" s="1"/>
  <c r="GS4" i="168" s="1"/>
  <c r="GT4" i="168" s="1"/>
  <c r="GU4" i="168" s="1"/>
  <c r="GV4" i="168" s="1"/>
  <c r="GW4" i="168" s="1"/>
  <c r="GX4" i="168" s="1"/>
  <c r="GY4" i="168" s="1"/>
  <c r="GZ4" i="168" s="1"/>
  <c r="HA4" i="168" s="1"/>
  <c r="BP8" i="168" l="1"/>
  <c r="BP7" i="168"/>
  <c r="BP10" i="168"/>
  <c r="BP11" i="168"/>
  <c r="BU75" i="168"/>
  <c r="BV75" i="169"/>
  <c r="N120" i="104"/>
  <c r="CQ31" i="169"/>
  <c r="N118" i="104"/>
  <c r="CQ31" i="171"/>
  <c r="P117" i="104"/>
  <c r="CS31" i="170"/>
  <c r="CR27" i="173"/>
  <c r="CR26" i="173"/>
  <c r="CR23" i="173"/>
  <c r="CR24" i="173"/>
  <c r="CR21" i="173"/>
  <c r="CR19" i="173"/>
  <c r="CR25" i="173"/>
  <c r="CR20" i="173"/>
  <c r="CR22" i="173"/>
  <c r="CR18" i="173"/>
  <c r="CR17" i="173"/>
  <c r="CR16" i="173"/>
  <c r="CR12" i="173"/>
  <c r="CR15" i="173"/>
  <c r="CR11" i="173"/>
  <c r="CR14" i="173"/>
  <c r="CR10" i="173"/>
  <c r="CR7" i="173"/>
  <c r="CR8" i="173"/>
  <c r="CR9" i="173"/>
  <c r="CR6" i="173"/>
  <c r="CS5" i="173"/>
  <c r="CO13" i="173"/>
  <c r="CN28" i="173"/>
  <c r="CS26" i="171"/>
  <c r="CS21" i="171"/>
  <c r="CS25" i="171"/>
  <c r="CS24" i="171"/>
  <c r="CS27" i="171"/>
  <c r="CS23" i="171"/>
  <c r="CS22" i="171"/>
  <c r="CS17" i="171"/>
  <c r="CS15" i="171"/>
  <c r="CS19" i="171"/>
  <c r="CS16" i="171"/>
  <c r="CS10" i="171"/>
  <c r="CS12" i="171"/>
  <c r="CS9" i="171"/>
  <c r="CS8" i="171"/>
  <c r="CS18" i="171"/>
  <c r="CS14" i="171"/>
  <c r="CS7" i="171"/>
  <c r="CS13" i="171"/>
  <c r="CS11" i="171"/>
  <c r="CS6" i="171"/>
  <c r="CT5" i="171"/>
  <c r="CS31" i="172"/>
  <c r="Q119" i="104" s="1"/>
  <c r="CS27" i="172"/>
  <c r="CS23" i="172"/>
  <c r="CS25" i="172"/>
  <c r="CS26" i="172"/>
  <c r="CS22" i="172"/>
  <c r="CS19" i="172"/>
  <c r="CS20" i="172"/>
  <c r="CS24" i="172"/>
  <c r="CS18" i="172"/>
  <c r="CS21" i="172"/>
  <c r="CS15" i="172"/>
  <c r="CS16" i="172"/>
  <c r="CS10" i="172"/>
  <c r="CS12" i="172"/>
  <c r="CS14" i="172"/>
  <c r="CS17" i="172"/>
  <c r="CS13" i="172"/>
  <c r="CS11" i="172"/>
  <c r="CS7" i="172"/>
  <c r="CS9" i="172"/>
  <c r="CS8" i="172"/>
  <c r="CT5" i="172"/>
  <c r="CP28" i="172"/>
  <c r="CQ6" i="172"/>
  <c r="CP20" i="171"/>
  <c r="CO28" i="171"/>
  <c r="CR6" i="170"/>
  <c r="CU25" i="170"/>
  <c r="CU26" i="170"/>
  <c r="CU24" i="170"/>
  <c r="CU22" i="170"/>
  <c r="CU23" i="170"/>
  <c r="CU21" i="170"/>
  <c r="CU20" i="170"/>
  <c r="CU27" i="170"/>
  <c r="CU19" i="170"/>
  <c r="CU17" i="170"/>
  <c r="CU18" i="170"/>
  <c r="CU16" i="170"/>
  <c r="CU15" i="170"/>
  <c r="CU12" i="170"/>
  <c r="CU11" i="170"/>
  <c r="CU13" i="170"/>
  <c r="CU9" i="170"/>
  <c r="CU7" i="170"/>
  <c r="CU14" i="170"/>
  <c r="CV5" i="170"/>
  <c r="CU8" i="170"/>
  <c r="CP10" i="170"/>
  <c r="CO28" i="170"/>
  <c r="CP28" i="169"/>
  <c r="CQ6" i="169"/>
  <c r="CS27" i="169"/>
  <c r="CS26" i="169"/>
  <c r="CS25" i="169"/>
  <c r="CS24" i="169"/>
  <c r="CS23" i="169"/>
  <c r="CS18" i="169"/>
  <c r="CS16" i="169"/>
  <c r="CS22" i="169"/>
  <c r="CS21" i="169"/>
  <c r="CS20" i="169"/>
  <c r="CS17" i="169"/>
  <c r="CS15" i="169"/>
  <c r="CS19" i="169"/>
  <c r="CS13" i="169"/>
  <c r="CS11" i="169"/>
  <c r="CS14" i="169"/>
  <c r="CS10" i="169"/>
  <c r="CS12" i="169"/>
  <c r="CS8" i="169"/>
  <c r="CS9" i="169"/>
  <c r="CS7" i="169"/>
  <c r="CT5" i="169"/>
  <c r="T21" i="168"/>
  <c r="T14" i="168"/>
  <c r="T15" i="168"/>
  <c r="T24" i="168"/>
  <c r="T25" i="168"/>
  <c r="T27" i="168"/>
  <c r="T22" i="168"/>
  <c r="T20" i="168"/>
  <c r="T12" i="168"/>
  <c r="T26" i="168"/>
  <c r="T16" i="168"/>
  <c r="T17" i="168"/>
  <c r="T18" i="168"/>
  <c r="T19" i="168"/>
  <c r="T23" i="168"/>
  <c r="CJ16" i="168"/>
  <c r="CK16" i="168" s="1"/>
  <c r="CI8" i="168"/>
  <c r="CJ8" i="168" s="1"/>
  <c r="CK8" i="168" s="1"/>
  <c r="CI10" i="168"/>
  <c r="CJ10" i="168" s="1"/>
  <c r="CK10" i="168" s="1"/>
  <c r="CI6" i="168"/>
  <c r="CK26" i="168"/>
  <c r="CK12" i="168"/>
  <c r="CK14" i="168"/>
  <c r="CK7" i="168"/>
  <c r="CL5" i="168"/>
  <c r="CC10" i="168"/>
  <c r="CI11" i="168"/>
  <c r="CJ11" i="168" s="1"/>
  <c r="CK11" i="168" s="1"/>
  <c r="BP29" i="168"/>
  <c r="BP26" i="168"/>
  <c r="BP22" i="168"/>
  <c r="BP28" i="168"/>
  <c r="BP24" i="168"/>
  <c r="BP23" i="168"/>
  <c r="BP27" i="168"/>
  <c r="BP25" i="168"/>
  <c r="BP21" i="168"/>
  <c r="BP19" i="168"/>
  <c r="BP20" i="168"/>
  <c r="BP18" i="168"/>
  <c r="BP16" i="168"/>
  <c r="BP14" i="168"/>
  <c r="BP13" i="168"/>
  <c r="BP17" i="168"/>
  <c r="BP15" i="168"/>
  <c r="CE17" i="168"/>
  <c r="CC17" i="168"/>
  <c r="BP6" i="168"/>
  <c r="CC7" i="168"/>
  <c r="CE9" i="168"/>
  <c r="CC9" i="168"/>
  <c r="CE13" i="168"/>
  <c r="CC13" i="168"/>
  <c r="CI15" i="168"/>
  <c r="CJ15" i="168" s="1"/>
  <c r="CK15" i="168" s="1"/>
  <c r="CC14" i="168"/>
  <c r="CC16" i="168"/>
  <c r="CI19" i="168"/>
  <c r="CJ19" i="168" s="1"/>
  <c r="CK19" i="168" s="1"/>
  <c r="CE21" i="168"/>
  <c r="CC21" i="168"/>
  <c r="CI18" i="168"/>
  <c r="CJ18" i="168" s="1"/>
  <c r="CK18" i="168" s="1"/>
  <c r="CE22" i="168"/>
  <c r="CC22" i="168"/>
  <c r="CI24" i="168"/>
  <c r="CJ24" i="168" s="1"/>
  <c r="CK24" i="168" s="1"/>
  <c r="CE20" i="168"/>
  <c r="CE25" i="168"/>
  <c r="CC25" i="168"/>
  <c r="CE23" i="168"/>
  <c r="CJ27" i="168"/>
  <c r="CK27" i="168" s="1"/>
  <c r="BG28" i="168"/>
  <c r="Q117" i="104" l="1"/>
  <c r="CT31" i="170"/>
  <c r="O118" i="104"/>
  <c r="CR31" i="171"/>
  <c r="O120" i="104"/>
  <c r="CR31" i="169"/>
  <c r="CO28" i="173"/>
  <c r="CP13" i="173"/>
  <c r="CS27" i="173"/>
  <c r="CS26" i="173"/>
  <c r="CS25" i="173"/>
  <c r="CS23" i="173"/>
  <c r="CS24" i="173"/>
  <c r="CS22" i="173"/>
  <c r="CS19" i="173"/>
  <c r="CS18" i="173"/>
  <c r="CS15" i="173"/>
  <c r="CS20" i="173"/>
  <c r="CS17" i="173"/>
  <c r="CS21" i="173"/>
  <c r="CS16" i="173"/>
  <c r="CS12" i="173"/>
  <c r="CS11" i="173"/>
  <c r="CS14" i="173"/>
  <c r="CS10" i="173"/>
  <c r="CS8" i="173"/>
  <c r="CS9" i="173"/>
  <c r="CS6" i="173"/>
  <c r="CT5" i="173"/>
  <c r="CS7" i="173"/>
  <c r="CQ20" i="171"/>
  <c r="CP28" i="171"/>
  <c r="CT31" i="172"/>
  <c r="R119" i="104" s="1"/>
  <c r="CT27" i="172"/>
  <c r="CT26" i="172"/>
  <c r="CT24" i="172"/>
  <c r="CT25" i="172"/>
  <c r="CT21" i="172"/>
  <c r="CT22" i="172"/>
  <c r="CT20" i="172"/>
  <c r="CT18" i="172"/>
  <c r="CT23" i="172"/>
  <c r="CT16" i="172"/>
  <c r="CT14" i="172"/>
  <c r="CT19" i="172"/>
  <c r="CT17" i="172"/>
  <c r="CT9" i="172"/>
  <c r="CT8" i="172"/>
  <c r="CT12" i="172"/>
  <c r="CT15" i="172"/>
  <c r="CT13" i="172"/>
  <c r="CT11" i="172"/>
  <c r="CT7" i="172"/>
  <c r="CT10" i="172"/>
  <c r="CU5" i="172"/>
  <c r="CQ28" i="172"/>
  <c r="CR6" i="172"/>
  <c r="CT26" i="171"/>
  <c r="CT25" i="171"/>
  <c r="CT24" i="171"/>
  <c r="CT27" i="171"/>
  <c r="CT23" i="171"/>
  <c r="CT22" i="171"/>
  <c r="CT17" i="171"/>
  <c r="CT15" i="171"/>
  <c r="CT13" i="171"/>
  <c r="CT19" i="171"/>
  <c r="CT21" i="171"/>
  <c r="CT18" i="171"/>
  <c r="CT16" i="171"/>
  <c r="CT14" i="171"/>
  <c r="CT12" i="171"/>
  <c r="CT9" i="171"/>
  <c r="CT7" i="171"/>
  <c r="CT6" i="171"/>
  <c r="CT11" i="171"/>
  <c r="CU5" i="171"/>
  <c r="CT8" i="171"/>
  <c r="CT10" i="171"/>
  <c r="CQ10" i="170"/>
  <c r="CP28" i="170"/>
  <c r="CV27" i="170"/>
  <c r="CV24" i="170"/>
  <c r="CV26" i="170"/>
  <c r="CV23" i="170"/>
  <c r="CV25" i="170"/>
  <c r="CV21" i="170"/>
  <c r="CV22" i="170"/>
  <c r="CV19" i="170"/>
  <c r="CV18" i="170"/>
  <c r="CV11" i="170"/>
  <c r="CV20" i="170"/>
  <c r="CV15" i="170"/>
  <c r="CV12" i="170"/>
  <c r="CV14" i="170"/>
  <c r="CV17" i="170"/>
  <c r="CV16" i="170"/>
  <c r="CV13" i="170"/>
  <c r="CV9" i="170"/>
  <c r="CV8" i="170"/>
  <c r="CW5" i="170"/>
  <c r="CV7" i="170"/>
  <c r="CS6" i="170"/>
  <c r="CT26" i="169"/>
  <c r="CT25" i="169"/>
  <c r="CT27" i="169"/>
  <c r="CT21" i="169"/>
  <c r="CT23" i="169"/>
  <c r="CT22" i="169"/>
  <c r="CT20" i="169"/>
  <c r="CT19" i="169"/>
  <c r="CT15" i="169"/>
  <c r="CT24" i="169"/>
  <c r="CT18" i="169"/>
  <c r="CT17" i="169"/>
  <c r="CT16" i="169"/>
  <c r="CT14" i="169"/>
  <c r="CT12" i="169"/>
  <c r="CT13" i="169"/>
  <c r="CT11" i="169"/>
  <c r="CT10" i="169"/>
  <c r="CU5" i="169"/>
  <c r="CT9" i="169"/>
  <c r="CT8" i="169"/>
  <c r="CT7" i="169"/>
  <c r="CQ28" i="169"/>
  <c r="CR6" i="169"/>
  <c r="BQ8" i="168"/>
  <c r="CI21" i="168"/>
  <c r="CJ21" i="168" s="1"/>
  <c r="CK21" i="168" s="1"/>
  <c r="CL21" i="168" s="1"/>
  <c r="CI13" i="168"/>
  <c r="CJ13" i="168" s="1"/>
  <c r="CK13" i="168" s="1"/>
  <c r="CL13" i="168" s="1"/>
  <c r="CI9" i="168"/>
  <c r="CI23" i="168"/>
  <c r="CJ23" i="168" s="1"/>
  <c r="CK23" i="168" s="1"/>
  <c r="CL23" i="168" s="1"/>
  <c r="M29" i="168"/>
  <c r="Z21" i="168" s="1"/>
  <c r="CJ6" i="168"/>
  <c r="CI22" i="168"/>
  <c r="CJ22" i="168" s="1"/>
  <c r="CK22" i="168" s="1"/>
  <c r="CL22" i="168" s="1"/>
  <c r="CI17" i="168"/>
  <c r="CJ17" i="168" s="1"/>
  <c r="CK17" i="168" s="1"/>
  <c r="CL17" i="168" s="1"/>
  <c r="K28" i="168"/>
  <c r="CI20" i="168"/>
  <c r="CJ20" i="168" s="1"/>
  <c r="CK20" i="168" s="1"/>
  <c r="CL20" i="168" s="1"/>
  <c r="CI25" i="168"/>
  <c r="CJ25" i="168" s="1"/>
  <c r="CK25" i="168" s="1"/>
  <c r="CL25" i="168" s="1"/>
  <c r="CL27" i="168"/>
  <c r="CL24" i="168"/>
  <c r="CL26" i="168"/>
  <c r="CL19" i="168"/>
  <c r="CL18" i="168"/>
  <c r="CL16" i="168"/>
  <c r="CL15" i="168"/>
  <c r="CL14" i="168"/>
  <c r="CL11" i="168"/>
  <c r="CL10" i="168"/>
  <c r="CL8" i="168"/>
  <c r="CL7" i="168"/>
  <c r="CM5" i="168"/>
  <c r="CL12" i="168"/>
  <c r="P120" i="104" l="1"/>
  <c r="CS31" i="169"/>
  <c r="P118" i="104"/>
  <c r="CS31" i="171"/>
  <c r="R117" i="104"/>
  <c r="CU31" i="170"/>
  <c r="CT27" i="173"/>
  <c r="CT26" i="173"/>
  <c r="CT25" i="173"/>
  <c r="CT24" i="173"/>
  <c r="CT22" i="173"/>
  <c r="CT21" i="173"/>
  <c r="CT18" i="173"/>
  <c r="CT20" i="173"/>
  <c r="CT17" i="173"/>
  <c r="CT19" i="173"/>
  <c r="CT16" i="173"/>
  <c r="CT14" i="173"/>
  <c r="CT23" i="173"/>
  <c r="CT12" i="173"/>
  <c r="CT11" i="173"/>
  <c r="CT15" i="173"/>
  <c r="CT9" i="173"/>
  <c r="CT8" i="173"/>
  <c r="CT6" i="173"/>
  <c r="CU5" i="173"/>
  <c r="CT7" i="173"/>
  <c r="CT10" i="173"/>
  <c r="CP28" i="173"/>
  <c r="CQ13" i="173"/>
  <c r="CR20" i="171"/>
  <c r="CQ28" i="171"/>
  <c r="CR28" i="172"/>
  <c r="CS6" i="172"/>
  <c r="CU25" i="171"/>
  <c r="CU24" i="171"/>
  <c r="CU27" i="171"/>
  <c r="CU23" i="171"/>
  <c r="CU22" i="171"/>
  <c r="CU17" i="171"/>
  <c r="CU15" i="171"/>
  <c r="CU13" i="171"/>
  <c r="CU19" i="171"/>
  <c r="CU21" i="171"/>
  <c r="CU18" i="171"/>
  <c r="CU16" i="171"/>
  <c r="CU14" i="171"/>
  <c r="CU11" i="171"/>
  <c r="CU10" i="171"/>
  <c r="CU6" i="171"/>
  <c r="CU26" i="171"/>
  <c r="CU8" i="171"/>
  <c r="CV5" i="171"/>
  <c r="CU7" i="171"/>
  <c r="CU9" i="171"/>
  <c r="CU12" i="171"/>
  <c r="CU31" i="172"/>
  <c r="S119" i="104" s="1"/>
  <c r="CU26" i="172"/>
  <c r="CU27" i="172"/>
  <c r="CU25" i="172"/>
  <c r="CU24" i="172"/>
  <c r="CU23" i="172"/>
  <c r="CU22" i="172"/>
  <c r="CU21" i="172"/>
  <c r="CU20" i="172"/>
  <c r="CU16" i="172"/>
  <c r="CU14" i="172"/>
  <c r="CU19" i="172"/>
  <c r="CU17" i="172"/>
  <c r="CU15" i="172"/>
  <c r="CU18" i="172"/>
  <c r="CU12" i="172"/>
  <c r="CU13" i="172"/>
  <c r="CU10" i="172"/>
  <c r="CU7" i="172"/>
  <c r="CU9" i="172"/>
  <c r="CU8" i="172"/>
  <c r="CU11" i="172"/>
  <c r="CV5" i="172"/>
  <c r="CT6" i="170"/>
  <c r="CW27" i="170"/>
  <c r="CW25" i="170"/>
  <c r="CW21" i="170"/>
  <c r="CW22" i="170"/>
  <c r="CW26" i="170"/>
  <c r="CW23" i="170"/>
  <c r="CW17" i="170"/>
  <c r="CW15" i="170"/>
  <c r="CW24" i="170"/>
  <c r="CW19" i="170"/>
  <c r="CW18" i="170"/>
  <c r="CW14" i="170"/>
  <c r="CW16" i="170"/>
  <c r="CW20" i="170"/>
  <c r="CW13" i="170"/>
  <c r="CW9" i="170"/>
  <c r="CW8" i="170"/>
  <c r="CW12" i="170"/>
  <c r="CW11" i="170"/>
  <c r="CX5" i="170"/>
  <c r="CW7" i="170"/>
  <c r="CR10" i="170"/>
  <c r="CQ28" i="170"/>
  <c r="CU24" i="169"/>
  <c r="CU27" i="169"/>
  <c r="CU26" i="169"/>
  <c r="CU23" i="169"/>
  <c r="CU22" i="169"/>
  <c r="CU20" i="169"/>
  <c r="CU25" i="169"/>
  <c r="CU21" i="169"/>
  <c r="CU19" i="169"/>
  <c r="CU18" i="169"/>
  <c r="CU17" i="169"/>
  <c r="CU16" i="169"/>
  <c r="CU15" i="169"/>
  <c r="CU11" i="169"/>
  <c r="CU14" i="169"/>
  <c r="CU12" i="169"/>
  <c r="CU13" i="169"/>
  <c r="CU9" i="169"/>
  <c r="CU7" i="169"/>
  <c r="CU10" i="169"/>
  <c r="CU8" i="169"/>
  <c r="CV5" i="169"/>
  <c r="CR28" i="169"/>
  <c r="CS6" i="169"/>
  <c r="CI28" i="168"/>
  <c r="CJ9" i="168"/>
  <c r="CK9" i="168" s="1"/>
  <c r="CL9" i="168" s="1"/>
  <c r="CM9" i="168" s="1"/>
  <c r="BM28" i="168"/>
  <c r="P28" i="168" s="1"/>
  <c r="BQ28" i="168"/>
  <c r="CM26" i="168"/>
  <c r="CM25" i="168"/>
  <c r="CM22" i="168"/>
  <c r="CM23" i="168"/>
  <c r="CM24" i="168"/>
  <c r="CM19" i="168"/>
  <c r="CM20" i="168"/>
  <c r="CM21" i="168"/>
  <c r="CM16" i="168"/>
  <c r="CM17" i="168"/>
  <c r="CM27" i="168"/>
  <c r="CM15" i="168"/>
  <c r="CM13" i="168"/>
  <c r="CM11" i="168"/>
  <c r="CM18" i="168"/>
  <c r="CM14" i="168"/>
  <c r="CM10" i="168"/>
  <c r="CM12" i="168"/>
  <c r="CM8" i="168"/>
  <c r="CN5" i="168"/>
  <c r="CM7" i="168"/>
  <c r="CK6" i="168"/>
  <c r="M26" i="56"/>
  <c r="N26" i="56" s="1"/>
  <c r="K26" i="56"/>
  <c r="M38" i="56"/>
  <c r="N38" i="56" s="1"/>
  <c r="K38" i="56"/>
  <c r="M37" i="56"/>
  <c r="N37" i="56" s="1"/>
  <c r="K37" i="56"/>
  <c r="S117" i="104" l="1"/>
  <c r="CV31" i="170"/>
  <c r="Q118" i="104"/>
  <c r="CT31" i="171"/>
  <c r="Q120" i="104"/>
  <c r="CT31" i="169"/>
  <c r="CU27" i="173"/>
  <c r="CU26" i="173"/>
  <c r="CU24" i="173"/>
  <c r="CU25" i="173"/>
  <c r="CU23" i="173"/>
  <c r="CU20" i="173"/>
  <c r="CU22" i="173"/>
  <c r="CU21" i="173"/>
  <c r="CU17" i="173"/>
  <c r="CU19" i="173"/>
  <c r="CU15" i="173"/>
  <c r="CU18" i="173"/>
  <c r="CU14" i="173"/>
  <c r="CU7" i="173"/>
  <c r="CU16" i="173"/>
  <c r="CU6" i="173"/>
  <c r="CU9" i="173"/>
  <c r="CV5" i="173"/>
  <c r="CU12" i="173"/>
  <c r="CU10" i="173"/>
  <c r="CU11" i="173"/>
  <c r="CU8" i="173"/>
  <c r="CQ28" i="173"/>
  <c r="CR13" i="173"/>
  <c r="CS28" i="172"/>
  <c r="CT6" i="172"/>
  <c r="CV24" i="171"/>
  <c r="CV27" i="171"/>
  <c r="CV23" i="171"/>
  <c r="CV26" i="171"/>
  <c r="CV21" i="171"/>
  <c r="CV19" i="171"/>
  <c r="CV11" i="171"/>
  <c r="CV25" i="171"/>
  <c r="CV18" i="171"/>
  <c r="CV22" i="171"/>
  <c r="CV15" i="171"/>
  <c r="CV14" i="171"/>
  <c r="CV17" i="171"/>
  <c r="CV6" i="171"/>
  <c r="CV13" i="171"/>
  <c r="CV10" i="171"/>
  <c r="CV12" i="171"/>
  <c r="CV9" i="171"/>
  <c r="CV8" i="171"/>
  <c r="CW5" i="171"/>
  <c r="CV7" i="171"/>
  <c r="CV16" i="171"/>
  <c r="CV27" i="172"/>
  <c r="CV31" i="172"/>
  <c r="T119" i="104" s="1"/>
  <c r="CV26" i="172"/>
  <c r="CV25" i="172"/>
  <c r="CV24" i="172"/>
  <c r="CV23" i="172"/>
  <c r="CV20" i="172"/>
  <c r="CV22" i="172"/>
  <c r="CV18" i="172"/>
  <c r="CV21" i="172"/>
  <c r="CV16" i="172"/>
  <c r="CV19" i="172"/>
  <c r="CV17" i="172"/>
  <c r="CV15" i="172"/>
  <c r="CV13" i="172"/>
  <c r="CV11" i="172"/>
  <c r="CV14" i="172"/>
  <c r="CV9" i="172"/>
  <c r="CV12" i="172"/>
  <c r="CV8" i="172"/>
  <c r="CV10" i="172"/>
  <c r="CW5" i="172"/>
  <c r="CV7" i="172"/>
  <c r="CR28" i="171"/>
  <c r="CS20" i="171"/>
  <c r="CS10" i="170"/>
  <c r="CR28" i="170"/>
  <c r="CX27" i="170"/>
  <c r="CX23" i="170"/>
  <c r="CX26" i="170"/>
  <c r="CX24" i="170"/>
  <c r="CX21" i="170"/>
  <c r="CX25" i="170"/>
  <c r="CX19" i="170"/>
  <c r="CX18" i="170"/>
  <c r="CX16" i="170"/>
  <c r="CX14" i="170"/>
  <c r="CX20" i="170"/>
  <c r="CX22" i="170"/>
  <c r="CX17" i="170"/>
  <c r="CX15" i="170"/>
  <c r="CX13" i="170"/>
  <c r="CX12" i="170"/>
  <c r="CX11" i="170"/>
  <c r="CX7" i="170"/>
  <c r="CY5" i="170"/>
  <c r="CX8" i="170"/>
  <c r="CX9" i="170"/>
  <c r="CU6" i="170"/>
  <c r="CV27" i="169"/>
  <c r="CV26" i="169"/>
  <c r="CV23" i="169"/>
  <c r="CV22" i="169"/>
  <c r="CV25" i="169"/>
  <c r="CV24" i="169"/>
  <c r="CV21" i="169"/>
  <c r="CV18" i="169"/>
  <c r="CV14" i="169"/>
  <c r="CV16" i="169"/>
  <c r="CV20" i="169"/>
  <c r="CV15" i="169"/>
  <c r="CV17" i="169"/>
  <c r="CV10" i="169"/>
  <c r="CV12" i="169"/>
  <c r="CV13" i="169"/>
  <c r="CV9" i="169"/>
  <c r="CV8" i="169"/>
  <c r="CV19" i="169"/>
  <c r="CV11" i="169"/>
  <c r="CV7" i="169"/>
  <c r="CW5" i="169"/>
  <c r="CS28" i="169"/>
  <c r="CT6" i="169"/>
  <c r="CJ28" i="168"/>
  <c r="CK28" i="168"/>
  <c r="CL6" i="168"/>
  <c r="CN26" i="168"/>
  <c r="CN23" i="168"/>
  <c r="CN27" i="168"/>
  <c r="CN25" i="168"/>
  <c r="CN20" i="168"/>
  <c r="CN21" i="168"/>
  <c r="CN24" i="168"/>
  <c r="CN22" i="168"/>
  <c r="CN19" i="168"/>
  <c r="CN17" i="168"/>
  <c r="CN18" i="168"/>
  <c r="CN13" i="168"/>
  <c r="CN11" i="168"/>
  <c r="CN14" i="168"/>
  <c r="CN9" i="168"/>
  <c r="CN12" i="168"/>
  <c r="CN8" i="168"/>
  <c r="CN10" i="168"/>
  <c r="CO5" i="168"/>
  <c r="CN7" i="168"/>
  <c r="CN16" i="168"/>
  <c r="CN15" i="168"/>
  <c r="R120" i="104" l="1"/>
  <c r="CU31" i="169"/>
  <c r="R118" i="104"/>
  <c r="CU31" i="171"/>
  <c r="T117" i="104"/>
  <c r="CW31" i="170"/>
  <c r="CR28" i="173"/>
  <c r="CS13" i="173"/>
  <c r="CV27" i="173"/>
  <c r="CV25" i="173"/>
  <c r="CV24" i="173"/>
  <c r="CV26" i="173"/>
  <c r="CV23" i="173"/>
  <c r="CV20" i="173"/>
  <c r="CV22" i="173"/>
  <c r="CV21" i="173"/>
  <c r="CV19" i="173"/>
  <c r="CV16" i="173"/>
  <c r="CV18" i="173"/>
  <c r="CV15" i="173"/>
  <c r="CV14" i="173"/>
  <c r="CV9" i="173"/>
  <c r="CW5" i="173"/>
  <c r="CV17" i="173"/>
  <c r="CV12" i="173"/>
  <c r="CV10" i="173"/>
  <c r="CV11" i="173"/>
  <c r="CV8" i="173"/>
  <c r="CV6" i="173"/>
  <c r="CV7" i="173"/>
  <c r="CS28" i="171"/>
  <c r="CT20" i="171"/>
  <c r="CW31" i="172"/>
  <c r="U119" i="104" s="1"/>
  <c r="CW26" i="172"/>
  <c r="CW25" i="172"/>
  <c r="CW27" i="172"/>
  <c r="CW24" i="172"/>
  <c r="CW23" i="172"/>
  <c r="CW22" i="172"/>
  <c r="CW21" i="172"/>
  <c r="CW19" i="172"/>
  <c r="CW20" i="172"/>
  <c r="CW16" i="172"/>
  <c r="CW17" i="172"/>
  <c r="CW15" i="172"/>
  <c r="CW18" i="172"/>
  <c r="CW11" i="172"/>
  <c r="CW14" i="172"/>
  <c r="CW13" i="172"/>
  <c r="CW12" i="172"/>
  <c r="CW8" i="172"/>
  <c r="CW10" i="172"/>
  <c r="CW9" i="172"/>
  <c r="CX5" i="172"/>
  <c r="CW7" i="172"/>
  <c r="CW27" i="171"/>
  <c r="CW23" i="171"/>
  <c r="CW22" i="171"/>
  <c r="CW26" i="171"/>
  <c r="CW21" i="171"/>
  <c r="CW25" i="171"/>
  <c r="CW19" i="171"/>
  <c r="CW11" i="171"/>
  <c r="CW18" i="171"/>
  <c r="CW16" i="171"/>
  <c r="CW24" i="171"/>
  <c r="CW14" i="171"/>
  <c r="CW17" i="171"/>
  <c r="CW6" i="171"/>
  <c r="CW13" i="171"/>
  <c r="CW10" i="171"/>
  <c r="CW12" i="171"/>
  <c r="CW9" i="171"/>
  <c r="CW8" i="171"/>
  <c r="CW7" i="171"/>
  <c r="CX5" i="171"/>
  <c r="CW15" i="171"/>
  <c r="CT28" i="172"/>
  <c r="CU6" i="172"/>
  <c r="CV6" i="170"/>
  <c r="CT10" i="170"/>
  <c r="CS28" i="170"/>
  <c r="CY27" i="170"/>
  <c r="CY26" i="170"/>
  <c r="CY25" i="170"/>
  <c r="CY23" i="170"/>
  <c r="CY24" i="170"/>
  <c r="CY22" i="170"/>
  <c r="CY19" i="170"/>
  <c r="CY18" i="170"/>
  <c r="CY20" i="170"/>
  <c r="CY14" i="170"/>
  <c r="CY16" i="170"/>
  <c r="CY12" i="170"/>
  <c r="CY21" i="170"/>
  <c r="CY15" i="170"/>
  <c r="CY13" i="170"/>
  <c r="CY17" i="170"/>
  <c r="CY9" i="170"/>
  <c r="CY8" i="170"/>
  <c r="CY7" i="170"/>
  <c r="CY11" i="170"/>
  <c r="CZ5" i="170"/>
  <c r="CT28" i="169"/>
  <c r="CU6" i="169"/>
  <c r="CW27" i="169"/>
  <c r="CW26" i="169"/>
  <c r="CW25" i="169"/>
  <c r="CW23" i="169"/>
  <c r="CW22" i="169"/>
  <c r="CW24" i="169"/>
  <c r="CW17" i="169"/>
  <c r="CW19" i="169"/>
  <c r="CW18" i="169"/>
  <c r="CW16" i="169"/>
  <c r="CW20" i="169"/>
  <c r="CW21" i="169"/>
  <c r="CW14" i="169"/>
  <c r="CW12" i="169"/>
  <c r="CW13" i="169"/>
  <c r="CW9" i="169"/>
  <c r="CW15" i="169"/>
  <c r="CW11" i="169"/>
  <c r="CW10" i="169"/>
  <c r="CW7" i="169"/>
  <c r="CW8" i="169"/>
  <c r="CX5" i="169"/>
  <c r="CL28" i="168"/>
  <c r="CM6" i="168"/>
  <c r="CO27" i="168"/>
  <c r="CO26" i="168"/>
  <c r="CO21" i="168"/>
  <c r="CO25" i="168"/>
  <c r="CO24" i="168"/>
  <c r="CO22" i="168"/>
  <c r="CO23" i="168"/>
  <c r="CO19" i="168"/>
  <c r="CO18" i="168"/>
  <c r="CO16" i="168"/>
  <c r="CO20" i="168"/>
  <c r="CO13" i="168"/>
  <c r="CO11" i="168"/>
  <c r="CO14" i="168"/>
  <c r="CO10" i="168"/>
  <c r="CO17" i="168"/>
  <c r="CO12" i="168"/>
  <c r="CO8" i="168"/>
  <c r="CO9" i="168"/>
  <c r="CP5" i="168"/>
  <c r="CO7" i="168"/>
  <c r="CO15" i="168"/>
  <c r="U117" i="104" l="1"/>
  <c r="CX31" i="170"/>
  <c r="S118" i="104"/>
  <c r="CV31" i="171"/>
  <c r="S120" i="104"/>
  <c r="CV31" i="169"/>
  <c r="CW27" i="173"/>
  <c r="CW26" i="173"/>
  <c r="CW25" i="173"/>
  <c r="CW23" i="173"/>
  <c r="CW22" i="173"/>
  <c r="CW24" i="173"/>
  <c r="CW21" i="173"/>
  <c r="CW19" i="173"/>
  <c r="CW16" i="173"/>
  <c r="CW15" i="173"/>
  <c r="CW18" i="173"/>
  <c r="CW17" i="173"/>
  <c r="CW20" i="173"/>
  <c r="CW14" i="173"/>
  <c r="CW12" i="173"/>
  <c r="CW11" i="173"/>
  <c r="CW10" i="173"/>
  <c r="CW7" i="173"/>
  <c r="CW8" i="173"/>
  <c r="CW6" i="173"/>
  <c r="CX5" i="173"/>
  <c r="CW9" i="173"/>
  <c r="CS28" i="173"/>
  <c r="CT13" i="173"/>
  <c r="CX27" i="171"/>
  <c r="CX22" i="171"/>
  <c r="CX26" i="171"/>
  <c r="CX25" i="171"/>
  <c r="CX24" i="171"/>
  <c r="CX21" i="171"/>
  <c r="CX18" i="171"/>
  <c r="CX16" i="171"/>
  <c r="CX14" i="171"/>
  <c r="CX23" i="171"/>
  <c r="CX17" i="171"/>
  <c r="CX15" i="171"/>
  <c r="CX13" i="171"/>
  <c r="CY5" i="171"/>
  <c r="CX11" i="171"/>
  <c r="CX10" i="171"/>
  <c r="CX12" i="171"/>
  <c r="CX9" i="171"/>
  <c r="CX8" i="171"/>
  <c r="CX7" i="171"/>
  <c r="CX6" i="171"/>
  <c r="CX19" i="171"/>
  <c r="CX31" i="172"/>
  <c r="V119" i="104" s="1"/>
  <c r="CX26" i="172"/>
  <c r="CX25" i="172"/>
  <c r="CX27" i="172"/>
  <c r="CX23" i="172"/>
  <c r="CX20" i="172"/>
  <c r="CX22" i="172"/>
  <c r="CX24" i="172"/>
  <c r="CX21" i="172"/>
  <c r="CX17" i="172"/>
  <c r="CX19" i="172"/>
  <c r="CX15" i="172"/>
  <c r="CX18" i="172"/>
  <c r="CX16" i="172"/>
  <c r="CX11" i="172"/>
  <c r="CX14" i="172"/>
  <c r="CX13" i="172"/>
  <c r="CX10" i="172"/>
  <c r="CX12" i="172"/>
  <c r="CX8" i="172"/>
  <c r="CX9" i="172"/>
  <c r="CY5" i="172"/>
  <c r="CX7" i="172"/>
  <c r="CU20" i="171"/>
  <c r="CT28" i="171"/>
  <c r="CU28" i="172"/>
  <c r="CV6" i="172"/>
  <c r="CZ26" i="170"/>
  <c r="CZ25" i="170"/>
  <c r="CZ27" i="170"/>
  <c r="CZ23" i="170"/>
  <c r="CZ24" i="170"/>
  <c r="CZ20" i="170"/>
  <c r="CZ22" i="170"/>
  <c r="CZ21" i="170"/>
  <c r="CZ16" i="170"/>
  <c r="CZ15" i="170"/>
  <c r="CZ19" i="170"/>
  <c r="CZ17" i="170"/>
  <c r="CZ18" i="170"/>
  <c r="CZ13" i="170"/>
  <c r="DA5" i="170"/>
  <c r="CZ14" i="170"/>
  <c r="CZ9" i="170"/>
  <c r="CZ8" i="170"/>
  <c r="CZ11" i="170"/>
  <c r="CZ7" i="170"/>
  <c r="CZ12" i="170"/>
  <c r="CU10" i="170"/>
  <c r="CT28" i="170"/>
  <c r="CW6" i="170"/>
  <c r="CX27" i="169"/>
  <c r="CX25" i="169"/>
  <c r="CX26" i="169"/>
  <c r="CX23" i="169"/>
  <c r="CX24" i="169"/>
  <c r="CX21" i="169"/>
  <c r="CX22" i="169"/>
  <c r="CX19" i="169"/>
  <c r="CX20" i="169"/>
  <c r="CX16" i="169"/>
  <c r="CX17" i="169"/>
  <c r="CX15" i="169"/>
  <c r="CX18" i="169"/>
  <c r="CX12" i="169"/>
  <c r="CX13" i="169"/>
  <c r="CX10" i="169"/>
  <c r="CX7" i="169"/>
  <c r="CX9" i="169"/>
  <c r="CX11" i="169"/>
  <c r="CX8" i="169"/>
  <c r="CX14" i="169"/>
  <c r="CY5" i="169"/>
  <c r="CU28" i="169"/>
  <c r="CV6" i="169"/>
  <c r="M28" i="168"/>
  <c r="Z20" i="168" s="1"/>
  <c r="CM28" i="168"/>
  <c r="CN6" i="168"/>
  <c r="CP27" i="168"/>
  <c r="CP26" i="168"/>
  <c r="CP25" i="168"/>
  <c r="CP24" i="168"/>
  <c r="CP22" i="168"/>
  <c r="CP23" i="168"/>
  <c r="CP18" i="168"/>
  <c r="CP16" i="168"/>
  <c r="CP21" i="168"/>
  <c r="CP14" i="168"/>
  <c r="CP19" i="168"/>
  <c r="CP20" i="168"/>
  <c r="CP15" i="168"/>
  <c r="CP13" i="168"/>
  <c r="CP17" i="168"/>
  <c r="CP9" i="168"/>
  <c r="CP12" i="168"/>
  <c r="CQ5" i="168"/>
  <c r="CP8" i="168"/>
  <c r="CP7" i="168"/>
  <c r="CP11" i="168"/>
  <c r="CP10" i="168"/>
  <c r="T120" i="104" l="1"/>
  <c r="CW31" i="169"/>
  <c r="T118" i="104"/>
  <c r="CW31" i="171"/>
  <c r="V117" i="104"/>
  <c r="CY31" i="170"/>
  <c r="CT28" i="173"/>
  <c r="CU13" i="173"/>
  <c r="CX26" i="173"/>
  <c r="CX27" i="173"/>
  <c r="CX25" i="173"/>
  <c r="CX23" i="173"/>
  <c r="CX22" i="173"/>
  <c r="CX24" i="173"/>
  <c r="CX17" i="173"/>
  <c r="CX18" i="173"/>
  <c r="CX21" i="173"/>
  <c r="CX20" i="173"/>
  <c r="CX19" i="173"/>
  <c r="CX15" i="173"/>
  <c r="CX16" i="173"/>
  <c r="CX10" i="173"/>
  <c r="CX14" i="173"/>
  <c r="CX12" i="173"/>
  <c r="CX7" i="173"/>
  <c r="CX8" i="173"/>
  <c r="CX11" i="173"/>
  <c r="CX9" i="173"/>
  <c r="CX6" i="173"/>
  <c r="CY5" i="173"/>
  <c r="CV20" i="171"/>
  <c r="CU28" i="171"/>
  <c r="CV28" i="172"/>
  <c r="CW6" i="172"/>
  <c r="CY27" i="172"/>
  <c r="CY31" i="172"/>
  <c r="W119" i="104" s="1"/>
  <c r="CY26" i="172"/>
  <c r="CY25" i="172"/>
  <c r="CY24" i="172"/>
  <c r="CY23" i="172"/>
  <c r="CY22" i="172"/>
  <c r="CY21" i="172"/>
  <c r="CY19" i="172"/>
  <c r="CY17" i="172"/>
  <c r="CY15" i="172"/>
  <c r="CY13" i="172"/>
  <c r="CY18" i="172"/>
  <c r="CY16" i="172"/>
  <c r="CY11" i="172"/>
  <c r="CY14" i="172"/>
  <c r="CY10" i="172"/>
  <c r="CY9" i="172"/>
  <c r="CY12" i="172"/>
  <c r="CY20" i="172"/>
  <c r="CZ5" i="172"/>
  <c r="CY7" i="172"/>
  <c r="CY8" i="172"/>
  <c r="CY26" i="171"/>
  <c r="CY25" i="171"/>
  <c r="CY24" i="171"/>
  <c r="CY21" i="171"/>
  <c r="CY18" i="171"/>
  <c r="CY16" i="171"/>
  <c r="CY14" i="171"/>
  <c r="CY27" i="171"/>
  <c r="CY12" i="171"/>
  <c r="CY23" i="171"/>
  <c r="CY22" i="171"/>
  <c r="CY17" i="171"/>
  <c r="CY15" i="171"/>
  <c r="CY13" i="171"/>
  <c r="CY19" i="171"/>
  <c r="CZ5" i="171"/>
  <c r="CY11" i="171"/>
  <c r="CY10" i="171"/>
  <c r="CY9" i="171"/>
  <c r="CY8" i="171"/>
  <c r="CY7" i="171"/>
  <c r="CY6" i="171"/>
  <c r="CX6" i="170"/>
  <c r="CV10" i="170"/>
  <c r="CU28" i="170"/>
  <c r="DA27" i="170"/>
  <c r="DA26" i="170"/>
  <c r="DA25" i="170"/>
  <c r="DA24" i="170"/>
  <c r="DA22" i="170"/>
  <c r="DA23" i="170"/>
  <c r="DA18" i="170"/>
  <c r="DA16" i="170"/>
  <c r="DA14" i="170"/>
  <c r="DA20" i="170"/>
  <c r="DA21" i="170"/>
  <c r="DA15" i="170"/>
  <c r="DA19" i="170"/>
  <c r="DA17" i="170"/>
  <c r="DA11" i="170"/>
  <c r="DA13" i="170"/>
  <c r="DA9" i="170"/>
  <c r="DA8" i="170"/>
  <c r="DA7" i="170"/>
  <c r="DA12" i="170"/>
  <c r="DB5" i="170"/>
  <c r="CV28" i="169"/>
  <c r="CW6" i="169"/>
  <c r="CY27" i="169"/>
  <c r="CY26" i="169"/>
  <c r="CY24" i="169"/>
  <c r="CY22" i="169"/>
  <c r="CY21" i="169"/>
  <c r="CY25" i="169"/>
  <c r="CY23" i="169"/>
  <c r="CY20" i="169"/>
  <c r="CY17" i="169"/>
  <c r="CY19" i="169"/>
  <c r="CY18" i="169"/>
  <c r="CY14" i="169"/>
  <c r="CY13" i="169"/>
  <c r="CY15" i="169"/>
  <c r="CY11" i="169"/>
  <c r="CY12" i="169"/>
  <c r="CY10" i="169"/>
  <c r="CY16" i="169"/>
  <c r="CY9" i="169"/>
  <c r="CY8" i="169"/>
  <c r="CZ5" i="169"/>
  <c r="CY7" i="169"/>
  <c r="CN28" i="168"/>
  <c r="CO6" i="168"/>
  <c r="CQ27" i="168"/>
  <c r="CQ26" i="168"/>
  <c r="CQ25" i="168"/>
  <c r="CQ24" i="168"/>
  <c r="CQ22" i="168"/>
  <c r="CQ21" i="168"/>
  <c r="CQ23" i="168"/>
  <c r="CQ20" i="168"/>
  <c r="CQ19" i="168"/>
  <c r="CQ18" i="168"/>
  <c r="CQ17" i="168"/>
  <c r="CQ13" i="168"/>
  <c r="CQ14" i="168"/>
  <c r="CQ12" i="168"/>
  <c r="CQ15" i="168"/>
  <c r="CQ8" i="168"/>
  <c r="CQ7" i="168"/>
  <c r="CQ10" i="168"/>
  <c r="CQ11" i="168"/>
  <c r="CQ16" i="168"/>
  <c r="CQ9" i="168"/>
  <c r="CR5" i="168"/>
  <c r="W117" i="104" l="1"/>
  <c r="CZ31" i="170"/>
  <c r="U118" i="104"/>
  <c r="CX31" i="171"/>
  <c r="U120" i="104"/>
  <c r="CX31" i="169"/>
  <c r="CY27" i="173"/>
  <c r="CY26" i="173"/>
  <c r="CY25" i="173"/>
  <c r="CY23" i="173"/>
  <c r="CY22" i="173"/>
  <c r="CY24" i="173"/>
  <c r="CY21" i="173"/>
  <c r="CY19" i="173"/>
  <c r="CY18" i="173"/>
  <c r="CY17" i="173"/>
  <c r="CY20" i="173"/>
  <c r="CY16" i="173"/>
  <c r="CY14" i="173"/>
  <c r="CY15" i="173"/>
  <c r="CY12" i="173"/>
  <c r="CY7" i="173"/>
  <c r="CY10" i="173"/>
  <c r="CY8" i="173"/>
  <c r="CY11" i="173"/>
  <c r="CY9" i="173"/>
  <c r="CZ5" i="173"/>
  <c r="CY6" i="173"/>
  <c r="CV13" i="173"/>
  <c r="CU28" i="173"/>
  <c r="CZ31" i="172"/>
  <c r="X119" i="104" s="1"/>
  <c r="CZ24" i="172"/>
  <c r="CZ27" i="172"/>
  <c r="CZ25" i="172"/>
  <c r="CZ23" i="172"/>
  <c r="CZ22" i="172"/>
  <c r="CZ21" i="172"/>
  <c r="CZ17" i="172"/>
  <c r="CZ19" i="172"/>
  <c r="CZ20" i="172"/>
  <c r="CZ26" i="172"/>
  <c r="CZ18" i="172"/>
  <c r="CZ16" i="172"/>
  <c r="CZ14" i="172"/>
  <c r="CZ11" i="172"/>
  <c r="CZ10" i="172"/>
  <c r="CZ13" i="172"/>
  <c r="CZ9" i="172"/>
  <c r="CZ12" i="172"/>
  <c r="CZ15" i="172"/>
  <c r="DA5" i="172"/>
  <c r="CZ7" i="172"/>
  <c r="CZ8" i="172"/>
  <c r="CW20" i="171"/>
  <c r="CV28" i="171"/>
  <c r="CZ26" i="171"/>
  <c r="CZ21" i="171"/>
  <c r="CZ25" i="171"/>
  <c r="CZ24" i="171"/>
  <c r="CZ27" i="171"/>
  <c r="CZ23" i="171"/>
  <c r="CZ12" i="171"/>
  <c r="CZ22" i="171"/>
  <c r="CZ17" i="171"/>
  <c r="CZ19" i="171"/>
  <c r="CZ18" i="171"/>
  <c r="CZ11" i="171"/>
  <c r="CZ10" i="171"/>
  <c r="CZ13" i="171"/>
  <c r="CZ9" i="171"/>
  <c r="CZ8" i="171"/>
  <c r="CZ7" i="171"/>
  <c r="CZ16" i="171"/>
  <c r="CZ15" i="171"/>
  <c r="CZ6" i="171"/>
  <c r="CZ14" i="171"/>
  <c r="DA5" i="171"/>
  <c r="CW28" i="172"/>
  <c r="CX6" i="172"/>
  <c r="DB26" i="170"/>
  <c r="DB25" i="170"/>
  <c r="DB24" i="170"/>
  <c r="DB27" i="170"/>
  <c r="DB22" i="170"/>
  <c r="DB23" i="170"/>
  <c r="DB21" i="170"/>
  <c r="DB20" i="170"/>
  <c r="DB17" i="170"/>
  <c r="DB15" i="170"/>
  <c r="DB18" i="170"/>
  <c r="DB19" i="170"/>
  <c r="DB13" i="170"/>
  <c r="DB16" i="170"/>
  <c r="DB14" i="170"/>
  <c r="DB12" i="170"/>
  <c r="DB9" i="170"/>
  <c r="DB8" i="170"/>
  <c r="DB11" i="170"/>
  <c r="DC5" i="170"/>
  <c r="DB7" i="170"/>
  <c r="CW10" i="170"/>
  <c r="CV28" i="170"/>
  <c r="CY6" i="170"/>
  <c r="CZ27" i="169"/>
  <c r="CZ26" i="169"/>
  <c r="CZ24" i="169"/>
  <c r="CZ21" i="169"/>
  <c r="CZ25" i="169"/>
  <c r="CZ22" i="169"/>
  <c r="CZ23" i="169"/>
  <c r="CZ18" i="169"/>
  <c r="CZ20" i="169"/>
  <c r="CZ17" i="169"/>
  <c r="CZ19" i="169"/>
  <c r="CZ13" i="169"/>
  <c r="CZ14" i="169"/>
  <c r="CZ15" i="169"/>
  <c r="CZ16" i="169"/>
  <c r="CZ11" i="169"/>
  <c r="CZ12" i="169"/>
  <c r="CZ8" i="169"/>
  <c r="DA5" i="169"/>
  <c r="CZ10" i="169"/>
  <c r="CZ7" i="169"/>
  <c r="CZ9" i="169"/>
  <c r="CW28" i="169"/>
  <c r="CX6" i="169"/>
  <c r="CO28" i="168"/>
  <c r="CP6" i="168"/>
  <c r="CR26" i="168"/>
  <c r="CR25" i="168"/>
  <c r="CR27" i="168"/>
  <c r="CR24" i="168"/>
  <c r="CR22" i="168"/>
  <c r="CR21" i="168"/>
  <c r="CR23" i="168"/>
  <c r="CR20" i="168"/>
  <c r="CR19" i="168"/>
  <c r="CR18" i="168"/>
  <c r="CR15" i="168"/>
  <c r="CR16" i="168"/>
  <c r="CR14" i="168"/>
  <c r="CR17" i="168"/>
  <c r="CR12" i="168"/>
  <c r="CR11" i="168"/>
  <c r="CR13" i="168"/>
  <c r="CR9" i="168"/>
  <c r="CR10" i="168"/>
  <c r="CR7" i="168"/>
  <c r="CR8" i="168"/>
  <c r="CS5" i="168"/>
  <c r="V120" i="104" l="1"/>
  <c r="CY31" i="169"/>
  <c r="V118" i="104"/>
  <c r="CY31" i="171"/>
  <c r="X117" i="104"/>
  <c r="DA31" i="170"/>
  <c r="CV28" i="173"/>
  <c r="CW13" i="173"/>
  <c r="CZ26" i="173"/>
  <c r="CZ25" i="173"/>
  <c r="CZ23" i="173"/>
  <c r="CZ27" i="173"/>
  <c r="CZ24" i="173"/>
  <c r="CZ21" i="173"/>
  <c r="CZ19" i="173"/>
  <c r="CZ22" i="173"/>
  <c r="CZ17" i="173"/>
  <c r="CZ18" i="173"/>
  <c r="CZ20" i="173"/>
  <c r="CZ16" i="173"/>
  <c r="CZ12" i="173"/>
  <c r="CZ11" i="173"/>
  <c r="CZ14" i="173"/>
  <c r="CZ7" i="173"/>
  <c r="CZ10" i="173"/>
  <c r="CZ8" i="173"/>
  <c r="CZ6" i="173"/>
  <c r="CZ9" i="173"/>
  <c r="CZ15" i="173"/>
  <c r="DA5" i="173"/>
  <c r="DA31" i="172"/>
  <c r="Y119" i="104" s="1"/>
  <c r="DA27" i="172"/>
  <c r="DA23" i="172"/>
  <c r="DA26" i="172"/>
  <c r="DA25" i="172"/>
  <c r="DA24" i="172"/>
  <c r="DA22" i="172"/>
  <c r="DA21" i="172"/>
  <c r="DA19" i="172"/>
  <c r="DA20" i="172"/>
  <c r="DA18" i="172"/>
  <c r="DA15" i="172"/>
  <c r="DA17" i="172"/>
  <c r="DA16" i="172"/>
  <c r="DA10" i="172"/>
  <c r="DA14" i="172"/>
  <c r="DA13" i="172"/>
  <c r="DA12" i="172"/>
  <c r="DA11" i="172"/>
  <c r="DA9" i="172"/>
  <c r="DA7" i="172"/>
  <c r="DA8" i="172"/>
  <c r="DB5" i="172"/>
  <c r="DA26" i="171"/>
  <c r="DA21" i="171"/>
  <c r="DA25" i="171"/>
  <c r="DA24" i="171"/>
  <c r="DA27" i="171"/>
  <c r="DA23" i="171"/>
  <c r="DA22" i="171"/>
  <c r="DA17" i="171"/>
  <c r="DA15" i="171"/>
  <c r="DA19" i="171"/>
  <c r="DA18" i="171"/>
  <c r="DA11" i="171"/>
  <c r="DA10" i="171"/>
  <c r="DA13" i="171"/>
  <c r="DA9" i="171"/>
  <c r="DA8" i="171"/>
  <c r="DA7" i="171"/>
  <c r="DA12" i="171"/>
  <c r="DA16" i="171"/>
  <c r="DA14" i="171"/>
  <c r="DA6" i="171"/>
  <c r="DB5" i="171"/>
  <c r="CW28" i="171"/>
  <c r="CX20" i="171"/>
  <c r="CX28" i="172"/>
  <c r="CY6" i="172"/>
  <c r="CZ6" i="170"/>
  <c r="CX10" i="170"/>
  <c r="CW28" i="170"/>
  <c r="DC25" i="170"/>
  <c r="DC27" i="170"/>
  <c r="DC22" i="170"/>
  <c r="DC24" i="170"/>
  <c r="DC23" i="170"/>
  <c r="DC26" i="170"/>
  <c r="DC20" i="170"/>
  <c r="DC21" i="170"/>
  <c r="DC19" i="170"/>
  <c r="DC16" i="170"/>
  <c r="DC17" i="170"/>
  <c r="DC15" i="170"/>
  <c r="DC14" i="170"/>
  <c r="DC13" i="170"/>
  <c r="DC9" i="170"/>
  <c r="DC7" i="170"/>
  <c r="DC11" i="170"/>
  <c r="DC12" i="170"/>
  <c r="DC18" i="170"/>
  <c r="DC8" i="170"/>
  <c r="DD5" i="170"/>
  <c r="DA27" i="169"/>
  <c r="DA26" i="169"/>
  <c r="DA24" i="169"/>
  <c r="DA25" i="169"/>
  <c r="DA23" i="169"/>
  <c r="DA18" i="169"/>
  <c r="DA16" i="169"/>
  <c r="DA20" i="169"/>
  <c r="DA17" i="169"/>
  <c r="DA15" i="169"/>
  <c r="DA21" i="169"/>
  <c r="DA19" i="169"/>
  <c r="DA22" i="169"/>
  <c r="DA14" i="169"/>
  <c r="DA11" i="169"/>
  <c r="DA10" i="169"/>
  <c r="DA12" i="169"/>
  <c r="DA13" i="169"/>
  <c r="DA8" i="169"/>
  <c r="DA7" i="169"/>
  <c r="DA9" i="169"/>
  <c r="DB5" i="169"/>
  <c r="CX28" i="169"/>
  <c r="CY6" i="169"/>
  <c r="CS27" i="168"/>
  <c r="CS26" i="168"/>
  <c r="CS25" i="168"/>
  <c r="CS24" i="168"/>
  <c r="CS23" i="168"/>
  <c r="CS20" i="168"/>
  <c r="CS22" i="168"/>
  <c r="CS17" i="168"/>
  <c r="CS21" i="168"/>
  <c r="CS19" i="168"/>
  <c r="CS18" i="168"/>
  <c r="CS12" i="168"/>
  <c r="CS15" i="168"/>
  <c r="CS16" i="168"/>
  <c r="CS11" i="168"/>
  <c r="CS7" i="168"/>
  <c r="CS13" i="168"/>
  <c r="CT5" i="168"/>
  <c r="CS8" i="168"/>
  <c r="CS14" i="168"/>
  <c r="CS10" i="168"/>
  <c r="CS9" i="168"/>
  <c r="CP28" i="168"/>
  <c r="CQ6" i="168"/>
  <c r="Y117" i="104" l="1"/>
  <c r="DB31" i="170"/>
  <c r="W118" i="104"/>
  <c r="CZ31" i="171"/>
  <c r="W120" i="104"/>
  <c r="CZ31" i="169"/>
  <c r="DA27" i="173"/>
  <c r="DA26" i="173"/>
  <c r="DA25" i="173"/>
  <c r="DA23" i="173"/>
  <c r="DA22" i="173"/>
  <c r="DA24" i="173"/>
  <c r="DA21" i="173"/>
  <c r="DA20" i="173"/>
  <c r="DA15" i="173"/>
  <c r="DA18" i="173"/>
  <c r="DA17" i="173"/>
  <c r="DA16" i="173"/>
  <c r="DA11" i="173"/>
  <c r="DA12" i="173"/>
  <c r="DA10" i="173"/>
  <c r="DA19" i="173"/>
  <c r="DA14" i="173"/>
  <c r="DA7" i="173"/>
  <c r="DA8" i="173"/>
  <c r="DA6" i="173"/>
  <c r="DA9" i="173"/>
  <c r="DB5" i="173"/>
  <c r="CX13" i="173"/>
  <c r="CW28" i="173"/>
  <c r="DB26" i="171"/>
  <c r="DB25" i="171"/>
  <c r="DB24" i="171"/>
  <c r="DB27" i="171"/>
  <c r="DB23" i="171"/>
  <c r="DB22" i="171"/>
  <c r="DB21" i="171"/>
  <c r="DB17" i="171"/>
  <c r="DB15" i="171"/>
  <c r="DB13" i="171"/>
  <c r="DB19" i="171"/>
  <c r="DB18" i="171"/>
  <c r="DB16" i="171"/>
  <c r="DB14" i="171"/>
  <c r="DB9" i="171"/>
  <c r="DB7" i="171"/>
  <c r="DB12" i="171"/>
  <c r="DB6" i="171"/>
  <c r="DC5" i="171"/>
  <c r="DB8" i="171"/>
  <c r="DB11" i="171"/>
  <c r="DB10" i="171"/>
  <c r="CY28" i="172"/>
  <c r="CZ6" i="172"/>
  <c r="DB31" i="172"/>
  <c r="Z119" i="104" s="1"/>
  <c r="DB27" i="172"/>
  <c r="DB24" i="172"/>
  <c r="DB21" i="172"/>
  <c r="DB26" i="172"/>
  <c r="DB22" i="172"/>
  <c r="DB25" i="172"/>
  <c r="DB23" i="172"/>
  <c r="DB20" i="172"/>
  <c r="DB18" i="172"/>
  <c r="DB17" i="172"/>
  <c r="DB19" i="172"/>
  <c r="DB16" i="172"/>
  <c r="DB14" i="172"/>
  <c r="DB13" i="172"/>
  <c r="DB9" i="172"/>
  <c r="DB8" i="172"/>
  <c r="DB12" i="172"/>
  <c r="DB15" i="172"/>
  <c r="DB11" i="172"/>
  <c r="DB10" i="172"/>
  <c r="DB7" i="172"/>
  <c r="DC5" i="172"/>
  <c r="CY20" i="171"/>
  <c r="CX28" i="171"/>
  <c r="DD27" i="170"/>
  <c r="DD24" i="170"/>
  <c r="DD26" i="170"/>
  <c r="DD25" i="170"/>
  <c r="DD23" i="170"/>
  <c r="DD21" i="170"/>
  <c r="DD22" i="170"/>
  <c r="DD19" i="170"/>
  <c r="DD20" i="170"/>
  <c r="DD11" i="170"/>
  <c r="DD18" i="170"/>
  <c r="DD14" i="170"/>
  <c r="DD12" i="170"/>
  <c r="DD15" i="170"/>
  <c r="DD16" i="170"/>
  <c r="DD9" i="170"/>
  <c r="DD8" i="170"/>
  <c r="DD17" i="170"/>
  <c r="DE5" i="170"/>
  <c r="DD7" i="170"/>
  <c r="CY10" i="170"/>
  <c r="CX28" i="170"/>
  <c r="DA6" i="170"/>
  <c r="DB27" i="169"/>
  <c r="DB26" i="169"/>
  <c r="DB25" i="169"/>
  <c r="DB24" i="169"/>
  <c r="DB21" i="169"/>
  <c r="DB23" i="169"/>
  <c r="DB22" i="169"/>
  <c r="DB20" i="169"/>
  <c r="DB19" i="169"/>
  <c r="DB16" i="169"/>
  <c r="DB18" i="169"/>
  <c r="DB15" i="169"/>
  <c r="DB13" i="169"/>
  <c r="DB17" i="169"/>
  <c r="DB12" i="169"/>
  <c r="DB11" i="169"/>
  <c r="DB10" i="169"/>
  <c r="DB14" i="169"/>
  <c r="DB8" i="169"/>
  <c r="DC5" i="169"/>
  <c r="DB7" i="169"/>
  <c r="DB9" i="169"/>
  <c r="CY28" i="169"/>
  <c r="CZ6" i="169"/>
  <c r="CQ28" i="168"/>
  <c r="CR6" i="168"/>
  <c r="CT27" i="168"/>
  <c r="CT25" i="168"/>
  <c r="CT26" i="168"/>
  <c r="CT24" i="168"/>
  <c r="CT23" i="168"/>
  <c r="CT20" i="168"/>
  <c r="CT22" i="168"/>
  <c r="CT17" i="168"/>
  <c r="CT19" i="168"/>
  <c r="CT21" i="168"/>
  <c r="CT18" i="168"/>
  <c r="CT15" i="168"/>
  <c r="CT16" i="168"/>
  <c r="CT14" i="168"/>
  <c r="CT11" i="168"/>
  <c r="CT13" i="168"/>
  <c r="CT10" i="168"/>
  <c r="CT7" i="168"/>
  <c r="CT9" i="168"/>
  <c r="CU5" i="168"/>
  <c r="CT12" i="168"/>
  <c r="CT8" i="168"/>
  <c r="X120" i="104" l="1"/>
  <c r="DA31" i="169"/>
  <c r="X118" i="104"/>
  <c r="DA31" i="171"/>
  <c r="Z117" i="104"/>
  <c r="DC31" i="170"/>
  <c r="CY13" i="173"/>
  <c r="CX28" i="173"/>
  <c r="DB27" i="173"/>
  <c r="DB26" i="173"/>
  <c r="DB25" i="173"/>
  <c r="DB24" i="173"/>
  <c r="DB22" i="173"/>
  <c r="DB21" i="173"/>
  <c r="DB18" i="173"/>
  <c r="DB20" i="173"/>
  <c r="DB23" i="173"/>
  <c r="DB17" i="173"/>
  <c r="DB16" i="173"/>
  <c r="DB14" i="173"/>
  <c r="DB19" i="173"/>
  <c r="DB11" i="173"/>
  <c r="DB12" i="173"/>
  <c r="DB9" i="173"/>
  <c r="DB8" i="173"/>
  <c r="DB15" i="173"/>
  <c r="DB10" i="173"/>
  <c r="DB6" i="173"/>
  <c r="DC5" i="173"/>
  <c r="DB7" i="173"/>
  <c r="DC31" i="172"/>
  <c r="AA119" i="104" s="1"/>
  <c r="DC27" i="172"/>
  <c r="DC26" i="172"/>
  <c r="DC25" i="172"/>
  <c r="DC24" i="172"/>
  <c r="DC23" i="172"/>
  <c r="DC22" i="172"/>
  <c r="DC20" i="172"/>
  <c r="DC19" i="172"/>
  <c r="DC18" i="172"/>
  <c r="DC16" i="172"/>
  <c r="DC14" i="172"/>
  <c r="DC21" i="172"/>
  <c r="DC15" i="172"/>
  <c r="DC12" i="172"/>
  <c r="DC17" i="172"/>
  <c r="DC10" i="172"/>
  <c r="DC13" i="172"/>
  <c r="DC7" i="172"/>
  <c r="DC11" i="172"/>
  <c r="DC8" i="172"/>
  <c r="DD5" i="172"/>
  <c r="DC9" i="172"/>
  <c r="DC25" i="171"/>
  <c r="DC24" i="171"/>
  <c r="DC27" i="171"/>
  <c r="DC23" i="171"/>
  <c r="DC22" i="171"/>
  <c r="DC17" i="171"/>
  <c r="DC15" i="171"/>
  <c r="DC13" i="171"/>
  <c r="DC19" i="171"/>
  <c r="DC18" i="171"/>
  <c r="DC16" i="171"/>
  <c r="DC14" i="171"/>
  <c r="DC26" i="171"/>
  <c r="DC12" i="171"/>
  <c r="DC21" i="171"/>
  <c r="DC11" i="171"/>
  <c r="DC10" i="171"/>
  <c r="DC7" i="171"/>
  <c r="DC9" i="171"/>
  <c r="DC6" i="171"/>
  <c r="DD5" i="171"/>
  <c r="DC8" i="171"/>
  <c r="CZ28" i="172"/>
  <c r="DA6" i="172"/>
  <c r="CY28" i="171"/>
  <c r="CZ20" i="171"/>
  <c r="DB6" i="170"/>
  <c r="CZ10" i="170"/>
  <c r="CY28" i="170"/>
  <c r="DE27" i="170"/>
  <c r="DE25" i="170"/>
  <c r="DE24" i="170"/>
  <c r="DE23" i="170"/>
  <c r="DE21" i="170"/>
  <c r="DE26" i="170"/>
  <c r="DE17" i="170"/>
  <c r="DE15" i="170"/>
  <c r="DE22" i="170"/>
  <c r="DE19" i="170"/>
  <c r="DE20" i="170"/>
  <c r="DE18" i="170"/>
  <c r="DE16" i="170"/>
  <c r="DE14" i="170"/>
  <c r="DE12" i="170"/>
  <c r="DE11" i="170"/>
  <c r="DE9" i="170"/>
  <c r="DE8" i="170"/>
  <c r="DF5" i="170"/>
  <c r="DE7" i="170"/>
  <c r="DC24" i="169"/>
  <c r="DC26" i="169"/>
  <c r="DC25" i="169"/>
  <c r="DC23" i="169"/>
  <c r="DC22" i="169"/>
  <c r="DC20" i="169"/>
  <c r="DC27" i="169"/>
  <c r="DC21" i="169"/>
  <c r="DC17" i="169"/>
  <c r="DC19" i="169"/>
  <c r="DC18" i="169"/>
  <c r="DC15" i="169"/>
  <c r="DC16" i="169"/>
  <c r="DC11" i="169"/>
  <c r="DC14" i="169"/>
  <c r="DC12" i="169"/>
  <c r="DC10" i="169"/>
  <c r="DC13" i="169"/>
  <c r="DC7" i="169"/>
  <c r="DC9" i="169"/>
  <c r="DC8" i="169"/>
  <c r="DD5" i="169"/>
  <c r="CZ28" i="169"/>
  <c r="DA6" i="169"/>
  <c r="CR28" i="168"/>
  <c r="CS6" i="168"/>
  <c r="CU27" i="168"/>
  <c r="CU26" i="168"/>
  <c r="CU25" i="168"/>
  <c r="CU22" i="168"/>
  <c r="CU24" i="168"/>
  <c r="CU23" i="168"/>
  <c r="CU20" i="168"/>
  <c r="CU19" i="168"/>
  <c r="CU21" i="168"/>
  <c r="CU18" i="168"/>
  <c r="CU16" i="168"/>
  <c r="CU17" i="168"/>
  <c r="CU15" i="168"/>
  <c r="CU11" i="168"/>
  <c r="CU13" i="168"/>
  <c r="CU10" i="168"/>
  <c r="CU9" i="168"/>
  <c r="CU14" i="168"/>
  <c r="CV5" i="168"/>
  <c r="CU12" i="168"/>
  <c r="CU8" i="168"/>
  <c r="CU7" i="168"/>
  <c r="AA117" i="104" l="1"/>
  <c r="DD31" i="170"/>
  <c r="Y118" i="104"/>
  <c r="DB31" i="171"/>
  <c r="Y120" i="104"/>
  <c r="DB31" i="169"/>
  <c r="DC26" i="173"/>
  <c r="DC24" i="173"/>
  <c r="DC27" i="173"/>
  <c r="DC25" i="173"/>
  <c r="DC23" i="173"/>
  <c r="DC20" i="173"/>
  <c r="DC22" i="173"/>
  <c r="DC21" i="173"/>
  <c r="DC19" i="173"/>
  <c r="DC18" i="173"/>
  <c r="DC17" i="173"/>
  <c r="DC15" i="173"/>
  <c r="DC12" i="173"/>
  <c r="DC16" i="173"/>
  <c r="DC7" i="173"/>
  <c r="DC14" i="173"/>
  <c r="DC10" i="173"/>
  <c r="DC8" i="173"/>
  <c r="DC6" i="173"/>
  <c r="DC9" i="173"/>
  <c r="DD5" i="173"/>
  <c r="DC11" i="173"/>
  <c r="CY28" i="173"/>
  <c r="CZ13" i="173"/>
  <c r="DA28" i="172"/>
  <c r="DB6" i="172"/>
  <c r="CZ28" i="171"/>
  <c r="DA20" i="171"/>
  <c r="DD24" i="171"/>
  <c r="DD27" i="171"/>
  <c r="DD23" i="171"/>
  <c r="DD26" i="171"/>
  <c r="DD21" i="171"/>
  <c r="DD19" i="171"/>
  <c r="DD25" i="171"/>
  <c r="DD11" i="171"/>
  <c r="DD22" i="171"/>
  <c r="DD18" i="171"/>
  <c r="DD17" i="171"/>
  <c r="DD13" i="171"/>
  <c r="DD12" i="171"/>
  <c r="DD6" i="171"/>
  <c r="DD16" i="171"/>
  <c r="DD15" i="171"/>
  <c r="DD14" i="171"/>
  <c r="DD10" i="171"/>
  <c r="DD9" i="171"/>
  <c r="DD8" i="171"/>
  <c r="DD7" i="171"/>
  <c r="DE5" i="171"/>
  <c r="DD27" i="172"/>
  <c r="DD31" i="172"/>
  <c r="AB119" i="104" s="1"/>
  <c r="DD26" i="172"/>
  <c r="DD25" i="172"/>
  <c r="DD24" i="172"/>
  <c r="DD20" i="172"/>
  <c r="DD22" i="172"/>
  <c r="DD18" i="172"/>
  <c r="DD23" i="172"/>
  <c r="DD21" i="172"/>
  <c r="DD19" i="172"/>
  <c r="DD16" i="172"/>
  <c r="DD15" i="172"/>
  <c r="DD13" i="172"/>
  <c r="DD17" i="172"/>
  <c r="DD14" i="172"/>
  <c r="DD11" i="172"/>
  <c r="DD9" i="172"/>
  <c r="DD12" i="172"/>
  <c r="DD10" i="172"/>
  <c r="DD8" i="172"/>
  <c r="DE5" i="172"/>
  <c r="DD7" i="172"/>
  <c r="DF27" i="170"/>
  <c r="DF23" i="170"/>
  <c r="DF26" i="170"/>
  <c r="DF24" i="170"/>
  <c r="DF25" i="170"/>
  <c r="DF21" i="170"/>
  <c r="DF22" i="170"/>
  <c r="DF19" i="170"/>
  <c r="DF18" i="170"/>
  <c r="DF16" i="170"/>
  <c r="DF14" i="170"/>
  <c r="DF17" i="170"/>
  <c r="DF20" i="170"/>
  <c r="DF12" i="170"/>
  <c r="DF11" i="170"/>
  <c r="DF15" i="170"/>
  <c r="DG5" i="170"/>
  <c r="DF8" i="170"/>
  <c r="DF9" i="170"/>
  <c r="DF7" i="170"/>
  <c r="DA10" i="170"/>
  <c r="CZ28" i="170"/>
  <c r="DC6" i="170"/>
  <c r="DA28" i="169"/>
  <c r="DB6" i="169"/>
  <c r="DD27" i="169"/>
  <c r="DD26" i="169"/>
  <c r="DD24" i="169"/>
  <c r="DD25" i="169"/>
  <c r="DD23" i="169"/>
  <c r="DD22" i="169"/>
  <c r="DD21" i="169"/>
  <c r="DD18" i="169"/>
  <c r="DD19" i="169"/>
  <c r="DD14" i="169"/>
  <c r="DD17" i="169"/>
  <c r="DD10" i="169"/>
  <c r="DD15" i="169"/>
  <c r="DD20" i="169"/>
  <c r="DD16" i="169"/>
  <c r="DD12" i="169"/>
  <c r="DD11" i="169"/>
  <c r="DD13" i="169"/>
  <c r="DD9" i="169"/>
  <c r="DD8" i="169"/>
  <c r="DD7" i="169"/>
  <c r="DE5" i="169"/>
  <c r="CS28" i="168"/>
  <c r="CT6" i="168"/>
  <c r="CV26" i="168"/>
  <c r="CV25" i="168"/>
  <c r="CV23" i="168"/>
  <c r="CV27" i="168"/>
  <c r="CV20" i="168"/>
  <c r="CV24" i="168"/>
  <c r="CV22" i="168"/>
  <c r="CV19" i="168"/>
  <c r="CV21" i="168"/>
  <c r="CV18" i="168"/>
  <c r="CV16" i="168"/>
  <c r="CV17" i="168"/>
  <c r="CV15" i="168"/>
  <c r="CV11" i="168"/>
  <c r="CV13" i="168"/>
  <c r="CV9" i="168"/>
  <c r="CV14" i="168"/>
  <c r="CV12" i="168"/>
  <c r="CV8" i="168"/>
  <c r="CW5" i="168"/>
  <c r="CV10" i="168"/>
  <c r="Z120" i="104" l="1"/>
  <c r="DC31" i="169"/>
  <c r="Z118" i="104"/>
  <c r="DC31" i="171"/>
  <c r="AB117" i="104"/>
  <c r="DE31" i="170"/>
  <c r="DA13" i="173"/>
  <c r="CZ28" i="173"/>
  <c r="DD27" i="173"/>
  <c r="DD25" i="173"/>
  <c r="DD26" i="173"/>
  <c r="DD24" i="173"/>
  <c r="DD23" i="173"/>
  <c r="DD20" i="173"/>
  <c r="DD22" i="173"/>
  <c r="DD17" i="173"/>
  <c r="DD18" i="173"/>
  <c r="DD16" i="173"/>
  <c r="DD21" i="173"/>
  <c r="DD19" i="173"/>
  <c r="DD14" i="173"/>
  <c r="DD15" i="173"/>
  <c r="DD9" i="173"/>
  <c r="DE5" i="173"/>
  <c r="DD12" i="173"/>
  <c r="DD11" i="173"/>
  <c r="DD7" i="173"/>
  <c r="DD8" i="173"/>
  <c r="DD6" i="173"/>
  <c r="DD10" i="173"/>
  <c r="DB28" i="172"/>
  <c r="DC6" i="172"/>
  <c r="DE31" i="172"/>
  <c r="AC119" i="104" s="1"/>
  <c r="DE26" i="172"/>
  <c r="DE25" i="172"/>
  <c r="DE24" i="172"/>
  <c r="DE22" i="172"/>
  <c r="DE23" i="172"/>
  <c r="DE27" i="172"/>
  <c r="DE20" i="172"/>
  <c r="DE19" i="172"/>
  <c r="DE21" i="172"/>
  <c r="DE16" i="172"/>
  <c r="DE18" i="172"/>
  <c r="DE15" i="172"/>
  <c r="DE17" i="172"/>
  <c r="DE11" i="172"/>
  <c r="DE13" i="172"/>
  <c r="DE12" i="172"/>
  <c r="DE14" i="172"/>
  <c r="DE8" i="172"/>
  <c r="DF5" i="172"/>
  <c r="DE9" i="172"/>
  <c r="DE7" i="172"/>
  <c r="DE10" i="172"/>
  <c r="DE27" i="171"/>
  <c r="DE23" i="171"/>
  <c r="DE22" i="171"/>
  <c r="DE26" i="171"/>
  <c r="DE21" i="171"/>
  <c r="DE25" i="171"/>
  <c r="DE19" i="171"/>
  <c r="DE11" i="171"/>
  <c r="DE18" i="171"/>
  <c r="DE16" i="171"/>
  <c r="DE24" i="171"/>
  <c r="DE6" i="171"/>
  <c r="DE15" i="171"/>
  <c r="DE14" i="171"/>
  <c r="DE10" i="171"/>
  <c r="DE9" i="171"/>
  <c r="DE8" i="171"/>
  <c r="DE7" i="171"/>
  <c r="DF5" i="171"/>
  <c r="DE17" i="171"/>
  <c r="DE13" i="171"/>
  <c r="DE12" i="171"/>
  <c r="DB20" i="171"/>
  <c r="DA28" i="171"/>
  <c r="DB10" i="170"/>
  <c r="DA28" i="170"/>
  <c r="DD6" i="170"/>
  <c r="DG27" i="170"/>
  <c r="DG26" i="170"/>
  <c r="DG25" i="170"/>
  <c r="DG24" i="170"/>
  <c r="DG23" i="170"/>
  <c r="DG22" i="170"/>
  <c r="DG21" i="170"/>
  <c r="DG19" i="170"/>
  <c r="DG18" i="170"/>
  <c r="DG20" i="170"/>
  <c r="DG12" i="170"/>
  <c r="DG15" i="170"/>
  <c r="DG16" i="170"/>
  <c r="DG14" i="170"/>
  <c r="DG17" i="170"/>
  <c r="DG11" i="170"/>
  <c r="DG9" i="170"/>
  <c r="DG8" i="170"/>
  <c r="DH5" i="170"/>
  <c r="DG7" i="170"/>
  <c r="DE27" i="169"/>
  <c r="DE26" i="169"/>
  <c r="DE25" i="169"/>
  <c r="DE23" i="169"/>
  <c r="DE22" i="169"/>
  <c r="DE17" i="169"/>
  <c r="DE19" i="169"/>
  <c r="DE21" i="169"/>
  <c r="DE18" i="169"/>
  <c r="DE16" i="169"/>
  <c r="DE24" i="169"/>
  <c r="DE20" i="169"/>
  <c r="DE15" i="169"/>
  <c r="DE12" i="169"/>
  <c r="DE14" i="169"/>
  <c r="DE13" i="169"/>
  <c r="DE9" i="169"/>
  <c r="DE7" i="169"/>
  <c r="DE11" i="169"/>
  <c r="DE10" i="169"/>
  <c r="DE8" i="169"/>
  <c r="DF5" i="169"/>
  <c r="DB28" i="169"/>
  <c r="DC6" i="169"/>
  <c r="CT28" i="168"/>
  <c r="CU6" i="168"/>
  <c r="CW27" i="168"/>
  <c r="CW21" i="168"/>
  <c r="CW26" i="168"/>
  <c r="CW22" i="168"/>
  <c r="CW24" i="168"/>
  <c r="CW19" i="168"/>
  <c r="CW18" i="168"/>
  <c r="CW16" i="168"/>
  <c r="CW25" i="168"/>
  <c r="CW17" i="168"/>
  <c r="CW20" i="168"/>
  <c r="CW23" i="168"/>
  <c r="CW15" i="168"/>
  <c r="CW11" i="168"/>
  <c r="CW13" i="168"/>
  <c r="CW10" i="168"/>
  <c r="CW14" i="168"/>
  <c r="CW12" i="168"/>
  <c r="CW8" i="168"/>
  <c r="CX5" i="168"/>
  <c r="CW9" i="168"/>
  <c r="AC117" i="104" l="1"/>
  <c r="DF31" i="170"/>
  <c r="AA118" i="104"/>
  <c r="DD31" i="171"/>
  <c r="AA120" i="104"/>
  <c r="DD31" i="169"/>
  <c r="DE27" i="173"/>
  <c r="DE24" i="173"/>
  <c r="DE23" i="173"/>
  <c r="DE22" i="173"/>
  <c r="DE25" i="173"/>
  <c r="DE26" i="173"/>
  <c r="DE18" i="173"/>
  <c r="DE16" i="173"/>
  <c r="DE21" i="173"/>
  <c r="DE17" i="173"/>
  <c r="DE20" i="173"/>
  <c r="DE19" i="173"/>
  <c r="DE15" i="173"/>
  <c r="DE14" i="173"/>
  <c r="DE11" i="173"/>
  <c r="DE12" i="173"/>
  <c r="DE7" i="173"/>
  <c r="DE10" i="173"/>
  <c r="DE8" i="173"/>
  <c r="DE6" i="173"/>
  <c r="DF5" i="173"/>
  <c r="DB13" i="173"/>
  <c r="DA28" i="173"/>
  <c r="DC28" i="172"/>
  <c r="DD6" i="172"/>
  <c r="DF27" i="171"/>
  <c r="DF22" i="171"/>
  <c r="DF26" i="171"/>
  <c r="DF25" i="171"/>
  <c r="DF24" i="171"/>
  <c r="DF18" i="171"/>
  <c r="DF16" i="171"/>
  <c r="DF14" i="171"/>
  <c r="DF23" i="171"/>
  <c r="DF21" i="171"/>
  <c r="DF17" i="171"/>
  <c r="DF15" i="171"/>
  <c r="DF13" i="171"/>
  <c r="DG5" i="171"/>
  <c r="DF10" i="171"/>
  <c r="DF9" i="171"/>
  <c r="DF8" i="171"/>
  <c r="DF11" i="171"/>
  <c r="DF7" i="171"/>
  <c r="DF19" i="171"/>
  <c r="DF12" i="171"/>
  <c r="DF6" i="171"/>
  <c r="DF31" i="172"/>
  <c r="AD119" i="104" s="1"/>
  <c r="DF26" i="172"/>
  <c r="DF25" i="172"/>
  <c r="DF27" i="172"/>
  <c r="DF24" i="172"/>
  <c r="DF20" i="172"/>
  <c r="DF22" i="172"/>
  <c r="DF23" i="172"/>
  <c r="DF17" i="172"/>
  <c r="DF19" i="172"/>
  <c r="DF21" i="172"/>
  <c r="DF18" i="172"/>
  <c r="DF15" i="172"/>
  <c r="DF16" i="172"/>
  <c r="DF11" i="172"/>
  <c r="DF10" i="172"/>
  <c r="DF13" i="172"/>
  <c r="DF12" i="172"/>
  <c r="DF14" i="172"/>
  <c r="DF8" i="172"/>
  <c r="DG5" i="172"/>
  <c r="DF9" i="172"/>
  <c r="DF7" i="172"/>
  <c r="DB28" i="171"/>
  <c r="DC20" i="171"/>
  <c r="DE6" i="170"/>
  <c r="DH26" i="170"/>
  <c r="DH27" i="170"/>
  <c r="DH25" i="170"/>
  <c r="DH23" i="170"/>
  <c r="DH24" i="170"/>
  <c r="DH21" i="170"/>
  <c r="DH22" i="170"/>
  <c r="DH20" i="170"/>
  <c r="DH19" i="170"/>
  <c r="DH14" i="170"/>
  <c r="DH18" i="170"/>
  <c r="DH16" i="170"/>
  <c r="DH17" i="170"/>
  <c r="DH15" i="170"/>
  <c r="DH11" i="170"/>
  <c r="DI5" i="170"/>
  <c r="DH12" i="170"/>
  <c r="DH9" i="170"/>
  <c r="DH8" i="170"/>
  <c r="DH7" i="170"/>
  <c r="DC10" i="170"/>
  <c r="DB28" i="170"/>
  <c r="DC28" i="169"/>
  <c r="DD6" i="169"/>
  <c r="DF27" i="169"/>
  <c r="DF25" i="169"/>
  <c r="DF23" i="169"/>
  <c r="DF21" i="169"/>
  <c r="DF24" i="169"/>
  <c r="DF19" i="169"/>
  <c r="DF26" i="169"/>
  <c r="DF20" i="169"/>
  <c r="DF22" i="169"/>
  <c r="DF18" i="169"/>
  <c r="DF17" i="169"/>
  <c r="DF12" i="169"/>
  <c r="DF16" i="169"/>
  <c r="DF14" i="169"/>
  <c r="DF13" i="169"/>
  <c r="DF15" i="169"/>
  <c r="DF11" i="169"/>
  <c r="DF7" i="169"/>
  <c r="DF9" i="169"/>
  <c r="DG5" i="169"/>
  <c r="DF10" i="169"/>
  <c r="DF8" i="169"/>
  <c r="CU28" i="168"/>
  <c r="CV6" i="168"/>
  <c r="CX27" i="168"/>
  <c r="CX22" i="168"/>
  <c r="CX21" i="168"/>
  <c r="CX26" i="168"/>
  <c r="CX18" i="168"/>
  <c r="CX16" i="168"/>
  <c r="CX25" i="168"/>
  <c r="CX23" i="168"/>
  <c r="CX20" i="168"/>
  <c r="CX17" i="168"/>
  <c r="CX24" i="168"/>
  <c r="CX19" i="168"/>
  <c r="CX14" i="168"/>
  <c r="CX15" i="168"/>
  <c r="CX13" i="168"/>
  <c r="CX9" i="168"/>
  <c r="CX12" i="168"/>
  <c r="CX11" i="168"/>
  <c r="CY5" i="168"/>
  <c r="CX10" i="168"/>
  <c r="CX8" i="168"/>
  <c r="AB120" i="104" l="1"/>
  <c r="DE31" i="169"/>
  <c r="AB118" i="104"/>
  <c r="DE31" i="171"/>
  <c r="AD117" i="104"/>
  <c r="DG31" i="170"/>
  <c r="DC13" i="173"/>
  <c r="DB28" i="173"/>
  <c r="DF26" i="173"/>
  <c r="DF27" i="173"/>
  <c r="DF24" i="173"/>
  <c r="DF23" i="173"/>
  <c r="DF22" i="173"/>
  <c r="DF25" i="173"/>
  <c r="DF17" i="173"/>
  <c r="DF21" i="173"/>
  <c r="DF20" i="173"/>
  <c r="DF19" i="173"/>
  <c r="DF15" i="173"/>
  <c r="DF18" i="173"/>
  <c r="DF16" i="173"/>
  <c r="DF14" i="173"/>
  <c r="DF12" i="173"/>
  <c r="DF10" i="173"/>
  <c r="DF11" i="173"/>
  <c r="DF7" i="173"/>
  <c r="DF8" i="173"/>
  <c r="DG5" i="173"/>
  <c r="DF6" i="173"/>
  <c r="DG27" i="172"/>
  <c r="DG31" i="172"/>
  <c r="AE119" i="104" s="1"/>
  <c r="DG25" i="172"/>
  <c r="DG26" i="172"/>
  <c r="DG24" i="172"/>
  <c r="DG23" i="172"/>
  <c r="DG22" i="172"/>
  <c r="DG21" i="172"/>
  <c r="DG19" i="172"/>
  <c r="DG15" i="172"/>
  <c r="DG13" i="172"/>
  <c r="DG17" i="172"/>
  <c r="DG20" i="172"/>
  <c r="DG16" i="172"/>
  <c r="DG14" i="172"/>
  <c r="DG11" i="172"/>
  <c r="DG10" i="172"/>
  <c r="DG9" i="172"/>
  <c r="DG12" i="172"/>
  <c r="DG18" i="172"/>
  <c r="DG8" i="172"/>
  <c r="DH5" i="172"/>
  <c r="DG7" i="172"/>
  <c r="DG26" i="171"/>
  <c r="DG25" i="171"/>
  <c r="DG24" i="171"/>
  <c r="DG27" i="171"/>
  <c r="DG18" i="171"/>
  <c r="DG16" i="171"/>
  <c r="DG14" i="171"/>
  <c r="DG23" i="171"/>
  <c r="DG22" i="171"/>
  <c r="DG12" i="171"/>
  <c r="DG21" i="171"/>
  <c r="DG17" i="171"/>
  <c r="DG15" i="171"/>
  <c r="DG13" i="171"/>
  <c r="DG19" i="171"/>
  <c r="DH5" i="171"/>
  <c r="DG10" i="171"/>
  <c r="DG9" i="171"/>
  <c r="DG8" i="171"/>
  <c r="DG11" i="171"/>
  <c r="DG7" i="171"/>
  <c r="DG6" i="171"/>
  <c r="DC28" i="171"/>
  <c r="DD20" i="171"/>
  <c r="DD28" i="172"/>
  <c r="DE6" i="172"/>
  <c r="DD10" i="170"/>
  <c r="DC28" i="170"/>
  <c r="DF6" i="170"/>
  <c r="DI27" i="170"/>
  <c r="DI26" i="170"/>
  <c r="DI25" i="170"/>
  <c r="DI22" i="170"/>
  <c r="DI21" i="170"/>
  <c r="DI23" i="170"/>
  <c r="DI24" i="170"/>
  <c r="DI18" i="170"/>
  <c r="DI16" i="170"/>
  <c r="DI14" i="170"/>
  <c r="DI20" i="170"/>
  <c r="DI19" i="170"/>
  <c r="DI15" i="170"/>
  <c r="DI11" i="170"/>
  <c r="DI17" i="170"/>
  <c r="DI12" i="170"/>
  <c r="DI9" i="170"/>
  <c r="DI8" i="170"/>
  <c r="DI7" i="170"/>
  <c r="DJ5" i="170"/>
  <c r="DG27" i="169"/>
  <c r="DG26" i="169"/>
  <c r="DG24" i="169"/>
  <c r="DG25" i="169"/>
  <c r="DG22" i="169"/>
  <c r="DG21" i="169"/>
  <c r="DG23" i="169"/>
  <c r="DG20" i="169"/>
  <c r="DG19" i="169"/>
  <c r="DG18" i="169"/>
  <c r="DG16" i="169"/>
  <c r="DG15" i="169"/>
  <c r="DG17" i="169"/>
  <c r="DG14" i="169"/>
  <c r="DG13" i="169"/>
  <c r="DG12" i="169"/>
  <c r="DG11" i="169"/>
  <c r="DG10" i="169"/>
  <c r="DG9" i="169"/>
  <c r="DG8" i="169"/>
  <c r="DH5" i="169"/>
  <c r="DG7" i="169"/>
  <c r="DD28" i="169"/>
  <c r="DE6" i="169"/>
  <c r="CY27" i="168"/>
  <c r="CY26" i="168"/>
  <c r="CY25" i="168"/>
  <c r="CY22" i="168"/>
  <c r="CY24" i="168"/>
  <c r="CY23" i="168"/>
  <c r="CY21" i="168"/>
  <c r="CY20" i="168"/>
  <c r="CY19" i="168"/>
  <c r="CY16" i="168"/>
  <c r="CY17" i="168"/>
  <c r="CY15" i="168"/>
  <c r="CY13" i="168"/>
  <c r="CY12" i="168"/>
  <c r="CY18" i="168"/>
  <c r="CY14" i="168"/>
  <c r="CY10" i="168"/>
  <c r="CY9" i="168"/>
  <c r="CY8" i="168"/>
  <c r="CZ5" i="168"/>
  <c r="CY11" i="168"/>
  <c r="CW6" i="168"/>
  <c r="AE117" i="104" l="1"/>
  <c r="DH31" i="170"/>
  <c r="AC118" i="104"/>
  <c r="DF31" i="171"/>
  <c r="AC120" i="104"/>
  <c r="DF31" i="169"/>
  <c r="DG27" i="173"/>
  <c r="DG23" i="173"/>
  <c r="DG22" i="173"/>
  <c r="DG25" i="173"/>
  <c r="DG26" i="173"/>
  <c r="DG21" i="173"/>
  <c r="DG19" i="173"/>
  <c r="DG18" i="173"/>
  <c r="DG24" i="173"/>
  <c r="DG17" i="173"/>
  <c r="DG20" i="173"/>
  <c r="DG16" i="173"/>
  <c r="DG14" i="173"/>
  <c r="DG15" i="173"/>
  <c r="DG12" i="173"/>
  <c r="DG11" i="173"/>
  <c r="DG7" i="173"/>
  <c r="DG8" i="173"/>
  <c r="DG10" i="173"/>
  <c r="DH5" i="173"/>
  <c r="DG6" i="173"/>
  <c r="DD13" i="173"/>
  <c r="DC28" i="173"/>
  <c r="DH31" i="172"/>
  <c r="AF119" i="104" s="1"/>
  <c r="DH26" i="172"/>
  <c r="DH24" i="172"/>
  <c r="DH22" i="172"/>
  <c r="DH23" i="172"/>
  <c r="DH21" i="172"/>
  <c r="DH25" i="172"/>
  <c r="DH17" i="172"/>
  <c r="DH27" i="172"/>
  <c r="DH19" i="172"/>
  <c r="DH20" i="172"/>
  <c r="DH16" i="172"/>
  <c r="DH14" i="172"/>
  <c r="DH18" i="172"/>
  <c r="DH11" i="172"/>
  <c r="DH10" i="172"/>
  <c r="DH15" i="172"/>
  <c r="DH9" i="172"/>
  <c r="DH12" i="172"/>
  <c r="DH13" i="172"/>
  <c r="DI5" i="172"/>
  <c r="DH7" i="172"/>
  <c r="DH8" i="172"/>
  <c r="DH26" i="171"/>
  <c r="DH21" i="171"/>
  <c r="DH25" i="171"/>
  <c r="DH24" i="171"/>
  <c r="DH27" i="171"/>
  <c r="DH23" i="171"/>
  <c r="DH22" i="171"/>
  <c r="DH12" i="171"/>
  <c r="DH17" i="171"/>
  <c r="DH19" i="171"/>
  <c r="DH10" i="171"/>
  <c r="DH9" i="171"/>
  <c r="DH8" i="171"/>
  <c r="DH16" i="171"/>
  <c r="DH15" i="171"/>
  <c r="DH14" i="171"/>
  <c r="DH11" i="171"/>
  <c r="DH7" i="171"/>
  <c r="DH13" i="171"/>
  <c r="DH6" i="171"/>
  <c r="DI5" i="171"/>
  <c r="DH18" i="171"/>
  <c r="DE28" i="172"/>
  <c r="DF6" i="172"/>
  <c r="DE20" i="171"/>
  <c r="DD28" i="171"/>
  <c r="DJ26" i="170"/>
  <c r="DJ25" i="170"/>
  <c r="DJ27" i="170"/>
  <c r="DJ24" i="170"/>
  <c r="DJ23" i="170"/>
  <c r="DJ22" i="170"/>
  <c r="DJ21" i="170"/>
  <c r="DJ20" i="170"/>
  <c r="DJ17" i="170"/>
  <c r="DJ15" i="170"/>
  <c r="DJ14" i="170"/>
  <c r="DJ18" i="170"/>
  <c r="DJ16" i="170"/>
  <c r="DJ19" i="170"/>
  <c r="DJ11" i="170"/>
  <c r="DJ12" i="170"/>
  <c r="DJ9" i="170"/>
  <c r="DJ8" i="170"/>
  <c r="DJ7" i="170"/>
  <c r="DK5" i="170"/>
  <c r="DG6" i="170"/>
  <c r="DE10" i="170"/>
  <c r="DH26" i="169"/>
  <c r="DH27" i="169"/>
  <c r="DH21" i="169"/>
  <c r="DH24" i="169"/>
  <c r="DH25" i="169"/>
  <c r="DH23" i="169"/>
  <c r="DH18" i="169"/>
  <c r="DH20" i="169"/>
  <c r="DH22" i="169"/>
  <c r="DH16" i="169"/>
  <c r="DH13" i="169"/>
  <c r="DH17" i="169"/>
  <c r="DH19" i="169"/>
  <c r="DH14" i="169"/>
  <c r="DH15" i="169"/>
  <c r="DH11" i="169"/>
  <c r="DH10" i="169"/>
  <c r="DH9" i="169"/>
  <c r="DH8" i="169"/>
  <c r="DI5" i="169"/>
  <c r="DH12" i="169"/>
  <c r="DH7" i="169"/>
  <c r="DE28" i="169"/>
  <c r="DF6" i="169"/>
  <c r="CZ27" i="168"/>
  <c r="CZ26" i="168"/>
  <c r="CZ25" i="168"/>
  <c r="CZ24" i="168"/>
  <c r="CZ22" i="168"/>
  <c r="CZ21" i="168"/>
  <c r="CZ23" i="168"/>
  <c r="CZ19" i="168"/>
  <c r="CZ20" i="168"/>
  <c r="CZ15" i="168"/>
  <c r="CZ13" i="168"/>
  <c r="CZ12" i="168"/>
  <c r="CZ18" i="168"/>
  <c r="CZ14" i="168"/>
  <c r="CZ16" i="168"/>
  <c r="CZ17" i="168"/>
  <c r="CZ10" i="168"/>
  <c r="CZ11" i="168"/>
  <c r="CZ9" i="168"/>
  <c r="CZ8" i="168"/>
  <c r="DA5" i="168"/>
  <c r="CX6" i="168"/>
  <c r="AD120" i="104" l="1"/>
  <c r="DG31" i="169"/>
  <c r="AD118" i="104"/>
  <c r="DG31" i="171"/>
  <c r="AF117" i="104"/>
  <c r="DI31" i="170"/>
  <c r="DE13" i="173"/>
  <c r="DD28" i="173"/>
  <c r="DH27" i="173"/>
  <c r="DH26" i="173"/>
  <c r="DH23" i="173"/>
  <c r="DH25" i="173"/>
  <c r="DH21" i="173"/>
  <c r="DH19" i="173"/>
  <c r="DH24" i="173"/>
  <c r="DH20" i="173"/>
  <c r="DH22" i="173"/>
  <c r="DH16" i="173"/>
  <c r="DH18" i="173"/>
  <c r="DH12" i="173"/>
  <c r="DH14" i="173"/>
  <c r="DH15" i="173"/>
  <c r="DH11" i="173"/>
  <c r="DH17" i="173"/>
  <c r="DH7" i="173"/>
  <c r="DH8" i="173"/>
  <c r="DH6" i="173"/>
  <c r="DH10" i="173"/>
  <c r="DI5" i="173"/>
  <c r="DI31" i="172"/>
  <c r="AG119" i="104" s="1"/>
  <c r="DI27" i="172"/>
  <c r="DI23" i="172"/>
  <c r="DI25" i="172"/>
  <c r="DI26" i="172"/>
  <c r="DI24" i="172"/>
  <c r="DI22" i="172"/>
  <c r="DI19" i="172"/>
  <c r="DI21" i="172"/>
  <c r="DI18" i="172"/>
  <c r="DI15" i="172"/>
  <c r="DI17" i="172"/>
  <c r="DI16" i="172"/>
  <c r="DI20" i="172"/>
  <c r="DI10" i="172"/>
  <c r="DI12" i="172"/>
  <c r="DI13" i="172"/>
  <c r="DI14" i="172"/>
  <c r="DI11" i="172"/>
  <c r="DI7" i="172"/>
  <c r="DI9" i="172"/>
  <c r="DI8" i="172"/>
  <c r="DJ5" i="172"/>
  <c r="DE28" i="171"/>
  <c r="DF20" i="171"/>
  <c r="DI26" i="171"/>
  <c r="DI21" i="171"/>
  <c r="DI25" i="171"/>
  <c r="DI24" i="171"/>
  <c r="DI27" i="171"/>
  <c r="DI23" i="171"/>
  <c r="DI22" i="171"/>
  <c r="DI17" i="171"/>
  <c r="DI15" i="171"/>
  <c r="DI19" i="171"/>
  <c r="DI10" i="171"/>
  <c r="DI9" i="171"/>
  <c r="DI8" i="171"/>
  <c r="DI16" i="171"/>
  <c r="DI14" i="171"/>
  <c r="DI11" i="171"/>
  <c r="DI7" i="171"/>
  <c r="DI13" i="171"/>
  <c r="DI12" i="171"/>
  <c r="DI18" i="171"/>
  <c r="DJ5" i="171"/>
  <c r="DI6" i="171"/>
  <c r="DF28" i="172"/>
  <c r="DG6" i="172"/>
  <c r="DF10" i="170"/>
  <c r="DH6" i="170"/>
  <c r="DK25" i="170"/>
  <c r="DK27" i="170"/>
  <c r="DK22" i="170"/>
  <c r="DK26" i="170"/>
  <c r="DK24" i="170"/>
  <c r="DK23" i="170"/>
  <c r="DK20" i="170"/>
  <c r="DK19" i="170"/>
  <c r="DK18" i="170"/>
  <c r="DK16" i="170"/>
  <c r="DK21" i="170"/>
  <c r="DK15" i="170"/>
  <c r="DK17" i="170"/>
  <c r="DK9" i="170"/>
  <c r="DK14" i="170"/>
  <c r="DK11" i="170"/>
  <c r="DK12" i="170"/>
  <c r="DK7" i="170"/>
  <c r="DK8" i="170"/>
  <c r="DL5" i="170"/>
  <c r="DI27" i="169"/>
  <c r="DI26" i="169"/>
  <c r="DI23" i="169"/>
  <c r="DI24" i="169"/>
  <c r="DI25" i="169"/>
  <c r="DI18" i="169"/>
  <c r="DI16" i="169"/>
  <c r="DI21" i="169"/>
  <c r="DI20" i="169"/>
  <c r="DI22" i="169"/>
  <c r="DI17" i="169"/>
  <c r="DI15" i="169"/>
  <c r="DI19" i="169"/>
  <c r="DI13" i="169"/>
  <c r="DI11" i="169"/>
  <c r="DI10" i="169"/>
  <c r="DI14" i="169"/>
  <c r="DI12" i="169"/>
  <c r="DI9" i="169"/>
  <c r="DI8" i="169"/>
  <c r="DI7" i="169"/>
  <c r="DJ5" i="169"/>
  <c r="DF28" i="169"/>
  <c r="DG6" i="169"/>
  <c r="CY6" i="168"/>
  <c r="DA26" i="168"/>
  <c r="DA27" i="168"/>
  <c r="DA25" i="168"/>
  <c r="DA24" i="168"/>
  <c r="DA22" i="168"/>
  <c r="DA21" i="168"/>
  <c r="DA23" i="168"/>
  <c r="DA20" i="168"/>
  <c r="DA17" i="168"/>
  <c r="DA19" i="168"/>
  <c r="DA18" i="168"/>
  <c r="DA12" i="168"/>
  <c r="DA14" i="168"/>
  <c r="DA16" i="168"/>
  <c r="DA11" i="168"/>
  <c r="DA13" i="168"/>
  <c r="DA9" i="168"/>
  <c r="DA8" i="168"/>
  <c r="DB5" i="168"/>
  <c r="DA15" i="168"/>
  <c r="DA10" i="168"/>
  <c r="AG117" i="104" l="1"/>
  <c r="DJ31" i="170"/>
  <c r="AE118" i="104"/>
  <c r="DH31" i="171"/>
  <c r="AE120" i="104"/>
  <c r="DH31" i="169"/>
  <c r="DI27" i="173"/>
  <c r="DI26" i="173"/>
  <c r="DI25" i="173"/>
  <c r="DI23" i="173"/>
  <c r="DI22" i="173"/>
  <c r="DI21" i="173"/>
  <c r="DI24" i="173"/>
  <c r="DI17" i="173"/>
  <c r="DI19" i="173"/>
  <c r="DI15" i="173"/>
  <c r="DI20" i="173"/>
  <c r="DI16" i="173"/>
  <c r="DI18" i="173"/>
  <c r="DI11" i="173"/>
  <c r="DI10" i="173"/>
  <c r="DI12" i="173"/>
  <c r="DI14" i="173"/>
  <c r="DI7" i="173"/>
  <c r="DI8" i="173"/>
  <c r="DI6" i="173"/>
  <c r="DJ5" i="173"/>
  <c r="DF13" i="173"/>
  <c r="DJ26" i="171"/>
  <c r="DJ25" i="171"/>
  <c r="DJ24" i="171"/>
  <c r="DJ27" i="171"/>
  <c r="DJ23" i="171"/>
  <c r="DJ22" i="171"/>
  <c r="DJ17" i="171"/>
  <c r="DJ15" i="171"/>
  <c r="DJ13" i="171"/>
  <c r="DJ19" i="171"/>
  <c r="DJ21" i="171"/>
  <c r="DJ18" i="171"/>
  <c r="DJ16" i="171"/>
  <c r="DJ14" i="171"/>
  <c r="DJ9" i="171"/>
  <c r="DJ11" i="171"/>
  <c r="DJ7" i="171"/>
  <c r="DJ12" i="171"/>
  <c r="DJ6" i="171"/>
  <c r="DK5" i="171"/>
  <c r="DJ10" i="171"/>
  <c r="DJ8" i="171"/>
  <c r="DF28" i="171"/>
  <c r="DG20" i="171"/>
  <c r="DG28" i="172"/>
  <c r="DH6" i="172"/>
  <c r="DJ31" i="172"/>
  <c r="AH119" i="104" s="1"/>
  <c r="DJ27" i="172"/>
  <c r="DJ26" i="172"/>
  <c r="DJ24" i="172"/>
  <c r="DJ23" i="172"/>
  <c r="DJ21" i="172"/>
  <c r="DJ22" i="172"/>
  <c r="DJ25" i="172"/>
  <c r="DJ18" i="172"/>
  <c r="DJ20" i="172"/>
  <c r="DJ19" i="172"/>
  <c r="DJ17" i="172"/>
  <c r="DJ16" i="172"/>
  <c r="DJ14" i="172"/>
  <c r="DJ9" i="172"/>
  <c r="DJ8" i="172"/>
  <c r="DJ15" i="172"/>
  <c r="DJ12" i="172"/>
  <c r="DJ13" i="172"/>
  <c r="DJ11" i="172"/>
  <c r="DJ7" i="172"/>
  <c r="DJ10" i="172"/>
  <c r="DK5" i="172"/>
  <c r="DL27" i="170"/>
  <c r="DL24" i="170"/>
  <c r="DL26" i="170"/>
  <c r="DL25" i="170"/>
  <c r="DL23" i="170"/>
  <c r="DL22" i="170"/>
  <c r="DL19" i="170"/>
  <c r="DL21" i="170"/>
  <c r="DL20" i="170"/>
  <c r="DL15" i="170"/>
  <c r="DL17" i="170"/>
  <c r="DL11" i="170"/>
  <c r="DL12" i="170"/>
  <c r="DL18" i="170"/>
  <c r="DL8" i="170"/>
  <c r="DL9" i="170"/>
  <c r="DL14" i="170"/>
  <c r="DL16" i="170"/>
  <c r="DL7" i="170"/>
  <c r="DM5" i="170"/>
  <c r="DI6" i="170"/>
  <c r="DG10" i="170"/>
  <c r="DJ26" i="169"/>
  <c r="DJ25" i="169"/>
  <c r="DJ27" i="169"/>
  <c r="DJ21" i="169"/>
  <c r="DJ24" i="169"/>
  <c r="DJ23" i="169"/>
  <c r="DJ22" i="169"/>
  <c r="DJ20" i="169"/>
  <c r="DJ19" i="169"/>
  <c r="DJ17" i="169"/>
  <c r="DJ18" i="169"/>
  <c r="DJ15" i="169"/>
  <c r="DJ14" i="169"/>
  <c r="DJ16" i="169"/>
  <c r="DJ13" i="169"/>
  <c r="DJ11" i="169"/>
  <c r="DJ10" i="169"/>
  <c r="DJ12" i="169"/>
  <c r="DJ8" i="169"/>
  <c r="DK5" i="169"/>
  <c r="DJ9" i="169"/>
  <c r="DJ7" i="169"/>
  <c r="DG28" i="169"/>
  <c r="DH6" i="169"/>
  <c r="DB27" i="168"/>
  <c r="DB25" i="168"/>
  <c r="DB24" i="168"/>
  <c r="DB26" i="168"/>
  <c r="DB23" i="168"/>
  <c r="DB20" i="168"/>
  <c r="DB22" i="168"/>
  <c r="DB21" i="168"/>
  <c r="DB17" i="168"/>
  <c r="DB19" i="168"/>
  <c r="DB18" i="168"/>
  <c r="DB15" i="168"/>
  <c r="DB16" i="168"/>
  <c r="DB14" i="168"/>
  <c r="DB11" i="168"/>
  <c r="DB10" i="168"/>
  <c r="DB12" i="168"/>
  <c r="DC5" i="168"/>
  <c r="DB9" i="168"/>
  <c r="DB8" i="168"/>
  <c r="DB13" i="168"/>
  <c r="CZ6" i="168"/>
  <c r="AF120" i="104" l="1"/>
  <c r="DI31" i="169"/>
  <c r="AF118" i="104"/>
  <c r="DI31" i="171"/>
  <c r="AH117" i="104"/>
  <c r="DK31" i="170"/>
  <c r="DG13" i="173"/>
  <c r="DJ27" i="173"/>
  <c r="DJ26" i="173"/>
  <c r="DJ25" i="173"/>
  <c r="DJ24" i="173"/>
  <c r="DJ22" i="173"/>
  <c r="DJ21" i="173"/>
  <c r="DJ18" i="173"/>
  <c r="DJ23" i="173"/>
  <c r="DJ20" i="173"/>
  <c r="DJ19" i="173"/>
  <c r="DJ16" i="173"/>
  <c r="DJ14" i="173"/>
  <c r="DJ17" i="173"/>
  <c r="DJ11" i="173"/>
  <c r="DJ15" i="173"/>
  <c r="DJ12" i="173"/>
  <c r="DJ8" i="173"/>
  <c r="DJ7" i="173"/>
  <c r="DJ6" i="173"/>
  <c r="DJ10" i="173"/>
  <c r="DK5" i="173"/>
  <c r="DH28" i="172"/>
  <c r="DI6" i="172"/>
  <c r="DK25" i="171"/>
  <c r="DK24" i="171"/>
  <c r="DK27" i="171"/>
  <c r="DK23" i="171"/>
  <c r="DK22" i="171"/>
  <c r="DK17" i="171"/>
  <c r="DK15" i="171"/>
  <c r="DK13" i="171"/>
  <c r="DK19" i="171"/>
  <c r="DK21" i="171"/>
  <c r="DK26" i="171"/>
  <c r="DK18" i="171"/>
  <c r="DK16" i="171"/>
  <c r="DK14" i="171"/>
  <c r="DK11" i="171"/>
  <c r="DK12" i="171"/>
  <c r="DK10" i="171"/>
  <c r="DK6" i="171"/>
  <c r="DK9" i="171"/>
  <c r="DK7" i="171"/>
  <c r="DK8" i="171"/>
  <c r="DL5" i="171"/>
  <c r="DK31" i="172"/>
  <c r="AI119" i="104" s="1"/>
  <c r="DK27" i="172"/>
  <c r="DK25" i="172"/>
  <c r="DK23" i="172"/>
  <c r="DK26" i="172"/>
  <c r="DK24" i="172"/>
  <c r="DK21" i="172"/>
  <c r="DK20" i="172"/>
  <c r="DK17" i="172"/>
  <c r="DK22" i="172"/>
  <c r="DK16" i="172"/>
  <c r="DK14" i="172"/>
  <c r="DK18" i="172"/>
  <c r="DK15" i="172"/>
  <c r="DK12" i="172"/>
  <c r="DK13" i="172"/>
  <c r="DK19" i="172"/>
  <c r="DK10" i="172"/>
  <c r="DK7" i="172"/>
  <c r="DK11" i="172"/>
  <c r="DK9" i="172"/>
  <c r="DK8" i="172"/>
  <c r="DL5" i="172"/>
  <c r="DG28" i="171"/>
  <c r="DH20" i="171"/>
  <c r="DH10" i="170"/>
  <c r="DJ6" i="170"/>
  <c r="DM27" i="170"/>
  <c r="DM25" i="170"/>
  <c r="DM26" i="170"/>
  <c r="DM21" i="170"/>
  <c r="DM24" i="170"/>
  <c r="DM23" i="170"/>
  <c r="DM22" i="170"/>
  <c r="DM17" i="170"/>
  <c r="DM15" i="170"/>
  <c r="DM19" i="170"/>
  <c r="DM18" i="170"/>
  <c r="DM16" i="170"/>
  <c r="DM14" i="170"/>
  <c r="DM20" i="170"/>
  <c r="DM12" i="170"/>
  <c r="DM8" i="170"/>
  <c r="DM9" i="170"/>
  <c r="DN5" i="170"/>
  <c r="DM7" i="170"/>
  <c r="DM11" i="170"/>
  <c r="DK24" i="169"/>
  <c r="DK27" i="169"/>
  <c r="DK25" i="169"/>
  <c r="DK23" i="169"/>
  <c r="DK22" i="169"/>
  <c r="DK26" i="169"/>
  <c r="DK20" i="169"/>
  <c r="DK21" i="169"/>
  <c r="DK17" i="169"/>
  <c r="DK15" i="169"/>
  <c r="DK19" i="169"/>
  <c r="DK18" i="169"/>
  <c r="DK14" i="169"/>
  <c r="DK13" i="169"/>
  <c r="DK16" i="169"/>
  <c r="DK11" i="169"/>
  <c r="DK12" i="169"/>
  <c r="DK8" i="169"/>
  <c r="DK10" i="169"/>
  <c r="DK7" i="169"/>
  <c r="DK9" i="169"/>
  <c r="DL5" i="169"/>
  <c r="DH28" i="169"/>
  <c r="DI6" i="169"/>
  <c r="DC27" i="168"/>
  <c r="DC26" i="168"/>
  <c r="DC25" i="168"/>
  <c r="DC22" i="168"/>
  <c r="DC23" i="168"/>
  <c r="DC24" i="168"/>
  <c r="DC20" i="168"/>
  <c r="DC19" i="168"/>
  <c r="DC18" i="168"/>
  <c r="DC17" i="168"/>
  <c r="DC14" i="168"/>
  <c r="DC16" i="168"/>
  <c r="DC11" i="168"/>
  <c r="DC21" i="168"/>
  <c r="DC10" i="168"/>
  <c r="DC13" i="168"/>
  <c r="DC9" i="168"/>
  <c r="DC8" i="168"/>
  <c r="DC12" i="168"/>
  <c r="DD5" i="168"/>
  <c r="DC15" i="168"/>
  <c r="DA6" i="168"/>
  <c r="AI117" i="104" l="1"/>
  <c r="DL31" i="170"/>
  <c r="AG118" i="104"/>
  <c r="DJ31" i="171"/>
  <c r="AG120" i="104"/>
  <c r="DJ31" i="169"/>
  <c r="DK27" i="173"/>
  <c r="DK26" i="173"/>
  <c r="DK24" i="173"/>
  <c r="DK25" i="173"/>
  <c r="DK23" i="173"/>
  <c r="DK20" i="173"/>
  <c r="DK22" i="173"/>
  <c r="DK21" i="173"/>
  <c r="DK19" i="173"/>
  <c r="DK18" i="173"/>
  <c r="DK17" i="173"/>
  <c r="DK15" i="173"/>
  <c r="DK16" i="173"/>
  <c r="DK12" i="173"/>
  <c r="DK7" i="173"/>
  <c r="DK14" i="173"/>
  <c r="DK6" i="173"/>
  <c r="DK8" i="173"/>
  <c r="DK10" i="173"/>
  <c r="DL5" i="173"/>
  <c r="DK11" i="173"/>
  <c r="DH13" i="173"/>
  <c r="DL27" i="172"/>
  <c r="DL31" i="172"/>
  <c r="AJ119" i="104" s="1"/>
  <c r="DL25" i="172"/>
  <c r="DL26" i="172"/>
  <c r="DL24" i="172"/>
  <c r="DL20" i="172"/>
  <c r="DL22" i="172"/>
  <c r="DL23" i="172"/>
  <c r="DL18" i="172"/>
  <c r="DL21" i="172"/>
  <c r="DL17" i="172"/>
  <c r="DL16" i="172"/>
  <c r="DL15" i="172"/>
  <c r="DL13" i="172"/>
  <c r="DL19" i="172"/>
  <c r="DL14" i="172"/>
  <c r="DL11" i="172"/>
  <c r="DL9" i="172"/>
  <c r="DL12" i="172"/>
  <c r="DL8" i="172"/>
  <c r="DM5" i="172"/>
  <c r="DL10" i="172"/>
  <c r="DL7" i="172"/>
  <c r="DI20" i="171"/>
  <c r="DH28" i="171"/>
  <c r="DL24" i="171"/>
  <c r="DL27" i="171"/>
  <c r="DL23" i="171"/>
  <c r="DL26" i="171"/>
  <c r="DL21" i="171"/>
  <c r="DL22" i="171"/>
  <c r="DL25" i="171"/>
  <c r="DL19" i="171"/>
  <c r="DL11" i="171"/>
  <c r="DL18" i="171"/>
  <c r="DL16" i="171"/>
  <c r="DL14" i="171"/>
  <c r="DL15" i="171"/>
  <c r="DL12" i="171"/>
  <c r="DL6" i="171"/>
  <c r="DL13" i="171"/>
  <c r="DL10" i="171"/>
  <c r="DL17" i="171"/>
  <c r="DL9" i="171"/>
  <c r="DL8" i="171"/>
  <c r="DL7" i="171"/>
  <c r="DM5" i="171"/>
  <c r="DI28" i="172"/>
  <c r="DJ6" i="172"/>
  <c r="DK6" i="170"/>
  <c r="DN27" i="170"/>
  <c r="DN23" i="170"/>
  <c r="DN26" i="170"/>
  <c r="DN24" i="170"/>
  <c r="DN25" i="170"/>
  <c r="DN21" i="170"/>
  <c r="DN19" i="170"/>
  <c r="DN18" i="170"/>
  <c r="DN16" i="170"/>
  <c r="DN14" i="170"/>
  <c r="DN17" i="170"/>
  <c r="DN22" i="170"/>
  <c r="DN20" i="170"/>
  <c r="DN15" i="170"/>
  <c r="DN12" i="170"/>
  <c r="DN9" i="170"/>
  <c r="DN7" i="170"/>
  <c r="DN11" i="170"/>
  <c r="DN8" i="170"/>
  <c r="DO5" i="170"/>
  <c r="DI10" i="170"/>
  <c r="DL27" i="169"/>
  <c r="DL26" i="169"/>
  <c r="DL24" i="169"/>
  <c r="DL25" i="169"/>
  <c r="DL23" i="169"/>
  <c r="DL22" i="169"/>
  <c r="DL21" i="169"/>
  <c r="DL18" i="169"/>
  <c r="DL16" i="169"/>
  <c r="DL15" i="169"/>
  <c r="DL14" i="169"/>
  <c r="DL20" i="169"/>
  <c r="DL17" i="169"/>
  <c r="DL10" i="169"/>
  <c r="DL12" i="169"/>
  <c r="DL19" i="169"/>
  <c r="DL13" i="169"/>
  <c r="DL9" i="169"/>
  <c r="DL8" i="169"/>
  <c r="DL11" i="169"/>
  <c r="DL7" i="169"/>
  <c r="DM5" i="169"/>
  <c r="DI28" i="169"/>
  <c r="DJ6" i="169"/>
  <c r="DB6" i="168"/>
  <c r="DD27" i="168"/>
  <c r="DD26" i="168"/>
  <c r="DD25" i="168"/>
  <c r="DD23" i="168"/>
  <c r="DD20" i="168"/>
  <c r="DD24" i="168"/>
  <c r="DD19" i="168"/>
  <c r="DD21" i="168"/>
  <c r="DD18" i="168"/>
  <c r="DD16" i="168"/>
  <c r="DD22" i="168"/>
  <c r="DD11" i="168"/>
  <c r="DD13" i="168"/>
  <c r="DD9" i="168"/>
  <c r="DD15" i="168"/>
  <c r="DD12" i="168"/>
  <c r="DD8" i="168"/>
  <c r="DD14" i="168"/>
  <c r="DE5" i="168"/>
  <c r="DD10" i="168"/>
  <c r="DD17" i="168"/>
  <c r="AH120" i="104" l="1"/>
  <c r="DK31" i="169"/>
  <c r="AH118" i="104"/>
  <c r="DK31" i="171"/>
  <c r="AJ117" i="104"/>
  <c r="DM31" i="170"/>
  <c r="DL27" i="173"/>
  <c r="DL25" i="173"/>
  <c r="DL24" i="173"/>
  <c r="DL26" i="173"/>
  <c r="DL23" i="173"/>
  <c r="DL20" i="173"/>
  <c r="DL22" i="173"/>
  <c r="DL21" i="173"/>
  <c r="DL18" i="173"/>
  <c r="DL19" i="173"/>
  <c r="DL16" i="173"/>
  <c r="DL17" i="173"/>
  <c r="DL15" i="173"/>
  <c r="DL12" i="173"/>
  <c r="DL14" i="173"/>
  <c r="DL8" i="173"/>
  <c r="DL10" i="173"/>
  <c r="DM5" i="173"/>
  <c r="DL11" i="173"/>
  <c r="DL6" i="173"/>
  <c r="DL7" i="173"/>
  <c r="DI13" i="173"/>
  <c r="DM27" i="171"/>
  <c r="DM23" i="171"/>
  <c r="DM22" i="171"/>
  <c r="DM26" i="171"/>
  <c r="DM21" i="171"/>
  <c r="DM25" i="171"/>
  <c r="DM19" i="171"/>
  <c r="DM11" i="171"/>
  <c r="DM10" i="171"/>
  <c r="DM18" i="171"/>
  <c r="DM16" i="171"/>
  <c r="DM24" i="171"/>
  <c r="DM14" i="171"/>
  <c r="DM15" i="171"/>
  <c r="DM12" i="171"/>
  <c r="DM6" i="171"/>
  <c r="DM13" i="171"/>
  <c r="DM17" i="171"/>
  <c r="DM9" i="171"/>
  <c r="DM8" i="171"/>
  <c r="DM7" i="171"/>
  <c r="DN5" i="171"/>
  <c r="DI28" i="171"/>
  <c r="DJ20" i="171"/>
  <c r="DJ28" i="172"/>
  <c r="DK6" i="172"/>
  <c r="DM31" i="172"/>
  <c r="AK119" i="104" s="1"/>
  <c r="DM25" i="172"/>
  <c r="DM27" i="172"/>
  <c r="DM26" i="172"/>
  <c r="DM24" i="172"/>
  <c r="DM22" i="172"/>
  <c r="DM23" i="172"/>
  <c r="DM21" i="172"/>
  <c r="DM20" i="172"/>
  <c r="DM19" i="172"/>
  <c r="DM16" i="172"/>
  <c r="DM18" i="172"/>
  <c r="DM15" i="172"/>
  <c r="DM13" i="172"/>
  <c r="DM14" i="172"/>
  <c r="DM11" i="172"/>
  <c r="DM10" i="172"/>
  <c r="DM17" i="172"/>
  <c r="DM12" i="172"/>
  <c r="DM9" i="172"/>
  <c r="DM8" i="172"/>
  <c r="DN5" i="172"/>
  <c r="DM7" i="172"/>
  <c r="DJ10" i="170"/>
  <c r="DO27" i="170"/>
  <c r="DO26" i="170"/>
  <c r="DO25" i="170"/>
  <c r="DO24" i="170"/>
  <c r="DO23" i="170"/>
  <c r="DO22" i="170"/>
  <c r="DO19" i="170"/>
  <c r="DO21" i="170"/>
  <c r="DO18" i="170"/>
  <c r="DO20" i="170"/>
  <c r="DO12" i="170"/>
  <c r="DO14" i="170"/>
  <c r="DO17" i="170"/>
  <c r="DO15" i="170"/>
  <c r="DO11" i="170"/>
  <c r="DO16" i="170"/>
  <c r="DO8" i="170"/>
  <c r="DP5" i="170"/>
  <c r="DO9" i="170"/>
  <c r="DO7" i="170"/>
  <c r="DL6" i="170"/>
  <c r="DM27" i="169"/>
  <c r="DM26" i="169"/>
  <c r="DM25" i="169"/>
  <c r="DM24" i="169"/>
  <c r="DM23" i="169"/>
  <c r="DM22" i="169"/>
  <c r="DM17" i="169"/>
  <c r="DM19" i="169"/>
  <c r="DM18" i="169"/>
  <c r="DM16" i="169"/>
  <c r="DM20" i="169"/>
  <c r="DM21" i="169"/>
  <c r="DM12" i="169"/>
  <c r="DM9" i="169"/>
  <c r="DM15" i="169"/>
  <c r="DM11" i="169"/>
  <c r="DM10" i="169"/>
  <c r="DM14" i="169"/>
  <c r="DM7" i="169"/>
  <c r="DM8" i="169"/>
  <c r="DM13" i="169"/>
  <c r="DN5" i="169"/>
  <c r="DJ28" i="169"/>
  <c r="DK6" i="169"/>
  <c r="DE27" i="168"/>
  <c r="DE25" i="168"/>
  <c r="DE26" i="168"/>
  <c r="DE22" i="168"/>
  <c r="DE21" i="168"/>
  <c r="DE23" i="168"/>
  <c r="DE24" i="168"/>
  <c r="DE19" i="168"/>
  <c r="DE20" i="168"/>
  <c r="DE18" i="168"/>
  <c r="DE16" i="168"/>
  <c r="DE17" i="168"/>
  <c r="DE11" i="168"/>
  <c r="DE10" i="168"/>
  <c r="DE13" i="168"/>
  <c r="DE15" i="168"/>
  <c r="DE12" i="168"/>
  <c r="DE8" i="168"/>
  <c r="DE14" i="168"/>
  <c r="DF5" i="168"/>
  <c r="DC6" i="168"/>
  <c r="AK117" i="104" l="1"/>
  <c r="DN31" i="170"/>
  <c r="AI118" i="104"/>
  <c r="DL31" i="171"/>
  <c r="AI120" i="104"/>
  <c r="DL31" i="169"/>
  <c r="DM27" i="173"/>
  <c r="DM25" i="173"/>
  <c r="DM24" i="173"/>
  <c r="DM26" i="173"/>
  <c r="DM23" i="173"/>
  <c r="DM22" i="173"/>
  <c r="DM19" i="173"/>
  <c r="DM20" i="173"/>
  <c r="DM21" i="173"/>
  <c r="DM17" i="173"/>
  <c r="DM16" i="173"/>
  <c r="DM18" i="173"/>
  <c r="DM15" i="173"/>
  <c r="DM14" i="173"/>
  <c r="DM11" i="173"/>
  <c r="DM10" i="173"/>
  <c r="DM7" i="173"/>
  <c r="DM6" i="173"/>
  <c r="DM8" i="173"/>
  <c r="DN5" i="173"/>
  <c r="DM12" i="173"/>
  <c r="DJ13" i="173"/>
  <c r="DJ28" i="171"/>
  <c r="DK20" i="171"/>
  <c r="DN31" i="172"/>
  <c r="AL119" i="104" s="1"/>
  <c r="DN26" i="172"/>
  <c r="DN25" i="172"/>
  <c r="DN27" i="172"/>
  <c r="DN20" i="172"/>
  <c r="DN22" i="172"/>
  <c r="DN24" i="172"/>
  <c r="DN17" i="172"/>
  <c r="DN19" i="172"/>
  <c r="DN23" i="172"/>
  <c r="DN18" i="172"/>
  <c r="DN15" i="172"/>
  <c r="DN21" i="172"/>
  <c r="DN16" i="172"/>
  <c r="DN14" i="172"/>
  <c r="DN11" i="172"/>
  <c r="DN10" i="172"/>
  <c r="DN12" i="172"/>
  <c r="DN13" i="172"/>
  <c r="DN9" i="172"/>
  <c r="DN8" i="172"/>
  <c r="DO5" i="172"/>
  <c r="DN7" i="172"/>
  <c r="DN27" i="171"/>
  <c r="DN22" i="171"/>
  <c r="DN26" i="171"/>
  <c r="DN25" i="171"/>
  <c r="DN24" i="171"/>
  <c r="DN23" i="171"/>
  <c r="DN21" i="171"/>
  <c r="DN18" i="171"/>
  <c r="DN16" i="171"/>
  <c r="DN14" i="171"/>
  <c r="DN17" i="171"/>
  <c r="DN15" i="171"/>
  <c r="DN13" i="171"/>
  <c r="DN12" i="171"/>
  <c r="DO5" i="171"/>
  <c r="DN10" i="171"/>
  <c r="DN9" i="171"/>
  <c r="DN8" i="171"/>
  <c r="DN19" i="171"/>
  <c r="DN7" i="171"/>
  <c r="DN6" i="171"/>
  <c r="DN11" i="171"/>
  <c r="DK28" i="172"/>
  <c r="DL6" i="172"/>
  <c r="DM6" i="170"/>
  <c r="DP27" i="170"/>
  <c r="DP26" i="170"/>
  <c r="DP25" i="170"/>
  <c r="DP23" i="170"/>
  <c r="DP24" i="170"/>
  <c r="DP21" i="170"/>
  <c r="DP20" i="170"/>
  <c r="DP22" i="170"/>
  <c r="DP17" i="170"/>
  <c r="DP19" i="170"/>
  <c r="DP16" i="170"/>
  <c r="DP15" i="170"/>
  <c r="DP11" i="170"/>
  <c r="DP12" i="170"/>
  <c r="DP18" i="170"/>
  <c r="DP14" i="170"/>
  <c r="DQ5" i="170"/>
  <c r="DP8" i="170"/>
  <c r="DP9" i="170"/>
  <c r="DP7" i="170"/>
  <c r="DK10" i="170"/>
  <c r="DN27" i="169"/>
  <c r="DN25" i="169"/>
  <c r="DN24" i="169"/>
  <c r="DN23" i="169"/>
  <c r="DN26" i="169"/>
  <c r="DN21" i="169"/>
  <c r="DN19" i="169"/>
  <c r="DN22" i="169"/>
  <c r="DN20" i="169"/>
  <c r="DN17" i="169"/>
  <c r="DN16" i="169"/>
  <c r="DN18" i="169"/>
  <c r="DN12" i="169"/>
  <c r="DN15" i="169"/>
  <c r="DN14" i="169"/>
  <c r="DN13" i="169"/>
  <c r="DN11" i="169"/>
  <c r="DN10" i="169"/>
  <c r="DN7" i="169"/>
  <c r="DN9" i="169"/>
  <c r="DO5" i="169"/>
  <c r="DN8" i="169"/>
  <c r="DK28" i="169"/>
  <c r="DL6" i="169"/>
  <c r="DF27" i="168"/>
  <c r="DF26" i="168"/>
  <c r="DF24" i="168"/>
  <c r="DF25" i="168"/>
  <c r="DF20" i="168"/>
  <c r="DF18" i="168"/>
  <c r="DF16" i="168"/>
  <c r="DF23" i="168"/>
  <c r="DF21" i="168"/>
  <c r="DF22" i="168"/>
  <c r="DF14" i="168"/>
  <c r="DF17" i="168"/>
  <c r="DF15" i="168"/>
  <c r="DF13" i="168"/>
  <c r="DF12" i="168"/>
  <c r="DF19" i="168"/>
  <c r="DG5" i="168"/>
  <c r="DF8" i="168"/>
  <c r="DF11" i="168"/>
  <c r="DF10" i="168"/>
  <c r="DD6" i="168"/>
  <c r="AJ120" i="104" l="1"/>
  <c r="DM31" i="169"/>
  <c r="AJ118" i="104"/>
  <c r="DM31" i="171"/>
  <c r="AL117" i="104"/>
  <c r="DO31" i="170"/>
  <c r="DK13" i="173"/>
  <c r="DN26" i="173"/>
  <c r="DN25" i="173"/>
  <c r="DN27" i="173"/>
  <c r="DN24" i="173"/>
  <c r="DN23" i="173"/>
  <c r="DN22" i="173"/>
  <c r="DN17" i="173"/>
  <c r="DN20" i="173"/>
  <c r="DN21" i="173"/>
  <c r="DN18" i="173"/>
  <c r="DN15" i="173"/>
  <c r="DN19" i="173"/>
  <c r="DN14" i="173"/>
  <c r="DN10" i="173"/>
  <c r="DN11" i="173"/>
  <c r="DN7" i="173"/>
  <c r="DN16" i="173"/>
  <c r="DN12" i="173"/>
  <c r="DN8" i="173"/>
  <c r="DN6" i="173"/>
  <c r="DO5" i="173"/>
  <c r="DO27" i="172"/>
  <c r="DO31" i="172"/>
  <c r="AM119" i="104" s="1"/>
  <c r="DO25" i="172"/>
  <c r="DO24" i="172"/>
  <c r="DO26" i="172"/>
  <c r="DO23" i="172"/>
  <c r="DO22" i="172"/>
  <c r="DO21" i="172"/>
  <c r="DO20" i="172"/>
  <c r="DO19" i="172"/>
  <c r="DO18" i="172"/>
  <c r="DO15" i="172"/>
  <c r="DO13" i="172"/>
  <c r="DO17" i="172"/>
  <c r="DO16" i="172"/>
  <c r="DO14" i="172"/>
  <c r="DO11" i="172"/>
  <c r="DO10" i="172"/>
  <c r="DO9" i="172"/>
  <c r="DO12" i="172"/>
  <c r="DO8" i="172"/>
  <c r="DP5" i="172"/>
  <c r="DO7" i="172"/>
  <c r="DK28" i="171"/>
  <c r="DL20" i="171"/>
  <c r="DL28" i="172"/>
  <c r="DM6" i="172"/>
  <c r="DO26" i="171"/>
  <c r="DO25" i="171"/>
  <c r="DO24" i="171"/>
  <c r="DO27" i="171"/>
  <c r="DO23" i="171"/>
  <c r="DO21" i="171"/>
  <c r="DO18" i="171"/>
  <c r="DO16" i="171"/>
  <c r="DO14" i="171"/>
  <c r="DO12" i="171"/>
  <c r="DO17" i="171"/>
  <c r="DO15" i="171"/>
  <c r="DO13" i="171"/>
  <c r="DO19" i="171"/>
  <c r="DP5" i="171"/>
  <c r="DO10" i="171"/>
  <c r="DO9" i="171"/>
  <c r="DO8" i="171"/>
  <c r="DO22" i="171"/>
  <c r="DO7" i="171"/>
  <c r="DO11" i="171"/>
  <c r="DO6" i="171"/>
  <c r="DL10" i="170"/>
  <c r="DN6" i="170"/>
  <c r="DQ27" i="170"/>
  <c r="DQ26" i="170"/>
  <c r="DQ25" i="170"/>
  <c r="DQ24" i="170"/>
  <c r="DQ23" i="170"/>
  <c r="DQ22" i="170"/>
  <c r="DQ21" i="170"/>
  <c r="DQ18" i="170"/>
  <c r="DQ16" i="170"/>
  <c r="DQ14" i="170"/>
  <c r="DQ20" i="170"/>
  <c r="DQ19" i="170"/>
  <c r="DQ15" i="170"/>
  <c r="DQ11" i="170"/>
  <c r="DQ17" i="170"/>
  <c r="DQ12" i="170"/>
  <c r="DQ8" i="170"/>
  <c r="DQ9" i="170"/>
  <c r="DQ7" i="170"/>
  <c r="DR5" i="170"/>
  <c r="DO27" i="169"/>
  <c r="DO26" i="169"/>
  <c r="DO24" i="169"/>
  <c r="DO23" i="169"/>
  <c r="DO22" i="169"/>
  <c r="DO25" i="169"/>
  <c r="DO21" i="169"/>
  <c r="DO20" i="169"/>
  <c r="DO15" i="169"/>
  <c r="DO19" i="169"/>
  <c r="DO18" i="169"/>
  <c r="DO17" i="169"/>
  <c r="DO16" i="169"/>
  <c r="DO14" i="169"/>
  <c r="DO13" i="169"/>
  <c r="DO11" i="169"/>
  <c r="DO12" i="169"/>
  <c r="DO10" i="169"/>
  <c r="DO9" i="169"/>
  <c r="DP5" i="169"/>
  <c r="DO7" i="169"/>
  <c r="DO8" i="169"/>
  <c r="DL28" i="169"/>
  <c r="DM6" i="169"/>
  <c r="DG26" i="168"/>
  <c r="DG21" i="168"/>
  <c r="DG25" i="168"/>
  <c r="DG22" i="168"/>
  <c r="DG27" i="168"/>
  <c r="DG23" i="168"/>
  <c r="DG24" i="168"/>
  <c r="DG19" i="168"/>
  <c r="DG17" i="168"/>
  <c r="DG20" i="168"/>
  <c r="DG18" i="168"/>
  <c r="DG16" i="168"/>
  <c r="DG13" i="168"/>
  <c r="DG12" i="168"/>
  <c r="DG15" i="168"/>
  <c r="DG14" i="168"/>
  <c r="DG11" i="168"/>
  <c r="DG10" i="168"/>
  <c r="DG8" i="168"/>
  <c r="DH5" i="168"/>
  <c r="AM117" i="104" l="1"/>
  <c r="DP31" i="170"/>
  <c r="AK118" i="104"/>
  <c r="DN31" i="171"/>
  <c r="AK120" i="104"/>
  <c r="DN31" i="169"/>
  <c r="DO27" i="173"/>
  <c r="DO25" i="173"/>
  <c r="DO24" i="173"/>
  <c r="DO23" i="173"/>
  <c r="DO26" i="173"/>
  <c r="DO22" i="173"/>
  <c r="DO21" i="173"/>
  <c r="DO19" i="173"/>
  <c r="DO18" i="173"/>
  <c r="DO17" i="173"/>
  <c r="DO16" i="173"/>
  <c r="DO14" i="173"/>
  <c r="DO15" i="173"/>
  <c r="DO12" i="173"/>
  <c r="DO20" i="173"/>
  <c r="DO11" i="173"/>
  <c r="DO7" i="173"/>
  <c r="DO8" i="173"/>
  <c r="DP5" i="173"/>
  <c r="DO6" i="173"/>
  <c r="DO10" i="173"/>
  <c r="DL13" i="173"/>
  <c r="DM28" i="172"/>
  <c r="DN6" i="172"/>
  <c r="DP31" i="172"/>
  <c r="AN119" i="104" s="1"/>
  <c r="DP24" i="172"/>
  <c r="DP27" i="172"/>
  <c r="DP26" i="172"/>
  <c r="DP22" i="172"/>
  <c r="DP21" i="172"/>
  <c r="DP25" i="172"/>
  <c r="DP23" i="172"/>
  <c r="DP20" i="172"/>
  <c r="DP17" i="172"/>
  <c r="DP19" i="172"/>
  <c r="DP18" i="172"/>
  <c r="DP16" i="172"/>
  <c r="DP14" i="172"/>
  <c r="DP15" i="172"/>
  <c r="DP11" i="172"/>
  <c r="DP10" i="172"/>
  <c r="DP9" i="172"/>
  <c r="DP12" i="172"/>
  <c r="DP13" i="172"/>
  <c r="DP8" i="172"/>
  <c r="DQ5" i="172"/>
  <c r="DP7" i="172"/>
  <c r="DL28" i="171"/>
  <c r="DM20" i="171"/>
  <c r="DP26" i="171"/>
  <c r="DP21" i="171"/>
  <c r="DP25" i="171"/>
  <c r="DP24" i="171"/>
  <c r="DP27" i="171"/>
  <c r="DP23" i="171"/>
  <c r="DP12" i="171"/>
  <c r="DP17" i="171"/>
  <c r="DP19" i="171"/>
  <c r="DP22" i="171"/>
  <c r="DP16" i="171"/>
  <c r="DP15" i="171"/>
  <c r="DP13" i="171"/>
  <c r="DP10" i="171"/>
  <c r="DP9" i="171"/>
  <c r="DP8" i="171"/>
  <c r="DP7" i="171"/>
  <c r="DP18" i="171"/>
  <c r="DP11" i="171"/>
  <c r="DP6" i="171"/>
  <c r="DP14" i="171"/>
  <c r="DQ5" i="171"/>
  <c r="DR26" i="170"/>
  <c r="DR25" i="170"/>
  <c r="DR24" i="170"/>
  <c r="DR23" i="170"/>
  <c r="DR22" i="170"/>
  <c r="DR27" i="170"/>
  <c r="DR21" i="170"/>
  <c r="DR20" i="170"/>
  <c r="DR17" i="170"/>
  <c r="DR15" i="170"/>
  <c r="DR19" i="170"/>
  <c r="DR18" i="170"/>
  <c r="DR16" i="170"/>
  <c r="DR14" i="170"/>
  <c r="DR8" i="170"/>
  <c r="DR9" i="170"/>
  <c r="DR11" i="170"/>
  <c r="DR12" i="170"/>
  <c r="DS5" i="170"/>
  <c r="DR7" i="170"/>
  <c r="DO6" i="170"/>
  <c r="DM10" i="170"/>
  <c r="DP26" i="169"/>
  <c r="DP27" i="169"/>
  <c r="DP25" i="169"/>
  <c r="DP21" i="169"/>
  <c r="DP22" i="169"/>
  <c r="DP18" i="169"/>
  <c r="DP20" i="169"/>
  <c r="DP24" i="169"/>
  <c r="DP23" i="169"/>
  <c r="DP19" i="169"/>
  <c r="DP13" i="169"/>
  <c r="DP17" i="169"/>
  <c r="DP15" i="169"/>
  <c r="DP14" i="169"/>
  <c r="DP16" i="169"/>
  <c r="DP11" i="169"/>
  <c r="DP12" i="169"/>
  <c r="DP10" i="169"/>
  <c r="DP9" i="169"/>
  <c r="DQ5" i="169"/>
  <c r="DP8" i="169"/>
  <c r="DP7" i="169"/>
  <c r="DM28" i="169"/>
  <c r="DN6" i="169"/>
  <c r="DH27" i="168"/>
  <c r="DH24" i="168"/>
  <c r="DH25" i="168"/>
  <c r="DH22" i="168"/>
  <c r="DH23" i="168"/>
  <c r="DH21" i="168"/>
  <c r="DH19" i="168"/>
  <c r="DH20" i="168"/>
  <c r="DH17" i="168"/>
  <c r="DH26" i="168"/>
  <c r="DH18" i="168"/>
  <c r="DH16" i="168"/>
  <c r="DH15" i="168"/>
  <c r="DH13" i="168"/>
  <c r="DH12" i="168"/>
  <c r="DH14" i="168"/>
  <c r="DH11" i="168"/>
  <c r="DH10" i="168"/>
  <c r="DH8" i="168"/>
  <c r="DI5" i="168"/>
  <c r="AL120" i="104" l="1"/>
  <c r="DO31" i="169"/>
  <c r="AL118" i="104"/>
  <c r="DO31" i="171"/>
  <c r="AN117" i="104"/>
  <c r="DQ31" i="170"/>
  <c r="DP27" i="173"/>
  <c r="DP26" i="173"/>
  <c r="DP24" i="173"/>
  <c r="DP23" i="173"/>
  <c r="DP21" i="173"/>
  <c r="DP19" i="173"/>
  <c r="DP25" i="173"/>
  <c r="DP18" i="173"/>
  <c r="DP22" i="173"/>
  <c r="DP17" i="173"/>
  <c r="DP16" i="173"/>
  <c r="DP20" i="173"/>
  <c r="DP12" i="173"/>
  <c r="DP15" i="173"/>
  <c r="DP14" i="173"/>
  <c r="DP11" i="173"/>
  <c r="DP7" i="173"/>
  <c r="DP6" i="173"/>
  <c r="DP8" i="173"/>
  <c r="DP10" i="173"/>
  <c r="DQ5" i="173"/>
  <c r="DM13" i="173"/>
  <c r="DN20" i="171"/>
  <c r="DM28" i="171"/>
  <c r="DQ26" i="171"/>
  <c r="DQ21" i="171"/>
  <c r="DQ25" i="171"/>
  <c r="DQ24" i="171"/>
  <c r="DQ27" i="171"/>
  <c r="DQ23" i="171"/>
  <c r="DQ22" i="171"/>
  <c r="DQ17" i="171"/>
  <c r="DQ15" i="171"/>
  <c r="DQ19" i="171"/>
  <c r="DQ13" i="171"/>
  <c r="DQ10" i="171"/>
  <c r="DQ9" i="171"/>
  <c r="DQ8" i="171"/>
  <c r="DQ7" i="171"/>
  <c r="DQ18" i="171"/>
  <c r="DQ11" i="171"/>
  <c r="DQ14" i="171"/>
  <c r="DR5" i="171"/>
  <c r="DQ12" i="171"/>
  <c r="DQ6" i="171"/>
  <c r="DQ16" i="171"/>
  <c r="DQ31" i="172"/>
  <c r="AO119" i="104" s="1"/>
  <c r="DQ27" i="172"/>
  <c r="DQ26" i="172"/>
  <c r="DQ23" i="172"/>
  <c r="DQ25" i="172"/>
  <c r="DQ24" i="172"/>
  <c r="DQ22" i="172"/>
  <c r="DQ19" i="172"/>
  <c r="DQ18" i="172"/>
  <c r="DQ21" i="172"/>
  <c r="DQ15" i="172"/>
  <c r="DQ20" i="172"/>
  <c r="DQ16" i="172"/>
  <c r="DQ17" i="172"/>
  <c r="DQ10" i="172"/>
  <c r="DQ14" i="172"/>
  <c r="DQ12" i="172"/>
  <c r="DQ13" i="172"/>
  <c r="DQ11" i="172"/>
  <c r="DQ9" i="172"/>
  <c r="DQ7" i="172"/>
  <c r="DQ8" i="172"/>
  <c r="DR5" i="172"/>
  <c r="DN28" i="172"/>
  <c r="DO6" i="172"/>
  <c r="DN10" i="170"/>
  <c r="DP6" i="170"/>
  <c r="DS25" i="170"/>
  <c r="DS27" i="170"/>
  <c r="DS24" i="170"/>
  <c r="DS26" i="170"/>
  <c r="DS22" i="170"/>
  <c r="DS21" i="170"/>
  <c r="DS20" i="170"/>
  <c r="DS19" i="170"/>
  <c r="DS23" i="170"/>
  <c r="DS14" i="170"/>
  <c r="DS16" i="170"/>
  <c r="DS18" i="170"/>
  <c r="DS17" i="170"/>
  <c r="DS9" i="170"/>
  <c r="DS15" i="170"/>
  <c r="DS7" i="170"/>
  <c r="DS11" i="170"/>
  <c r="DS12" i="170"/>
  <c r="DT5" i="170"/>
  <c r="DS8" i="170"/>
  <c r="DQ27" i="169"/>
  <c r="DQ26" i="169"/>
  <c r="DQ23" i="169"/>
  <c r="DQ25" i="169"/>
  <c r="DQ24" i="169"/>
  <c r="DQ22" i="169"/>
  <c r="DQ18" i="169"/>
  <c r="DQ16" i="169"/>
  <c r="DQ20" i="169"/>
  <c r="DQ17" i="169"/>
  <c r="DQ15" i="169"/>
  <c r="DQ21" i="169"/>
  <c r="DQ19" i="169"/>
  <c r="DQ14" i="169"/>
  <c r="DQ13" i="169"/>
  <c r="DQ11" i="169"/>
  <c r="DQ10" i="169"/>
  <c r="DQ12" i="169"/>
  <c r="DQ9" i="169"/>
  <c r="DQ8" i="169"/>
  <c r="DQ7" i="169"/>
  <c r="DR5" i="169"/>
  <c r="DN28" i="169"/>
  <c r="DO6" i="169"/>
  <c r="DI27" i="168"/>
  <c r="DI26" i="168"/>
  <c r="DI24" i="168"/>
  <c r="DI25" i="168"/>
  <c r="DI21" i="168"/>
  <c r="DI22" i="168"/>
  <c r="DI23" i="168"/>
  <c r="DI17" i="168"/>
  <c r="DI20" i="168"/>
  <c r="DI18" i="168"/>
  <c r="DI16" i="168"/>
  <c r="DI13" i="168"/>
  <c r="DI12" i="168"/>
  <c r="DI15" i="168"/>
  <c r="DI14" i="168"/>
  <c r="DI19" i="168"/>
  <c r="DI11" i="168"/>
  <c r="DI10" i="168"/>
  <c r="DI8" i="168"/>
  <c r="DJ5" i="168"/>
  <c r="AO117" i="104" l="1"/>
  <c r="DR31" i="170"/>
  <c r="AM118" i="104"/>
  <c r="DP31" i="171"/>
  <c r="AM120" i="104"/>
  <c r="DP31" i="169"/>
  <c r="DN13" i="173"/>
  <c r="DQ27" i="173"/>
  <c r="DQ26" i="173"/>
  <c r="DQ25" i="173"/>
  <c r="DQ23" i="173"/>
  <c r="DQ22" i="173"/>
  <c r="DQ21" i="173"/>
  <c r="DQ24" i="173"/>
  <c r="DQ18" i="173"/>
  <c r="DQ15" i="173"/>
  <c r="DQ17" i="173"/>
  <c r="DQ16" i="173"/>
  <c r="DQ20" i="173"/>
  <c r="DQ19" i="173"/>
  <c r="DQ14" i="173"/>
  <c r="DQ11" i="173"/>
  <c r="DQ10" i="173"/>
  <c r="DQ7" i="173"/>
  <c r="DQ6" i="173"/>
  <c r="DQ8" i="173"/>
  <c r="DQ12" i="173"/>
  <c r="DR5" i="173"/>
  <c r="DR26" i="171"/>
  <c r="DR25" i="171"/>
  <c r="DR24" i="171"/>
  <c r="DR27" i="171"/>
  <c r="DR23" i="171"/>
  <c r="DR22" i="171"/>
  <c r="DR21" i="171"/>
  <c r="DR17" i="171"/>
  <c r="DR15" i="171"/>
  <c r="DR13" i="171"/>
  <c r="DR19" i="171"/>
  <c r="DR18" i="171"/>
  <c r="DR16" i="171"/>
  <c r="DR14" i="171"/>
  <c r="DR10" i="171"/>
  <c r="DR9" i="171"/>
  <c r="DR7" i="171"/>
  <c r="DR11" i="171"/>
  <c r="DR6" i="171"/>
  <c r="DR12" i="171"/>
  <c r="DS5" i="171"/>
  <c r="DR8" i="171"/>
  <c r="DO28" i="172"/>
  <c r="DP6" i="172"/>
  <c r="DN28" i="171"/>
  <c r="DO20" i="171"/>
  <c r="DR31" i="172"/>
  <c r="AP119" i="104" s="1"/>
  <c r="DR27" i="172"/>
  <c r="DR24" i="172"/>
  <c r="DR26" i="172"/>
  <c r="DR21" i="172"/>
  <c r="DR25" i="172"/>
  <c r="DR23" i="172"/>
  <c r="DR22" i="172"/>
  <c r="DR18" i="172"/>
  <c r="DR20" i="172"/>
  <c r="DR16" i="172"/>
  <c r="DR14" i="172"/>
  <c r="DR17" i="172"/>
  <c r="DR19" i="172"/>
  <c r="DR9" i="172"/>
  <c r="DR8" i="172"/>
  <c r="DR12" i="172"/>
  <c r="DR13" i="172"/>
  <c r="DR11" i="172"/>
  <c r="DR15" i="172"/>
  <c r="DR7" i="172"/>
  <c r="DR10" i="172"/>
  <c r="DS5" i="172"/>
  <c r="DT27" i="170"/>
  <c r="DT24" i="170"/>
  <c r="DT26" i="170"/>
  <c r="DT23" i="170"/>
  <c r="DT21" i="170"/>
  <c r="DT22" i="170"/>
  <c r="DT19" i="170"/>
  <c r="DT25" i="170"/>
  <c r="DT14" i="170"/>
  <c r="DT16" i="170"/>
  <c r="DT11" i="170"/>
  <c r="DT18" i="170"/>
  <c r="DT15" i="170"/>
  <c r="DT20" i="170"/>
  <c r="DT12" i="170"/>
  <c r="DT17" i="170"/>
  <c r="DT8" i="170"/>
  <c r="DT9" i="170"/>
  <c r="DT7" i="170"/>
  <c r="DU5" i="170"/>
  <c r="DQ6" i="170"/>
  <c r="DO10" i="170"/>
  <c r="DR26" i="169"/>
  <c r="DR25" i="169"/>
  <c r="DR27" i="169"/>
  <c r="DR21" i="169"/>
  <c r="DR24" i="169"/>
  <c r="DR22" i="169"/>
  <c r="DR20" i="169"/>
  <c r="DR19" i="169"/>
  <c r="DR23" i="169"/>
  <c r="DR18" i="169"/>
  <c r="DR16" i="169"/>
  <c r="DR14" i="169"/>
  <c r="DR13" i="169"/>
  <c r="DR11" i="169"/>
  <c r="DR15" i="169"/>
  <c r="DR12" i="169"/>
  <c r="DR17" i="169"/>
  <c r="DR10" i="169"/>
  <c r="DR9" i="169"/>
  <c r="DS5" i="169"/>
  <c r="DR8" i="169"/>
  <c r="DR7" i="169"/>
  <c r="DO28" i="169"/>
  <c r="DP6" i="169"/>
  <c r="DJ25" i="168"/>
  <c r="DJ24" i="168"/>
  <c r="DJ23" i="168"/>
  <c r="DJ21" i="168"/>
  <c r="DJ22" i="168"/>
  <c r="DJ20" i="168"/>
  <c r="DJ27" i="168"/>
  <c r="DJ26" i="168"/>
  <c r="DJ17" i="168"/>
  <c r="DJ19" i="168"/>
  <c r="DJ18" i="168"/>
  <c r="DJ15" i="168"/>
  <c r="DJ14" i="168"/>
  <c r="DJ16" i="168"/>
  <c r="DJ11" i="168"/>
  <c r="DJ10" i="168"/>
  <c r="DJ12" i="168"/>
  <c r="DJ8" i="168"/>
  <c r="DK5" i="168"/>
  <c r="AN120" i="104" l="1"/>
  <c r="DQ31" i="169"/>
  <c r="AN118" i="104"/>
  <c r="DQ31" i="171"/>
  <c r="AP117" i="104"/>
  <c r="DS31" i="170"/>
  <c r="DR27" i="173"/>
  <c r="DR26" i="173"/>
  <c r="DR25" i="173"/>
  <c r="DR24" i="173"/>
  <c r="DR22" i="173"/>
  <c r="DR21" i="173"/>
  <c r="DR18" i="173"/>
  <c r="DR17" i="173"/>
  <c r="DR23" i="173"/>
  <c r="DR20" i="173"/>
  <c r="DR16" i="173"/>
  <c r="DR14" i="173"/>
  <c r="DR19" i="173"/>
  <c r="DR11" i="173"/>
  <c r="DR8" i="173"/>
  <c r="DR12" i="173"/>
  <c r="DR7" i="173"/>
  <c r="DR6" i="173"/>
  <c r="DS5" i="173"/>
  <c r="DR10" i="173"/>
  <c r="DR15" i="173"/>
  <c r="DO13" i="173"/>
  <c r="DS31" i="172"/>
  <c r="AQ119" i="104" s="1"/>
  <c r="DS27" i="172"/>
  <c r="DS25" i="172"/>
  <c r="DS26" i="172"/>
  <c r="DS23" i="172"/>
  <c r="DS24" i="172"/>
  <c r="DS21" i="172"/>
  <c r="DS22" i="172"/>
  <c r="DS18" i="172"/>
  <c r="DS16" i="172"/>
  <c r="DS14" i="172"/>
  <c r="DS20" i="172"/>
  <c r="DS17" i="172"/>
  <c r="DS19" i="172"/>
  <c r="DS15" i="172"/>
  <c r="DS12" i="172"/>
  <c r="DS13" i="172"/>
  <c r="DS10" i="172"/>
  <c r="DS7" i="172"/>
  <c r="DS11" i="172"/>
  <c r="DT5" i="172"/>
  <c r="DS8" i="172"/>
  <c r="DS9" i="172"/>
  <c r="DP28" i="172"/>
  <c r="DQ6" i="172"/>
  <c r="DS25" i="171"/>
  <c r="DS24" i="171"/>
  <c r="DS27" i="171"/>
  <c r="DS23" i="171"/>
  <c r="DS22" i="171"/>
  <c r="DS17" i="171"/>
  <c r="DS15" i="171"/>
  <c r="DS13" i="171"/>
  <c r="DS19" i="171"/>
  <c r="DS26" i="171"/>
  <c r="DS18" i="171"/>
  <c r="DS16" i="171"/>
  <c r="DS14" i="171"/>
  <c r="DS11" i="171"/>
  <c r="DS21" i="171"/>
  <c r="DS12" i="171"/>
  <c r="DS9" i="171"/>
  <c r="DT5" i="171"/>
  <c r="DS8" i="171"/>
  <c r="DS10" i="171"/>
  <c r="DS6" i="171"/>
  <c r="DS7" i="171"/>
  <c r="DP20" i="171"/>
  <c r="DO28" i="171"/>
  <c r="DP10" i="170"/>
  <c r="DR6" i="170"/>
  <c r="DU27" i="170"/>
  <c r="DU25" i="170"/>
  <c r="DU24" i="170"/>
  <c r="DU26" i="170"/>
  <c r="DU21" i="170"/>
  <c r="DU17" i="170"/>
  <c r="DU15" i="170"/>
  <c r="DU22" i="170"/>
  <c r="DU19" i="170"/>
  <c r="DU23" i="170"/>
  <c r="DU16" i="170"/>
  <c r="DU18" i="170"/>
  <c r="DU20" i="170"/>
  <c r="DU14" i="170"/>
  <c r="DU8" i="170"/>
  <c r="DU9" i="170"/>
  <c r="DU11" i="170"/>
  <c r="DU12" i="170"/>
  <c r="DV5" i="170"/>
  <c r="DU7" i="170"/>
  <c r="DS27" i="169"/>
  <c r="DS24" i="169"/>
  <c r="DS25" i="169"/>
  <c r="DS26" i="169"/>
  <c r="DS22" i="169"/>
  <c r="DS23" i="169"/>
  <c r="DS20" i="169"/>
  <c r="DS21" i="169"/>
  <c r="DS19" i="169"/>
  <c r="DS18" i="169"/>
  <c r="DS16" i="169"/>
  <c r="DS17" i="169"/>
  <c r="DS11" i="169"/>
  <c r="DS15" i="169"/>
  <c r="DS12" i="169"/>
  <c r="DS14" i="169"/>
  <c r="DS10" i="169"/>
  <c r="DS13" i="169"/>
  <c r="DS9" i="169"/>
  <c r="DT5" i="169"/>
  <c r="DS8" i="169"/>
  <c r="DS7" i="169"/>
  <c r="DP28" i="169"/>
  <c r="DQ6" i="169"/>
  <c r="DK27" i="168"/>
  <c r="DK26" i="168"/>
  <c r="DK25" i="168"/>
  <c r="DK22" i="168"/>
  <c r="DK23" i="168"/>
  <c r="DK19" i="168"/>
  <c r="DK21" i="168"/>
  <c r="DK24" i="168"/>
  <c r="DK20" i="168"/>
  <c r="DK16" i="168"/>
  <c r="DK18" i="168"/>
  <c r="DK15" i="168"/>
  <c r="DK14" i="168"/>
  <c r="DK11" i="168"/>
  <c r="DK10" i="168"/>
  <c r="DK17" i="168"/>
  <c r="DK12" i="168"/>
  <c r="DK8" i="168"/>
  <c r="DL5" i="168"/>
  <c r="AQ117" i="104" l="1"/>
  <c r="DT31" i="170"/>
  <c r="AO118" i="104"/>
  <c r="DR31" i="171"/>
  <c r="AO120" i="104"/>
  <c r="DR31" i="169"/>
  <c r="DS26" i="173"/>
  <c r="DS27" i="173"/>
  <c r="DS24" i="173"/>
  <c r="DS25" i="173"/>
  <c r="DS23" i="173"/>
  <c r="DS20" i="173"/>
  <c r="DS21" i="173"/>
  <c r="DS22" i="173"/>
  <c r="DS19" i="173"/>
  <c r="DS17" i="173"/>
  <c r="DS15" i="173"/>
  <c r="DS18" i="173"/>
  <c r="DS14" i="173"/>
  <c r="DS12" i="173"/>
  <c r="DS7" i="173"/>
  <c r="DS16" i="173"/>
  <c r="DS6" i="173"/>
  <c r="DS8" i="173"/>
  <c r="DT5" i="173"/>
  <c r="DS11" i="173"/>
  <c r="DS10" i="173"/>
  <c r="DP13" i="173"/>
  <c r="DQ28" i="172"/>
  <c r="DR6" i="172"/>
  <c r="DT24" i="171"/>
  <c r="DT27" i="171"/>
  <c r="DT23" i="171"/>
  <c r="DT26" i="171"/>
  <c r="DT21" i="171"/>
  <c r="DT25" i="171"/>
  <c r="DT19" i="171"/>
  <c r="DT11" i="171"/>
  <c r="DT18" i="171"/>
  <c r="DT22" i="171"/>
  <c r="DT13" i="171"/>
  <c r="DT6" i="171"/>
  <c r="DT17" i="171"/>
  <c r="DT12" i="171"/>
  <c r="DT14" i="171"/>
  <c r="DT16" i="171"/>
  <c r="DT10" i="171"/>
  <c r="DT9" i="171"/>
  <c r="DT8" i="171"/>
  <c r="DU5" i="171"/>
  <c r="DT15" i="171"/>
  <c r="DT7" i="171"/>
  <c r="DP28" i="171"/>
  <c r="DQ20" i="171"/>
  <c r="DT27" i="172"/>
  <c r="DT31" i="172"/>
  <c r="AR119" i="104" s="1"/>
  <c r="DT25" i="172"/>
  <c r="DT24" i="172"/>
  <c r="DT26" i="172"/>
  <c r="DT23" i="172"/>
  <c r="DT20" i="172"/>
  <c r="DT22" i="172"/>
  <c r="DT18" i="172"/>
  <c r="DT21" i="172"/>
  <c r="DT16" i="172"/>
  <c r="DT17" i="172"/>
  <c r="DT19" i="172"/>
  <c r="DT15" i="172"/>
  <c r="DT13" i="172"/>
  <c r="DT14" i="172"/>
  <c r="DT11" i="172"/>
  <c r="DT9" i="172"/>
  <c r="DT12" i="172"/>
  <c r="DT10" i="172"/>
  <c r="DU5" i="172"/>
  <c r="DT8" i="172"/>
  <c r="DT7" i="172"/>
  <c r="DS6" i="170"/>
  <c r="DV27" i="170"/>
  <c r="DV23" i="170"/>
  <c r="DV26" i="170"/>
  <c r="DV24" i="170"/>
  <c r="DV21" i="170"/>
  <c r="DV25" i="170"/>
  <c r="DV22" i="170"/>
  <c r="DV19" i="170"/>
  <c r="DV18" i="170"/>
  <c r="DV16" i="170"/>
  <c r="DV14" i="170"/>
  <c r="DV20" i="170"/>
  <c r="DV15" i="170"/>
  <c r="DV17" i="170"/>
  <c r="DV7" i="170"/>
  <c r="DV9" i="170"/>
  <c r="DV11" i="170"/>
  <c r="DV12" i="170"/>
  <c r="DW5" i="170"/>
  <c r="DV8" i="170"/>
  <c r="DQ10" i="170"/>
  <c r="DT27" i="169"/>
  <c r="DT26" i="169"/>
  <c r="DT24" i="169"/>
  <c r="DT22" i="169"/>
  <c r="DT23" i="169"/>
  <c r="DT21" i="169"/>
  <c r="DT18" i="169"/>
  <c r="DT19" i="169"/>
  <c r="DT25" i="169"/>
  <c r="DT20" i="169"/>
  <c r="DT17" i="169"/>
  <c r="DT14" i="169"/>
  <c r="DT15" i="169"/>
  <c r="DT13" i="169"/>
  <c r="DT10" i="169"/>
  <c r="DT12" i="169"/>
  <c r="DT9" i="169"/>
  <c r="DT8" i="169"/>
  <c r="DT16" i="169"/>
  <c r="DT11" i="169"/>
  <c r="DT7" i="169"/>
  <c r="DU5" i="169"/>
  <c r="DQ28" i="169"/>
  <c r="DR6" i="169"/>
  <c r="DL27" i="168"/>
  <c r="DL26" i="168"/>
  <c r="DL25" i="168"/>
  <c r="DL23" i="168"/>
  <c r="DL22" i="168"/>
  <c r="DL20" i="168"/>
  <c r="DL19" i="168"/>
  <c r="DL21" i="168"/>
  <c r="DL24" i="168"/>
  <c r="DL16" i="168"/>
  <c r="DL18" i="168"/>
  <c r="DL15" i="168"/>
  <c r="DL14" i="168"/>
  <c r="DL11" i="168"/>
  <c r="DL17" i="168"/>
  <c r="DL12" i="168"/>
  <c r="DL8" i="168"/>
  <c r="DL10" i="168"/>
  <c r="DM5" i="168"/>
  <c r="AP120" i="104" l="1"/>
  <c r="DS31" i="169"/>
  <c r="AP118" i="104"/>
  <c r="DS31" i="171"/>
  <c r="AR117" i="104"/>
  <c r="DU31" i="170"/>
  <c r="DT27" i="173"/>
  <c r="DT26" i="173"/>
  <c r="DT25" i="173"/>
  <c r="DT23" i="173"/>
  <c r="DT20" i="173"/>
  <c r="DT24" i="173"/>
  <c r="DT22" i="173"/>
  <c r="DT16" i="173"/>
  <c r="DT19" i="173"/>
  <c r="DT15" i="173"/>
  <c r="DT18" i="173"/>
  <c r="DT12" i="173"/>
  <c r="DT17" i="173"/>
  <c r="DT7" i="173"/>
  <c r="DT8" i="173"/>
  <c r="DU5" i="173"/>
  <c r="DT11" i="173"/>
  <c r="DT10" i="173"/>
  <c r="DT21" i="173"/>
  <c r="DT14" i="173"/>
  <c r="DT6" i="173"/>
  <c r="DQ13" i="173"/>
  <c r="DQ28" i="171"/>
  <c r="DR20" i="171"/>
  <c r="DR28" i="172"/>
  <c r="DS6" i="172"/>
  <c r="DU27" i="171"/>
  <c r="DU23" i="171"/>
  <c r="DU22" i="171"/>
  <c r="DU26" i="171"/>
  <c r="DU21" i="171"/>
  <c r="DU25" i="171"/>
  <c r="DU19" i="171"/>
  <c r="DU11" i="171"/>
  <c r="DU10" i="171"/>
  <c r="DU24" i="171"/>
  <c r="DU18" i="171"/>
  <c r="DU16" i="171"/>
  <c r="DU6" i="171"/>
  <c r="DU17" i="171"/>
  <c r="DU12" i="171"/>
  <c r="DU14" i="171"/>
  <c r="DU9" i="171"/>
  <c r="DU8" i="171"/>
  <c r="DU15" i="171"/>
  <c r="DU7" i="171"/>
  <c r="DV5" i="171"/>
  <c r="DU13" i="171"/>
  <c r="DU31" i="172"/>
  <c r="AS119" i="104" s="1"/>
  <c r="DU25" i="172"/>
  <c r="DU24" i="172"/>
  <c r="DU26" i="172"/>
  <c r="DU23" i="172"/>
  <c r="DU22" i="172"/>
  <c r="DU27" i="172"/>
  <c r="DU21" i="172"/>
  <c r="DU20" i="172"/>
  <c r="DU19" i="172"/>
  <c r="DU16" i="172"/>
  <c r="DU17" i="172"/>
  <c r="DU15" i="172"/>
  <c r="DU13" i="172"/>
  <c r="DU11" i="172"/>
  <c r="DU10" i="172"/>
  <c r="DU18" i="172"/>
  <c r="DU12" i="172"/>
  <c r="DU14" i="172"/>
  <c r="DV5" i="172"/>
  <c r="DU8" i="172"/>
  <c r="DU9" i="172"/>
  <c r="DU7" i="172"/>
  <c r="DR10" i="170"/>
  <c r="DW27" i="170"/>
  <c r="DW26" i="170"/>
  <c r="DW25" i="170"/>
  <c r="DW23" i="170"/>
  <c r="DW22" i="170"/>
  <c r="DW21" i="170"/>
  <c r="DW24" i="170"/>
  <c r="DW19" i="170"/>
  <c r="DW18" i="170"/>
  <c r="DW20" i="170"/>
  <c r="DW15" i="170"/>
  <c r="DW17" i="170"/>
  <c r="DW12" i="170"/>
  <c r="DW16" i="170"/>
  <c r="DW14" i="170"/>
  <c r="DW9" i="170"/>
  <c r="DW11" i="170"/>
  <c r="DW8" i="170"/>
  <c r="DW7" i="170"/>
  <c r="DX5" i="170"/>
  <c r="DT6" i="170"/>
  <c r="DU27" i="169"/>
  <c r="DU26" i="169"/>
  <c r="DU25" i="169"/>
  <c r="DU24" i="169"/>
  <c r="DU22" i="169"/>
  <c r="DU23" i="169"/>
  <c r="DU17" i="169"/>
  <c r="DU19" i="169"/>
  <c r="DU21" i="169"/>
  <c r="DU18" i="169"/>
  <c r="DU16" i="169"/>
  <c r="DU20" i="169"/>
  <c r="DU15" i="169"/>
  <c r="DU14" i="169"/>
  <c r="DU12" i="169"/>
  <c r="DU9" i="169"/>
  <c r="DU10" i="169"/>
  <c r="DU13" i="169"/>
  <c r="DU11" i="169"/>
  <c r="DU8" i="169"/>
  <c r="DU7" i="169"/>
  <c r="DV5" i="169"/>
  <c r="DR28" i="169"/>
  <c r="DS6" i="169"/>
  <c r="DM27" i="168"/>
  <c r="DM25" i="168"/>
  <c r="DM22" i="168"/>
  <c r="DM21" i="168"/>
  <c r="DM26" i="168"/>
  <c r="DM23" i="168"/>
  <c r="DM24" i="168"/>
  <c r="DM19" i="168"/>
  <c r="DM20" i="168"/>
  <c r="DM18" i="168"/>
  <c r="DM16" i="168"/>
  <c r="DM17" i="168"/>
  <c r="DM14" i="168"/>
  <c r="DM11" i="168"/>
  <c r="DM10" i="168"/>
  <c r="DM12" i="168"/>
  <c r="DM8" i="168"/>
  <c r="DN5" i="168"/>
  <c r="DM15" i="168"/>
  <c r="AS117" i="104" l="1"/>
  <c r="DV31" i="170"/>
  <c r="AQ118" i="104"/>
  <c r="DT31" i="171"/>
  <c r="AQ120" i="104"/>
  <c r="DT31" i="169"/>
  <c r="DR13" i="173"/>
  <c r="DU27" i="173"/>
  <c r="DU26" i="173"/>
  <c r="DU23" i="173"/>
  <c r="DU25" i="173"/>
  <c r="DU24" i="173"/>
  <c r="DU22" i="173"/>
  <c r="DU18" i="173"/>
  <c r="DU16" i="173"/>
  <c r="DU19" i="173"/>
  <c r="DU20" i="173"/>
  <c r="DU15" i="173"/>
  <c r="DU21" i="173"/>
  <c r="DU17" i="173"/>
  <c r="DU12" i="173"/>
  <c r="DU14" i="173"/>
  <c r="DU11" i="173"/>
  <c r="DU8" i="173"/>
  <c r="DU10" i="173"/>
  <c r="DU6" i="173"/>
  <c r="DV5" i="173"/>
  <c r="DU7" i="173"/>
  <c r="DV31" i="172"/>
  <c r="AT119" i="104" s="1"/>
  <c r="DV26" i="172"/>
  <c r="DV25" i="172"/>
  <c r="DV27" i="172"/>
  <c r="DV20" i="172"/>
  <c r="DV24" i="172"/>
  <c r="DV22" i="172"/>
  <c r="DV23" i="172"/>
  <c r="DV21" i="172"/>
  <c r="DV17" i="172"/>
  <c r="DV19" i="172"/>
  <c r="DV15" i="172"/>
  <c r="DV18" i="172"/>
  <c r="DV13" i="172"/>
  <c r="DV11" i="172"/>
  <c r="DV10" i="172"/>
  <c r="DV12" i="172"/>
  <c r="DV14" i="172"/>
  <c r="DV16" i="172"/>
  <c r="DW5" i="172"/>
  <c r="DV8" i="172"/>
  <c r="DV9" i="172"/>
  <c r="DV7" i="172"/>
  <c r="DV27" i="171"/>
  <c r="DV23" i="171"/>
  <c r="DV22" i="171"/>
  <c r="DV26" i="171"/>
  <c r="DV25" i="171"/>
  <c r="DV24" i="171"/>
  <c r="DV18" i="171"/>
  <c r="DV16" i="171"/>
  <c r="DV14" i="171"/>
  <c r="DV21" i="171"/>
  <c r="DV17" i="171"/>
  <c r="DV15" i="171"/>
  <c r="DV13" i="171"/>
  <c r="DV11" i="171"/>
  <c r="DV12" i="171"/>
  <c r="DW5" i="171"/>
  <c r="DV19" i="171"/>
  <c r="DV9" i="171"/>
  <c r="DV8" i="171"/>
  <c r="DV10" i="171"/>
  <c r="DV7" i="171"/>
  <c r="DV6" i="171"/>
  <c r="DS28" i="172"/>
  <c r="DT6" i="172"/>
  <c r="DR28" i="171"/>
  <c r="DS20" i="171"/>
  <c r="DU6" i="170"/>
  <c r="DX26" i="170"/>
  <c r="DX25" i="170"/>
  <c r="DX27" i="170"/>
  <c r="DX23" i="170"/>
  <c r="DX24" i="170"/>
  <c r="DX22" i="170"/>
  <c r="DX20" i="170"/>
  <c r="DX16" i="170"/>
  <c r="DX21" i="170"/>
  <c r="DX18" i="170"/>
  <c r="DX17" i="170"/>
  <c r="DX19" i="170"/>
  <c r="DX15" i="170"/>
  <c r="DX14" i="170"/>
  <c r="DX12" i="170"/>
  <c r="DX11" i="170"/>
  <c r="DY5" i="170"/>
  <c r="DX8" i="170"/>
  <c r="DX7" i="170"/>
  <c r="DX9" i="170"/>
  <c r="DS10" i="170"/>
  <c r="DV27" i="169"/>
  <c r="DV25" i="169"/>
  <c r="DV24" i="169"/>
  <c r="DV26" i="169"/>
  <c r="DV23" i="169"/>
  <c r="DV21" i="169"/>
  <c r="DV22" i="169"/>
  <c r="DV19" i="169"/>
  <c r="DV20" i="169"/>
  <c r="DV18" i="169"/>
  <c r="DV17" i="169"/>
  <c r="DV14" i="169"/>
  <c r="DV15" i="169"/>
  <c r="DV12" i="169"/>
  <c r="DV16" i="169"/>
  <c r="DV13" i="169"/>
  <c r="DV11" i="169"/>
  <c r="DV10" i="169"/>
  <c r="DV7" i="169"/>
  <c r="DW5" i="169"/>
  <c r="DV8" i="169"/>
  <c r="DV9" i="169"/>
  <c r="DS28" i="169"/>
  <c r="DT6" i="169"/>
  <c r="DN27" i="168"/>
  <c r="DN25" i="168"/>
  <c r="DN26" i="168"/>
  <c r="DN23" i="168"/>
  <c r="DN24" i="168"/>
  <c r="DN21" i="168"/>
  <c r="DN20" i="168"/>
  <c r="DN18" i="168"/>
  <c r="DN16" i="168"/>
  <c r="DN22" i="168"/>
  <c r="DN14" i="168"/>
  <c r="DN19" i="168"/>
  <c r="DN15" i="168"/>
  <c r="DN17" i="168"/>
  <c r="DN12" i="168"/>
  <c r="DN10" i="168"/>
  <c r="DO5" i="168"/>
  <c r="DN11" i="168"/>
  <c r="DN8" i="168"/>
  <c r="AR120" i="104" l="1"/>
  <c r="DU31" i="169"/>
  <c r="AR118" i="104"/>
  <c r="DU31" i="171"/>
  <c r="AT117" i="104"/>
  <c r="DW31" i="170"/>
  <c r="DV26" i="173"/>
  <c r="DV27" i="173"/>
  <c r="DV23" i="173"/>
  <c r="DV25" i="173"/>
  <c r="DV24" i="173"/>
  <c r="DV22" i="173"/>
  <c r="DV17" i="173"/>
  <c r="DV19" i="173"/>
  <c r="DV20" i="173"/>
  <c r="DV15" i="173"/>
  <c r="DV21" i="173"/>
  <c r="DV18" i="173"/>
  <c r="DV16" i="173"/>
  <c r="DV14" i="173"/>
  <c r="DV10" i="173"/>
  <c r="DV11" i="173"/>
  <c r="DV12" i="173"/>
  <c r="DV7" i="173"/>
  <c r="DW5" i="173"/>
  <c r="DV8" i="173"/>
  <c r="DV6" i="173"/>
  <c r="DS13" i="173"/>
  <c r="DT28" i="172"/>
  <c r="DU6" i="172"/>
  <c r="DW27" i="172"/>
  <c r="DW31" i="172"/>
  <c r="AU119" i="104" s="1"/>
  <c r="DW25" i="172"/>
  <c r="DW24" i="172"/>
  <c r="DW26" i="172"/>
  <c r="DW23" i="172"/>
  <c r="DW22" i="172"/>
  <c r="DW21" i="172"/>
  <c r="DW19" i="172"/>
  <c r="DW20" i="172"/>
  <c r="DW17" i="172"/>
  <c r="DW15" i="172"/>
  <c r="DW13" i="172"/>
  <c r="DW18" i="172"/>
  <c r="DW16" i="172"/>
  <c r="DW14" i="172"/>
  <c r="DW11" i="172"/>
  <c r="DW10" i="172"/>
  <c r="DW9" i="172"/>
  <c r="DW12" i="172"/>
  <c r="DX5" i="172"/>
  <c r="DW8" i="172"/>
  <c r="DW7" i="172"/>
  <c r="DS28" i="171"/>
  <c r="DT20" i="171"/>
  <c r="DW26" i="171"/>
  <c r="DW25" i="171"/>
  <c r="DW24" i="171"/>
  <c r="DW18" i="171"/>
  <c r="DW16" i="171"/>
  <c r="DW14" i="171"/>
  <c r="DW12" i="171"/>
  <c r="DW22" i="171"/>
  <c r="DW21" i="171"/>
  <c r="DW17" i="171"/>
  <c r="DW15" i="171"/>
  <c r="DW13" i="171"/>
  <c r="DW19" i="171"/>
  <c r="DW11" i="171"/>
  <c r="DX5" i="171"/>
  <c r="DW27" i="171"/>
  <c r="DW9" i="171"/>
  <c r="DW8" i="171"/>
  <c r="DW10" i="171"/>
  <c r="DW7" i="171"/>
  <c r="DW23" i="171"/>
  <c r="DW6" i="171"/>
  <c r="DT10" i="170"/>
  <c r="DV6" i="170"/>
  <c r="DY27" i="170"/>
  <c r="DY26" i="170"/>
  <c r="DY25" i="170"/>
  <c r="DY20" i="170"/>
  <c r="DY22" i="170"/>
  <c r="DY24" i="170"/>
  <c r="DY23" i="170"/>
  <c r="DY18" i="170"/>
  <c r="DY16" i="170"/>
  <c r="DY14" i="170"/>
  <c r="DY21" i="170"/>
  <c r="DY19" i="170"/>
  <c r="DY11" i="170"/>
  <c r="DY15" i="170"/>
  <c r="DY17" i="170"/>
  <c r="DY12" i="170"/>
  <c r="DY8" i="170"/>
  <c r="DY7" i="170"/>
  <c r="DY9" i="170"/>
  <c r="DZ5" i="170"/>
  <c r="DW27" i="169"/>
  <c r="DW26" i="169"/>
  <c r="DW24" i="169"/>
  <c r="DW22" i="169"/>
  <c r="DW23" i="169"/>
  <c r="DW21" i="169"/>
  <c r="DW25" i="169"/>
  <c r="DW20" i="169"/>
  <c r="DW19" i="169"/>
  <c r="DW18" i="169"/>
  <c r="DW16" i="169"/>
  <c r="DW17" i="169"/>
  <c r="DW13" i="169"/>
  <c r="DW12" i="169"/>
  <c r="DW15" i="169"/>
  <c r="DW14" i="169"/>
  <c r="DW10" i="169"/>
  <c r="DW11" i="169"/>
  <c r="DX5" i="169"/>
  <c r="DW9" i="169"/>
  <c r="DW8" i="169"/>
  <c r="DW7" i="169"/>
  <c r="DT28" i="169"/>
  <c r="DU6" i="169"/>
  <c r="DO26" i="168"/>
  <c r="DO27" i="168"/>
  <c r="DO23" i="168"/>
  <c r="DO24" i="168"/>
  <c r="DO25" i="168"/>
  <c r="DO21" i="168"/>
  <c r="DO20" i="168"/>
  <c r="DO22" i="168"/>
  <c r="DO19" i="168"/>
  <c r="DO17" i="168"/>
  <c r="DO18" i="168"/>
  <c r="DO12" i="168"/>
  <c r="DO11" i="168"/>
  <c r="DO15" i="168"/>
  <c r="DO8" i="168"/>
  <c r="DO16" i="168"/>
  <c r="DP5" i="168"/>
  <c r="DO10" i="168"/>
  <c r="DO14" i="168"/>
  <c r="AU117" i="104" l="1"/>
  <c r="DX31" i="170"/>
  <c r="AS118" i="104"/>
  <c r="DV31" i="171"/>
  <c r="AS120" i="104"/>
  <c r="DV31" i="169"/>
  <c r="DW27" i="173"/>
  <c r="DW26" i="173"/>
  <c r="DW23" i="173"/>
  <c r="DW25" i="173"/>
  <c r="DW24" i="173"/>
  <c r="DW22" i="173"/>
  <c r="DW21" i="173"/>
  <c r="DW19" i="173"/>
  <c r="DW20" i="173"/>
  <c r="DW17" i="173"/>
  <c r="DW18" i="173"/>
  <c r="DW16" i="173"/>
  <c r="DW14" i="173"/>
  <c r="DW15" i="173"/>
  <c r="DW11" i="173"/>
  <c r="DW10" i="173"/>
  <c r="DW12" i="173"/>
  <c r="DW7" i="173"/>
  <c r="DW8" i="173"/>
  <c r="DX5" i="173"/>
  <c r="DW6" i="173"/>
  <c r="DT13" i="173"/>
  <c r="DX26" i="171"/>
  <c r="DX21" i="171"/>
  <c r="DX25" i="171"/>
  <c r="DX24" i="171"/>
  <c r="DX27" i="171"/>
  <c r="DX23" i="171"/>
  <c r="DX12" i="171"/>
  <c r="DX22" i="171"/>
  <c r="DX17" i="171"/>
  <c r="DX19" i="171"/>
  <c r="DX9" i="171"/>
  <c r="DX8" i="171"/>
  <c r="DX18" i="171"/>
  <c r="DX14" i="171"/>
  <c r="DX10" i="171"/>
  <c r="DX7" i="171"/>
  <c r="DX16" i="171"/>
  <c r="DX15" i="171"/>
  <c r="DX13" i="171"/>
  <c r="DX6" i="171"/>
  <c r="DY5" i="171"/>
  <c r="DX11" i="171"/>
  <c r="DU28" i="172"/>
  <c r="DV6" i="172"/>
  <c r="DX31" i="172"/>
  <c r="AV119" i="104" s="1"/>
  <c r="DX24" i="172"/>
  <c r="DX26" i="172"/>
  <c r="DX22" i="172"/>
  <c r="DX25" i="172"/>
  <c r="DX27" i="172"/>
  <c r="DX21" i="172"/>
  <c r="DX23" i="172"/>
  <c r="DX17" i="172"/>
  <c r="DX19" i="172"/>
  <c r="DX20" i="172"/>
  <c r="DX18" i="172"/>
  <c r="DX16" i="172"/>
  <c r="DX14" i="172"/>
  <c r="DX13" i="172"/>
  <c r="DX11" i="172"/>
  <c r="DX10" i="172"/>
  <c r="DX9" i="172"/>
  <c r="DX12" i="172"/>
  <c r="DX15" i="172"/>
  <c r="DY5" i="172"/>
  <c r="DX8" i="172"/>
  <c r="DX7" i="172"/>
  <c r="DT28" i="171"/>
  <c r="DU20" i="171"/>
  <c r="DZ26" i="170"/>
  <c r="DZ25" i="170"/>
  <c r="DZ24" i="170"/>
  <c r="DZ27" i="170"/>
  <c r="DZ22" i="170"/>
  <c r="DZ23" i="170"/>
  <c r="DZ21" i="170"/>
  <c r="DZ20" i="170"/>
  <c r="DZ17" i="170"/>
  <c r="DZ15" i="170"/>
  <c r="DZ19" i="170"/>
  <c r="DZ14" i="170"/>
  <c r="DZ16" i="170"/>
  <c r="DZ18" i="170"/>
  <c r="DZ12" i="170"/>
  <c r="DZ11" i="170"/>
  <c r="DZ8" i="170"/>
  <c r="DZ9" i="170"/>
  <c r="DZ7" i="170"/>
  <c r="EA5" i="170"/>
  <c r="DW6" i="170"/>
  <c r="DU10" i="170"/>
  <c r="DX27" i="169"/>
  <c r="DX26" i="169"/>
  <c r="DX24" i="169"/>
  <c r="DX23" i="169"/>
  <c r="DX21" i="169"/>
  <c r="DX25" i="169"/>
  <c r="DX18" i="169"/>
  <c r="DX20" i="169"/>
  <c r="DX17" i="169"/>
  <c r="DX15" i="169"/>
  <c r="DX22" i="169"/>
  <c r="DX13" i="169"/>
  <c r="DX19" i="169"/>
  <c r="DX16" i="169"/>
  <c r="DX14" i="169"/>
  <c r="DX11" i="169"/>
  <c r="DX10" i="169"/>
  <c r="DY5" i="169"/>
  <c r="DX9" i="169"/>
  <c r="DX8" i="169"/>
  <c r="DX12" i="169"/>
  <c r="DX7" i="169"/>
  <c r="DU28" i="169"/>
  <c r="DV6" i="169"/>
  <c r="DP27" i="168"/>
  <c r="DP26" i="168"/>
  <c r="DP24" i="168"/>
  <c r="DP25" i="168"/>
  <c r="DP21" i="168"/>
  <c r="DP20" i="168"/>
  <c r="DP23" i="168"/>
  <c r="DP22" i="168"/>
  <c r="DP19" i="168"/>
  <c r="DP17" i="168"/>
  <c r="DP16" i="168"/>
  <c r="DP15" i="168"/>
  <c r="DP18" i="168"/>
  <c r="DP12" i="168"/>
  <c r="DP11" i="168"/>
  <c r="DP10" i="168"/>
  <c r="DP14" i="168"/>
  <c r="DP8" i="168"/>
  <c r="DQ5" i="168"/>
  <c r="AT120" i="104" l="1"/>
  <c r="DW31" i="169"/>
  <c r="AT118" i="104"/>
  <c r="DW31" i="171"/>
  <c r="AV117" i="104"/>
  <c r="DY31" i="170"/>
  <c r="DX27" i="173"/>
  <c r="DX26" i="173"/>
  <c r="DX23" i="173"/>
  <c r="DX25" i="173"/>
  <c r="DX24" i="173"/>
  <c r="DX21" i="173"/>
  <c r="DX19" i="173"/>
  <c r="DX20" i="173"/>
  <c r="DX22" i="173"/>
  <c r="DX18" i="173"/>
  <c r="DX17" i="173"/>
  <c r="DX16" i="173"/>
  <c r="DX12" i="173"/>
  <c r="DX11" i="173"/>
  <c r="DX14" i="173"/>
  <c r="DX15" i="173"/>
  <c r="DX10" i="173"/>
  <c r="DX6" i="173"/>
  <c r="DX7" i="173"/>
  <c r="DX8" i="173"/>
  <c r="DY5" i="173"/>
  <c r="DU13" i="173"/>
  <c r="DV28" i="172"/>
  <c r="DW6" i="172"/>
  <c r="DY31" i="172"/>
  <c r="AW119" i="104" s="1"/>
  <c r="DY27" i="172"/>
  <c r="DY26" i="172"/>
  <c r="DY23" i="172"/>
  <c r="DY25" i="172"/>
  <c r="DY24" i="172"/>
  <c r="DY21" i="172"/>
  <c r="DY22" i="172"/>
  <c r="DY19" i="172"/>
  <c r="DY20" i="172"/>
  <c r="DY18" i="172"/>
  <c r="DY15" i="172"/>
  <c r="DY16" i="172"/>
  <c r="DY10" i="172"/>
  <c r="DY12" i="172"/>
  <c r="DY17" i="172"/>
  <c r="DY14" i="172"/>
  <c r="DY13" i="172"/>
  <c r="DY11" i="172"/>
  <c r="DY8" i="172"/>
  <c r="DY7" i="172"/>
  <c r="DY9" i="172"/>
  <c r="DZ5" i="172"/>
  <c r="DV20" i="171"/>
  <c r="DU28" i="171"/>
  <c r="DY26" i="171"/>
  <c r="DY21" i="171"/>
  <c r="DY25" i="171"/>
  <c r="DY24" i="171"/>
  <c r="DY27" i="171"/>
  <c r="DY23" i="171"/>
  <c r="DY22" i="171"/>
  <c r="DY17" i="171"/>
  <c r="DY15" i="171"/>
  <c r="DY19" i="171"/>
  <c r="DY12" i="171"/>
  <c r="DY9" i="171"/>
  <c r="DY8" i="171"/>
  <c r="DY18" i="171"/>
  <c r="DY14" i="171"/>
  <c r="DY10" i="171"/>
  <c r="DY7" i="171"/>
  <c r="DY16" i="171"/>
  <c r="DY13" i="171"/>
  <c r="DY6" i="171"/>
  <c r="DY11" i="171"/>
  <c r="DZ5" i="171"/>
  <c r="DV10" i="170"/>
  <c r="DX6" i="170"/>
  <c r="EA25" i="170"/>
  <c r="EA27" i="170"/>
  <c r="EA26" i="170"/>
  <c r="EA22" i="170"/>
  <c r="EA23" i="170"/>
  <c r="EA24" i="170"/>
  <c r="EA20" i="170"/>
  <c r="EA21" i="170"/>
  <c r="EA19" i="170"/>
  <c r="EA18" i="170"/>
  <c r="EA17" i="170"/>
  <c r="EA16" i="170"/>
  <c r="EA9" i="170"/>
  <c r="EA14" i="170"/>
  <c r="EA12" i="170"/>
  <c r="EA11" i="170"/>
  <c r="EA7" i="170"/>
  <c r="EA15" i="170"/>
  <c r="EB5" i="170"/>
  <c r="EA8" i="170"/>
  <c r="DY27" i="169"/>
  <c r="DY26" i="169"/>
  <c r="DY23" i="169"/>
  <c r="DY24" i="169"/>
  <c r="DY25" i="169"/>
  <c r="DY18" i="169"/>
  <c r="DY16" i="169"/>
  <c r="DY21" i="169"/>
  <c r="DY20" i="169"/>
  <c r="DY17" i="169"/>
  <c r="DY15" i="169"/>
  <c r="DY22" i="169"/>
  <c r="DY19" i="169"/>
  <c r="DY13" i="169"/>
  <c r="DY11" i="169"/>
  <c r="DY14" i="169"/>
  <c r="DY10" i="169"/>
  <c r="DY12" i="169"/>
  <c r="DY9" i="169"/>
  <c r="DY8" i="169"/>
  <c r="DY7" i="169"/>
  <c r="DZ5" i="169"/>
  <c r="DV28" i="169"/>
  <c r="DW6" i="169"/>
  <c r="DQ26" i="168"/>
  <c r="DQ27" i="168"/>
  <c r="DQ24" i="168"/>
  <c r="DQ25" i="168"/>
  <c r="DQ22" i="168"/>
  <c r="DQ23" i="168"/>
  <c r="DQ17" i="168"/>
  <c r="DQ20" i="168"/>
  <c r="DQ16" i="168"/>
  <c r="DQ18" i="168"/>
  <c r="DQ19" i="168"/>
  <c r="DQ12" i="168"/>
  <c r="DQ21" i="168"/>
  <c r="DQ15" i="168"/>
  <c r="DQ14" i="168"/>
  <c r="DQ11" i="168"/>
  <c r="DQ8" i="168"/>
  <c r="DR5" i="168"/>
  <c r="DQ10" i="168"/>
  <c r="AW117" i="104" l="1"/>
  <c r="DZ31" i="170"/>
  <c r="AU118" i="104"/>
  <c r="DX31" i="171"/>
  <c r="AU120" i="104"/>
  <c r="DX31" i="169"/>
  <c r="DV13" i="173"/>
  <c r="DY27" i="173"/>
  <c r="DY26" i="173"/>
  <c r="DY25" i="173"/>
  <c r="DY23" i="173"/>
  <c r="DY24" i="173"/>
  <c r="DY22" i="173"/>
  <c r="DY21" i="173"/>
  <c r="DY19" i="173"/>
  <c r="DY18" i="173"/>
  <c r="DY15" i="173"/>
  <c r="DY20" i="173"/>
  <c r="DY17" i="173"/>
  <c r="DY16" i="173"/>
  <c r="DY11" i="173"/>
  <c r="DY14" i="173"/>
  <c r="DY10" i="173"/>
  <c r="DY12" i="173"/>
  <c r="DY6" i="173"/>
  <c r="DY7" i="173"/>
  <c r="DY8" i="173"/>
  <c r="DZ5" i="173"/>
  <c r="DW20" i="171"/>
  <c r="DV28" i="171"/>
  <c r="DZ31" i="172"/>
  <c r="AX119" i="104" s="1"/>
  <c r="DZ27" i="172"/>
  <c r="DZ26" i="172"/>
  <c r="DZ24" i="172"/>
  <c r="DZ25" i="172"/>
  <c r="DZ21" i="172"/>
  <c r="DZ22" i="172"/>
  <c r="DZ20" i="172"/>
  <c r="DZ18" i="172"/>
  <c r="DZ23" i="172"/>
  <c r="DZ19" i="172"/>
  <c r="DZ16" i="172"/>
  <c r="DZ14" i="172"/>
  <c r="DZ17" i="172"/>
  <c r="DZ9" i="172"/>
  <c r="DZ8" i="172"/>
  <c r="DZ12" i="172"/>
  <c r="DZ15" i="172"/>
  <c r="DZ13" i="172"/>
  <c r="DZ11" i="172"/>
  <c r="DZ7" i="172"/>
  <c r="DZ10" i="172"/>
  <c r="EA5" i="172"/>
  <c r="DZ26" i="171"/>
  <c r="DZ25" i="171"/>
  <c r="DZ24" i="171"/>
  <c r="DZ27" i="171"/>
  <c r="DZ23" i="171"/>
  <c r="DZ22" i="171"/>
  <c r="DZ17" i="171"/>
  <c r="DZ15" i="171"/>
  <c r="DZ13" i="171"/>
  <c r="DZ19" i="171"/>
  <c r="DZ21" i="171"/>
  <c r="DZ18" i="171"/>
  <c r="DZ16" i="171"/>
  <c r="DZ14" i="171"/>
  <c r="DZ12" i="171"/>
  <c r="DZ9" i="171"/>
  <c r="DZ8" i="171"/>
  <c r="DZ10" i="171"/>
  <c r="DZ7" i="171"/>
  <c r="DZ6" i="171"/>
  <c r="DZ11" i="171"/>
  <c r="EA5" i="171"/>
  <c r="DW28" i="172"/>
  <c r="DX6" i="172"/>
  <c r="EB27" i="170"/>
  <c r="EB24" i="170"/>
  <c r="EB26" i="170"/>
  <c r="EB23" i="170"/>
  <c r="EB25" i="170"/>
  <c r="EB22" i="170"/>
  <c r="EB20" i="170"/>
  <c r="EB21" i="170"/>
  <c r="EB19" i="170"/>
  <c r="EB11" i="170"/>
  <c r="EB15" i="170"/>
  <c r="EB12" i="170"/>
  <c r="EB17" i="170"/>
  <c r="EB16" i="170"/>
  <c r="EB18" i="170"/>
  <c r="EB14" i="170"/>
  <c r="EB8" i="170"/>
  <c r="EB9" i="170"/>
  <c r="EC5" i="170"/>
  <c r="EB7" i="170"/>
  <c r="DY6" i="170"/>
  <c r="DW10" i="170"/>
  <c r="DW28" i="169"/>
  <c r="DX6" i="169"/>
  <c r="DZ26" i="169"/>
  <c r="DZ25" i="169"/>
  <c r="DZ21" i="169"/>
  <c r="DZ27" i="169"/>
  <c r="DZ22" i="169"/>
  <c r="DZ20" i="169"/>
  <c r="DZ24" i="169"/>
  <c r="DZ23" i="169"/>
  <c r="DZ19" i="169"/>
  <c r="DZ18" i="169"/>
  <c r="DZ17" i="169"/>
  <c r="DZ15" i="169"/>
  <c r="DZ13" i="169"/>
  <c r="DZ11" i="169"/>
  <c r="DZ16" i="169"/>
  <c r="DZ14" i="169"/>
  <c r="DZ12" i="169"/>
  <c r="EA5" i="169"/>
  <c r="DZ9" i="169"/>
  <c r="DZ8" i="169"/>
  <c r="DZ7" i="169"/>
  <c r="DZ10" i="169"/>
  <c r="DR27" i="168"/>
  <c r="DR25" i="168"/>
  <c r="DR26" i="168"/>
  <c r="DR24" i="168"/>
  <c r="DR23" i="168"/>
  <c r="DR21" i="168"/>
  <c r="DR22" i="168"/>
  <c r="DR20" i="168"/>
  <c r="DR17" i="168"/>
  <c r="DR19" i="168"/>
  <c r="DR18" i="168"/>
  <c r="DR16" i="168"/>
  <c r="DR15" i="168"/>
  <c r="DR14" i="168"/>
  <c r="DR11" i="168"/>
  <c r="DR10" i="168"/>
  <c r="DR8" i="168"/>
  <c r="DS5" i="168"/>
  <c r="DR12" i="168"/>
  <c r="AV120" i="104" l="1"/>
  <c r="DY31" i="169"/>
  <c r="AV118" i="104"/>
  <c r="DY31" i="171"/>
  <c r="AX117" i="104"/>
  <c r="EA31" i="170"/>
  <c r="DZ27" i="173"/>
  <c r="DZ26" i="173"/>
  <c r="DZ25" i="173"/>
  <c r="DZ24" i="173"/>
  <c r="DZ22" i="173"/>
  <c r="DZ21" i="173"/>
  <c r="DZ18" i="173"/>
  <c r="DZ23" i="173"/>
  <c r="DZ20" i="173"/>
  <c r="DZ19" i="173"/>
  <c r="DZ17" i="173"/>
  <c r="DZ16" i="173"/>
  <c r="DZ14" i="173"/>
  <c r="DZ11" i="173"/>
  <c r="DZ8" i="173"/>
  <c r="DZ15" i="173"/>
  <c r="DZ6" i="173"/>
  <c r="DZ12" i="173"/>
  <c r="DZ7" i="173"/>
  <c r="EA5" i="173"/>
  <c r="DZ10" i="173"/>
  <c r="DW13" i="173"/>
  <c r="DX28" i="172"/>
  <c r="DY6" i="172"/>
  <c r="EA25" i="171"/>
  <c r="EA24" i="171"/>
  <c r="EA27" i="171"/>
  <c r="EA23" i="171"/>
  <c r="EA22" i="171"/>
  <c r="EA17" i="171"/>
  <c r="EA15" i="171"/>
  <c r="EA13" i="171"/>
  <c r="EA19" i="171"/>
  <c r="EA26" i="171"/>
  <c r="EA21" i="171"/>
  <c r="EA18" i="171"/>
  <c r="EA16" i="171"/>
  <c r="EA14" i="171"/>
  <c r="EA10" i="171"/>
  <c r="EA11" i="171"/>
  <c r="EA9" i="171"/>
  <c r="EA6" i="171"/>
  <c r="EA8" i="171"/>
  <c r="EA12" i="171"/>
  <c r="EA7" i="171"/>
  <c r="EB5" i="171"/>
  <c r="EA31" i="172"/>
  <c r="AY119" i="104" s="1"/>
  <c r="EA27" i="172"/>
  <c r="EA25" i="172"/>
  <c r="EA24" i="172"/>
  <c r="EA23" i="172"/>
  <c r="EA26" i="172"/>
  <c r="EA21" i="172"/>
  <c r="EA22" i="172"/>
  <c r="EA19" i="172"/>
  <c r="EA20" i="172"/>
  <c r="EA16" i="172"/>
  <c r="EA14" i="172"/>
  <c r="EA18" i="172"/>
  <c r="EA17" i="172"/>
  <c r="EA15" i="172"/>
  <c r="EA12" i="172"/>
  <c r="EA13" i="172"/>
  <c r="EA10" i="172"/>
  <c r="EA7" i="172"/>
  <c r="EA11" i="172"/>
  <c r="EA9" i="172"/>
  <c r="EB5" i="172"/>
  <c r="EA8" i="172"/>
  <c r="DW28" i="171"/>
  <c r="DX20" i="171"/>
  <c r="DX10" i="170"/>
  <c r="DZ6" i="170"/>
  <c r="EC27" i="170"/>
  <c r="EC25" i="170"/>
  <c r="EC24" i="170"/>
  <c r="EC21" i="170"/>
  <c r="EC22" i="170"/>
  <c r="EC26" i="170"/>
  <c r="EC17" i="170"/>
  <c r="EC15" i="170"/>
  <c r="EC19" i="170"/>
  <c r="EC23" i="170"/>
  <c r="EC20" i="170"/>
  <c r="EC14" i="170"/>
  <c r="EC16" i="170"/>
  <c r="EC18" i="170"/>
  <c r="EC8" i="170"/>
  <c r="EC12" i="170"/>
  <c r="EC9" i="170"/>
  <c r="ED5" i="170"/>
  <c r="EC7" i="170"/>
  <c r="EC11" i="170"/>
  <c r="DX28" i="169"/>
  <c r="DY6" i="169"/>
  <c r="EA24" i="169"/>
  <c r="EA27" i="169"/>
  <c r="EA26" i="169"/>
  <c r="EA25" i="169"/>
  <c r="EA22" i="169"/>
  <c r="EA20" i="169"/>
  <c r="EA21" i="169"/>
  <c r="EA23" i="169"/>
  <c r="EA19" i="169"/>
  <c r="EA18" i="169"/>
  <c r="EA17" i="169"/>
  <c r="EA15" i="169"/>
  <c r="EA13" i="169"/>
  <c r="EA11" i="169"/>
  <c r="EA16" i="169"/>
  <c r="EA14" i="169"/>
  <c r="EA12" i="169"/>
  <c r="EB5" i="169"/>
  <c r="EA9" i="169"/>
  <c r="EA8" i="169"/>
  <c r="EA7" i="169"/>
  <c r="EA10" i="169"/>
  <c r="DS26" i="168"/>
  <c r="DS27" i="168"/>
  <c r="DS25" i="168"/>
  <c r="DS22" i="168"/>
  <c r="DS21" i="168"/>
  <c r="DS24" i="168"/>
  <c r="DS23" i="168"/>
  <c r="DS19" i="168"/>
  <c r="DS20" i="168"/>
  <c r="DS16" i="168"/>
  <c r="DS17" i="168"/>
  <c r="DS18" i="168"/>
  <c r="DS11" i="168"/>
  <c r="DS15" i="168"/>
  <c r="DS14" i="168"/>
  <c r="DS10" i="168"/>
  <c r="DS12" i="168"/>
  <c r="DS8" i="168"/>
  <c r="DT5" i="168"/>
  <c r="AY117" i="104" l="1"/>
  <c r="EB31" i="170"/>
  <c r="AW118" i="104"/>
  <c r="DZ31" i="171"/>
  <c r="AW120" i="104"/>
  <c r="DZ31" i="169"/>
  <c r="EA26" i="173"/>
  <c r="EA24" i="173"/>
  <c r="EA27" i="173"/>
  <c r="EA25" i="173"/>
  <c r="EA23" i="173"/>
  <c r="EA20" i="173"/>
  <c r="EA22" i="173"/>
  <c r="EA17" i="173"/>
  <c r="EA21" i="173"/>
  <c r="EA19" i="173"/>
  <c r="EA18" i="173"/>
  <c r="EA15" i="173"/>
  <c r="EA14" i="173"/>
  <c r="EA7" i="173"/>
  <c r="EA16" i="173"/>
  <c r="EA12" i="173"/>
  <c r="EA6" i="173"/>
  <c r="EB5" i="173"/>
  <c r="EA8" i="173"/>
  <c r="EA10" i="173"/>
  <c r="EA11" i="173"/>
  <c r="DX13" i="173"/>
  <c r="EB27" i="172"/>
  <c r="EB31" i="172"/>
  <c r="AZ119" i="104" s="1"/>
  <c r="EB25" i="172"/>
  <c r="EB24" i="172"/>
  <c r="EB26" i="172"/>
  <c r="EB23" i="172"/>
  <c r="EB20" i="172"/>
  <c r="EB22" i="172"/>
  <c r="EB21" i="172"/>
  <c r="EB18" i="172"/>
  <c r="EB19" i="172"/>
  <c r="EB16" i="172"/>
  <c r="EB12" i="172"/>
  <c r="EB17" i="172"/>
  <c r="EB15" i="172"/>
  <c r="EB13" i="172"/>
  <c r="EB14" i="172"/>
  <c r="EB11" i="172"/>
  <c r="EB9" i="172"/>
  <c r="EB10" i="172"/>
  <c r="EC5" i="172"/>
  <c r="EB8" i="172"/>
  <c r="EB7" i="172"/>
  <c r="DY20" i="171"/>
  <c r="DX28" i="171"/>
  <c r="EB24" i="171"/>
  <c r="EB27" i="171"/>
  <c r="EB23" i="171"/>
  <c r="EB22" i="171"/>
  <c r="EB26" i="171"/>
  <c r="EB21" i="171"/>
  <c r="EB19" i="171"/>
  <c r="EB11" i="171"/>
  <c r="EB18" i="171"/>
  <c r="EB14" i="171"/>
  <c r="EB17" i="171"/>
  <c r="EB6" i="171"/>
  <c r="EB25" i="171"/>
  <c r="EB16" i="171"/>
  <c r="EB15" i="171"/>
  <c r="EB13" i="171"/>
  <c r="EB12" i="171"/>
  <c r="EB9" i="171"/>
  <c r="EB8" i="171"/>
  <c r="EB7" i="171"/>
  <c r="EB10" i="171"/>
  <c r="EC5" i="171"/>
  <c r="DY28" i="172"/>
  <c r="DZ6" i="172"/>
  <c r="EA6" i="170"/>
  <c r="ED27" i="170"/>
  <c r="ED23" i="170"/>
  <c r="ED26" i="170"/>
  <c r="ED24" i="170"/>
  <c r="ED21" i="170"/>
  <c r="ED25" i="170"/>
  <c r="ED19" i="170"/>
  <c r="ED18" i="170"/>
  <c r="ED16" i="170"/>
  <c r="ED14" i="170"/>
  <c r="ED20" i="170"/>
  <c r="ED22" i="170"/>
  <c r="ED17" i="170"/>
  <c r="ED15" i="170"/>
  <c r="ED7" i="170"/>
  <c r="ED12" i="170"/>
  <c r="ED9" i="170"/>
  <c r="ED11" i="170"/>
  <c r="EE5" i="170"/>
  <c r="ED8" i="170"/>
  <c r="DY10" i="170"/>
  <c r="EB27" i="169"/>
  <c r="EB26" i="169"/>
  <c r="EB25" i="169"/>
  <c r="EB22" i="169"/>
  <c r="EB24" i="169"/>
  <c r="EB23" i="169"/>
  <c r="EB21" i="169"/>
  <c r="EB18" i="169"/>
  <c r="EB20" i="169"/>
  <c r="EB14" i="169"/>
  <c r="EB16" i="169"/>
  <c r="EB15" i="169"/>
  <c r="EB10" i="169"/>
  <c r="EB19" i="169"/>
  <c r="EB17" i="169"/>
  <c r="EB12" i="169"/>
  <c r="EB9" i="169"/>
  <c r="EB8" i="169"/>
  <c r="EB13" i="169"/>
  <c r="EB7" i="169"/>
  <c r="EB11" i="169"/>
  <c r="EC5" i="169"/>
  <c r="DY28" i="169"/>
  <c r="DZ6" i="169"/>
  <c r="DT26" i="168"/>
  <c r="DT27" i="168"/>
  <c r="DT23" i="168"/>
  <c r="DT25" i="168"/>
  <c r="DT24" i="168"/>
  <c r="DT20" i="168"/>
  <c r="DT22" i="168"/>
  <c r="DT19" i="168"/>
  <c r="DT21" i="168"/>
  <c r="DT17" i="168"/>
  <c r="DT18" i="168"/>
  <c r="DT11" i="168"/>
  <c r="DT15" i="168"/>
  <c r="DT14" i="168"/>
  <c r="DT12" i="168"/>
  <c r="DT8" i="168"/>
  <c r="DT16" i="168"/>
  <c r="DU5" i="168"/>
  <c r="DT10" i="168"/>
  <c r="AX120" i="104" l="1"/>
  <c r="EA31" i="169"/>
  <c r="AX118" i="104"/>
  <c r="EA31" i="171"/>
  <c r="AZ117" i="104"/>
  <c r="EC31" i="170"/>
  <c r="EB27" i="173"/>
  <c r="EB26" i="173"/>
  <c r="EB25" i="173"/>
  <c r="EB24" i="173"/>
  <c r="EB23" i="173"/>
  <c r="EB20" i="173"/>
  <c r="EB22" i="173"/>
  <c r="EB21" i="173"/>
  <c r="EB18" i="173"/>
  <c r="EB16" i="173"/>
  <c r="EB17" i="173"/>
  <c r="EB15" i="173"/>
  <c r="EB14" i="173"/>
  <c r="EB19" i="173"/>
  <c r="EB12" i="173"/>
  <c r="EB7" i="173"/>
  <c r="EC5" i="173"/>
  <c r="EB8" i="173"/>
  <c r="EB10" i="173"/>
  <c r="EB11" i="173"/>
  <c r="EB6" i="173"/>
  <c r="DY13" i="173"/>
  <c r="EC27" i="171"/>
  <c r="EC23" i="171"/>
  <c r="EC22" i="171"/>
  <c r="EC26" i="171"/>
  <c r="EC21" i="171"/>
  <c r="EC25" i="171"/>
  <c r="EC19" i="171"/>
  <c r="EC11" i="171"/>
  <c r="EC24" i="171"/>
  <c r="EC10" i="171"/>
  <c r="EC18" i="171"/>
  <c r="EC16" i="171"/>
  <c r="EC14" i="171"/>
  <c r="EC17" i="171"/>
  <c r="EC6" i="171"/>
  <c r="EC15" i="171"/>
  <c r="EC13" i="171"/>
  <c r="EC12" i="171"/>
  <c r="EC9" i="171"/>
  <c r="EC8" i="171"/>
  <c r="EC7" i="171"/>
  <c r="ED5" i="171"/>
  <c r="DY28" i="171"/>
  <c r="DZ20" i="171"/>
  <c r="EC31" i="172"/>
  <c r="BA119" i="104" s="1"/>
  <c r="EC25" i="172"/>
  <c r="EC27" i="172"/>
  <c r="EC24" i="172"/>
  <c r="EC23" i="172"/>
  <c r="EC22" i="172"/>
  <c r="EC26" i="172"/>
  <c r="EC19" i="172"/>
  <c r="EC20" i="172"/>
  <c r="EC16" i="172"/>
  <c r="EC21" i="172"/>
  <c r="EC18" i="172"/>
  <c r="EC17" i="172"/>
  <c r="EC15" i="172"/>
  <c r="EC14" i="172"/>
  <c r="EC11" i="172"/>
  <c r="EC13" i="172"/>
  <c r="EC10" i="172"/>
  <c r="EC12" i="172"/>
  <c r="EC9" i="172"/>
  <c r="ED5" i="172"/>
  <c r="EC8" i="172"/>
  <c r="EC7" i="172"/>
  <c r="DZ28" i="172"/>
  <c r="EA6" i="172"/>
  <c r="DZ10" i="170"/>
  <c r="EE27" i="170"/>
  <c r="EE26" i="170"/>
  <c r="EE25" i="170"/>
  <c r="EE23" i="170"/>
  <c r="EE24" i="170"/>
  <c r="EE22" i="170"/>
  <c r="EE19" i="170"/>
  <c r="EE21" i="170"/>
  <c r="EE18" i="170"/>
  <c r="EE20" i="170"/>
  <c r="EE14" i="170"/>
  <c r="EE16" i="170"/>
  <c r="EE12" i="170"/>
  <c r="EE15" i="170"/>
  <c r="EE9" i="170"/>
  <c r="EE11" i="170"/>
  <c r="EE17" i="170"/>
  <c r="EE8" i="170"/>
  <c r="EE7" i="170"/>
  <c r="EF5" i="170"/>
  <c r="EB6" i="170"/>
  <c r="DZ28" i="169"/>
  <c r="EA6" i="169"/>
  <c r="EC27" i="169"/>
  <c r="EC26" i="169"/>
  <c r="EC25" i="169"/>
  <c r="EC22" i="169"/>
  <c r="EC24" i="169"/>
  <c r="EC23" i="169"/>
  <c r="EC17" i="169"/>
  <c r="EC19" i="169"/>
  <c r="EC18" i="169"/>
  <c r="EC16" i="169"/>
  <c r="EC20" i="169"/>
  <c r="EC21" i="169"/>
  <c r="EC15" i="169"/>
  <c r="EC13" i="169"/>
  <c r="EC14" i="169"/>
  <c r="EC12" i="169"/>
  <c r="EC9" i="169"/>
  <c r="EC11" i="169"/>
  <c r="EC10" i="169"/>
  <c r="EC8" i="169"/>
  <c r="EC7" i="169"/>
  <c r="ED5" i="169"/>
  <c r="DU27" i="168"/>
  <c r="DU26" i="168"/>
  <c r="DU25" i="168"/>
  <c r="DU22" i="168"/>
  <c r="DU21" i="168"/>
  <c r="DU23" i="168"/>
  <c r="DU19" i="168"/>
  <c r="DU24" i="168"/>
  <c r="DU18" i="168"/>
  <c r="DU16" i="168"/>
  <c r="DU20" i="168"/>
  <c r="DU11" i="168"/>
  <c r="DU17" i="168"/>
  <c r="DU15" i="168"/>
  <c r="DU14" i="168"/>
  <c r="DU10" i="168"/>
  <c r="DU12" i="168"/>
  <c r="DU8" i="168"/>
  <c r="DV5" i="168"/>
  <c r="BA117" i="104" l="1"/>
  <c r="ED31" i="170"/>
  <c r="AY118" i="104"/>
  <c r="EB31" i="171"/>
  <c r="AY120" i="104"/>
  <c r="EB31" i="169"/>
  <c r="EC26" i="173"/>
  <c r="EC27" i="173"/>
  <c r="EC25" i="173"/>
  <c r="EC23" i="173"/>
  <c r="EC22" i="173"/>
  <c r="EC24" i="173"/>
  <c r="EC21" i="173"/>
  <c r="EC19" i="173"/>
  <c r="EC20" i="173"/>
  <c r="EC18" i="173"/>
  <c r="EC16" i="173"/>
  <c r="EC17" i="173"/>
  <c r="EC15" i="173"/>
  <c r="EC14" i="173"/>
  <c r="EC12" i="173"/>
  <c r="EC11" i="173"/>
  <c r="EC7" i="173"/>
  <c r="EC8" i="173"/>
  <c r="EC10" i="173"/>
  <c r="EC6" i="173"/>
  <c r="ED5" i="173"/>
  <c r="DZ13" i="173"/>
  <c r="EA20" i="171"/>
  <c r="DZ28" i="171"/>
  <c r="ED31" i="172"/>
  <c r="BB119" i="104" s="1"/>
  <c r="ED26" i="172"/>
  <c r="ED25" i="172"/>
  <c r="ED27" i="172"/>
  <c r="ED23" i="172"/>
  <c r="ED20" i="172"/>
  <c r="ED22" i="172"/>
  <c r="ED24" i="172"/>
  <c r="ED17" i="172"/>
  <c r="ED19" i="172"/>
  <c r="ED21" i="172"/>
  <c r="ED18" i="172"/>
  <c r="ED15" i="172"/>
  <c r="ED14" i="172"/>
  <c r="ED11" i="172"/>
  <c r="ED13" i="172"/>
  <c r="ED10" i="172"/>
  <c r="ED16" i="172"/>
  <c r="ED12" i="172"/>
  <c r="ED9" i="172"/>
  <c r="EE5" i="172"/>
  <c r="ED8" i="172"/>
  <c r="ED7" i="172"/>
  <c r="EA28" i="172"/>
  <c r="EB6" i="172"/>
  <c r="ED27" i="171"/>
  <c r="ED23" i="171"/>
  <c r="ED22" i="171"/>
  <c r="ED26" i="171"/>
  <c r="ED25" i="171"/>
  <c r="ED24" i="171"/>
  <c r="ED21" i="171"/>
  <c r="ED18" i="171"/>
  <c r="ED16" i="171"/>
  <c r="ED14" i="171"/>
  <c r="ED17" i="171"/>
  <c r="ED15" i="171"/>
  <c r="ED13" i="171"/>
  <c r="EE5" i="171"/>
  <c r="ED19" i="171"/>
  <c r="ED11" i="171"/>
  <c r="ED12" i="171"/>
  <c r="ED9" i="171"/>
  <c r="ED8" i="171"/>
  <c r="ED7" i="171"/>
  <c r="ED10" i="171"/>
  <c r="ED6" i="171"/>
  <c r="EC6" i="170"/>
  <c r="EF27" i="170"/>
  <c r="EF26" i="170"/>
  <c r="EF25" i="170"/>
  <c r="EF23" i="170"/>
  <c r="EF24" i="170"/>
  <c r="EF21" i="170"/>
  <c r="EF22" i="170"/>
  <c r="EF20" i="170"/>
  <c r="EF19" i="170"/>
  <c r="EF16" i="170"/>
  <c r="EF15" i="170"/>
  <c r="EF17" i="170"/>
  <c r="EF18" i="170"/>
  <c r="EF14" i="170"/>
  <c r="EF12" i="170"/>
  <c r="EF9" i="170"/>
  <c r="EG5" i="170"/>
  <c r="EF11" i="170"/>
  <c r="EF8" i="170"/>
  <c r="EF7" i="170"/>
  <c r="EA10" i="170"/>
  <c r="ED27" i="169"/>
  <c r="ED25" i="169"/>
  <c r="ED26" i="169"/>
  <c r="ED24" i="169"/>
  <c r="ED23" i="169"/>
  <c r="ED21" i="169"/>
  <c r="ED19" i="169"/>
  <c r="ED22" i="169"/>
  <c r="ED20" i="169"/>
  <c r="ED16" i="169"/>
  <c r="ED15" i="169"/>
  <c r="ED17" i="169"/>
  <c r="ED18" i="169"/>
  <c r="ED12" i="169"/>
  <c r="ED14" i="169"/>
  <c r="ED11" i="169"/>
  <c r="ED13" i="169"/>
  <c r="ED10" i="169"/>
  <c r="ED8" i="169"/>
  <c r="ED7" i="169"/>
  <c r="ED9" i="169"/>
  <c r="EE5" i="169"/>
  <c r="EA28" i="169"/>
  <c r="EB6" i="169"/>
  <c r="DV27" i="168"/>
  <c r="DV25" i="168"/>
  <c r="DV22" i="168"/>
  <c r="DV23" i="168"/>
  <c r="DV26" i="168"/>
  <c r="DV24" i="168"/>
  <c r="DV18" i="168"/>
  <c r="DV16" i="168"/>
  <c r="DV21" i="168"/>
  <c r="DV14" i="168"/>
  <c r="DV19" i="168"/>
  <c r="DV15" i="168"/>
  <c r="DV20" i="168"/>
  <c r="DV17" i="168"/>
  <c r="DV12" i="168"/>
  <c r="DW5" i="168"/>
  <c r="DV8" i="168"/>
  <c r="DV10" i="168"/>
  <c r="DV11" i="168"/>
  <c r="AZ120" i="104" l="1"/>
  <c r="EC31" i="169"/>
  <c r="AZ118" i="104"/>
  <c r="EC31" i="171"/>
  <c r="BB117" i="104"/>
  <c r="EE31" i="170"/>
  <c r="EA13" i="173"/>
  <c r="ED26" i="173"/>
  <c r="ED27" i="173"/>
  <c r="ED23" i="173"/>
  <c r="ED22" i="173"/>
  <c r="ED24" i="173"/>
  <c r="ED17" i="173"/>
  <c r="ED21" i="173"/>
  <c r="ED20" i="173"/>
  <c r="ED18" i="173"/>
  <c r="ED25" i="173"/>
  <c r="ED15" i="173"/>
  <c r="ED19" i="173"/>
  <c r="ED12" i="173"/>
  <c r="ED16" i="173"/>
  <c r="ED10" i="173"/>
  <c r="ED8" i="173"/>
  <c r="ED11" i="173"/>
  <c r="ED14" i="173"/>
  <c r="ED7" i="173"/>
  <c r="ED6" i="173"/>
  <c r="EE5" i="173"/>
  <c r="EB28" i="172"/>
  <c r="EC6" i="172"/>
  <c r="EE26" i="171"/>
  <c r="EE25" i="171"/>
  <c r="EE24" i="171"/>
  <c r="EE21" i="171"/>
  <c r="EE18" i="171"/>
  <c r="EE16" i="171"/>
  <c r="EE14" i="171"/>
  <c r="EE22" i="171"/>
  <c r="EE12" i="171"/>
  <c r="EE17" i="171"/>
  <c r="EE15" i="171"/>
  <c r="EE13" i="171"/>
  <c r="EE27" i="171"/>
  <c r="EE23" i="171"/>
  <c r="EE19" i="171"/>
  <c r="EF5" i="171"/>
  <c r="EE11" i="171"/>
  <c r="EE9" i="171"/>
  <c r="EE8" i="171"/>
  <c r="EE7" i="171"/>
  <c r="EE10" i="171"/>
  <c r="EE6" i="171"/>
  <c r="EE27" i="172"/>
  <c r="EE31" i="172"/>
  <c r="BC119" i="104" s="1"/>
  <c r="EE25" i="172"/>
  <c r="EE24" i="172"/>
  <c r="EE23" i="172"/>
  <c r="EE26" i="172"/>
  <c r="EE22" i="172"/>
  <c r="EE21" i="172"/>
  <c r="EE19" i="172"/>
  <c r="EE20" i="172"/>
  <c r="EE18" i="172"/>
  <c r="EE17" i="172"/>
  <c r="EE15" i="172"/>
  <c r="EE13" i="172"/>
  <c r="EE16" i="172"/>
  <c r="EE14" i="172"/>
  <c r="EE11" i="172"/>
  <c r="EE10" i="172"/>
  <c r="EE9" i="172"/>
  <c r="EE12" i="172"/>
  <c r="EF5" i="172"/>
  <c r="EE8" i="172"/>
  <c r="EE7" i="172"/>
  <c r="EA28" i="171"/>
  <c r="EB20" i="171"/>
  <c r="EB10" i="170"/>
  <c r="ED6" i="170"/>
  <c r="EG27" i="170"/>
  <c r="EG26" i="170"/>
  <c r="EG25" i="170"/>
  <c r="EG24" i="170"/>
  <c r="EG20" i="170"/>
  <c r="EG22" i="170"/>
  <c r="EG21" i="170"/>
  <c r="EG18" i="170"/>
  <c r="EG16" i="170"/>
  <c r="EG14" i="170"/>
  <c r="EG23" i="170"/>
  <c r="EG15" i="170"/>
  <c r="EG17" i="170"/>
  <c r="EG11" i="170"/>
  <c r="EG19" i="170"/>
  <c r="EG8" i="170"/>
  <c r="EG7" i="170"/>
  <c r="EG9" i="170"/>
  <c r="EG12" i="170"/>
  <c r="EH5" i="170"/>
  <c r="EB28" i="169"/>
  <c r="EC6" i="169"/>
  <c r="EE27" i="169"/>
  <c r="EE26" i="169"/>
  <c r="EE24" i="169"/>
  <c r="EE25" i="169"/>
  <c r="EE22" i="169"/>
  <c r="EE23" i="169"/>
  <c r="EE21" i="169"/>
  <c r="EE20" i="169"/>
  <c r="EE17" i="169"/>
  <c r="EE19" i="169"/>
  <c r="EE18" i="169"/>
  <c r="EE14" i="169"/>
  <c r="EE16" i="169"/>
  <c r="EE15" i="169"/>
  <c r="EE11" i="169"/>
  <c r="EE13" i="169"/>
  <c r="EE12" i="169"/>
  <c r="EE10" i="169"/>
  <c r="EE9" i="169"/>
  <c r="EF5" i="169"/>
  <c r="EE8" i="169"/>
  <c r="EE7" i="169"/>
  <c r="DW27" i="168"/>
  <c r="DW25" i="168"/>
  <c r="DW22" i="168"/>
  <c r="DW23" i="168"/>
  <c r="DW26" i="168"/>
  <c r="DW24" i="168"/>
  <c r="DW20" i="168"/>
  <c r="DW21" i="168"/>
  <c r="DW19" i="168"/>
  <c r="DW18" i="168"/>
  <c r="DW17" i="168"/>
  <c r="DW15" i="168"/>
  <c r="DW14" i="168"/>
  <c r="DW12" i="168"/>
  <c r="DW16" i="168"/>
  <c r="DW8" i="168"/>
  <c r="DW11" i="168"/>
  <c r="DW10" i="168"/>
  <c r="DX5" i="168"/>
  <c r="BC117" i="104" l="1"/>
  <c r="EF31" i="170"/>
  <c r="BA118" i="104"/>
  <c r="ED31" i="171"/>
  <c r="BA120" i="104"/>
  <c r="ED31" i="169"/>
  <c r="EE27" i="173"/>
  <c r="EE26" i="173"/>
  <c r="EE23" i="173"/>
  <c r="EE22" i="173"/>
  <c r="EE24" i="173"/>
  <c r="EE25" i="173"/>
  <c r="EE21" i="173"/>
  <c r="EE19" i="173"/>
  <c r="EE17" i="173"/>
  <c r="EE16" i="173"/>
  <c r="EE14" i="173"/>
  <c r="EE15" i="173"/>
  <c r="EE11" i="173"/>
  <c r="EE20" i="173"/>
  <c r="EE12" i="173"/>
  <c r="EE10" i="173"/>
  <c r="EE7" i="173"/>
  <c r="EF5" i="173"/>
  <c r="EE8" i="173"/>
  <c r="EE6" i="173"/>
  <c r="EE18" i="173"/>
  <c r="EB13" i="173"/>
  <c r="EF31" i="172"/>
  <c r="BD119" i="104" s="1"/>
  <c r="EF24" i="172"/>
  <c r="EF27" i="172"/>
  <c r="EF26" i="172"/>
  <c r="EF25" i="172"/>
  <c r="EF23" i="172"/>
  <c r="EF22" i="172"/>
  <c r="EF21" i="172"/>
  <c r="EF17" i="172"/>
  <c r="EF19" i="172"/>
  <c r="EF20" i="172"/>
  <c r="EF18" i="172"/>
  <c r="EF16" i="172"/>
  <c r="EF14" i="172"/>
  <c r="EF11" i="172"/>
  <c r="EF10" i="172"/>
  <c r="EF13" i="172"/>
  <c r="EF9" i="172"/>
  <c r="EF15" i="172"/>
  <c r="EF12" i="172"/>
  <c r="EG5" i="172"/>
  <c r="EF8" i="172"/>
  <c r="EF7" i="172"/>
  <c r="EB28" i="171"/>
  <c r="EC20" i="171"/>
  <c r="EF26" i="171"/>
  <c r="EF21" i="171"/>
  <c r="EF25" i="171"/>
  <c r="EF24" i="171"/>
  <c r="EF27" i="171"/>
  <c r="EF23" i="171"/>
  <c r="EF22" i="171"/>
  <c r="EF12" i="171"/>
  <c r="EF17" i="171"/>
  <c r="EF19" i="171"/>
  <c r="EF18" i="171"/>
  <c r="EF11" i="171"/>
  <c r="EF16" i="171"/>
  <c r="EF15" i="171"/>
  <c r="EF13" i="171"/>
  <c r="EF9" i="171"/>
  <c r="EF8" i="171"/>
  <c r="EF7" i="171"/>
  <c r="EF10" i="171"/>
  <c r="EF6" i="171"/>
  <c r="EG5" i="171"/>
  <c r="EF14" i="171"/>
  <c r="EC28" i="172"/>
  <c r="ED6" i="172"/>
  <c r="EH26" i="170"/>
  <c r="EH27" i="170"/>
  <c r="EH25" i="170"/>
  <c r="EH24" i="170"/>
  <c r="EH22" i="170"/>
  <c r="EH23" i="170"/>
  <c r="EH21" i="170"/>
  <c r="EH20" i="170"/>
  <c r="EH17" i="170"/>
  <c r="EH15" i="170"/>
  <c r="EH18" i="170"/>
  <c r="EH19" i="170"/>
  <c r="EH16" i="170"/>
  <c r="EH12" i="170"/>
  <c r="EH11" i="170"/>
  <c r="EH14" i="170"/>
  <c r="EH8" i="170"/>
  <c r="EH9" i="170"/>
  <c r="EI5" i="170"/>
  <c r="EH7" i="170"/>
  <c r="EE6" i="170"/>
  <c r="EC10" i="170"/>
  <c r="EF26" i="169"/>
  <c r="EF27" i="169"/>
  <c r="EF25" i="169"/>
  <c r="EF23" i="169"/>
  <c r="EF24" i="169"/>
  <c r="EF21" i="169"/>
  <c r="EF18" i="169"/>
  <c r="EF20" i="169"/>
  <c r="EF22" i="169"/>
  <c r="EF17" i="169"/>
  <c r="EF19" i="169"/>
  <c r="EF13" i="169"/>
  <c r="EF14" i="169"/>
  <c r="EF16" i="169"/>
  <c r="EF15" i="169"/>
  <c r="EF11" i="169"/>
  <c r="EF12" i="169"/>
  <c r="EG5" i="169"/>
  <c r="EF10" i="169"/>
  <c r="EF9" i="169"/>
  <c r="EF8" i="169"/>
  <c r="EF7" i="169"/>
  <c r="EC28" i="169"/>
  <c r="ED6" i="169"/>
  <c r="DX27" i="168"/>
  <c r="DX24" i="168"/>
  <c r="DX26" i="168"/>
  <c r="DX25" i="168"/>
  <c r="DX23" i="168"/>
  <c r="DX22" i="168"/>
  <c r="DX20" i="168"/>
  <c r="DX21" i="168"/>
  <c r="DX19" i="168"/>
  <c r="DX15" i="168"/>
  <c r="DX16" i="168"/>
  <c r="DX17" i="168"/>
  <c r="DX14" i="168"/>
  <c r="DX12" i="168"/>
  <c r="DX18" i="168"/>
  <c r="DX10" i="168"/>
  <c r="DX11" i="168"/>
  <c r="DX8" i="168"/>
  <c r="DY5" i="168"/>
  <c r="BB118" i="104" l="1"/>
  <c r="EE31" i="171"/>
  <c r="BB120" i="104"/>
  <c r="EE31" i="169"/>
  <c r="BD117" i="104"/>
  <c r="EG31" i="170"/>
  <c r="EF27" i="173"/>
  <c r="EF26" i="173"/>
  <c r="EF23" i="173"/>
  <c r="EF24" i="173"/>
  <c r="EF25" i="173"/>
  <c r="EF21" i="173"/>
  <c r="EF19" i="173"/>
  <c r="EF22" i="173"/>
  <c r="EF17" i="173"/>
  <c r="EF16" i="173"/>
  <c r="EF20" i="173"/>
  <c r="EF18" i="173"/>
  <c r="EF12" i="173"/>
  <c r="EF15" i="173"/>
  <c r="EF11" i="173"/>
  <c r="EF14" i="173"/>
  <c r="EF10" i="173"/>
  <c r="EF6" i="173"/>
  <c r="EF7" i="173"/>
  <c r="EF8" i="173"/>
  <c r="EG5" i="173"/>
  <c r="EC13" i="173"/>
  <c r="EC28" i="171"/>
  <c r="ED20" i="171"/>
  <c r="EG26" i="171"/>
  <c r="EG21" i="171"/>
  <c r="EG25" i="171"/>
  <c r="EG24" i="171"/>
  <c r="EG27" i="171"/>
  <c r="EG23" i="171"/>
  <c r="EG22" i="171"/>
  <c r="EG17" i="171"/>
  <c r="EG15" i="171"/>
  <c r="EG19" i="171"/>
  <c r="EG18" i="171"/>
  <c r="EG11" i="171"/>
  <c r="EG16" i="171"/>
  <c r="EG13" i="171"/>
  <c r="EG9" i="171"/>
  <c r="EG8" i="171"/>
  <c r="EG7" i="171"/>
  <c r="EG12" i="171"/>
  <c r="EG10" i="171"/>
  <c r="EG6" i="171"/>
  <c r="EG14" i="171"/>
  <c r="EH5" i="171"/>
  <c r="EG31" i="172"/>
  <c r="BE119" i="104" s="1"/>
  <c r="EG27" i="172"/>
  <c r="EG23" i="172"/>
  <c r="EG26" i="172"/>
  <c r="EG25" i="172"/>
  <c r="EG21" i="172"/>
  <c r="EG24" i="172"/>
  <c r="EG22" i="172"/>
  <c r="EG19" i="172"/>
  <c r="EG20" i="172"/>
  <c r="EG18" i="172"/>
  <c r="EG15" i="172"/>
  <c r="EG17" i="172"/>
  <c r="EG16" i="172"/>
  <c r="EG10" i="172"/>
  <c r="EG14" i="172"/>
  <c r="EG13" i="172"/>
  <c r="EG12" i="172"/>
  <c r="EG11" i="172"/>
  <c r="EG9" i="172"/>
  <c r="EG8" i="172"/>
  <c r="EG7" i="172"/>
  <c r="EH5" i="172"/>
  <c r="ED28" i="172"/>
  <c r="EE6" i="172"/>
  <c r="ED10" i="170"/>
  <c r="EF6" i="170"/>
  <c r="EI27" i="170"/>
  <c r="EI25" i="170"/>
  <c r="EI22" i="170"/>
  <c r="EI23" i="170"/>
  <c r="EI26" i="170"/>
  <c r="EI21" i="170"/>
  <c r="EI24" i="170"/>
  <c r="EI20" i="170"/>
  <c r="EI19" i="170"/>
  <c r="EI16" i="170"/>
  <c r="EI17" i="170"/>
  <c r="EI18" i="170"/>
  <c r="EI9" i="170"/>
  <c r="EI15" i="170"/>
  <c r="EI14" i="170"/>
  <c r="EI11" i="170"/>
  <c r="EI7" i="170"/>
  <c r="EI12" i="170"/>
  <c r="EI8" i="170"/>
  <c r="EJ5" i="170"/>
  <c r="EG27" i="169"/>
  <c r="EG26" i="169"/>
  <c r="EG23" i="169"/>
  <c r="EG24" i="169"/>
  <c r="EG18" i="169"/>
  <c r="EG16" i="169"/>
  <c r="EG20" i="169"/>
  <c r="EG22" i="169"/>
  <c r="EG17" i="169"/>
  <c r="EG15" i="169"/>
  <c r="EG25" i="169"/>
  <c r="EG21" i="169"/>
  <c r="EG19" i="169"/>
  <c r="EG14" i="169"/>
  <c r="EG11" i="169"/>
  <c r="EG13" i="169"/>
  <c r="EG10" i="169"/>
  <c r="EG12" i="169"/>
  <c r="EG8" i="169"/>
  <c r="EG7" i="169"/>
  <c r="EG9" i="169"/>
  <c r="EH5" i="169"/>
  <c r="ED28" i="169"/>
  <c r="EE6" i="169"/>
  <c r="DY26" i="168"/>
  <c r="DY27" i="168"/>
  <c r="DY24" i="168"/>
  <c r="DY25" i="168"/>
  <c r="DY23" i="168"/>
  <c r="DY21" i="168"/>
  <c r="DY22" i="168"/>
  <c r="DY20" i="168"/>
  <c r="DY17" i="168"/>
  <c r="DY19" i="168"/>
  <c r="DY15" i="168"/>
  <c r="DY12" i="168"/>
  <c r="DY16" i="168"/>
  <c r="DY11" i="168"/>
  <c r="DY10" i="168"/>
  <c r="DZ5" i="168"/>
  <c r="DY14" i="168"/>
  <c r="DY18" i="168"/>
  <c r="BE117" i="104" l="1"/>
  <c r="EH31" i="170"/>
  <c r="BC120" i="104"/>
  <c r="EF31" i="169"/>
  <c r="BC118" i="104"/>
  <c r="EF31" i="171"/>
  <c r="ED13" i="173"/>
  <c r="EG27" i="173"/>
  <c r="EG26" i="173"/>
  <c r="EG25" i="173"/>
  <c r="EG23" i="173"/>
  <c r="EG22" i="173"/>
  <c r="EG24" i="173"/>
  <c r="EG21" i="173"/>
  <c r="EG20" i="173"/>
  <c r="EG15" i="173"/>
  <c r="EG16" i="173"/>
  <c r="EG19" i="173"/>
  <c r="EG18" i="173"/>
  <c r="EG11" i="173"/>
  <c r="EG10" i="173"/>
  <c r="EG17" i="173"/>
  <c r="EG14" i="173"/>
  <c r="EG12" i="173"/>
  <c r="EG6" i="173"/>
  <c r="EG7" i="173"/>
  <c r="EG8" i="173"/>
  <c r="EH5" i="173"/>
  <c r="EH26" i="171"/>
  <c r="EH25" i="171"/>
  <c r="EH24" i="171"/>
  <c r="EH27" i="171"/>
  <c r="EH23" i="171"/>
  <c r="EH22" i="171"/>
  <c r="EH21" i="171"/>
  <c r="EH17" i="171"/>
  <c r="EH15" i="171"/>
  <c r="EH13" i="171"/>
  <c r="EH19" i="171"/>
  <c r="EH18" i="171"/>
  <c r="EH16" i="171"/>
  <c r="EH14" i="171"/>
  <c r="EH9" i="171"/>
  <c r="EH8" i="171"/>
  <c r="EH7" i="171"/>
  <c r="EH12" i="171"/>
  <c r="EH10" i="171"/>
  <c r="EH6" i="171"/>
  <c r="EI5" i="171"/>
  <c r="EH11" i="171"/>
  <c r="EH31" i="172"/>
  <c r="BF119" i="104" s="1"/>
  <c r="EH27" i="172"/>
  <c r="EH26" i="172"/>
  <c r="EH24" i="172"/>
  <c r="EH21" i="172"/>
  <c r="EH22" i="172"/>
  <c r="EH25" i="172"/>
  <c r="EH23" i="172"/>
  <c r="EH20" i="172"/>
  <c r="EH18" i="172"/>
  <c r="EH17" i="172"/>
  <c r="EH16" i="172"/>
  <c r="EH14" i="172"/>
  <c r="EH13" i="172"/>
  <c r="EH9" i="172"/>
  <c r="EH8" i="172"/>
  <c r="EH12" i="172"/>
  <c r="EH19" i="172"/>
  <c r="EH15" i="172"/>
  <c r="EH11" i="172"/>
  <c r="EH10" i="172"/>
  <c r="EH7" i="172"/>
  <c r="EI5" i="172"/>
  <c r="EE20" i="171"/>
  <c r="ED28" i="171"/>
  <c r="EE28" i="172"/>
  <c r="EF6" i="172"/>
  <c r="EJ27" i="170"/>
  <c r="EJ24" i="170"/>
  <c r="EJ26" i="170"/>
  <c r="EJ25" i="170"/>
  <c r="EJ23" i="170"/>
  <c r="EJ20" i="170"/>
  <c r="EJ22" i="170"/>
  <c r="EJ19" i="170"/>
  <c r="EJ21" i="170"/>
  <c r="EJ18" i="170"/>
  <c r="EJ11" i="170"/>
  <c r="EJ14" i="170"/>
  <c r="EJ12" i="170"/>
  <c r="EJ16" i="170"/>
  <c r="EJ15" i="170"/>
  <c r="EJ17" i="170"/>
  <c r="EJ8" i="170"/>
  <c r="EJ9" i="170"/>
  <c r="EK5" i="170"/>
  <c r="EJ7" i="170"/>
  <c r="EG6" i="170"/>
  <c r="EE10" i="170"/>
  <c r="EE28" i="169"/>
  <c r="EF6" i="169"/>
  <c r="EH26" i="169"/>
  <c r="EH25" i="169"/>
  <c r="EH27" i="169"/>
  <c r="EH24" i="169"/>
  <c r="EH23" i="169"/>
  <c r="EH21" i="169"/>
  <c r="EH22" i="169"/>
  <c r="EH20" i="169"/>
  <c r="EH19" i="169"/>
  <c r="EH16" i="169"/>
  <c r="EH15" i="169"/>
  <c r="EH18" i="169"/>
  <c r="EH17" i="169"/>
  <c r="EH11" i="169"/>
  <c r="EH13" i="169"/>
  <c r="EH14" i="169"/>
  <c r="EH12" i="169"/>
  <c r="EH10" i="169"/>
  <c r="EI5" i="169"/>
  <c r="EH8" i="169"/>
  <c r="EH7" i="169"/>
  <c r="EH9" i="169"/>
  <c r="DZ25" i="168"/>
  <c r="DZ27" i="168"/>
  <c r="DZ24" i="168"/>
  <c r="DZ26" i="168"/>
  <c r="DZ23" i="168"/>
  <c r="DZ20" i="168"/>
  <c r="DZ22" i="168"/>
  <c r="DZ21" i="168"/>
  <c r="DZ17" i="168"/>
  <c r="DZ19" i="168"/>
  <c r="DZ18" i="168"/>
  <c r="DZ15" i="168"/>
  <c r="DZ16" i="168"/>
  <c r="DZ14" i="168"/>
  <c r="DZ11" i="168"/>
  <c r="DZ10" i="168"/>
  <c r="EA5" i="168"/>
  <c r="DZ12" i="168"/>
  <c r="BD118" i="104" l="1"/>
  <c r="EG31" i="171"/>
  <c r="BD120" i="104"/>
  <c r="EG31" i="169"/>
  <c r="BF117" i="104"/>
  <c r="EI31" i="170"/>
  <c r="EH27" i="173"/>
  <c r="EH26" i="173"/>
  <c r="EH25" i="173"/>
  <c r="EH24" i="173"/>
  <c r="EH22" i="173"/>
  <c r="EH21" i="173"/>
  <c r="EH18" i="173"/>
  <c r="EH23" i="173"/>
  <c r="EH20" i="173"/>
  <c r="EH16" i="173"/>
  <c r="EH14" i="173"/>
  <c r="EH19" i="173"/>
  <c r="EH17" i="173"/>
  <c r="EH15" i="173"/>
  <c r="EH11" i="173"/>
  <c r="EH8" i="173"/>
  <c r="EH12" i="173"/>
  <c r="EH10" i="173"/>
  <c r="EH6" i="173"/>
  <c r="EH7" i="173"/>
  <c r="EI5" i="173"/>
  <c r="EE13" i="173"/>
  <c r="EE28" i="171"/>
  <c r="EF20" i="171"/>
  <c r="EI25" i="171"/>
  <c r="EI24" i="171"/>
  <c r="EI27" i="171"/>
  <c r="EI23" i="171"/>
  <c r="EI22" i="171"/>
  <c r="EI17" i="171"/>
  <c r="EI15" i="171"/>
  <c r="EI13" i="171"/>
  <c r="EI26" i="171"/>
  <c r="EI19" i="171"/>
  <c r="EI18" i="171"/>
  <c r="EI16" i="171"/>
  <c r="EI14" i="171"/>
  <c r="EI12" i="171"/>
  <c r="EI10" i="171"/>
  <c r="EI21" i="171"/>
  <c r="EI11" i="171"/>
  <c r="EI9" i="171"/>
  <c r="EJ5" i="171"/>
  <c r="EI8" i="171"/>
  <c r="EI7" i="171"/>
  <c r="EI6" i="171"/>
  <c r="EF28" i="172"/>
  <c r="EG6" i="172"/>
  <c r="EI31" i="172"/>
  <c r="BG119" i="104" s="1"/>
  <c r="EI27" i="172"/>
  <c r="EI26" i="172"/>
  <c r="EI25" i="172"/>
  <c r="EI23" i="172"/>
  <c r="EI24" i="172"/>
  <c r="EI20" i="172"/>
  <c r="EI22" i="172"/>
  <c r="EI21" i="172"/>
  <c r="EI18" i="172"/>
  <c r="EI16" i="172"/>
  <c r="EI14" i="172"/>
  <c r="EI19" i="172"/>
  <c r="EI15" i="172"/>
  <c r="EI12" i="172"/>
  <c r="EI17" i="172"/>
  <c r="EI10" i="172"/>
  <c r="EI13" i="172"/>
  <c r="EI11" i="172"/>
  <c r="EI8" i="172"/>
  <c r="EI7" i="172"/>
  <c r="EJ5" i="172"/>
  <c r="EI9" i="172"/>
  <c r="EF10" i="170"/>
  <c r="EH6" i="170"/>
  <c r="EK27" i="170"/>
  <c r="EK25" i="170"/>
  <c r="EK23" i="170"/>
  <c r="EK21" i="170"/>
  <c r="EK26" i="170"/>
  <c r="EK24" i="170"/>
  <c r="EK20" i="170"/>
  <c r="EK17" i="170"/>
  <c r="EK15" i="170"/>
  <c r="EK22" i="170"/>
  <c r="EK19" i="170"/>
  <c r="EK16" i="170"/>
  <c r="EK18" i="170"/>
  <c r="EK12" i="170"/>
  <c r="EK11" i="170"/>
  <c r="EK14" i="170"/>
  <c r="EK8" i="170"/>
  <c r="EK9" i="170"/>
  <c r="EL5" i="170"/>
  <c r="EK7" i="170"/>
  <c r="EI24" i="169"/>
  <c r="EI27" i="169"/>
  <c r="EI26" i="169"/>
  <c r="EI22" i="169"/>
  <c r="EI25" i="169"/>
  <c r="EI20" i="169"/>
  <c r="EI23" i="169"/>
  <c r="EI21" i="169"/>
  <c r="EI17" i="169"/>
  <c r="EI19" i="169"/>
  <c r="EI18" i="169"/>
  <c r="EI16" i="169"/>
  <c r="EI15" i="169"/>
  <c r="EI11" i="169"/>
  <c r="EI13" i="169"/>
  <c r="EI14" i="169"/>
  <c r="EI12" i="169"/>
  <c r="EI10" i="169"/>
  <c r="EJ5" i="169"/>
  <c r="EI8" i="169"/>
  <c r="EI7" i="169"/>
  <c r="EI9" i="169"/>
  <c r="EF28" i="169"/>
  <c r="EG6" i="169"/>
  <c r="EA26" i="168"/>
  <c r="EA27" i="168"/>
  <c r="EA22" i="168"/>
  <c r="EA25" i="168"/>
  <c r="EA21" i="168"/>
  <c r="EA24" i="168"/>
  <c r="EA20" i="168"/>
  <c r="EA19" i="168"/>
  <c r="EA16" i="168"/>
  <c r="EA17" i="168"/>
  <c r="EA18" i="168"/>
  <c r="EA11" i="168"/>
  <c r="EA10" i="168"/>
  <c r="EA15" i="168"/>
  <c r="EB5" i="168"/>
  <c r="EA23" i="168"/>
  <c r="EA14" i="168"/>
  <c r="EA12" i="168"/>
  <c r="BG117" i="104" l="1"/>
  <c r="EJ31" i="170"/>
  <c r="BE120" i="104"/>
  <c r="EH31" i="169"/>
  <c r="BE118" i="104"/>
  <c r="EH31" i="171"/>
  <c r="EF13" i="173"/>
  <c r="EI27" i="173"/>
  <c r="EI26" i="173"/>
  <c r="EI24" i="173"/>
  <c r="EI25" i="173"/>
  <c r="EI23" i="173"/>
  <c r="EI20" i="173"/>
  <c r="EI22" i="173"/>
  <c r="EI21" i="173"/>
  <c r="EI19" i="173"/>
  <c r="EI18" i="173"/>
  <c r="EI17" i="173"/>
  <c r="EI15" i="173"/>
  <c r="EI16" i="173"/>
  <c r="EI7" i="173"/>
  <c r="EI14" i="173"/>
  <c r="EI10" i="173"/>
  <c r="EI6" i="173"/>
  <c r="EJ5" i="173"/>
  <c r="EI11" i="173"/>
  <c r="EI8" i="173"/>
  <c r="EI12" i="173"/>
  <c r="EJ24" i="171"/>
  <c r="EJ27" i="171"/>
  <c r="EJ23" i="171"/>
  <c r="EJ22" i="171"/>
  <c r="EJ26" i="171"/>
  <c r="EJ21" i="171"/>
  <c r="EJ19" i="171"/>
  <c r="EJ11" i="171"/>
  <c r="EJ18" i="171"/>
  <c r="EJ25" i="171"/>
  <c r="EJ17" i="171"/>
  <c r="EJ16" i="171"/>
  <c r="EJ13" i="171"/>
  <c r="EJ12" i="171"/>
  <c r="EJ10" i="171"/>
  <c r="EJ15" i="171"/>
  <c r="EJ6" i="171"/>
  <c r="EJ14" i="171"/>
  <c r="EJ9" i="171"/>
  <c r="EJ8" i="171"/>
  <c r="EJ7" i="171"/>
  <c r="EK5" i="171"/>
  <c r="EJ27" i="172"/>
  <c r="EJ31" i="172"/>
  <c r="BH119" i="104" s="1"/>
  <c r="EJ25" i="172"/>
  <c r="EJ24" i="172"/>
  <c r="EJ20" i="172"/>
  <c r="EJ22" i="172"/>
  <c r="EJ18" i="172"/>
  <c r="EJ23" i="172"/>
  <c r="EJ21" i="172"/>
  <c r="EJ26" i="172"/>
  <c r="EJ16" i="172"/>
  <c r="EJ12" i="172"/>
  <c r="EJ19" i="172"/>
  <c r="EJ15" i="172"/>
  <c r="EJ13" i="172"/>
  <c r="EJ17" i="172"/>
  <c r="EJ14" i="172"/>
  <c r="EJ11" i="172"/>
  <c r="EJ9" i="172"/>
  <c r="EK5" i="172"/>
  <c r="EJ10" i="172"/>
  <c r="EJ8" i="172"/>
  <c r="EJ7" i="172"/>
  <c r="EG28" i="172"/>
  <c r="EH6" i="172"/>
  <c r="EF28" i="171"/>
  <c r="EG20" i="171"/>
  <c r="EI6" i="170"/>
  <c r="EL27" i="170"/>
  <c r="EL23" i="170"/>
  <c r="EL26" i="170"/>
  <c r="EL24" i="170"/>
  <c r="EL25" i="170"/>
  <c r="EL21" i="170"/>
  <c r="EL22" i="170"/>
  <c r="EL19" i="170"/>
  <c r="EL18" i="170"/>
  <c r="EL16" i="170"/>
  <c r="EL14" i="170"/>
  <c r="EL17" i="170"/>
  <c r="EL20" i="170"/>
  <c r="EL15" i="170"/>
  <c r="EL12" i="170"/>
  <c r="EL11" i="170"/>
  <c r="EL7" i="170"/>
  <c r="EL9" i="170"/>
  <c r="EM5" i="170"/>
  <c r="EL8" i="170"/>
  <c r="EG10" i="170"/>
  <c r="EG28" i="169"/>
  <c r="EH6" i="169"/>
  <c r="EJ27" i="169"/>
  <c r="EJ26" i="169"/>
  <c r="EJ24" i="169"/>
  <c r="EJ22" i="169"/>
  <c r="EJ25" i="169"/>
  <c r="EJ23" i="169"/>
  <c r="EJ21" i="169"/>
  <c r="EJ18" i="169"/>
  <c r="EJ20" i="169"/>
  <c r="EJ19" i="169"/>
  <c r="EJ14" i="169"/>
  <c r="EJ17" i="169"/>
  <c r="EJ16" i="169"/>
  <c r="EJ13" i="169"/>
  <c r="EJ10" i="169"/>
  <c r="EJ15" i="169"/>
  <c r="EJ12" i="169"/>
  <c r="EJ9" i="169"/>
  <c r="EJ8" i="169"/>
  <c r="EJ7" i="169"/>
  <c r="EK5" i="169"/>
  <c r="EJ11" i="169"/>
  <c r="EB26" i="168"/>
  <c r="EB27" i="168"/>
  <c r="EB23" i="168"/>
  <c r="EB25" i="168"/>
  <c r="EB21" i="168"/>
  <c r="EB20" i="168"/>
  <c r="EB24" i="168"/>
  <c r="EB22" i="168"/>
  <c r="EB19" i="168"/>
  <c r="EB16" i="168"/>
  <c r="EB17" i="168"/>
  <c r="EB18" i="168"/>
  <c r="EB11" i="168"/>
  <c r="EB14" i="168"/>
  <c r="EB12" i="168"/>
  <c r="EB15" i="168"/>
  <c r="EC5" i="168"/>
  <c r="EB10" i="168"/>
  <c r="BF118" i="104" l="1"/>
  <c r="EI31" i="171"/>
  <c r="BF120" i="104"/>
  <c r="EI31" i="169"/>
  <c r="BH117" i="104"/>
  <c r="EK31" i="170"/>
  <c r="EJ27" i="173"/>
  <c r="EJ26" i="173"/>
  <c r="EJ25" i="173"/>
  <c r="EJ24" i="173"/>
  <c r="EJ23" i="173"/>
  <c r="EJ20" i="173"/>
  <c r="EJ22" i="173"/>
  <c r="EJ17" i="173"/>
  <c r="EJ16" i="173"/>
  <c r="EJ19" i="173"/>
  <c r="EJ21" i="173"/>
  <c r="EJ18" i="173"/>
  <c r="EJ15" i="173"/>
  <c r="EJ14" i="173"/>
  <c r="EJ12" i="173"/>
  <c r="EK5" i="173"/>
  <c r="EJ7" i="173"/>
  <c r="EJ11" i="173"/>
  <c r="EJ8" i="173"/>
  <c r="EJ6" i="173"/>
  <c r="EJ10" i="173"/>
  <c r="EG13" i="173"/>
  <c r="EK27" i="171"/>
  <c r="EK23" i="171"/>
  <c r="EK22" i="171"/>
  <c r="EK26" i="171"/>
  <c r="EK21" i="171"/>
  <c r="EK25" i="171"/>
  <c r="EK19" i="171"/>
  <c r="EK24" i="171"/>
  <c r="EK11" i="171"/>
  <c r="EK10" i="171"/>
  <c r="EK18" i="171"/>
  <c r="EK16" i="171"/>
  <c r="EK15" i="171"/>
  <c r="EK6" i="171"/>
  <c r="EK14" i="171"/>
  <c r="EK9" i="171"/>
  <c r="EK8" i="171"/>
  <c r="EK7" i="171"/>
  <c r="EK12" i="171"/>
  <c r="EK13" i="171"/>
  <c r="EK17" i="171"/>
  <c r="EL5" i="171"/>
  <c r="EG28" i="171"/>
  <c r="EH20" i="171"/>
  <c r="EK31" i="172"/>
  <c r="BI119" i="104" s="1"/>
  <c r="EK25" i="172"/>
  <c r="EK24" i="172"/>
  <c r="EK26" i="172"/>
  <c r="EK27" i="172"/>
  <c r="EK22" i="172"/>
  <c r="EK23" i="172"/>
  <c r="EK20" i="172"/>
  <c r="EK21" i="172"/>
  <c r="EK19" i="172"/>
  <c r="EK16" i="172"/>
  <c r="EK15" i="172"/>
  <c r="EK17" i="172"/>
  <c r="EK12" i="172"/>
  <c r="EK11" i="172"/>
  <c r="EK10" i="172"/>
  <c r="EK18" i="172"/>
  <c r="EK13" i="172"/>
  <c r="EK14" i="172"/>
  <c r="EL5" i="172"/>
  <c r="EK9" i="172"/>
  <c r="EK8" i="172"/>
  <c r="EK7" i="172"/>
  <c r="EH28" i="172"/>
  <c r="EI6" i="172"/>
  <c r="EH10" i="170"/>
  <c r="EM27" i="170"/>
  <c r="EM26" i="170"/>
  <c r="EM25" i="170"/>
  <c r="EM23" i="170"/>
  <c r="EM24" i="170"/>
  <c r="EM22" i="170"/>
  <c r="EM19" i="170"/>
  <c r="EM18" i="170"/>
  <c r="EM21" i="170"/>
  <c r="EM12" i="170"/>
  <c r="EM20" i="170"/>
  <c r="EM15" i="170"/>
  <c r="EM14" i="170"/>
  <c r="EM17" i="170"/>
  <c r="EM11" i="170"/>
  <c r="EM9" i="170"/>
  <c r="EM16" i="170"/>
  <c r="EM8" i="170"/>
  <c r="EN5" i="170"/>
  <c r="EM7" i="170"/>
  <c r="EJ6" i="170"/>
  <c r="EK27" i="169"/>
  <c r="EK26" i="169"/>
  <c r="EK25" i="169"/>
  <c r="EK22" i="169"/>
  <c r="EK23" i="169"/>
  <c r="EK17" i="169"/>
  <c r="EK19" i="169"/>
  <c r="EK24" i="169"/>
  <c r="EK21" i="169"/>
  <c r="EK18" i="169"/>
  <c r="EK16" i="169"/>
  <c r="EK20" i="169"/>
  <c r="EK15" i="169"/>
  <c r="EK12" i="169"/>
  <c r="EK14" i="169"/>
  <c r="EK13" i="169"/>
  <c r="EK9" i="169"/>
  <c r="EK11" i="169"/>
  <c r="EK7" i="169"/>
  <c r="EK8" i="169"/>
  <c r="EK10" i="169"/>
  <c r="EL5" i="169"/>
  <c r="EH28" i="169"/>
  <c r="EI6" i="169"/>
  <c r="EC27" i="168"/>
  <c r="EC22" i="168"/>
  <c r="EC26" i="168"/>
  <c r="EC25" i="168"/>
  <c r="EC21" i="168"/>
  <c r="EC24" i="168"/>
  <c r="EC19" i="168"/>
  <c r="EC18" i="168"/>
  <c r="EC16" i="168"/>
  <c r="EC23" i="168"/>
  <c r="EC17" i="168"/>
  <c r="EC20" i="168"/>
  <c r="EC11" i="168"/>
  <c r="EC10" i="168"/>
  <c r="EC14" i="168"/>
  <c r="EC12" i="168"/>
  <c r="EC15" i="168"/>
  <c r="ED5" i="168"/>
  <c r="BI117" i="104" l="1"/>
  <c r="EL31" i="170"/>
  <c r="BG120" i="104"/>
  <c r="EJ31" i="169"/>
  <c r="BG118" i="104"/>
  <c r="EJ31" i="171"/>
  <c r="EH13" i="173"/>
  <c r="EK27" i="173"/>
  <c r="EK26" i="173"/>
  <c r="EK24" i="173"/>
  <c r="EK25" i="173"/>
  <c r="EK23" i="173"/>
  <c r="EK22" i="173"/>
  <c r="EK16" i="173"/>
  <c r="EK19" i="173"/>
  <c r="EK21" i="173"/>
  <c r="EK18" i="173"/>
  <c r="EK17" i="173"/>
  <c r="EK15" i="173"/>
  <c r="EK20" i="173"/>
  <c r="EK14" i="173"/>
  <c r="EK12" i="173"/>
  <c r="EK11" i="173"/>
  <c r="EK7" i="173"/>
  <c r="EK8" i="173"/>
  <c r="EK10" i="173"/>
  <c r="EK6" i="173"/>
  <c r="EL5" i="173"/>
  <c r="EH28" i="171"/>
  <c r="EI20" i="171"/>
  <c r="EI28" i="172"/>
  <c r="EJ6" i="172"/>
  <c r="EL31" i="172"/>
  <c r="BJ119" i="104" s="1"/>
  <c r="EL26" i="172"/>
  <c r="EL25" i="172"/>
  <c r="EL27" i="172"/>
  <c r="EL20" i="172"/>
  <c r="EL22" i="172"/>
  <c r="EL23" i="172"/>
  <c r="EL24" i="172"/>
  <c r="EL21" i="172"/>
  <c r="EL17" i="172"/>
  <c r="EL19" i="172"/>
  <c r="EL15" i="172"/>
  <c r="EL18" i="172"/>
  <c r="EL11" i="172"/>
  <c r="EL10" i="172"/>
  <c r="EL16" i="172"/>
  <c r="EL13" i="172"/>
  <c r="EL14" i="172"/>
  <c r="EL12" i="172"/>
  <c r="EM5" i="172"/>
  <c r="EL9" i="172"/>
  <c r="EL8" i="172"/>
  <c r="EL7" i="172"/>
  <c r="EL27" i="171"/>
  <c r="EL23" i="171"/>
  <c r="EL22" i="171"/>
  <c r="EL26" i="171"/>
  <c r="EL25" i="171"/>
  <c r="EL24" i="171"/>
  <c r="EL18" i="171"/>
  <c r="EL16" i="171"/>
  <c r="EL14" i="171"/>
  <c r="EL21" i="171"/>
  <c r="EL17" i="171"/>
  <c r="EL15" i="171"/>
  <c r="EL13" i="171"/>
  <c r="EL19" i="171"/>
  <c r="EM5" i="171"/>
  <c r="EL9" i="171"/>
  <c r="EL8" i="171"/>
  <c r="EL11" i="171"/>
  <c r="EL7" i="171"/>
  <c r="EL12" i="171"/>
  <c r="EL10" i="171"/>
  <c r="EL6" i="171"/>
  <c r="EK6" i="170"/>
  <c r="EN26" i="170"/>
  <c r="EN25" i="170"/>
  <c r="EN23" i="170"/>
  <c r="EN24" i="170"/>
  <c r="EN27" i="170"/>
  <c r="EN22" i="170"/>
  <c r="EN21" i="170"/>
  <c r="EN18" i="170"/>
  <c r="EN14" i="170"/>
  <c r="EN16" i="170"/>
  <c r="EN20" i="170"/>
  <c r="EN19" i="170"/>
  <c r="EN17" i="170"/>
  <c r="EN15" i="170"/>
  <c r="EN11" i="170"/>
  <c r="EN9" i="170"/>
  <c r="EO5" i="170"/>
  <c r="EN12" i="170"/>
  <c r="EN8" i="170"/>
  <c r="EN7" i="170"/>
  <c r="EI10" i="170"/>
  <c r="EI28" i="169"/>
  <c r="EJ6" i="169"/>
  <c r="EL27" i="169"/>
  <c r="EL25" i="169"/>
  <c r="EL23" i="169"/>
  <c r="EL21" i="169"/>
  <c r="EL24" i="169"/>
  <c r="EL19" i="169"/>
  <c r="EL22" i="169"/>
  <c r="EL26" i="169"/>
  <c r="EL20" i="169"/>
  <c r="EL18" i="169"/>
  <c r="EL15" i="169"/>
  <c r="EL17" i="169"/>
  <c r="EL16" i="169"/>
  <c r="EL13" i="169"/>
  <c r="EL12" i="169"/>
  <c r="EL14" i="169"/>
  <c r="EL11" i="169"/>
  <c r="EL7" i="169"/>
  <c r="EL8" i="169"/>
  <c r="EL10" i="169"/>
  <c r="EL9" i="169"/>
  <c r="EM5" i="169"/>
  <c r="ED27" i="168"/>
  <c r="ED26" i="168"/>
  <c r="ED25" i="168"/>
  <c r="ED24" i="168"/>
  <c r="ED22" i="168"/>
  <c r="ED21" i="168"/>
  <c r="ED18" i="168"/>
  <c r="ED16" i="168"/>
  <c r="ED23" i="168"/>
  <c r="ED20" i="168"/>
  <c r="ED17" i="168"/>
  <c r="ED19" i="168"/>
  <c r="ED14" i="168"/>
  <c r="ED15" i="168"/>
  <c r="ED12" i="168"/>
  <c r="EE5" i="168"/>
  <c r="ED10" i="168"/>
  <c r="ED11" i="168"/>
  <c r="BH118" i="104" l="1"/>
  <c r="EK31" i="171"/>
  <c r="BH120" i="104"/>
  <c r="EK31" i="169"/>
  <c r="BJ117" i="104"/>
  <c r="EM31" i="170"/>
  <c r="EL27" i="173"/>
  <c r="EL26" i="173"/>
  <c r="EL24" i="173"/>
  <c r="EL25" i="173"/>
  <c r="EL23" i="173"/>
  <c r="EL22" i="173"/>
  <c r="EL17" i="173"/>
  <c r="EL19" i="173"/>
  <c r="EL21" i="173"/>
  <c r="EL18" i="173"/>
  <c r="EL15" i="173"/>
  <c r="EL20" i="173"/>
  <c r="EL16" i="173"/>
  <c r="EL14" i="173"/>
  <c r="EL12" i="173"/>
  <c r="EL10" i="173"/>
  <c r="EL7" i="173"/>
  <c r="EL8" i="173"/>
  <c r="EL11" i="173"/>
  <c r="EL6" i="173"/>
  <c r="EM5" i="173"/>
  <c r="EI13" i="173"/>
  <c r="EM27" i="172"/>
  <c r="EM31" i="172"/>
  <c r="BK119" i="104" s="1"/>
  <c r="EM25" i="172"/>
  <c r="EM24" i="172"/>
  <c r="EM23" i="172"/>
  <c r="EM22" i="172"/>
  <c r="EM26" i="172"/>
  <c r="EM21" i="172"/>
  <c r="EM19" i="172"/>
  <c r="EM20" i="172"/>
  <c r="EM15" i="172"/>
  <c r="EM13" i="172"/>
  <c r="EM17" i="172"/>
  <c r="EM18" i="172"/>
  <c r="EM16" i="172"/>
  <c r="EM14" i="172"/>
  <c r="EM11" i="172"/>
  <c r="EM10" i="172"/>
  <c r="EM9" i="172"/>
  <c r="EM12" i="172"/>
  <c r="EN5" i="172"/>
  <c r="EM8" i="172"/>
  <c r="EM7" i="172"/>
  <c r="EJ28" i="172"/>
  <c r="EK6" i="172"/>
  <c r="EM26" i="171"/>
  <c r="EM25" i="171"/>
  <c r="EM24" i="171"/>
  <c r="EM22" i="171"/>
  <c r="EM18" i="171"/>
  <c r="EM16" i="171"/>
  <c r="EM14" i="171"/>
  <c r="EM12" i="171"/>
  <c r="EM27" i="171"/>
  <c r="EM23" i="171"/>
  <c r="EM21" i="171"/>
  <c r="EM17" i="171"/>
  <c r="EM15" i="171"/>
  <c r="EM13" i="171"/>
  <c r="EM19" i="171"/>
  <c r="EN5" i="171"/>
  <c r="EM9" i="171"/>
  <c r="EM8" i="171"/>
  <c r="EM11" i="171"/>
  <c r="EM7" i="171"/>
  <c r="EM10" i="171"/>
  <c r="EM6" i="171"/>
  <c r="EJ20" i="171"/>
  <c r="EI28" i="171"/>
  <c r="EJ10" i="170"/>
  <c r="EL6" i="170"/>
  <c r="EO27" i="170"/>
  <c r="EO26" i="170"/>
  <c r="EO25" i="170"/>
  <c r="EO24" i="170"/>
  <c r="EO20" i="170"/>
  <c r="EO22" i="170"/>
  <c r="EO23" i="170"/>
  <c r="EO18" i="170"/>
  <c r="EO16" i="170"/>
  <c r="EO14" i="170"/>
  <c r="EO21" i="170"/>
  <c r="EO19" i="170"/>
  <c r="EO15" i="170"/>
  <c r="EO11" i="170"/>
  <c r="EO17" i="170"/>
  <c r="EO9" i="170"/>
  <c r="EO12" i="170"/>
  <c r="EO8" i="170"/>
  <c r="EO7" i="170"/>
  <c r="EP5" i="170"/>
  <c r="EM27" i="169"/>
  <c r="EM26" i="169"/>
  <c r="EM24" i="169"/>
  <c r="EM22" i="169"/>
  <c r="EM25" i="169"/>
  <c r="EM23" i="169"/>
  <c r="EM21" i="169"/>
  <c r="EM20" i="169"/>
  <c r="EM19" i="169"/>
  <c r="EM18" i="169"/>
  <c r="EM15" i="169"/>
  <c r="EM16" i="169"/>
  <c r="EM17" i="169"/>
  <c r="EM14" i="169"/>
  <c r="EM12" i="169"/>
  <c r="EM11" i="169"/>
  <c r="EM10" i="169"/>
  <c r="EM8" i="169"/>
  <c r="EM9" i="169"/>
  <c r="EN5" i="169"/>
  <c r="EM13" i="169"/>
  <c r="EM7" i="169"/>
  <c r="EJ28" i="169"/>
  <c r="EK6" i="169"/>
  <c r="EE27" i="168"/>
  <c r="EE26" i="168"/>
  <c r="EE25" i="168"/>
  <c r="EE24" i="168"/>
  <c r="EE22" i="168"/>
  <c r="EE23" i="168"/>
  <c r="EE21" i="168"/>
  <c r="EE20" i="168"/>
  <c r="EE19" i="168"/>
  <c r="EE16" i="168"/>
  <c r="EE18" i="168"/>
  <c r="EE12" i="168"/>
  <c r="EE14" i="168"/>
  <c r="EE15" i="168"/>
  <c r="EE11" i="168"/>
  <c r="EE17" i="168"/>
  <c r="EE10" i="168"/>
  <c r="EF5" i="168"/>
  <c r="BK117" i="104" l="1"/>
  <c r="EN31" i="170"/>
  <c r="BI120" i="104"/>
  <c r="EL31" i="169"/>
  <c r="BI118" i="104"/>
  <c r="EL31" i="171"/>
  <c r="EJ13" i="173"/>
  <c r="EM27" i="173"/>
  <c r="EM25" i="173"/>
  <c r="EM23" i="173"/>
  <c r="EM22" i="173"/>
  <c r="EM21" i="173"/>
  <c r="EM19" i="173"/>
  <c r="EM24" i="173"/>
  <c r="EM26" i="173"/>
  <c r="EM18" i="173"/>
  <c r="EM20" i="173"/>
  <c r="EM17" i="173"/>
  <c r="EM16" i="173"/>
  <c r="EM14" i="173"/>
  <c r="EM15" i="173"/>
  <c r="EM12" i="173"/>
  <c r="EM11" i="173"/>
  <c r="EM8" i="173"/>
  <c r="EM10" i="173"/>
  <c r="EN5" i="173"/>
  <c r="EM7" i="173"/>
  <c r="EM6" i="173"/>
  <c r="EN26" i="171"/>
  <c r="EN21" i="171"/>
  <c r="EN25" i="171"/>
  <c r="EN24" i="171"/>
  <c r="EN27" i="171"/>
  <c r="EN23" i="171"/>
  <c r="EN12" i="171"/>
  <c r="EN17" i="171"/>
  <c r="EN19" i="171"/>
  <c r="EN9" i="171"/>
  <c r="EN8" i="171"/>
  <c r="EN22" i="171"/>
  <c r="EN14" i="171"/>
  <c r="EN11" i="171"/>
  <c r="EN7" i="171"/>
  <c r="EN10" i="171"/>
  <c r="EN13" i="171"/>
  <c r="EN6" i="171"/>
  <c r="EN18" i="171"/>
  <c r="EN15" i="171"/>
  <c r="EN16" i="171"/>
  <c r="EO5" i="171"/>
  <c r="EN31" i="172"/>
  <c r="BL119" i="104" s="1"/>
  <c r="EN24" i="172"/>
  <c r="EN26" i="172"/>
  <c r="EN22" i="172"/>
  <c r="EN27" i="172"/>
  <c r="EN23" i="172"/>
  <c r="EN21" i="172"/>
  <c r="EN25" i="172"/>
  <c r="EN17" i="172"/>
  <c r="EN19" i="172"/>
  <c r="EN18" i="172"/>
  <c r="EN20" i="172"/>
  <c r="EN16" i="172"/>
  <c r="EN14" i="172"/>
  <c r="EN11" i="172"/>
  <c r="EN10" i="172"/>
  <c r="EN15" i="172"/>
  <c r="EN9" i="172"/>
  <c r="EN13" i="172"/>
  <c r="EN12" i="172"/>
  <c r="EO5" i="172"/>
  <c r="EN8" i="172"/>
  <c r="EN7" i="172"/>
  <c r="EK28" i="172"/>
  <c r="EL6" i="172"/>
  <c r="EJ28" i="171"/>
  <c r="EK20" i="171"/>
  <c r="EM6" i="170"/>
  <c r="EP26" i="170"/>
  <c r="EP25" i="170"/>
  <c r="EP24" i="170"/>
  <c r="EP27" i="170"/>
  <c r="EP23" i="170"/>
  <c r="EP22" i="170"/>
  <c r="EP21" i="170"/>
  <c r="EP20" i="170"/>
  <c r="EP17" i="170"/>
  <c r="EP15" i="170"/>
  <c r="EP14" i="170"/>
  <c r="EP19" i="170"/>
  <c r="EP16" i="170"/>
  <c r="EP18" i="170"/>
  <c r="EP11" i="170"/>
  <c r="EP12" i="170"/>
  <c r="EP8" i="170"/>
  <c r="EP9" i="170"/>
  <c r="EP7" i="170"/>
  <c r="EQ5" i="170"/>
  <c r="EK10" i="170"/>
  <c r="EN27" i="169"/>
  <c r="EN26" i="169"/>
  <c r="EN25" i="169"/>
  <c r="EN23" i="169"/>
  <c r="EN21" i="169"/>
  <c r="EN24" i="169"/>
  <c r="EN22" i="169"/>
  <c r="EN18" i="169"/>
  <c r="EN20" i="169"/>
  <c r="EN16" i="169"/>
  <c r="EN13" i="169"/>
  <c r="EN17" i="169"/>
  <c r="EN19" i="169"/>
  <c r="EN14" i="169"/>
  <c r="EN15" i="169"/>
  <c r="EN11" i="169"/>
  <c r="EN10" i="169"/>
  <c r="EN9" i="169"/>
  <c r="EO5" i="169"/>
  <c r="EN8" i="169"/>
  <c r="EN12" i="169"/>
  <c r="EN7" i="169"/>
  <c r="EK28" i="169"/>
  <c r="EL6" i="169"/>
  <c r="EF27" i="168"/>
  <c r="EF26" i="168"/>
  <c r="EF25" i="168"/>
  <c r="EF24" i="168"/>
  <c r="EF22" i="168"/>
  <c r="EF23" i="168"/>
  <c r="EF19" i="168"/>
  <c r="EF18" i="168"/>
  <c r="EF15" i="168"/>
  <c r="EF21" i="168"/>
  <c r="EF20" i="168"/>
  <c r="EF12" i="168"/>
  <c r="EF14" i="168"/>
  <c r="EF16" i="168"/>
  <c r="EF11" i="168"/>
  <c r="EF10" i="168"/>
  <c r="EF17" i="168"/>
  <c r="EG5" i="168"/>
  <c r="BJ118" i="104" l="1"/>
  <c r="EM31" i="171"/>
  <c r="BJ120" i="104"/>
  <c r="EM31" i="169"/>
  <c r="BL117" i="104"/>
  <c r="EO31" i="170"/>
  <c r="EN27" i="173"/>
  <c r="EN26" i="173"/>
  <c r="EN25" i="173"/>
  <c r="EN23" i="173"/>
  <c r="EN21" i="173"/>
  <c r="EN19" i="173"/>
  <c r="EN24" i="173"/>
  <c r="EN20" i="173"/>
  <c r="EN18" i="173"/>
  <c r="EN22" i="173"/>
  <c r="EN17" i="173"/>
  <c r="EN16" i="173"/>
  <c r="EN12" i="173"/>
  <c r="EN14" i="173"/>
  <c r="EN11" i="173"/>
  <c r="EN6" i="173"/>
  <c r="EN10" i="173"/>
  <c r="EN15" i="173"/>
  <c r="EN7" i="173"/>
  <c r="EO5" i="173"/>
  <c r="EN8" i="173"/>
  <c r="EK13" i="173"/>
  <c r="EK28" i="171"/>
  <c r="EL20" i="171"/>
  <c r="EO26" i="171"/>
  <c r="EO21" i="171"/>
  <c r="EO25" i="171"/>
  <c r="EO24" i="171"/>
  <c r="EO27" i="171"/>
  <c r="EO23" i="171"/>
  <c r="EO22" i="171"/>
  <c r="EO17" i="171"/>
  <c r="EO15" i="171"/>
  <c r="EO19" i="171"/>
  <c r="EO9" i="171"/>
  <c r="EO8" i="171"/>
  <c r="EO14" i="171"/>
  <c r="EO11" i="171"/>
  <c r="EO7" i="171"/>
  <c r="EO10" i="171"/>
  <c r="EO13" i="171"/>
  <c r="EO12" i="171"/>
  <c r="EO6" i="171"/>
  <c r="EO18" i="171"/>
  <c r="EO16" i="171"/>
  <c r="EP5" i="171"/>
  <c r="EL28" i="172"/>
  <c r="EM6" i="172"/>
  <c r="EO31" i="172"/>
  <c r="BM119" i="104" s="1"/>
  <c r="EO27" i="172"/>
  <c r="EO23" i="172"/>
  <c r="EO26" i="172"/>
  <c r="EO25" i="172"/>
  <c r="EO21" i="172"/>
  <c r="EO24" i="172"/>
  <c r="EO22" i="172"/>
  <c r="EO19" i="172"/>
  <c r="EO18" i="172"/>
  <c r="EO15" i="172"/>
  <c r="EO17" i="172"/>
  <c r="EO16" i="172"/>
  <c r="EO10" i="172"/>
  <c r="EO13" i="172"/>
  <c r="EO12" i="172"/>
  <c r="EO14" i="172"/>
  <c r="EO20" i="172"/>
  <c r="EO11" i="172"/>
  <c r="EO8" i="172"/>
  <c r="EO7" i="172"/>
  <c r="EO9" i="172"/>
  <c r="EP5" i="172"/>
  <c r="EL10" i="170"/>
  <c r="EQ25" i="170"/>
  <c r="EQ27" i="170"/>
  <c r="EQ24" i="170"/>
  <c r="EQ22" i="170"/>
  <c r="EQ26" i="170"/>
  <c r="EQ23" i="170"/>
  <c r="EQ21" i="170"/>
  <c r="EQ20" i="170"/>
  <c r="EQ19" i="170"/>
  <c r="EQ16" i="170"/>
  <c r="EQ15" i="170"/>
  <c r="EQ17" i="170"/>
  <c r="EQ18" i="170"/>
  <c r="EQ9" i="170"/>
  <c r="EQ14" i="170"/>
  <c r="EQ12" i="170"/>
  <c r="EQ7" i="170"/>
  <c r="EQ11" i="170"/>
  <c r="EQ8" i="170"/>
  <c r="ER5" i="170"/>
  <c r="EN6" i="170"/>
  <c r="EO27" i="169"/>
  <c r="EO26" i="169"/>
  <c r="EO23" i="169"/>
  <c r="EO25" i="169"/>
  <c r="EO24" i="169"/>
  <c r="EO22" i="169"/>
  <c r="EO18" i="169"/>
  <c r="EO16" i="169"/>
  <c r="EO21" i="169"/>
  <c r="EO20" i="169"/>
  <c r="EO17" i="169"/>
  <c r="EO15" i="169"/>
  <c r="EO19" i="169"/>
  <c r="EO11" i="169"/>
  <c r="EO10" i="169"/>
  <c r="EO13" i="169"/>
  <c r="EO12" i="169"/>
  <c r="EO9" i="169"/>
  <c r="EO14" i="169"/>
  <c r="EO7" i="169"/>
  <c r="EO8" i="169"/>
  <c r="EP5" i="169"/>
  <c r="EL28" i="169"/>
  <c r="EM6" i="169"/>
  <c r="EG26" i="168"/>
  <c r="EG27" i="168"/>
  <c r="EG24" i="168"/>
  <c r="EG22" i="168"/>
  <c r="EG23" i="168"/>
  <c r="EG25" i="168"/>
  <c r="EG20" i="168"/>
  <c r="EG17" i="168"/>
  <c r="EG21" i="168"/>
  <c r="EG19" i="168"/>
  <c r="EG18" i="168"/>
  <c r="EG12" i="168"/>
  <c r="EG14" i="168"/>
  <c r="EG16" i="168"/>
  <c r="EG15" i="168"/>
  <c r="EG11" i="168"/>
  <c r="EG10" i="168"/>
  <c r="EH5" i="168"/>
  <c r="BM117" i="104" l="1"/>
  <c r="EP31" i="170"/>
  <c r="BK120" i="104"/>
  <c r="EN31" i="169"/>
  <c r="BK118" i="104"/>
  <c r="EN31" i="171"/>
  <c r="EL13" i="173"/>
  <c r="EO27" i="173"/>
  <c r="EO26" i="173"/>
  <c r="EO25" i="173"/>
  <c r="EO23" i="173"/>
  <c r="EO22" i="173"/>
  <c r="EO21" i="173"/>
  <c r="EO24" i="173"/>
  <c r="EO19" i="173"/>
  <c r="EO17" i="173"/>
  <c r="EO18" i="173"/>
  <c r="EO15" i="173"/>
  <c r="EO20" i="173"/>
  <c r="EO16" i="173"/>
  <c r="EO11" i="173"/>
  <c r="EO10" i="173"/>
  <c r="EO6" i="173"/>
  <c r="EO14" i="173"/>
  <c r="EO7" i="173"/>
  <c r="EO12" i="173"/>
  <c r="EO8" i="173"/>
  <c r="EP5" i="173"/>
  <c r="EP26" i="171"/>
  <c r="EP25" i="171"/>
  <c r="EP24" i="171"/>
  <c r="EP27" i="171"/>
  <c r="EP23" i="171"/>
  <c r="EP22" i="171"/>
  <c r="EP17" i="171"/>
  <c r="EP15" i="171"/>
  <c r="EP13" i="171"/>
  <c r="EP19" i="171"/>
  <c r="EP21" i="171"/>
  <c r="EP18" i="171"/>
  <c r="EP16" i="171"/>
  <c r="EP14" i="171"/>
  <c r="EP9" i="171"/>
  <c r="EP8" i="171"/>
  <c r="EP11" i="171"/>
  <c r="EP7" i="171"/>
  <c r="EP10" i="171"/>
  <c r="EP12" i="171"/>
  <c r="EP6" i="171"/>
  <c r="EQ5" i="171"/>
  <c r="EM20" i="171"/>
  <c r="EL28" i="171"/>
  <c r="EP31" i="172"/>
  <c r="BN119" i="104" s="1"/>
  <c r="EP27" i="172"/>
  <c r="EP26" i="172"/>
  <c r="EP24" i="172"/>
  <c r="EP23" i="172"/>
  <c r="EP21" i="172"/>
  <c r="EP22" i="172"/>
  <c r="EP25" i="172"/>
  <c r="EP18" i="172"/>
  <c r="EP20" i="172"/>
  <c r="EP17" i="172"/>
  <c r="EP16" i="172"/>
  <c r="EP14" i="172"/>
  <c r="EP19" i="172"/>
  <c r="EP9" i="172"/>
  <c r="EP8" i="172"/>
  <c r="EP15" i="172"/>
  <c r="EP13" i="172"/>
  <c r="EP12" i="172"/>
  <c r="EP11" i="172"/>
  <c r="EP7" i="172"/>
  <c r="EP10" i="172"/>
  <c r="EQ5" i="172"/>
  <c r="EM28" i="172"/>
  <c r="EN6" i="172"/>
  <c r="EO6" i="170"/>
  <c r="ER27" i="170"/>
  <c r="ER24" i="170"/>
  <c r="ER26" i="170"/>
  <c r="ER25" i="170"/>
  <c r="ER23" i="170"/>
  <c r="ER22" i="170"/>
  <c r="ER21" i="170"/>
  <c r="ER20" i="170"/>
  <c r="ER19" i="170"/>
  <c r="ER15" i="170"/>
  <c r="ER17" i="170"/>
  <c r="ER11" i="170"/>
  <c r="ER18" i="170"/>
  <c r="ER12" i="170"/>
  <c r="ER14" i="170"/>
  <c r="ER16" i="170"/>
  <c r="ER8" i="170"/>
  <c r="ER9" i="170"/>
  <c r="ER7" i="170"/>
  <c r="ES5" i="170"/>
  <c r="EM10" i="170"/>
  <c r="EM28" i="169"/>
  <c r="EN6" i="169"/>
  <c r="EP26" i="169"/>
  <c r="EP27" i="169"/>
  <c r="EP25" i="169"/>
  <c r="EP21" i="169"/>
  <c r="EP23" i="169"/>
  <c r="EP24" i="169"/>
  <c r="EP22" i="169"/>
  <c r="EP20" i="169"/>
  <c r="EP19" i="169"/>
  <c r="EP17" i="169"/>
  <c r="EP18" i="169"/>
  <c r="EP14" i="169"/>
  <c r="EP11" i="169"/>
  <c r="EP13" i="169"/>
  <c r="EP16" i="169"/>
  <c r="EP10" i="169"/>
  <c r="EP12" i="169"/>
  <c r="EQ5" i="169"/>
  <c r="EP15" i="169"/>
  <c r="EP7" i="169"/>
  <c r="EP8" i="169"/>
  <c r="EP9" i="169"/>
  <c r="EH25" i="168"/>
  <c r="EH27" i="168"/>
  <c r="EH24" i="168"/>
  <c r="EH23" i="168"/>
  <c r="EH26" i="168"/>
  <c r="EH21" i="168"/>
  <c r="EH20" i="168"/>
  <c r="EH17" i="168"/>
  <c r="EH19" i="168"/>
  <c r="EH18" i="168"/>
  <c r="EH15" i="168"/>
  <c r="EH22" i="168"/>
  <c r="EH16" i="168"/>
  <c r="EH14" i="168"/>
  <c r="EH11" i="168"/>
  <c r="EH10" i="168"/>
  <c r="EH12" i="168"/>
  <c r="EI5" i="168"/>
  <c r="BL118" i="104" l="1"/>
  <c r="EO31" i="171"/>
  <c r="BL120" i="104"/>
  <c r="EO31" i="169"/>
  <c r="BN117" i="104"/>
  <c r="EQ31" i="170"/>
  <c r="EP27" i="173"/>
  <c r="EP26" i="173"/>
  <c r="EP25" i="173"/>
  <c r="EP24" i="173"/>
  <c r="EP22" i="173"/>
  <c r="EP21" i="173"/>
  <c r="EP18" i="173"/>
  <c r="EP23" i="173"/>
  <c r="EP19" i="173"/>
  <c r="EP20" i="173"/>
  <c r="EP17" i="173"/>
  <c r="EP16" i="173"/>
  <c r="EP14" i="173"/>
  <c r="EP11" i="173"/>
  <c r="EP8" i="173"/>
  <c r="EP15" i="173"/>
  <c r="EP6" i="173"/>
  <c r="EP10" i="173"/>
  <c r="EQ5" i="173"/>
  <c r="EP7" i="173"/>
  <c r="EP12" i="173"/>
  <c r="EM13" i="173"/>
  <c r="EQ31" i="172"/>
  <c r="BO119" i="104" s="1"/>
  <c r="EQ26" i="172"/>
  <c r="EQ27" i="172"/>
  <c r="EQ25" i="172"/>
  <c r="EQ23" i="172"/>
  <c r="EQ24" i="172"/>
  <c r="EQ21" i="172"/>
  <c r="EQ22" i="172"/>
  <c r="EQ20" i="172"/>
  <c r="EQ17" i="172"/>
  <c r="EQ16" i="172"/>
  <c r="EQ14" i="172"/>
  <c r="EQ19" i="172"/>
  <c r="EQ18" i="172"/>
  <c r="EQ15" i="172"/>
  <c r="EQ13" i="172"/>
  <c r="EQ12" i="172"/>
  <c r="EQ10" i="172"/>
  <c r="EQ7" i="172"/>
  <c r="EQ8" i="172"/>
  <c r="EQ9" i="172"/>
  <c r="ER5" i="172"/>
  <c r="EQ11" i="172"/>
  <c r="EN20" i="171"/>
  <c r="EM28" i="171"/>
  <c r="EN28" i="172"/>
  <c r="EO6" i="172"/>
  <c r="EQ25" i="171"/>
  <c r="EQ24" i="171"/>
  <c r="EQ27" i="171"/>
  <c r="EQ23" i="171"/>
  <c r="EQ22" i="171"/>
  <c r="EQ26" i="171"/>
  <c r="EQ17" i="171"/>
  <c r="EQ15" i="171"/>
  <c r="EQ13" i="171"/>
  <c r="EQ19" i="171"/>
  <c r="EQ21" i="171"/>
  <c r="EQ18" i="171"/>
  <c r="EQ16" i="171"/>
  <c r="EQ14" i="171"/>
  <c r="EQ11" i="171"/>
  <c r="EQ10" i="171"/>
  <c r="EQ12" i="171"/>
  <c r="EQ8" i="171"/>
  <c r="EQ9" i="171"/>
  <c r="EQ7" i="171"/>
  <c r="EQ6" i="171"/>
  <c r="ER5" i="171"/>
  <c r="EN10" i="170"/>
  <c r="ES27" i="170"/>
  <c r="ES25" i="170"/>
  <c r="ES24" i="170"/>
  <c r="ES26" i="170"/>
  <c r="ES21" i="170"/>
  <c r="ES23" i="170"/>
  <c r="ES22" i="170"/>
  <c r="ES20" i="170"/>
  <c r="ES17" i="170"/>
  <c r="ES15" i="170"/>
  <c r="ES19" i="170"/>
  <c r="ES16" i="170"/>
  <c r="ES18" i="170"/>
  <c r="ES12" i="170"/>
  <c r="ES11" i="170"/>
  <c r="ES8" i="170"/>
  <c r="ES9" i="170"/>
  <c r="ET5" i="170"/>
  <c r="ES7" i="170"/>
  <c r="ES14" i="170"/>
  <c r="EP6" i="170"/>
  <c r="EN28" i="169"/>
  <c r="EO6" i="169"/>
  <c r="EQ27" i="169"/>
  <c r="EQ24" i="169"/>
  <c r="EQ25" i="169"/>
  <c r="EQ23" i="169"/>
  <c r="EQ22" i="169"/>
  <c r="EQ26" i="169"/>
  <c r="EQ20" i="169"/>
  <c r="EQ21" i="169"/>
  <c r="EQ15" i="169"/>
  <c r="EQ17" i="169"/>
  <c r="EQ19" i="169"/>
  <c r="EQ18" i="169"/>
  <c r="EQ14" i="169"/>
  <c r="EQ11" i="169"/>
  <c r="EQ13" i="169"/>
  <c r="EQ16" i="169"/>
  <c r="EQ12" i="169"/>
  <c r="ER5" i="169"/>
  <c r="EQ10" i="169"/>
  <c r="EQ7" i="169"/>
  <c r="EQ8" i="169"/>
  <c r="EQ9" i="169"/>
  <c r="EI26" i="168"/>
  <c r="EI27" i="168"/>
  <c r="EI22" i="168"/>
  <c r="EI23" i="168"/>
  <c r="EI24" i="168"/>
  <c r="EI25" i="168"/>
  <c r="EI20" i="168"/>
  <c r="EI19" i="168"/>
  <c r="EI21" i="168"/>
  <c r="EI18" i="168"/>
  <c r="EI17" i="168"/>
  <c r="EI14" i="168"/>
  <c r="EI16" i="168"/>
  <c r="EI15" i="168"/>
  <c r="EI11" i="168"/>
  <c r="EI10" i="168"/>
  <c r="EI12" i="168"/>
  <c r="EJ5" i="168"/>
  <c r="BO117" i="104" l="1"/>
  <c r="ER31" i="170"/>
  <c r="BM120" i="104"/>
  <c r="EP31" i="169"/>
  <c r="BM118" i="104"/>
  <c r="EP31" i="171"/>
  <c r="EN13" i="173"/>
  <c r="EQ26" i="173"/>
  <c r="EQ27" i="173"/>
  <c r="EQ24" i="173"/>
  <c r="EQ23" i="173"/>
  <c r="EQ20" i="173"/>
  <c r="EQ25" i="173"/>
  <c r="EQ22" i="173"/>
  <c r="EQ21" i="173"/>
  <c r="EQ17" i="173"/>
  <c r="EQ15" i="173"/>
  <c r="EQ16" i="173"/>
  <c r="EQ19" i="173"/>
  <c r="EQ7" i="173"/>
  <c r="EQ18" i="173"/>
  <c r="EQ14" i="173"/>
  <c r="EQ12" i="173"/>
  <c r="EQ6" i="173"/>
  <c r="EQ11" i="173"/>
  <c r="EQ10" i="173"/>
  <c r="ER5" i="173"/>
  <c r="EQ8" i="173"/>
  <c r="EO28" i="172"/>
  <c r="EP6" i="172"/>
  <c r="EO20" i="171"/>
  <c r="EN28" i="171"/>
  <c r="ER24" i="171"/>
  <c r="ER27" i="171"/>
  <c r="ER23" i="171"/>
  <c r="ER22" i="171"/>
  <c r="ER26" i="171"/>
  <c r="ER21" i="171"/>
  <c r="ER19" i="171"/>
  <c r="ER11" i="171"/>
  <c r="ER18" i="171"/>
  <c r="ER25" i="171"/>
  <c r="ER14" i="171"/>
  <c r="ER10" i="171"/>
  <c r="ER12" i="171"/>
  <c r="ER6" i="171"/>
  <c r="ER13" i="171"/>
  <c r="ER16" i="171"/>
  <c r="ER17" i="171"/>
  <c r="ER15" i="171"/>
  <c r="ER9" i="171"/>
  <c r="ER8" i="171"/>
  <c r="ES5" i="171"/>
  <c r="ER7" i="171"/>
  <c r="ER27" i="172"/>
  <c r="ER31" i="172"/>
  <c r="BP119" i="104" s="1"/>
  <c r="ER26" i="172"/>
  <c r="ER25" i="172"/>
  <c r="ER24" i="172"/>
  <c r="ER20" i="172"/>
  <c r="ER22" i="172"/>
  <c r="ER23" i="172"/>
  <c r="ER21" i="172"/>
  <c r="ER18" i="172"/>
  <c r="ER17" i="172"/>
  <c r="ER16" i="172"/>
  <c r="ER19" i="172"/>
  <c r="ER12" i="172"/>
  <c r="ER15" i="172"/>
  <c r="ER13" i="172"/>
  <c r="ER14" i="172"/>
  <c r="ER11" i="172"/>
  <c r="ER9" i="172"/>
  <c r="ER8" i="172"/>
  <c r="ES5" i="172"/>
  <c r="ER10" i="172"/>
  <c r="ER7" i="172"/>
  <c r="EQ6" i="170"/>
  <c r="ET27" i="170"/>
  <c r="ET23" i="170"/>
  <c r="ET26" i="170"/>
  <c r="ET24" i="170"/>
  <c r="ET25" i="170"/>
  <c r="ET21" i="170"/>
  <c r="ET20" i="170"/>
  <c r="ET19" i="170"/>
  <c r="ET18" i="170"/>
  <c r="ET16" i="170"/>
  <c r="ET14" i="170"/>
  <c r="ET17" i="170"/>
  <c r="ET22" i="170"/>
  <c r="ET9" i="170"/>
  <c r="ET15" i="170"/>
  <c r="ET7" i="170"/>
  <c r="ET12" i="170"/>
  <c r="ET11" i="170"/>
  <c r="ET8" i="170"/>
  <c r="EU5" i="170"/>
  <c r="EO10" i="170"/>
  <c r="ER27" i="169"/>
  <c r="ER26" i="169"/>
  <c r="ER25" i="169"/>
  <c r="ER24" i="169"/>
  <c r="ER22" i="169"/>
  <c r="ER21" i="169"/>
  <c r="ER23" i="169"/>
  <c r="ER18" i="169"/>
  <c r="ER20" i="169"/>
  <c r="ER16" i="169"/>
  <c r="ER14" i="169"/>
  <c r="ER15" i="169"/>
  <c r="ER17" i="169"/>
  <c r="ER10" i="169"/>
  <c r="ER19" i="169"/>
  <c r="ER13" i="169"/>
  <c r="ER12" i="169"/>
  <c r="ER9" i="169"/>
  <c r="ER8" i="169"/>
  <c r="ER7" i="169"/>
  <c r="ES5" i="169"/>
  <c r="ER11" i="169"/>
  <c r="EO28" i="169"/>
  <c r="EP6" i="169"/>
  <c r="EJ26" i="168"/>
  <c r="EJ27" i="168"/>
  <c r="EJ23" i="168"/>
  <c r="EJ25" i="168"/>
  <c r="EJ21" i="168"/>
  <c r="EJ20" i="168"/>
  <c r="EJ19" i="168"/>
  <c r="EJ22" i="168"/>
  <c r="EJ24" i="168"/>
  <c r="EJ16" i="168"/>
  <c r="EJ15" i="168"/>
  <c r="EJ11" i="168"/>
  <c r="EJ18" i="168"/>
  <c r="EJ17" i="168"/>
  <c r="EJ12" i="168"/>
  <c r="EJ10" i="168"/>
  <c r="EK5" i="168"/>
  <c r="EJ14" i="168"/>
  <c r="BN118" i="104" l="1"/>
  <c r="EQ31" i="171"/>
  <c r="BN120" i="104"/>
  <c r="EQ31" i="169"/>
  <c r="BP117" i="104"/>
  <c r="ES31" i="170"/>
  <c r="ER27" i="173"/>
  <c r="ER26" i="173"/>
  <c r="ER25" i="173"/>
  <c r="ER24" i="173"/>
  <c r="ER23" i="173"/>
  <c r="ER20" i="173"/>
  <c r="ER22" i="173"/>
  <c r="ER18" i="173"/>
  <c r="ER21" i="173"/>
  <c r="ER16" i="173"/>
  <c r="ER15" i="173"/>
  <c r="ER19" i="173"/>
  <c r="ER17" i="173"/>
  <c r="ER14" i="173"/>
  <c r="ER11" i="173"/>
  <c r="ER10" i="173"/>
  <c r="ES5" i="173"/>
  <c r="ER7" i="173"/>
  <c r="ER12" i="173"/>
  <c r="ER8" i="173"/>
  <c r="ER6" i="173"/>
  <c r="EO13" i="173"/>
  <c r="ES31" i="172"/>
  <c r="BQ119" i="104" s="1"/>
  <c r="ES25" i="172"/>
  <c r="ES27" i="172"/>
  <c r="ES24" i="172"/>
  <c r="ES26" i="172"/>
  <c r="ES22" i="172"/>
  <c r="ES23" i="172"/>
  <c r="ES20" i="172"/>
  <c r="ES19" i="172"/>
  <c r="ES16" i="172"/>
  <c r="ES21" i="172"/>
  <c r="ES18" i="172"/>
  <c r="ES15" i="172"/>
  <c r="ES13" i="172"/>
  <c r="ES12" i="172"/>
  <c r="ES17" i="172"/>
  <c r="ES14" i="172"/>
  <c r="ES11" i="172"/>
  <c r="ES10" i="172"/>
  <c r="ES9" i="172"/>
  <c r="ET5" i="172"/>
  <c r="ES7" i="172"/>
  <c r="ES8" i="172"/>
  <c r="ES27" i="171"/>
  <c r="ES23" i="171"/>
  <c r="ES22" i="171"/>
  <c r="ES26" i="171"/>
  <c r="ES21" i="171"/>
  <c r="ES25" i="171"/>
  <c r="ES24" i="171"/>
  <c r="ES19" i="171"/>
  <c r="ES11" i="171"/>
  <c r="ES10" i="171"/>
  <c r="ES18" i="171"/>
  <c r="ES16" i="171"/>
  <c r="ES14" i="171"/>
  <c r="ES12" i="171"/>
  <c r="ES6" i="171"/>
  <c r="ES13" i="171"/>
  <c r="ES17" i="171"/>
  <c r="ES15" i="171"/>
  <c r="ES9" i="171"/>
  <c r="ES8" i="171"/>
  <c r="ES7" i="171"/>
  <c r="ET5" i="171"/>
  <c r="EP20" i="171"/>
  <c r="EO28" i="171"/>
  <c r="EP28" i="172"/>
  <c r="EQ6" i="172"/>
  <c r="EP10" i="170"/>
  <c r="EU27" i="170"/>
  <c r="EU26" i="170"/>
  <c r="EU25" i="170"/>
  <c r="EU24" i="170"/>
  <c r="EU23" i="170"/>
  <c r="EU22" i="170"/>
  <c r="EU21" i="170"/>
  <c r="EU19" i="170"/>
  <c r="EU18" i="170"/>
  <c r="EU12" i="170"/>
  <c r="EU20" i="170"/>
  <c r="EU14" i="170"/>
  <c r="EU15" i="170"/>
  <c r="EU17" i="170"/>
  <c r="EU11" i="170"/>
  <c r="EU16" i="170"/>
  <c r="EU9" i="170"/>
  <c r="EU8" i="170"/>
  <c r="EV5" i="170"/>
  <c r="EU7" i="170"/>
  <c r="ER6" i="170"/>
  <c r="ES27" i="169"/>
  <c r="ES26" i="169"/>
  <c r="ES25" i="169"/>
  <c r="ES24" i="169"/>
  <c r="ES22" i="169"/>
  <c r="ES23" i="169"/>
  <c r="ES17" i="169"/>
  <c r="ES19" i="169"/>
  <c r="ES18" i="169"/>
  <c r="ES16" i="169"/>
  <c r="ES20" i="169"/>
  <c r="ES21" i="169"/>
  <c r="ES12" i="169"/>
  <c r="ES15" i="169"/>
  <c r="ES13" i="169"/>
  <c r="ES9" i="169"/>
  <c r="ES11" i="169"/>
  <c r="ES10" i="169"/>
  <c r="ES14" i="169"/>
  <c r="ES7" i="169"/>
  <c r="ES8" i="169"/>
  <c r="ET5" i="169"/>
  <c r="EP28" i="169"/>
  <c r="EQ6" i="169"/>
  <c r="EK27" i="168"/>
  <c r="EK22" i="168"/>
  <c r="EK25" i="168"/>
  <c r="EK21" i="168"/>
  <c r="EK23" i="168"/>
  <c r="EK26" i="168"/>
  <c r="EK19" i="168"/>
  <c r="EK20" i="168"/>
  <c r="EK18" i="168"/>
  <c r="EK16" i="168"/>
  <c r="EK24" i="168"/>
  <c r="EK17" i="168"/>
  <c r="EK15" i="168"/>
  <c r="EK11" i="168"/>
  <c r="EK10" i="168"/>
  <c r="EK12" i="168"/>
  <c r="EL5" i="168"/>
  <c r="EK14" i="168"/>
  <c r="BO120" i="104" l="1"/>
  <c r="ER31" i="169"/>
  <c r="BO118" i="104"/>
  <c r="ER31" i="171"/>
  <c r="BQ117" i="104"/>
  <c r="ET31" i="170"/>
  <c r="EP13" i="173"/>
  <c r="ES26" i="173"/>
  <c r="ES27" i="173"/>
  <c r="ES24" i="173"/>
  <c r="ES23" i="173"/>
  <c r="ES22" i="173"/>
  <c r="ES25" i="173"/>
  <c r="ES19" i="173"/>
  <c r="ES17" i="173"/>
  <c r="ES20" i="173"/>
  <c r="ES21" i="173"/>
  <c r="ES16" i="173"/>
  <c r="ES15" i="173"/>
  <c r="ES18" i="173"/>
  <c r="ES14" i="173"/>
  <c r="ES12" i="173"/>
  <c r="ES11" i="173"/>
  <c r="ES10" i="173"/>
  <c r="ES7" i="173"/>
  <c r="ES8" i="173"/>
  <c r="ES6" i="173"/>
  <c r="ET5" i="173"/>
  <c r="EP28" i="171"/>
  <c r="EQ20" i="171"/>
  <c r="EQ28" i="172"/>
  <c r="ER6" i="172"/>
  <c r="ET27" i="171"/>
  <c r="ET23" i="171"/>
  <c r="ET22" i="171"/>
  <c r="ET26" i="171"/>
  <c r="ET25" i="171"/>
  <c r="ET24" i="171"/>
  <c r="ET21" i="171"/>
  <c r="ET18" i="171"/>
  <c r="ET16" i="171"/>
  <c r="ET14" i="171"/>
  <c r="ET17" i="171"/>
  <c r="ET15" i="171"/>
  <c r="ET13" i="171"/>
  <c r="ET12" i="171"/>
  <c r="ET10" i="171"/>
  <c r="ET19" i="171"/>
  <c r="EU5" i="171"/>
  <c r="ET9" i="171"/>
  <c r="ET8" i="171"/>
  <c r="ET7" i="171"/>
  <c r="ET11" i="171"/>
  <c r="ET6" i="171"/>
  <c r="ET31" i="172"/>
  <c r="BR119" i="104" s="1"/>
  <c r="ET26" i="172"/>
  <c r="ET25" i="172"/>
  <c r="ET27" i="172"/>
  <c r="ET24" i="172"/>
  <c r="ET20" i="172"/>
  <c r="ET22" i="172"/>
  <c r="ET23" i="172"/>
  <c r="ET17" i="172"/>
  <c r="ET19" i="172"/>
  <c r="ET21" i="172"/>
  <c r="ET18" i="172"/>
  <c r="ET15" i="172"/>
  <c r="ET12" i="172"/>
  <c r="ET14" i="172"/>
  <c r="ET11" i="172"/>
  <c r="ET10" i="172"/>
  <c r="ET16" i="172"/>
  <c r="ET13" i="172"/>
  <c r="ET9" i="172"/>
  <c r="EU5" i="172"/>
  <c r="ET7" i="172"/>
  <c r="ET8" i="172"/>
  <c r="ES6" i="170"/>
  <c r="EV26" i="170"/>
  <c r="EV25" i="170"/>
  <c r="EV27" i="170"/>
  <c r="EV23" i="170"/>
  <c r="EV24" i="170"/>
  <c r="EV21" i="170"/>
  <c r="EV22" i="170"/>
  <c r="EV17" i="170"/>
  <c r="EV19" i="170"/>
  <c r="EV20" i="170"/>
  <c r="EV18" i="170"/>
  <c r="EV16" i="170"/>
  <c r="EV14" i="170"/>
  <c r="EV11" i="170"/>
  <c r="EV12" i="170"/>
  <c r="EV9" i="170"/>
  <c r="EW5" i="170"/>
  <c r="EV8" i="170"/>
  <c r="EV15" i="170"/>
  <c r="EV7" i="170"/>
  <c r="EQ10" i="170"/>
  <c r="EQ28" i="169"/>
  <c r="ER6" i="169"/>
  <c r="ET27" i="169"/>
  <c r="ET25" i="169"/>
  <c r="ET24" i="169"/>
  <c r="ET26" i="169"/>
  <c r="ET21" i="169"/>
  <c r="ET23" i="169"/>
  <c r="ET19" i="169"/>
  <c r="ET20" i="169"/>
  <c r="ET22" i="169"/>
  <c r="ET17" i="169"/>
  <c r="ET16" i="169"/>
  <c r="ET18" i="169"/>
  <c r="ET15" i="169"/>
  <c r="ET12" i="169"/>
  <c r="ET14" i="169"/>
  <c r="ET11" i="169"/>
  <c r="ET10" i="169"/>
  <c r="ET13" i="169"/>
  <c r="ET7" i="169"/>
  <c r="ET8" i="169"/>
  <c r="ET9" i="169"/>
  <c r="EU5" i="169"/>
  <c r="EL27" i="168"/>
  <c r="EL25" i="168"/>
  <c r="EL26" i="168"/>
  <c r="EL21" i="168"/>
  <c r="EL24" i="168"/>
  <c r="EL20" i="168"/>
  <c r="EL18" i="168"/>
  <c r="EL16" i="168"/>
  <c r="EL23" i="168"/>
  <c r="EL22" i="168"/>
  <c r="EL17" i="168"/>
  <c r="EL14" i="168"/>
  <c r="EL15" i="168"/>
  <c r="EL11" i="168"/>
  <c r="EL19" i="168"/>
  <c r="EL12" i="168"/>
  <c r="EM5" i="168"/>
  <c r="EL10" i="168"/>
  <c r="BR117" i="104" l="1"/>
  <c r="EU31" i="170"/>
  <c r="BP118" i="104"/>
  <c r="ES31" i="171"/>
  <c r="BP120" i="104"/>
  <c r="ES31" i="169"/>
  <c r="ET26" i="173"/>
  <c r="ET27" i="173"/>
  <c r="ET24" i="173"/>
  <c r="ET23" i="173"/>
  <c r="ET22" i="173"/>
  <c r="ET25" i="173"/>
  <c r="ET17" i="173"/>
  <c r="ET20" i="173"/>
  <c r="ET21" i="173"/>
  <c r="ET15" i="173"/>
  <c r="ET19" i="173"/>
  <c r="ET18" i="173"/>
  <c r="ET14" i="173"/>
  <c r="ET12" i="173"/>
  <c r="ET10" i="173"/>
  <c r="ET7" i="173"/>
  <c r="ET8" i="173"/>
  <c r="ET16" i="173"/>
  <c r="EU5" i="173"/>
  <c r="ET11" i="173"/>
  <c r="ET6" i="173"/>
  <c r="EQ13" i="173"/>
  <c r="ER28" i="172"/>
  <c r="ES6" i="172"/>
  <c r="EU26" i="171"/>
  <c r="EU25" i="171"/>
  <c r="EU24" i="171"/>
  <c r="EU21" i="171"/>
  <c r="EU18" i="171"/>
  <c r="EU16" i="171"/>
  <c r="EU14" i="171"/>
  <c r="EU12" i="171"/>
  <c r="EU27" i="171"/>
  <c r="EU23" i="171"/>
  <c r="EU17" i="171"/>
  <c r="EU15" i="171"/>
  <c r="EU13" i="171"/>
  <c r="EU22" i="171"/>
  <c r="EU19" i="171"/>
  <c r="EV5" i="171"/>
  <c r="EU9" i="171"/>
  <c r="EU8" i="171"/>
  <c r="EU7" i="171"/>
  <c r="EU11" i="171"/>
  <c r="EU10" i="171"/>
  <c r="EU6" i="171"/>
  <c r="ER20" i="171"/>
  <c r="EQ28" i="171"/>
  <c r="EU27" i="172"/>
  <c r="EU31" i="172"/>
  <c r="BS119" i="104" s="1"/>
  <c r="EU25" i="172"/>
  <c r="EU24" i="172"/>
  <c r="EU23" i="172"/>
  <c r="EU26" i="172"/>
  <c r="EU22" i="172"/>
  <c r="EU21" i="172"/>
  <c r="EU20" i="172"/>
  <c r="EU19" i="172"/>
  <c r="EU18" i="172"/>
  <c r="EU15" i="172"/>
  <c r="EU13" i="172"/>
  <c r="EU17" i="172"/>
  <c r="EU16" i="172"/>
  <c r="EU14" i="172"/>
  <c r="EU11" i="172"/>
  <c r="EU10" i="172"/>
  <c r="EU9" i="172"/>
  <c r="EU12" i="172"/>
  <c r="EV5" i="172"/>
  <c r="EU7" i="172"/>
  <c r="EU8" i="172"/>
  <c r="ER10" i="170"/>
  <c r="EW27" i="170"/>
  <c r="EW26" i="170"/>
  <c r="EW25" i="170"/>
  <c r="EW23" i="170"/>
  <c r="EW20" i="170"/>
  <c r="EW22" i="170"/>
  <c r="EW24" i="170"/>
  <c r="EW18" i="170"/>
  <c r="EW16" i="170"/>
  <c r="EW14" i="170"/>
  <c r="EW21" i="170"/>
  <c r="EW19" i="170"/>
  <c r="EW15" i="170"/>
  <c r="EW11" i="170"/>
  <c r="EW17" i="170"/>
  <c r="EW12" i="170"/>
  <c r="EW9" i="170"/>
  <c r="EW8" i="170"/>
  <c r="EW7" i="170"/>
  <c r="EX5" i="170"/>
  <c r="ET6" i="170"/>
  <c r="EU27" i="169"/>
  <c r="EU26" i="169"/>
  <c r="EU24" i="169"/>
  <c r="EU22" i="169"/>
  <c r="EU21" i="169"/>
  <c r="EU23" i="169"/>
  <c r="EU20" i="169"/>
  <c r="EU25" i="169"/>
  <c r="EU19" i="169"/>
  <c r="EU18" i="169"/>
  <c r="EU15" i="169"/>
  <c r="EU17" i="169"/>
  <c r="EU13" i="169"/>
  <c r="EU12" i="169"/>
  <c r="EU16" i="169"/>
  <c r="EU14" i="169"/>
  <c r="EU11" i="169"/>
  <c r="EU10" i="169"/>
  <c r="EU8" i="169"/>
  <c r="EU9" i="169"/>
  <c r="EV5" i="169"/>
  <c r="EU7" i="169"/>
  <c r="ER28" i="169"/>
  <c r="ES6" i="169"/>
  <c r="EM27" i="168"/>
  <c r="EM25" i="168"/>
  <c r="EM26" i="168"/>
  <c r="EM24" i="168"/>
  <c r="EM22" i="168"/>
  <c r="EM23" i="168"/>
  <c r="EM21" i="168"/>
  <c r="EM19" i="168"/>
  <c r="EM17" i="168"/>
  <c r="EM16" i="168"/>
  <c r="EM20" i="168"/>
  <c r="EM12" i="168"/>
  <c r="EM18" i="168"/>
  <c r="EM14" i="168"/>
  <c r="EM10" i="168"/>
  <c r="EM11" i="168"/>
  <c r="EN5" i="168"/>
  <c r="EM15" i="168"/>
  <c r="BQ120" i="104" l="1"/>
  <c r="ET31" i="169"/>
  <c r="BQ118" i="104"/>
  <c r="ET31" i="171"/>
  <c r="BS117" i="104"/>
  <c r="EV31" i="170"/>
  <c r="ER13" i="173"/>
  <c r="EU27" i="173"/>
  <c r="EU24" i="173"/>
  <c r="EU23" i="173"/>
  <c r="EU22" i="173"/>
  <c r="EU25" i="173"/>
  <c r="EU26" i="173"/>
  <c r="EU21" i="173"/>
  <c r="EU19" i="173"/>
  <c r="EU20" i="173"/>
  <c r="EU18" i="173"/>
  <c r="EU17" i="173"/>
  <c r="EU16" i="173"/>
  <c r="EU14" i="173"/>
  <c r="EU12" i="173"/>
  <c r="EU11" i="173"/>
  <c r="EU15" i="173"/>
  <c r="EU7" i="173"/>
  <c r="EU8" i="173"/>
  <c r="EV5" i="173"/>
  <c r="EU10" i="173"/>
  <c r="EU6" i="173"/>
  <c r="EV31" i="172"/>
  <c r="BT119" i="104" s="1"/>
  <c r="EV24" i="172"/>
  <c r="EV27" i="172"/>
  <c r="EV22" i="172"/>
  <c r="EV26" i="172"/>
  <c r="EV21" i="172"/>
  <c r="EV25" i="172"/>
  <c r="EV23" i="172"/>
  <c r="EV20" i="172"/>
  <c r="EV17" i="172"/>
  <c r="EV19" i="172"/>
  <c r="EV18" i="172"/>
  <c r="EV16" i="172"/>
  <c r="EV14" i="172"/>
  <c r="EV15" i="172"/>
  <c r="EV11" i="172"/>
  <c r="EV10" i="172"/>
  <c r="EV9" i="172"/>
  <c r="EV13" i="172"/>
  <c r="EV12" i="172"/>
  <c r="EW5" i="172"/>
  <c r="EV7" i="172"/>
  <c r="EV8" i="172"/>
  <c r="EV26" i="171"/>
  <c r="EV21" i="171"/>
  <c r="EV25" i="171"/>
  <c r="EV24" i="171"/>
  <c r="EV27" i="171"/>
  <c r="EV23" i="171"/>
  <c r="EV12" i="171"/>
  <c r="EV17" i="171"/>
  <c r="EV22" i="171"/>
  <c r="EV19" i="171"/>
  <c r="EV13" i="171"/>
  <c r="EV9" i="171"/>
  <c r="EV8" i="171"/>
  <c r="EV7" i="171"/>
  <c r="EV16" i="171"/>
  <c r="EV15" i="171"/>
  <c r="EV18" i="171"/>
  <c r="EV11" i="171"/>
  <c r="EV10" i="171"/>
  <c r="EV6" i="171"/>
  <c r="EW5" i="171"/>
  <c r="EV14" i="171"/>
  <c r="ER28" i="171"/>
  <c r="ES20" i="171"/>
  <c r="ES28" i="172"/>
  <c r="ET6" i="172"/>
  <c r="EU6" i="170"/>
  <c r="EX26" i="170"/>
  <c r="EX25" i="170"/>
  <c r="EX24" i="170"/>
  <c r="EX27" i="170"/>
  <c r="EX23" i="170"/>
  <c r="EX22" i="170"/>
  <c r="EX21" i="170"/>
  <c r="EX17" i="170"/>
  <c r="EX15" i="170"/>
  <c r="EX19" i="170"/>
  <c r="EX20" i="170"/>
  <c r="EX18" i="170"/>
  <c r="EX16" i="170"/>
  <c r="EX12" i="170"/>
  <c r="EX9" i="170"/>
  <c r="EX8" i="170"/>
  <c r="EX11" i="170"/>
  <c r="EX14" i="170"/>
  <c r="EY5" i="170"/>
  <c r="EX7" i="170"/>
  <c r="ES10" i="170"/>
  <c r="EV26" i="169"/>
  <c r="EV24" i="169"/>
  <c r="EV21" i="169"/>
  <c r="EV23" i="169"/>
  <c r="EV27" i="169"/>
  <c r="EV25" i="169"/>
  <c r="EV18" i="169"/>
  <c r="EV20" i="169"/>
  <c r="EV22" i="169"/>
  <c r="EV19" i="169"/>
  <c r="EV15" i="169"/>
  <c r="EV13" i="169"/>
  <c r="EV17" i="169"/>
  <c r="EV14" i="169"/>
  <c r="EV16" i="169"/>
  <c r="EV11" i="169"/>
  <c r="EV12" i="169"/>
  <c r="EV10" i="169"/>
  <c r="EV8" i="169"/>
  <c r="EV9" i="169"/>
  <c r="EW5" i="169"/>
  <c r="EV7" i="169"/>
  <c r="ES28" i="169"/>
  <c r="ET6" i="169"/>
  <c r="EN27" i="168"/>
  <c r="EN25" i="168"/>
  <c r="EN26" i="168"/>
  <c r="EN24" i="168"/>
  <c r="EN22" i="168"/>
  <c r="EN23" i="168"/>
  <c r="EN21" i="168"/>
  <c r="EN19" i="168"/>
  <c r="EN20" i="168"/>
  <c r="EN17" i="168"/>
  <c r="EN16" i="168"/>
  <c r="EN15" i="168"/>
  <c r="EN18" i="168"/>
  <c r="EN12" i="168"/>
  <c r="EN14" i="168"/>
  <c r="EN11" i="168"/>
  <c r="EN10" i="168"/>
  <c r="EO5" i="168"/>
  <c r="BT117" i="104" l="1"/>
  <c r="EW31" i="170"/>
  <c r="BR118" i="104"/>
  <c r="EU31" i="171"/>
  <c r="BR120" i="104"/>
  <c r="EU31" i="169"/>
  <c r="EV27" i="173"/>
  <c r="EV26" i="173"/>
  <c r="EV24" i="173"/>
  <c r="EV23" i="173"/>
  <c r="EV25" i="173"/>
  <c r="EV21" i="173"/>
  <c r="EV19" i="173"/>
  <c r="EV22" i="173"/>
  <c r="EV18" i="173"/>
  <c r="EV17" i="173"/>
  <c r="EV16" i="173"/>
  <c r="EV12" i="173"/>
  <c r="EV14" i="173"/>
  <c r="EV11" i="173"/>
  <c r="EV15" i="173"/>
  <c r="EV20" i="173"/>
  <c r="EV8" i="173"/>
  <c r="EV6" i="173"/>
  <c r="EV10" i="173"/>
  <c r="EW5" i="173"/>
  <c r="EV7" i="173"/>
  <c r="ES13" i="173"/>
  <c r="ET20" i="171"/>
  <c r="ES28" i="171"/>
  <c r="ET28" i="172"/>
  <c r="EU6" i="172"/>
  <c r="EW31" i="172"/>
  <c r="BU119" i="104" s="1"/>
  <c r="EW27" i="172"/>
  <c r="EW23" i="172"/>
  <c r="EW26" i="172"/>
  <c r="EW25" i="172"/>
  <c r="EW24" i="172"/>
  <c r="EW21" i="172"/>
  <c r="EW22" i="172"/>
  <c r="EW19" i="172"/>
  <c r="EW18" i="172"/>
  <c r="EW15" i="172"/>
  <c r="EW16" i="172"/>
  <c r="EW17" i="172"/>
  <c r="EW20" i="172"/>
  <c r="EW10" i="172"/>
  <c r="EW14" i="172"/>
  <c r="EW13" i="172"/>
  <c r="EW12" i="172"/>
  <c r="EW11" i="172"/>
  <c r="EW9" i="172"/>
  <c r="EW7" i="172"/>
  <c r="EW8" i="172"/>
  <c r="EX5" i="172"/>
  <c r="EW26" i="171"/>
  <c r="EW21" i="171"/>
  <c r="EW25" i="171"/>
  <c r="EW24" i="171"/>
  <c r="EW27" i="171"/>
  <c r="EW23" i="171"/>
  <c r="EW22" i="171"/>
  <c r="EW17" i="171"/>
  <c r="EW15" i="171"/>
  <c r="EW19" i="171"/>
  <c r="EW13" i="171"/>
  <c r="EW9" i="171"/>
  <c r="EW8" i="171"/>
  <c r="EW7" i="171"/>
  <c r="EW16" i="171"/>
  <c r="EW18" i="171"/>
  <c r="EW11" i="171"/>
  <c r="EW10" i="171"/>
  <c r="EW6" i="171"/>
  <c r="EW14" i="171"/>
  <c r="EW12" i="171"/>
  <c r="EX5" i="171"/>
  <c r="ET10" i="170"/>
  <c r="EY25" i="170"/>
  <c r="EY27" i="170"/>
  <c r="EY26" i="170"/>
  <c r="EY22" i="170"/>
  <c r="EY24" i="170"/>
  <c r="EY23" i="170"/>
  <c r="EY21" i="170"/>
  <c r="EY20" i="170"/>
  <c r="EY19" i="170"/>
  <c r="EY14" i="170"/>
  <c r="EY16" i="170"/>
  <c r="EY17" i="170"/>
  <c r="EY9" i="170"/>
  <c r="EY18" i="170"/>
  <c r="EY15" i="170"/>
  <c r="EY7" i="170"/>
  <c r="EY11" i="170"/>
  <c r="EZ5" i="170"/>
  <c r="EY8" i="170"/>
  <c r="EY12" i="170"/>
  <c r="EV6" i="170"/>
  <c r="EW27" i="169"/>
  <c r="EW26" i="169"/>
  <c r="EW23" i="169"/>
  <c r="EW25" i="169"/>
  <c r="EW18" i="169"/>
  <c r="EW16" i="169"/>
  <c r="EW24" i="169"/>
  <c r="EW20" i="169"/>
  <c r="EW22" i="169"/>
  <c r="EW17" i="169"/>
  <c r="EW15" i="169"/>
  <c r="EW21" i="169"/>
  <c r="EW19" i="169"/>
  <c r="EW12" i="169"/>
  <c r="EW14" i="169"/>
  <c r="EW11" i="169"/>
  <c r="EW10" i="169"/>
  <c r="EW13" i="169"/>
  <c r="EW9" i="169"/>
  <c r="EW7" i="169"/>
  <c r="EW8" i="169"/>
  <c r="EX5" i="169"/>
  <c r="ET28" i="169"/>
  <c r="EU6" i="169"/>
  <c r="EO27" i="168"/>
  <c r="EO26" i="168"/>
  <c r="EO25" i="168"/>
  <c r="EO24" i="168"/>
  <c r="EO22" i="168"/>
  <c r="EO23" i="168"/>
  <c r="EO21" i="168"/>
  <c r="EO17" i="168"/>
  <c r="EO20" i="168"/>
  <c r="EO16" i="168"/>
  <c r="EO18" i="168"/>
  <c r="EO12" i="168"/>
  <c r="EO19" i="168"/>
  <c r="EO14" i="168"/>
  <c r="EO11" i="168"/>
  <c r="EO10" i="168"/>
  <c r="EO15" i="168"/>
  <c r="EP5" i="168"/>
  <c r="BS120" i="104" l="1"/>
  <c r="EV31" i="169"/>
  <c r="BS118" i="104"/>
  <c r="EV31" i="171"/>
  <c r="BU117" i="104"/>
  <c r="EX31" i="170"/>
  <c r="ET13" i="173"/>
  <c r="EW27" i="173"/>
  <c r="EW26" i="173"/>
  <c r="EW25" i="173"/>
  <c r="EW23" i="173"/>
  <c r="EW22" i="173"/>
  <c r="EW21" i="173"/>
  <c r="EW15" i="173"/>
  <c r="EW24" i="173"/>
  <c r="EW18" i="173"/>
  <c r="EW19" i="173"/>
  <c r="EW17" i="173"/>
  <c r="EW16" i="173"/>
  <c r="EW20" i="173"/>
  <c r="EW14" i="173"/>
  <c r="EW12" i="173"/>
  <c r="EW11" i="173"/>
  <c r="EW10" i="173"/>
  <c r="EW6" i="173"/>
  <c r="EW7" i="173"/>
  <c r="EX5" i="173"/>
  <c r="EW8" i="173"/>
  <c r="EU28" i="172"/>
  <c r="EV6" i="172"/>
  <c r="EX26" i="171"/>
  <c r="EX25" i="171"/>
  <c r="EX24" i="171"/>
  <c r="EX27" i="171"/>
  <c r="EX23" i="171"/>
  <c r="EX22" i="171"/>
  <c r="EX21" i="171"/>
  <c r="EX17" i="171"/>
  <c r="EX15" i="171"/>
  <c r="EX13" i="171"/>
  <c r="EX19" i="171"/>
  <c r="EX18" i="171"/>
  <c r="EX16" i="171"/>
  <c r="EX14" i="171"/>
  <c r="EX9" i="171"/>
  <c r="EX8" i="171"/>
  <c r="EX7" i="171"/>
  <c r="EX11" i="171"/>
  <c r="EX10" i="171"/>
  <c r="EX6" i="171"/>
  <c r="EX12" i="171"/>
  <c r="EY5" i="171"/>
  <c r="EX31" i="172"/>
  <c r="BV119" i="104" s="1"/>
  <c r="EX27" i="172"/>
  <c r="EX26" i="172"/>
  <c r="EX24" i="172"/>
  <c r="EX21" i="172"/>
  <c r="EX25" i="172"/>
  <c r="EX23" i="172"/>
  <c r="EX22" i="172"/>
  <c r="EX18" i="172"/>
  <c r="EX20" i="172"/>
  <c r="EX19" i="172"/>
  <c r="EX16" i="172"/>
  <c r="EX14" i="172"/>
  <c r="EX17" i="172"/>
  <c r="EX9" i="172"/>
  <c r="EX8" i="172"/>
  <c r="EX13" i="172"/>
  <c r="EX12" i="172"/>
  <c r="EX11" i="172"/>
  <c r="EX15" i="172"/>
  <c r="EX7" i="172"/>
  <c r="EX10" i="172"/>
  <c r="EY5" i="172"/>
  <c r="EU20" i="171"/>
  <c r="ET28" i="171"/>
  <c r="EW6" i="170"/>
  <c r="EZ27" i="170"/>
  <c r="EZ24" i="170"/>
  <c r="EZ26" i="170"/>
  <c r="EZ23" i="170"/>
  <c r="EZ25" i="170"/>
  <c r="EZ22" i="170"/>
  <c r="EZ21" i="170"/>
  <c r="EZ20" i="170"/>
  <c r="EZ19" i="170"/>
  <c r="EZ18" i="170"/>
  <c r="EZ14" i="170"/>
  <c r="EZ16" i="170"/>
  <c r="EZ11" i="170"/>
  <c r="EZ15" i="170"/>
  <c r="EZ12" i="170"/>
  <c r="EZ17" i="170"/>
  <c r="EZ9" i="170"/>
  <c r="EZ8" i="170"/>
  <c r="EZ7" i="170"/>
  <c r="FA5" i="170"/>
  <c r="EU10" i="170"/>
  <c r="EU28" i="169"/>
  <c r="EV6" i="169"/>
  <c r="EX26" i="169"/>
  <c r="EX25" i="169"/>
  <c r="EX27" i="169"/>
  <c r="EX21" i="169"/>
  <c r="EX23" i="169"/>
  <c r="EX24" i="169"/>
  <c r="EX22" i="169"/>
  <c r="EX20" i="169"/>
  <c r="EX19" i="169"/>
  <c r="EX18" i="169"/>
  <c r="EX16" i="169"/>
  <c r="EX17" i="169"/>
  <c r="EX14" i="169"/>
  <c r="EX11" i="169"/>
  <c r="EX13" i="169"/>
  <c r="EX12" i="169"/>
  <c r="EX15" i="169"/>
  <c r="EX10" i="169"/>
  <c r="EX9" i="169"/>
  <c r="EY5" i="169"/>
  <c r="EX7" i="169"/>
  <c r="EX8" i="169"/>
  <c r="EP25" i="168"/>
  <c r="EP26" i="168"/>
  <c r="EP24" i="168"/>
  <c r="EP23" i="168"/>
  <c r="EP22" i="168"/>
  <c r="EP27" i="168"/>
  <c r="EP20" i="168"/>
  <c r="EP21" i="168"/>
  <c r="EP17" i="168"/>
  <c r="EP19" i="168"/>
  <c r="EP18" i="168"/>
  <c r="EP15" i="168"/>
  <c r="EP14" i="168"/>
  <c r="EP16" i="168"/>
  <c r="EP11" i="168"/>
  <c r="EP10" i="168"/>
  <c r="EP12" i="168"/>
  <c r="EQ5" i="168"/>
  <c r="BV117" i="104" l="1"/>
  <c r="EY31" i="170"/>
  <c r="BT118" i="104"/>
  <c r="EW31" i="171"/>
  <c r="BT120" i="104"/>
  <c r="EW31" i="169"/>
  <c r="EX27" i="173"/>
  <c r="EX26" i="173"/>
  <c r="EX25" i="173"/>
  <c r="EX24" i="173"/>
  <c r="EX22" i="173"/>
  <c r="EX21" i="173"/>
  <c r="EX18" i="173"/>
  <c r="EX23" i="173"/>
  <c r="EX20" i="173"/>
  <c r="EX17" i="173"/>
  <c r="EX19" i="173"/>
  <c r="EX16" i="173"/>
  <c r="EX14" i="173"/>
  <c r="EX12" i="173"/>
  <c r="EX11" i="173"/>
  <c r="EX15" i="173"/>
  <c r="EX8" i="173"/>
  <c r="EX6" i="173"/>
  <c r="EY5" i="173"/>
  <c r="EX10" i="173"/>
  <c r="EX7" i="173"/>
  <c r="EU13" i="173"/>
  <c r="EY31" i="172"/>
  <c r="BW119" i="104" s="1"/>
  <c r="EY27" i="172"/>
  <c r="EY26" i="172"/>
  <c r="EY25" i="172"/>
  <c r="EY23" i="172"/>
  <c r="EY24" i="172"/>
  <c r="EY22" i="172"/>
  <c r="EY21" i="172"/>
  <c r="EY19" i="172"/>
  <c r="EY18" i="172"/>
  <c r="EY16" i="172"/>
  <c r="EY14" i="172"/>
  <c r="EY17" i="172"/>
  <c r="EY20" i="172"/>
  <c r="EY15" i="172"/>
  <c r="EY13" i="172"/>
  <c r="EY12" i="172"/>
  <c r="EY10" i="172"/>
  <c r="EY7" i="172"/>
  <c r="EY8" i="172"/>
  <c r="EZ5" i="172"/>
  <c r="EY11" i="172"/>
  <c r="EY9" i="172"/>
  <c r="EY25" i="171"/>
  <c r="EY24" i="171"/>
  <c r="EY27" i="171"/>
  <c r="EY23" i="171"/>
  <c r="EY22" i="171"/>
  <c r="EY26" i="171"/>
  <c r="EY17" i="171"/>
  <c r="EY15" i="171"/>
  <c r="EY13" i="171"/>
  <c r="EY19" i="171"/>
  <c r="EY18" i="171"/>
  <c r="EY16" i="171"/>
  <c r="EY14" i="171"/>
  <c r="EY11" i="171"/>
  <c r="EY21" i="171"/>
  <c r="EY10" i="171"/>
  <c r="EY12" i="171"/>
  <c r="EY6" i="171"/>
  <c r="EY7" i="171"/>
  <c r="EY9" i="171"/>
  <c r="EZ5" i="171"/>
  <c r="EY8" i="171"/>
  <c r="EV28" i="172"/>
  <c r="EW6" i="172"/>
  <c r="EV20" i="171"/>
  <c r="EU28" i="171"/>
  <c r="EV10" i="170"/>
  <c r="FA27" i="170"/>
  <c r="FA25" i="170"/>
  <c r="FA26" i="170"/>
  <c r="FA21" i="170"/>
  <c r="FA24" i="170"/>
  <c r="FA23" i="170"/>
  <c r="FA17" i="170"/>
  <c r="FA15" i="170"/>
  <c r="FA22" i="170"/>
  <c r="FA20" i="170"/>
  <c r="FA19" i="170"/>
  <c r="FA16" i="170"/>
  <c r="FA14" i="170"/>
  <c r="FA8" i="170"/>
  <c r="FA11" i="170"/>
  <c r="FA18" i="170"/>
  <c r="FA12" i="170"/>
  <c r="FB5" i="170"/>
  <c r="FA7" i="170"/>
  <c r="FA9" i="170"/>
  <c r="EX6" i="170"/>
  <c r="EV28" i="169"/>
  <c r="EW6" i="169"/>
  <c r="EY24" i="169"/>
  <c r="EY27" i="169"/>
  <c r="EY23" i="169"/>
  <c r="EY26" i="169"/>
  <c r="EY25" i="169"/>
  <c r="EY22" i="169"/>
  <c r="EY20" i="169"/>
  <c r="EY21" i="169"/>
  <c r="EY19" i="169"/>
  <c r="EY18" i="169"/>
  <c r="EY16" i="169"/>
  <c r="EY17" i="169"/>
  <c r="EY11" i="169"/>
  <c r="EY15" i="169"/>
  <c r="EY13" i="169"/>
  <c r="EY12" i="169"/>
  <c r="EY14" i="169"/>
  <c r="EY10" i="169"/>
  <c r="EY9" i="169"/>
  <c r="EZ5" i="169"/>
  <c r="EY7" i="169"/>
  <c r="EY8" i="169"/>
  <c r="EQ26" i="168"/>
  <c r="EQ27" i="168"/>
  <c r="EQ22" i="168"/>
  <c r="EQ24" i="168"/>
  <c r="EQ23" i="168"/>
  <c r="EQ21" i="168"/>
  <c r="EQ25" i="168"/>
  <c r="EQ19" i="168"/>
  <c r="EQ17" i="168"/>
  <c r="EQ20" i="168"/>
  <c r="EQ18" i="168"/>
  <c r="EQ14" i="168"/>
  <c r="EQ11" i="168"/>
  <c r="EQ10" i="168"/>
  <c r="EQ15" i="168"/>
  <c r="EQ12" i="168"/>
  <c r="EQ16" i="168"/>
  <c r="ER5" i="168"/>
  <c r="BU120" i="104" l="1"/>
  <c r="EX31" i="169"/>
  <c r="BU118" i="104"/>
  <c r="EX31" i="171"/>
  <c r="BW117" i="104"/>
  <c r="EZ31" i="170"/>
  <c r="EV13" i="173"/>
  <c r="EY27" i="173"/>
  <c r="EY26" i="173"/>
  <c r="EY24" i="173"/>
  <c r="EY25" i="173"/>
  <c r="EY23" i="173"/>
  <c r="EY20" i="173"/>
  <c r="EY21" i="173"/>
  <c r="EY22" i="173"/>
  <c r="EY19" i="173"/>
  <c r="EY18" i="173"/>
  <c r="EY17" i="173"/>
  <c r="EY15" i="173"/>
  <c r="EY14" i="173"/>
  <c r="EY7" i="173"/>
  <c r="EY16" i="173"/>
  <c r="EY6" i="173"/>
  <c r="EZ5" i="173"/>
  <c r="EY12" i="173"/>
  <c r="EY10" i="173"/>
  <c r="EY11" i="173"/>
  <c r="EY8" i="173"/>
  <c r="EZ24" i="171"/>
  <c r="EZ27" i="171"/>
  <c r="EZ23" i="171"/>
  <c r="EZ22" i="171"/>
  <c r="EZ26" i="171"/>
  <c r="EZ21" i="171"/>
  <c r="EZ19" i="171"/>
  <c r="EZ11" i="171"/>
  <c r="EZ25" i="171"/>
  <c r="EZ18" i="171"/>
  <c r="EZ13" i="171"/>
  <c r="EZ16" i="171"/>
  <c r="EZ10" i="171"/>
  <c r="EZ6" i="171"/>
  <c r="EZ15" i="171"/>
  <c r="EZ17" i="171"/>
  <c r="EZ12" i="171"/>
  <c r="EZ14" i="171"/>
  <c r="EZ9" i="171"/>
  <c r="EZ8" i="171"/>
  <c r="EZ7" i="171"/>
  <c r="FA5" i="171"/>
  <c r="EW20" i="171"/>
  <c r="EV28" i="171"/>
  <c r="EW28" i="172"/>
  <c r="EX6" i="172"/>
  <c r="EZ27" i="172"/>
  <c r="EZ31" i="172"/>
  <c r="BX119" i="104" s="1"/>
  <c r="EZ26" i="172"/>
  <c r="EZ25" i="172"/>
  <c r="EZ24" i="172"/>
  <c r="EZ23" i="172"/>
  <c r="EZ20" i="172"/>
  <c r="EZ22" i="172"/>
  <c r="EZ18" i="172"/>
  <c r="EZ21" i="172"/>
  <c r="EZ16" i="172"/>
  <c r="EZ17" i="172"/>
  <c r="EZ12" i="172"/>
  <c r="EZ15" i="172"/>
  <c r="EZ13" i="172"/>
  <c r="EZ14" i="172"/>
  <c r="EZ19" i="172"/>
  <c r="EZ11" i="172"/>
  <c r="EZ9" i="172"/>
  <c r="EZ8" i="172"/>
  <c r="EZ10" i="172"/>
  <c r="FA5" i="172"/>
  <c r="EZ7" i="172"/>
  <c r="FB27" i="170"/>
  <c r="FB23" i="170"/>
  <c r="FB26" i="170"/>
  <c r="FB24" i="170"/>
  <c r="FB21" i="170"/>
  <c r="FB25" i="170"/>
  <c r="FB22" i="170"/>
  <c r="FB20" i="170"/>
  <c r="FB19" i="170"/>
  <c r="FB18" i="170"/>
  <c r="FB16" i="170"/>
  <c r="FB14" i="170"/>
  <c r="FB15" i="170"/>
  <c r="FB9" i="170"/>
  <c r="FB17" i="170"/>
  <c r="FB7" i="170"/>
  <c r="FB11" i="170"/>
  <c r="FB12" i="170"/>
  <c r="FC5" i="170"/>
  <c r="FB8" i="170"/>
  <c r="EY6" i="170"/>
  <c r="EW10" i="170"/>
  <c r="EZ27" i="169"/>
  <c r="EZ26" i="169"/>
  <c r="EZ23" i="169"/>
  <c r="EZ25" i="169"/>
  <c r="EZ22" i="169"/>
  <c r="EZ24" i="169"/>
  <c r="EZ21" i="169"/>
  <c r="EZ18" i="169"/>
  <c r="EZ15" i="169"/>
  <c r="EZ19" i="169"/>
  <c r="EZ17" i="169"/>
  <c r="EZ14" i="169"/>
  <c r="EZ20" i="169"/>
  <c r="EZ16" i="169"/>
  <c r="EZ10" i="169"/>
  <c r="EZ13" i="169"/>
  <c r="EZ12" i="169"/>
  <c r="EZ9" i="169"/>
  <c r="EZ8" i="169"/>
  <c r="EZ7" i="169"/>
  <c r="EZ11" i="169"/>
  <c r="FA5" i="169"/>
  <c r="EW28" i="169"/>
  <c r="EX6" i="169"/>
  <c r="ER26" i="168"/>
  <c r="ER27" i="168"/>
  <c r="ER23" i="168"/>
  <c r="ER22" i="168"/>
  <c r="ER24" i="168"/>
  <c r="ER20" i="168"/>
  <c r="ER25" i="168"/>
  <c r="ER21" i="168"/>
  <c r="ER19" i="168"/>
  <c r="ER18" i="168"/>
  <c r="ER16" i="168"/>
  <c r="ER14" i="168"/>
  <c r="ER11" i="168"/>
  <c r="ER17" i="168"/>
  <c r="ER15" i="168"/>
  <c r="ER12" i="168"/>
  <c r="ES5" i="168"/>
  <c r="ER10" i="168"/>
  <c r="BX117" i="104" l="1"/>
  <c r="FA31" i="170"/>
  <c r="BV118" i="104"/>
  <c r="EY31" i="171"/>
  <c r="BV120" i="104"/>
  <c r="EY31" i="169"/>
  <c r="EW13" i="173"/>
  <c r="EZ27" i="173"/>
  <c r="EZ26" i="173"/>
  <c r="EZ25" i="173"/>
  <c r="EZ23" i="173"/>
  <c r="EZ20" i="173"/>
  <c r="EZ24" i="173"/>
  <c r="EZ22" i="173"/>
  <c r="EZ21" i="173"/>
  <c r="EZ18" i="173"/>
  <c r="EZ16" i="173"/>
  <c r="EZ19" i="173"/>
  <c r="EZ17" i="173"/>
  <c r="EZ15" i="173"/>
  <c r="EZ12" i="173"/>
  <c r="FA5" i="173"/>
  <c r="EZ10" i="173"/>
  <c r="EZ14" i="173"/>
  <c r="EZ7" i="173"/>
  <c r="EZ11" i="173"/>
  <c r="EZ8" i="173"/>
  <c r="EZ6" i="173"/>
  <c r="EW28" i="171"/>
  <c r="EX20" i="171"/>
  <c r="FA31" i="172"/>
  <c r="BY119" i="104" s="1"/>
  <c r="FA26" i="172"/>
  <c r="FA25" i="172"/>
  <c r="FA24" i="172"/>
  <c r="FA27" i="172"/>
  <c r="FA23" i="172"/>
  <c r="FA22" i="172"/>
  <c r="FA21" i="172"/>
  <c r="FA20" i="172"/>
  <c r="FA19" i="172"/>
  <c r="FA16" i="172"/>
  <c r="FA17" i="172"/>
  <c r="FA15" i="172"/>
  <c r="FA13" i="172"/>
  <c r="FA12" i="172"/>
  <c r="FA11" i="172"/>
  <c r="FA18" i="172"/>
  <c r="FA10" i="172"/>
  <c r="FA14" i="172"/>
  <c r="FA8" i="172"/>
  <c r="FB5" i="172"/>
  <c r="FA9" i="172"/>
  <c r="FA7" i="172"/>
  <c r="EX28" i="172"/>
  <c r="EY6" i="172"/>
  <c r="FA27" i="171"/>
  <c r="FA23" i="171"/>
  <c r="FA22" i="171"/>
  <c r="FA26" i="171"/>
  <c r="FA21" i="171"/>
  <c r="FA25" i="171"/>
  <c r="FA19" i="171"/>
  <c r="FA11" i="171"/>
  <c r="FA10" i="171"/>
  <c r="FA18" i="171"/>
  <c r="FA16" i="171"/>
  <c r="FA24" i="171"/>
  <c r="FA6" i="171"/>
  <c r="FA15" i="171"/>
  <c r="FA17" i="171"/>
  <c r="FA12" i="171"/>
  <c r="FA14" i="171"/>
  <c r="FA9" i="171"/>
  <c r="FA8" i="171"/>
  <c r="FA7" i="171"/>
  <c r="FA13" i="171"/>
  <c r="FB5" i="171"/>
  <c r="EX10" i="170"/>
  <c r="EZ6" i="170"/>
  <c r="FC27" i="170"/>
  <c r="FC26" i="170"/>
  <c r="FC25" i="170"/>
  <c r="FC24" i="170"/>
  <c r="FC23" i="170"/>
  <c r="FC22" i="170"/>
  <c r="FC20" i="170"/>
  <c r="FC19" i="170"/>
  <c r="FC21" i="170"/>
  <c r="FC18" i="170"/>
  <c r="FC15" i="170"/>
  <c r="FC17" i="170"/>
  <c r="FC12" i="170"/>
  <c r="FC16" i="170"/>
  <c r="FC14" i="170"/>
  <c r="FC11" i="170"/>
  <c r="FC9" i="170"/>
  <c r="FC8" i="170"/>
  <c r="FC7" i="170"/>
  <c r="FD5" i="170"/>
  <c r="FA27" i="169"/>
  <c r="FA26" i="169"/>
  <c r="FA25" i="169"/>
  <c r="FA22" i="169"/>
  <c r="FA24" i="169"/>
  <c r="FA17" i="169"/>
  <c r="FA19" i="169"/>
  <c r="FA21" i="169"/>
  <c r="FA18" i="169"/>
  <c r="FA16" i="169"/>
  <c r="FA20" i="169"/>
  <c r="FA23" i="169"/>
  <c r="FA12" i="169"/>
  <c r="FA15" i="169"/>
  <c r="FA14" i="169"/>
  <c r="FA13" i="169"/>
  <c r="FA9" i="169"/>
  <c r="FA10" i="169"/>
  <c r="FA11" i="169"/>
  <c r="FA7" i="169"/>
  <c r="FA8" i="169"/>
  <c r="FB5" i="169"/>
  <c r="EX28" i="169"/>
  <c r="EY6" i="169"/>
  <c r="ES27" i="168"/>
  <c r="ES26" i="168"/>
  <c r="ES22" i="168"/>
  <c r="ES21" i="168"/>
  <c r="ES25" i="168"/>
  <c r="ES24" i="168"/>
  <c r="ES23" i="168"/>
  <c r="ES19" i="168"/>
  <c r="ES20" i="168"/>
  <c r="ES18" i="168"/>
  <c r="ES16" i="168"/>
  <c r="ES14" i="168"/>
  <c r="ES11" i="168"/>
  <c r="ES10" i="168"/>
  <c r="ES17" i="168"/>
  <c r="ES15" i="168"/>
  <c r="ES12" i="168"/>
  <c r="ET5" i="168"/>
  <c r="BW120" i="104" l="1"/>
  <c r="EZ31" i="169"/>
  <c r="BW118" i="104"/>
  <c r="EZ31" i="171"/>
  <c r="BY117" i="104"/>
  <c r="FB31" i="170"/>
  <c r="EX13" i="173"/>
  <c r="FA26" i="173"/>
  <c r="FA25" i="173"/>
  <c r="FA23" i="173"/>
  <c r="FA24" i="173"/>
  <c r="FA22" i="173"/>
  <c r="FA18" i="173"/>
  <c r="FA21" i="173"/>
  <c r="FA16" i="173"/>
  <c r="FA19" i="173"/>
  <c r="FA17" i="173"/>
  <c r="FA27" i="173"/>
  <c r="FA15" i="173"/>
  <c r="FA20" i="173"/>
  <c r="FA14" i="173"/>
  <c r="FA11" i="173"/>
  <c r="FA12" i="173"/>
  <c r="FA10" i="173"/>
  <c r="FA7" i="173"/>
  <c r="FA8" i="173"/>
  <c r="FA6" i="173"/>
  <c r="FB5" i="173"/>
  <c r="FB31" i="172"/>
  <c r="BZ119" i="104" s="1"/>
  <c r="FB26" i="172"/>
  <c r="FB25" i="172"/>
  <c r="FB27" i="172"/>
  <c r="FB20" i="172"/>
  <c r="FB22" i="172"/>
  <c r="FB24" i="172"/>
  <c r="FB23" i="172"/>
  <c r="FB21" i="172"/>
  <c r="FB17" i="172"/>
  <c r="FB19" i="172"/>
  <c r="FB15" i="172"/>
  <c r="FB18" i="172"/>
  <c r="FB13" i="172"/>
  <c r="FB12" i="172"/>
  <c r="FB11" i="172"/>
  <c r="FB16" i="172"/>
  <c r="FB10" i="172"/>
  <c r="FB14" i="172"/>
  <c r="FC5" i="172"/>
  <c r="FB9" i="172"/>
  <c r="FB7" i="172"/>
  <c r="FB8" i="172"/>
  <c r="FB27" i="171"/>
  <c r="FB23" i="171"/>
  <c r="FB22" i="171"/>
  <c r="FB26" i="171"/>
  <c r="FB25" i="171"/>
  <c r="FB24" i="171"/>
  <c r="FB10" i="171"/>
  <c r="FB18" i="171"/>
  <c r="FB16" i="171"/>
  <c r="FB14" i="171"/>
  <c r="FB21" i="171"/>
  <c r="FB17" i="171"/>
  <c r="FB15" i="171"/>
  <c r="FB13" i="171"/>
  <c r="FB19" i="171"/>
  <c r="FB11" i="171"/>
  <c r="FB12" i="171"/>
  <c r="FC5" i="171"/>
  <c r="FB9" i="171"/>
  <c r="FB8" i="171"/>
  <c r="FB7" i="171"/>
  <c r="FB6" i="171"/>
  <c r="EX28" i="171"/>
  <c r="EY20" i="171"/>
  <c r="EY28" i="172"/>
  <c r="EZ6" i="172"/>
  <c r="FD27" i="170"/>
  <c r="FD26" i="170"/>
  <c r="FD25" i="170"/>
  <c r="FD23" i="170"/>
  <c r="FD24" i="170"/>
  <c r="FD22" i="170"/>
  <c r="FD21" i="170"/>
  <c r="FD16" i="170"/>
  <c r="FD20" i="170"/>
  <c r="FD17" i="170"/>
  <c r="FD18" i="170"/>
  <c r="FD19" i="170"/>
  <c r="FD14" i="170"/>
  <c r="FD15" i="170"/>
  <c r="FD12" i="170"/>
  <c r="FD11" i="170"/>
  <c r="FE5" i="170"/>
  <c r="FD9" i="170"/>
  <c r="FD8" i="170"/>
  <c r="FD7" i="170"/>
  <c r="FA6" i="170"/>
  <c r="EY10" i="170"/>
  <c r="EY28" i="169"/>
  <c r="EZ6" i="169"/>
  <c r="FB27" i="169"/>
  <c r="FB25" i="169"/>
  <c r="FB24" i="169"/>
  <c r="FB26" i="169"/>
  <c r="FB21" i="169"/>
  <c r="FB19" i="169"/>
  <c r="FB22" i="169"/>
  <c r="FB20" i="169"/>
  <c r="FB23" i="169"/>
  <c r="FB18" i="169"/>
  <c r="FB17" i="169"/>
  <c r="FB14" i="169"/>
  <c r="FB16" i="169"/>
  <c r="FB13" i="169"/>
  <c r="FB15" i="169"/>
  <c r="FB12" i="169"/>
  <c r="FB11" i="169"/>
  <c r="FB7" i="169"/>
  <c r="FB8" i="169"/>
  <c r="FB9" i="169"/>
  <c r="FB10" i="169"/>
  <c r="FC5" i="169"/>
  <c r="ET27" i="168"/>
  <c r="ET26" i="168"/>
  <c r="ET25" i="168"/>
  <c r="ET23" i="168"/>
  <c r="ET21" i="168"/>
  <c r="ET20" i="168"/>
  <c r="ET18" i="168"/>
  <c r="ET16" i="168"/>
  <c r="ET22" i="168"/>
  <c r="ET24" i="168"/>
  <c r="ET17" i="168"/>
  <c r="ET14" i="168"/>
  <c r="ET19" i="168"/>
  <c r="ET15" i="168"/>
  <c r="ET11" i="168"/>
  <c r="ET12" i="168"/>
  <c r="EU5" i="168"/>
  <c r="ET10" i="168"/>
  <c r="BZ117" i="104" l="1"/>
  <c r="FC31" i="170"/>
  <c r="BX118" i="104"/>
  <c r="FA31" i="171"/>
  <c r="BX120" i="104"/>
  <c r="FA31" i="169"/>
  <c r="FB26" i="173"/>
  <c r="FB27" i="173"/>
  <c r="FB25" i="173"/>
  <c r="FB23" i="173"/>
  <c r="FB24" i="173"/>
  <c r="FB22" i="173"/>
  <c r="FB17" i="173"/>
  <c r="FB19" i="173"/>
  <c r="FB18" i="173"/>
  <c r="FB15" i="173"/>
  <c r="FB20" i="173"/>
  <c r="FB12" i="173"/>
  <c r="FB16" i="173"/>
  <c r="FB14" i="173"/>
  <c r="FB21" i="173"/>
  <c r="FB10" i="173"/>
  <c r="FB7" i="173"/>
  <c r="FB8" i="173"/>
  <c r="FB11" i="173"/>
  <c r="FC5" i="173"/>
  <c r="FB6" i="173"/>
  <c r="EY13" i="173"/>
  <c r="EZ20" i="171"/>
  <c r="EY28" i="171"/>
  <c r="FC27" i="172"/>
  <c r="FC31" i="172"/>
  <c r="CA119" i="104" s="1"/>
  <c r="FC25" i="172"/>
  <c r="FC24" i="172"/>
  <c r="FC23" i="172"/>
  <c r="FC26" i="172"/>
  <c r="FC22" i="172"/>
  <c r="FC21" i="172"/>
  <c r="FC19" i="172"/>
  <c r="FC20" i="172"/>
  <c r="FC17" i="172"/>
  <c r="FC15" i="172"/>
  <c r="FC13" i="172"/>
  <c r="FC18" i="172"/>
  <c r="FC16" i="172"/>
  <c r="FC14" i="172"/>
  <c r="FC12" i="172"/>
  <c r="FC11" i="172"/>
  <c r="FC10" i="172"/>
  <c r="FC9" i="172"/>
  <c r="FD5" i="172"/>
  <c r="FC7" i="172"/>
  <c r="FC8" i="172"/>
  <c r="EZ28" i="172"/>
  <c r="FA6" i="172"/>
  <c r="FC26" i="171"/>
  <c r="FC25" i="171"/>
  <c r="FC24" i="171"/>
  <c r="FC18" i="171"/>
  <c r="FC16" i="171"/>
  <c r="FC14" i="171"/>
  <c r="FC12" i="171"/>
  <c r="FC27" i="171"/>
  <c r="FC23" i="171"/>
  <c r="FC22" i="171"/>
  <c r="FC21" i="171"/>
  <c r="FC17" i="171"/>
  <c r="FC15" i="171"/>
  <c r="FC13" i="171"/>
  <c r="FC19" i="171"/>
  <c r="FC11" i="171"/>
  <c r="FC10" i="171"/>
  <c r="FD5" i="171"/>
  <c r="FC9" i="171"/>
  <c r="FC8" i="171"/>
  <c r="FC7" i="171"/>
  <c r="FC6" i="171"/>
  <c r="EZ10" i="170"/>
  <c r="FE27" i="170"/>
  <c r="FE26" i="170"/>
  <c r="FE25" i="170"/>
  <c r="FE24" i="170"/>
  <c r="FE20" i="170"/>
  <c r="FE22" i="170"/>
  <c r="FE23" i="170"/>
  <c r="FE21" i="170"/>
  <c r="FE18" i="170"/>
  <c r="FE16" i="170"/>
  <c r="FE14" i="170"/>
  <c r="FE19" i="170"/>
  <c r="FE11" i="170"/>
  <c r="FE17" i="170"/>
  <c r="FE15" i="170"/>
  <c r="FE12" i="170"/>
  <c r="FE9" i="170"/>
  <c r="FE8" i="170"/>
  <c r="FE7" i="170"/>
  <c r="FF5" i="170"/>
  <c r="FB6" i="170"/>
  <c r="EZ28" i="169"/>
  <c r="FA6" i="169"/>
  <c r="FC27" i="169"/>
  <c r="FC26" i="169"/>
  <c r="FC24" i="169"/>
  <c r="FC22" i="169"/>
  <c r="FC25" i="169"/>
  <c r="FC21" i="169"/>
  <c r="FC23" i="169"/>
  <c r="FC20" i="169"/>
  <c r="FC19" i="169"/>
  <c r="FC18" i="169"/>
  <c r="FC16" i="169"/>
  <c r="FC17" i="169"/>
  <c r="FC15" i="169"/>
  <c r="FC12" i="169"/>
  <c r="FC13" i="169"/>
  <c r="FC10" i="169"/>
  <c r="FC14" i="169"/>
  <c r="FC11" i="169"/>
  <c r="FC8" i="169"/>
  <c r="FD5" i="169"/>
  <c r="FC9" i="169"/>
  <c r="FC7" i="169"/>
  <c r="EU25" i="168"/>
  <c r="EU26" i="168"/>
  <c r="EU23" i="168"/>
  <c r="EU21" i="168"/>
  <c r="EU27" i="168"/>
  <c r="EU20" i="168"/>
  <c r="EU22" i="168"/>
  <c r="EU24" i="168"/>
  <c r="EU19" i="168"/>
  <c r="EU18" i="168"/>
  <c r="EU17" i="168"/>
  <c r="EU15" i="168"/>
  <c r="EU12" i="168"/>
  <c r="EU16" i="168"/>
  <c r="EU14" i="168"/>
  <c r="EU10" i="168"/>
  <c r="EU11" i="168"/>
  <c r="EV5" i="168"/>
  <c r="CA117" i="104" l="1"/>
  <c r="FD31" i="170"/>
  <c r="BY120" i="104"/>
  <c r="FB31" i="169"/>
  <c r="BY118" i="104"/>
  <c r="FB31" i="171"/>
  <c r="FC27" i="173"/>
  <c r="FC23" i="173"/>
  <c r="FC24" i="173"/>
  <c r="FC22" i="173"/>
  <c r="FC26" i="173"/>
  <c r="FC21" i="173"/>
  <c r="FC19" i="173"/>
  <c r="FC17" i="173"/>
  <c r="FC20" i="173"/>
  <c r="FC25" i="173"/>
  <c r="FC16" i="173"/>
  <c r="FC14" i="173"/>
  <c r="FC15" i="173"/>
  <c r="FC12" i="173"/>
  <c r="FC11" i="173"/>
  <c r="FC18" i="173"/>
  <c r="FC10" i="173"/>
  <c r="FC7" i="173"/>
  <c r="FC8" i="173"/>
  <c r="FD5" i="173"/>
  <c r="FC6" i="173"/>
  <c r="EZ13" i="173"/>
  <c r="FD26" i="171"/>
  <c r="FD21" i="171"/>
  <c r="FD25" i="171"/>
  <c r="FD24" i="171"/>
  <c r="FD27" i="171"/>
  <c r="FD23" i="171"/>
  <c r="FD12" i="171"/>
  <c r="FD22" i="171"/>
  <c r="FD17" i="171"/>
  <c r="FD19" i="171"/>
  <c r="FD10" i="171"/>
  <c r="FD16" i="171"/>
  <c r="FD15" i="171"/>
  <c r="FD9" i="171"/>
  <c r="FD8" i="171"/>
  <c r="FD18" i="171"/>
  <c r="FD14" i="171"/>
  <c r="FD7" i="171"/>
  <c r="FD13" i="171"/>
  <c r="FD6" i="171"/>
  <c r="FD11" i="171"/>
  <c r="FE5" i="171"/>
  <c r="FD31" i="172"/>
  <c r="CB119" i="104" s="1"/>
  <c r="FD24" i="172"/>
  <c r="FD26" i="172"/>
  <c r="FD22" i="172"/>
  <c r="FD25" i="172"/>
  <c r="FD21" i="172"/>
  <c r="FD23" i="172"/>
  <c r="FD27" i="172"/>
  <c r="FD17" i="172"/>
  <c r="FD19" i="172"/>
  <c r="FD20" i="172"/>
  <c r="FD18" i="172"/>
  <c r="FD16" i="172"/>
  <c r="FD14" i="172"/>
  <c r="FD13" i="172"/>
  <c r="FD11" i="172"/>
  <c r="FD10" i="172"/>
  <c r="FD9" i="172"/>
  <c r="FD15" i="172"/>
  <c r="FD12" i="172"/>
  <c r="FE5" i="172"/>
  <c r="FD7" i="172"/>
  <c r="FD8" i="172"/>
  <c r="EZ28" i="171"/>
  <c r="FA20" i="171"/>
  <c r="FA28" i="172"/>
  <c r="FB6" i="172"/>
  <c r="FC6" i="170"/>
  <c r="FF27" i="170"/>
  <c r="FF26" i="170"/>
  <c r="FF25" i="170"/>
  <c r="FF24" i="170"/>
  <c r="FF22" i="170"/>
  <c r="FF23" i="170"/>
  <c r="FF21" i="170"/>
  <c r="FF17" i="170"/>
  <c r="FF15" i="170"/>
  <c r="FF20" i="170"/>
  <c r="FF19" i="170"/>
  <c r="FF18" i="170"/>
  <c r="FF14" i="170"/>
  <c r="FF16" i="170"/>
  <c r="FF12" i="170"/>
  <c r="FF11" i="170"/>
  <c r="FF9" i="170"/>
  <c r="FF8" i="170"/>
  <c r="FF7" i="170"/>
  <c r="FG5" i="170"/>
  <c r="FA10" i="170"/>
  <c r="FD26" i="169"/>
  <c r="FD27" i="169"/>
  <c r="FD25" i="169"/>
  <c r="FD24" i="169"/>
  <c r="FD21" i="169"/>
  <c r="FD23" i="169"/>
  <c r="FD18" i="169"/>
  <c r="FD22" i="169"/>
  <c r="FD20" i="169"/>
  <c r="FD17" i="169"/>
  <c r="FD13" i="169"/>
  <c r="FD15" i="169"/>
  <c r="FD19" i="169"/>
  <c r="FD16" i="169"/>
  <c r="FD14" i="169"/>
  <c r="FD12" i="169"/>
  <c r="FD11" i="169"/>
  <c r="FD10" i="169"/>
  <c r="FD8" i="169"/>
  <c r="FE5" i="169"/>
  <c r="FD9" i="169"/>
  <c r="FD7" i="169"/>
  <c r="FA28" i="169"/>
  <c r="FB6" i="169"/>
  <c r="EV27" i="168"/>
  <c r="EV25" i="168"/>
  <c r="EV24" i="168"/>
  <c r="EV20" i="168"/>
  <c r="EV23" i="168"/>
  <c r="EV22" i="168"/>
  <c r="EV19" i="168"/>
  <c r="EV26" i="168"/>
  <c r="EV18" i="168"/>
  <c r="EV16" i="168"/>
  <c r="EV15" i="168"/>
  <c r="EV21" i="168"/>
  <c r="EV17" i="168"/>
  <c r="EV12" i="168"/>
  <c r="EV14" i="168"/>
  <c r="EV11" i="168"/>
  <c r="EV10" i="168"/>
  <c r="EW5" i="168"/>
  <c r="BZ118" i="104" l="1"/>
  <c r="FC31" i="171"/>
  <c r="BZ120" i="104"/>
  <c r="FC31" i="169"/>
  <c r="CB117" i="104"/>
  <c r="FE31" i="170"/>
  <c r="FD27" i="173"/>
  <c r="FD26" i="173"/>
  <c r="FD23" i="173"/>
  <c r="FD24" i="173"/>
  <c r="FD21" i="173"/>
  <c r="FD19" i="173"/>
  <c r="FD25" i="173"/>
  <c r="FD20" i="173"/>
  <c r="FD22" i="173"/>
  <c r="FD17" i="173"/>
  <c r="FD16" i="173"/>
  <c r="FD18" i="173"/>
  <c r="FD12" i="173"/>
  <c r="FD15" i="173"/>
  <c r="FD11" i="173"/>
  <c r="FD14" i="173"/>
  <c r="FD10" i="173"/>
  <c r="FD7" i="173"/>
  <c r="FD8" i="173"/>
  <c r="FD6" i="173"/>
  <c r="FE5" i="173"/>
  <c r="FA13" i="173"/>
  <c r="FE31" i="172"/>
  <c r="CC119" i="104" s="1"/>
  <c r="FE27" i="172"/>
  <c r="FE23" i="172"/>
  <c r="FE25" i="172"/>
  <c r="FE26" i="172"/>
  <c r="FE21" i="172"/>
  <c r="FE22" i="172"/>
  <c r="FE24" i="172"/>
  <c r="FE19" i="172"/>
  <c r="FE20" i="172"/>
  <c r="FE18" i="172"/>
  <c r="FE15" i="172"/>
  <c r="FE16" i="172"/>
  <c r="FE10" i="172"/>
  <c r="FE17" i="172"/>
  <c r="FE14" i="172"/>
  <c r="FE12" i="172"/>
  <c r="FE13" i="172"/>
  <c r="FE11" i="172"/>
  <c r="FE7" i="172"/>
  <c r="FE9" i="172"/>
  <c r="FE8" i="172"/>
  <c r="FF5" i="172"/>
  <c r="FB28" i="172"/>
  <c r="FC6" i="172"/>
  <c r="FA28" i="171"/>
  <c r="FB20" i="171"/>
  <c r="FE26" i="171"/>
  <c r="FE21" i="171"/>
  <c r="FE25" i="171"/>
  <c r="FE24" i="171"/>
  <c r="FE27" i="171"/>
  <c r="FE23" i="171"/>
  <c r="FE22" i="171"/>
  <c r="FE17" i="171"/>
  <c r="FE15" i="171"/>
  <c r="FE19" i="171"/>
  <c r="FE16" i="171"/>
  <c r="FE12" i="171"/>
  <c r="FE9" i="171"/>
  <c r="FE8" i="171"/>
  <c r="FE18" i="171"/>
  <c r="FE14" i="171"/>
  <c r="FE7" i="171"/>
  <c r="FE13" i="171"/>
  <c r="FE6" i="171"/>
  <c r="FE11" i="171"/>
  <c r="FE10" i="171"/>
  <c r="FF5" i="171"/>
  <c r="FG25" i="170"/>
  <c r="FG26" i="170"/>
  <c r="FG24" i="170"/>
  <c r="FG22" i="170"/>
  <c r="FG23" i="170"/>
  <c r="FG27" i="170"/>
  <c r="FG21" i="170"/>
  <c r="FG19" i="170"/>
  <c r="FG17" i="170"/>
  <c r="FG18" i="170"/>
  <c r="FG16" i="170"/>
  <c r="FG9" i="170"/>
  <c r="FG20" i="170"/>
  <c r="FG15" i="170"/>
  <c r="FG14" i="170"/>
  <c r="FG12" i="170"/>
  <c r="FG11" i="170"/>
  <c r="FG7" i="170"/>
  <c r="FH5" i="170"/>
  <c r="FG8" i="170"/>
  <c r="FD6" i="170"/>
  <c r="FB10" i="170"/>
  <c r="FB28" i="169"/>
  <c r="FC6" i="169"/>
  <c r="FE27" i="169"/>
  <c r="FE26" i="169"/>
  <c r="FE23" i="169"/>
  <c r="FE25" i="169"/>
  <c r="FE24" i="169"/>
  <c r="FE18" i="169"/>
  <c r="FE16" i="169"/>
  <c r="FE22" i="169"/>
  <c r="FE21" i="169"/>
  <c r="FE20" i="169"/>
  <c r="FE17" i="169"/>
  <c r="FE15" i="169"/>
  <c r="FE19" i="169"/>
  <c r="FE13" i="169"/>
  <c r="FE11" i="169"/>
  <c r="FE14" i="169"/>
  <c r="FE10" i="169"/>
  <c r="FE12" i="169"/>
  <c r="FE8" i="169"/>
  <c r="FE9" i="169"/>
  <c r="FE7" i="169"/>
  <c r="FF5" i="169"/>
  <c r="EW27" i="168"/>
  <c r="EW26" i="168"/>
  <c r="EW25" i="168"/>
  <c r="EW24" i="168"/>
  <c r="EW22" i="168"/>
  <c r="EW23" i="168"/>
  <c r="EW17" i="168"/>
  <c r="EW21" i="168"/>
  <c r="EW20" i="168"/>
  <c r="EW16" i="168"/>
  <c r="EW19" i="168"/>
  <c r="EW12" i="168"/>
  <c r="EW15" i="168"/>
  <c r="EW18" i="168"/>
  <c r="EW14" i="168"/>
  <c r="EW11" i="168"/>
  <c r="EW10" i="168"/>
  <c r="EX5" i="168"/>
  <c r="CC117" i="104" l="1"/>
  <c r="FF31" i="170"/>
  <c r="CA120" i="104"/>
  <c r="FD31" i="169"/>
  <c r="CA118" i="104"/>
  <c r="FD31" i="171"/>
  <c r="FB13" i="173"/>
  <c r="FE27" i="173"/>
  <c r="FE26" i="173"/>
  <c r="FE25" i="173"/>
  <c r="FE23" i="173"/>
  <c r="FE24" i="173"/>
  <c r="FE22" i="173"/>
  <c r="FE21" i="173"/>
  <c r="FE19" i="173"/>
  <c r="FE18" i="173"/>
  <c r="FE15" i="173"/>
  <c r="FE20" i="173"/>
  <c r="FE16" i="173"/>
  <c r="FE17" i="173"/>
  <c r="FE12" i="173"/>
  <c r="FE11" i="173"/>
  <c r="FE14" i="173"/>
  <c r="FE10" i="173"/>
  <c r="FE8" i="173"/>
  <c r="FE6" i="173"/>
  <c r="FF5" i="173"/>
  <c r="FE7" i="173"/>
  <c r="FC20" i="171"/>
  <c r="FB28" i="171"/>
  <c r="FC28" i="172"/>
  <c r="FD6" i="172"/>
  <c r="FF26" i="171"/>
  <c r="FF25" i="171"/>
  <c r="FF24" i="171"/>
  <c r="FF27" i="171"/>
  <c r="FF23" i="171"/>
  <c r="FF22" i="171"/>
  <c r="FF17" i="171"/>
  <c r="FF15" i="171"/>
  <c r="FF13" i="171"/>
  <c r="FF19" i="171"/>
  <c r="FF21" i="171"/>
  <c r="FF18" i="171"/>
  <c r="FF16" i="171"/>
  <c r="FF14" i="171"/>
  <c r="FF12" i="171"/>
  <c r="FF9" i="171"/>
  <c r="FF8" i="171"/>
  <c r="FF7" i="171"/>
  <c r="FF6" i="171"/>
  <c r="FF11" i="171"/>
  <c r="FF10" i="171"/>
  <c r="FG5" i="171"/>
  <c r="FF31" i="172"/>
  <c r="CD119" i="104" s="1"/>
  <c r="FF27" i="172"/>
  <c r="FF26" i="172"/>
  <c r="FF24" i="172"/>
  <c r="FF25" i="172"/>
  <c r="FF21" i="172"/>
  <c r="FF22" i="172"/>
  <c r="FF23" i="172"/>
  <c r="FF20" i="172"/>
  <c r="FF18" i="172"/>
  <c r="FF16" i="172"/>
  <c r="FF14" i="172"/>
  <c r="FF19" i="172"/>
  <c r="FF17" i="172"/>
  <c r="FF9" i="172"/>
  <c r="FF8" i="172"/>
  <c r="FF15" i="172"/>
  <c r="FF12" i="172"/>
  <c r="FF13" i="172"/>
  <c r="FF11" i="172"/>
  <c r="FF7" i="172"/>
  <c r="FF10" i="172"/>
  <c r="FG5" i="172"/>
  <c r="FC10" i="170"/>
  <c r="FE6" i="170"/>
  <c r="FH27" i="170"/>
  <c r="FH24" i="170"/>
  <c r="FH26" i="170"/>
  <c r="FH23" i="170"/>
  <c r="FH25" i="170"/>
  <c r="FH21" i="170"/>
  <c r="FH22" i="170"/>
  <c r="FH19" i="170"/>
  <c r="FH20" i="170"/>
  <c r="FH18" i="170"/>
  <c r="FH11" i="170"/>
  <c r="FH15" i="170"/>
  <c r="FH12" i="170"/>
  <c r="FH16" i="170"/>
  <c r="FH14" i="170"/>
  <c r="FH8" i="170"/>
  <c r="FH9" i="170"/>
  <c r="FH17" i="170"/>
  <c r="FI5" i="170"/>
  <c r="FH7" i="170"/>
  <c r="FF26" i="169"/>
  <c r="FF25" i="169"/>
  <c r="FF27" i="169"/>
  <c r="FF24" i="169"/>
  <c r="FF21" i="169"/>
  <c r="FF23" i="169"/>
  <c r="FF22" i="169"/>
  <c r="FF20" i="169"/>
  <c r="FF19" i="169"/>
  <c r="FF15" i="169"/>
  <c r="FF18" i="169"/>
  <c r="FF17" i="169"/>
  <c r="FF16" i="169"/>
  <c r="FF12" i="169"/>
  <c r="FF11" i="169"/>
  <c r="FF14" i="169"/>
  <c r="FF13" i="169"/>
  <c r="FG5" i="169"/>
  <c r="FF9" i="169"/>
  <c r="FF7" i="169"/>
  <c r="FF8" i="169"/>
  <c r="FF10" i="169"/>
  <c r="FC28" i="169"/>
  <c r="FD6" i="169"/>
  <c r="EX27" i="168"/>
  <c r="EX25" i="168"/>
  <c r="EX24" i="168"/>
  <c r="EX23" i="168"/>
  <c r="EX26" i="168"/>
  <c r="EX22" i="168"/>
  <c r="EX20" i="168"/>
  <c r="EX17" i="168"/>
  <c r="EX19" i="168"/>
  <c r="EX21" i="168"/>
  <c r="EX18" i="168"/>
  <c r="EX16" i="168"/>
  <c r="EX15" i="168"/>
  <c r="EX14" i="168"/>
  <c r="EX11" i="168"/>
  <c r="EX10" i="168"/>
  <c r="EY5" i="168"/>
  <c r="EX12" i="168"/>
  <c r="CB118" i="104" l="1"/>
  <c r="FE31" i="171"/>
  <c r="CB120" i="104"/>
  <c r="FE31" i="169"/>
  <c r="CD117" i="104"/>
  <c r="FG31" i="170"/>
  <c r="FF27" i="173"/>
  <c r="FF26" i="173"/>
  <c r="FF25" i="173"/>
  <c r="FF24" i="173"/>
  <c r="FF22" i="173"/>
  <c r="FF21" i="173"/>
  <c r="FF18" i="173"/>
  <c r="FF20" i="173"/>
  <c r="FF16" i="173"/>
  <c r="FF14" i="173"/>
  <c r="FF23" i="173"/>
  <c r="FF17" i="173"/>
  <c r="FF19" i="173"/>
  <c r="FF15" i="173"/>
  <c r="FF12" i="173"/>
  <c r="FF11" i="173"/>
  <c r="FF8" i="173"/>
  <c r="FF6" i="173"/>
  <c r="FG5" i="173"/>
  <c r="FF7" i="173"/>
  <c r="FF10" i="173"/>
  <c r="FC13" i="173"/>
  <c r="FD28" i="172"/>
  <c r="FE6" i="172"/>
  <c r="FG31" i="172"/>
  <c r="CE119" i="104" s="1"/>
  <c r="FG26" i="172"/>
  <c r="FG27" i="172"/>
  <c r="FG25" i="172"/>
  <c r="FG24" i="172"/>
  <c r="FG23" i="172"/>
  <c r="FG22" i="172"/>
  <c r="FG21" i="172"/>
  <c r="FG16" i="172"/>
  <c r="FG14" i="172"/>
  <c r="FG20" i="172"/>
  <c r="FG18" i="172"/>
  <c r="FG19" i="172"/>
  <c r="FG17" i="172"/>
  <c r="FG15" i="172"/>
  <c r="FG12" i="172"/>
  <c r="FG13" i="172"/>
  <c r="FG10" i="172"/>
  <c r="FG7" i="172"/>
  <c r="FG9" i="172"/>
  <c r="FG8" i="172"/>
  <c r="FG11" i="172"/>
  <c r="FH5" i="172"/>
  <c r="FG25" i="171"/>
  <c r="FG24" i="171"/>
  <c r="FG27" i="171"/>
  <c r="FG23" i="171"/>
  <c r="FG22" i="171"/>
  <c r="FG17" i="171"/>
  <c r="FG15" i="171"/>
  <c r="FG13" i="171"/>
  <c r="FG19" i="171"/>
  <c r="FG21" i="171"/>
  <c r="FG18" i="171"/>
  <c r="FG16" i="171"/>
  <c r="FG14" i="171"/>
  <c r="FG11" i="171"/>
  <c r="FG10" i="171"/>
  <c r="FG26" i="171"/>
  <c r="FG12" i="171"/>
  <c r="FH5" i="171"/>
  <c r="FG7" i="171"/>
  <c r="FG9" i="171"/>
  <c r="FG6" i="171"/>
  <c r="FG8" i="171"/>
  <c r="FD20" i="171"/>
  <c r="FC28" i="171"/>
  <c r="FF6" i="170"/>
  <c r="FI27" i="170"/>
  <c r="FI25" i="170"/>
  <c r="FI21" i="170"/>
  <c r="FI26" i="170"/>
  <c r="FI22" i="170"/>
  <c r="FI17" i="170"/>
  <c r="FI15" i="170"/>
  <c r="FI19" i="170"/>
  <c r="FI20" i="170"/>
  <c r="FI24" i="170"/>
  <c r="FI23" i="170"/>
  <c r="FI18" i="170"/>
  <c r="FI14" i="170"/>
  <c r="FI16" i="170"/>
  <c r="FI11" i="170"/>
  <c r="FI8" i="170"/>
  <c r="FI9" i="170"/>
  <c r="FI12" i="170"/>
  <c r="FJ5" i="170"/>
  <c r="FI7" i="170"/>
  <c r="FD10" i="170"/>
  <c r="FG24" i="169"/>
  <c r="FG27" i="169"/>
  <c r="FG26" i="169"/>
  <c r="FG23" i="169"/>
  <c r="FG22" i="169"/>
  <c r="FG20" i="169"/>
  <c r="FG21" i="169"/>
  <c r="FG25" i="169"/>
  <c r="FG19" i="169"/>
  <c r="FG18" i="169"/>
  <c r="FG17" i="169"/>
  <c r="FG16" i="169"/>
  <c r="FG15" i="169"/>
  <c r="FG11" i="169"/>
  <c r="FG14" i="169"/>
  <c r="FG13" i="169"/>
  <c r="FG12" i="169"/>
  <c r="FH5" i="169"/>
  <c r="FG9" i="169"/>
  <c r="FG7" i="169"/>
  <c r="FG10" i="169"/>
  <c r="FG8" i="169"/>
  <c r="FD28" i="169"/>
  <c r="FE6" i="169"/>
  <c r="EY26" i="168"/>
  <c r="EY25" i="168"/>
  <c r="EY22" i="168"/>
  <c r="EY27" i="168"/>
  <c r="EY19" i="168"/>
  <c r="EY24" i="168"/>
  <c r="EY21" i="168"/>
  <c r="EY20" i="168"/>
  <c r="EY16" i="168"/>
  <c r="EY17" i="168"/>
  <c r="EY23" i="168"/>
  <c r="EY15" i="168"/>
  <c r="EY18" i="168"/>
  <c r="EY11" i="168"/>
  <c r="EY14" i="168"/>
  <c r="EY10" i="168"/>
  <c r="EZ5" i="168"/>
  <c r="EY12" i="168"/>
  <c r="CE117" i="104" l="1"/>
  <c r="FH31" i="170"/>
  <c r="CC120" i="104"/>
  <c r="FF31" i="169"/>
  <c r="CC118" i="104"/>
  <c r="FF31" i="171"/>
  <c r="FG27" i="173"/>
  <c r="FG26" i="173"/>
  <c r="FG24" i="173"/>
  <c r="FG25" i="173"/>
  <c r="FG23" i="173"/>
  <c r="FG20" i="173"/>
  <c r="FG22" i="173"/>
  <c r="FG21" i="173"/>
  <c r="FG17" i="173"/>
  <c r="FG18" i="173"/>
  <c r="FG19" i="173"/>
  <c r="FG15" i="173"/>
  <c r="FG12" i="173"/>
  <c r="FG10" i="173"/>
  <c r="FG14" i="173"/>
  <c r="FG7" i="173"/>
  <c r="FG16" i="173"/>
  <c r="FG6" i="173"/>
  <c r="FH5" i="173"/>
  <c r="FG11" i="173"/>
  <c r="FG8" i="173"/>
  <c r="FD13" i="173"/>
  <c r="FH27" i="172"/>
  <c r="FH31" i="172"/>
  <c r="CF119" i="104" s="1"/>
  <c r="FH26" i="172"/>
  <c r="FH25" i="172"/>
  <c r="FH24" i="172"/>
  <c r="FH23" i="172"/>
  <c r="FH20" i="172"/>
  <c r="FH22" i="172"/>
  <c r="FH21" i="172"/>
  <c r="FH18" i="172"/>
  <c r="FH16" i="172"/>
  <c r="FH12" i="172"/>
  <c r="FH19" i="172"/>
  <c r="FH17" i="172"/>
  <c r="FH15" i="172"/>
  <c r="FH13" i="172"/>
  <c r="FH14" i="172"/>
  <c r="FH11" i="172"/>
  <c r="FH9" i="172"/>
  <c r="FH10" i="172"/>
  <c r="FH8" i="172"/>
  <c r="FI5" i="172"/>
  <c r="FH7" i="172"/>
  <c r="FH24" i="171"/>
  <c r="FH27" i="171"/>
  <c r="FH23" i="171"/>
  <c r="FH22" i="171"/>
  <c r="FH26" i="171"/>
  <c r="FH21" i="171"/>
  <c r="FH19" i="171"/>
  <c r="FH11" i="171"/>
  <c r="FH25" i="171"/>
  <c r="FH18" i="171"/>
  <c r="FH15" i="171"/>
  <c r="FH14" i="171"/>
  <c r="FH17" i="171"/>
  <c r="FH6" i="171"/>
  <c r="FH13" i="171"/>
  <c r="FH10" i="171"/>
  <c r="FH12" i="171"/>
  <c r="FH9" i="171"/>
  <c r="FH8" i="171"/>
  <c r="FI5" i="171"/>
  <c r="FH7" i="171"/>
  <c r="FH16" i="171"/>
  <c r="FD28" i="171"/>
  <c r="FE20" i="171"/>
  <c r="FE28" i="172"/>
  <c r="FF6" i="172"/>
  <c r="FE10" i="170"/>
  <c r="FJ27" i="170"/>
  <c r="FJ23" i="170"/>
  <c r="FJ26" i="170"/>
  <c r="FJ24" i="170"/>
  <c r="FJ21" i="170"/>
  <c r="FJ25" i="170"/>
  <c r="FJ19" i="170"/>
  <c r="FJ20" i="170"/>
  <c r="FJ18" i="170"/>
  <c r="FJ16" i="170"/>
  <c r="FJ14" i="170"/>
  <c r="FJ22" i="170"/>
  <c r="FJ9" i="170"/>
  <c r="FJ17" i="170"/>
  <c r="FJ15" i="170"/>
  <c r="FJ7" i="170"/>
  <c r="FJ12" i="170"/>
  <c r="FJ11" i="170"/>
  <c r="FK5" i="170"/>
  <c r="FJ8" i="170"/>
  <c r="FG6" i="170"/>
  <c r="FH27" i="169"/>
  <c r="FH26" i="169"/>
  <c r="FH24" i="169"/>
  <c r="FH23" i="169"/>
  <c r="FH22" i="169"/>
  <c r="FH25" i="169"/>
  <c r="FH21" i="169"/>
  <c r="FH18" i="169"/>
  <c r="FH14" i="169"/>
  <c r="FH16" i="169"/>
  <c r="FH20" i="169"/>
  <c r="FH19" i="169"/>
  <c r="FH10" i="169"/>
  <c r="FH13" i="169"/>
  <c r="FH9" i="169"/>
  <c r="FH8" i="169"/>
  <c r="FH17" i="169"/>
  <c r="FH15" i="169"/>
  <c r="FH7" i="169"/>
  <c r="FH11" i="169"/>
  <c r="FH12" i="169"/>
  <c r="FI5" i="169"/>
  <c r="FE28" i="169"/>
  <c r="FF6" i="169"/>
  <c r="EZ26" i="168"/>
  <c r="EZ27" i="168"/>
  <c r="EZ23" i="168"/>
  <c r="EZ20" i="168"/>
  <c r="EZ22" i="168"/>
  <c r="EZ25" i="168"/>
  <c r="EZ21" i="168"/>
  <c r="EZ24" i="168"/>
  <c r="EZ19" i="168"/>
  <c r="EZ17" i="168"/>
  <c r="EZ18" i="168"/>
  <c r="EZ11" i="168"/>
  <c r="EZ14" i="168"/>
  <c r="EZ16" i="168"/>
  <c r="EZ12" i="168"/>
  <c r="EZ10" i="168"/>
  <c r="FA5" i="168"/>
  <c r="EZ15" i="168"/>
  <c r="CD118" i="104" l="1"/>
  <c r="FG31" i="171"/>
  <c r="CD120" i="104"/>
  <c r="FG31" i="169"/>
  <c r="CF117" i="104"/>
  <c r="FI31" i="170"/>
  <c r="FH27" i="173"/>
  <c r="FH26" i="173"/>
  <c r="FH25" i="173"/>
  <c r="FH24" i="173"/>
  <c r="FH23" i="173"/>
  <c r="FH20" i="173"/>
  <c r="FH22" i="173"/>
  <c r="FH21" i="173"/>
  <c r="FH16" i="173"/>
  <c r="FH18" i="173"/>
  <c r="FH19" i="173"/>
  <c r="FH17" i="173"/>
  <c r="FH15" i="173"/>
  <c r="FH14" i="173"/>
  <c r="FH12" i="173"/>
  <c r="FI5" i="173"/>
  <c r="FH11" i="173"/>
  <c r="FH7" i="173"/>
  <c r="FH10" i="173"/>
  <c r="FH8" i="173"/>
  <c r="FH6" i="173"/>
  <c r="FE13" i="173"/>
  <c r="FI27" i="171"/>
  <c r="FI23" i="171"/>
  <c r="FI22" i="171"/>
  <c r="FI26" i="171"/>
  <c r="FI21" i="171"/>
  <c r="FI25" i="171"/>
  <c r="FI19" i="171"/>
  <c r="FI11" i="171"/>
  <c r="FI10" i="171"/>
  <c r="FI18" i="171"/>
  <c r="FI16" i="171"/>
  <c r="FI24" i="171"/>
  <c r="FI14" i="171"/>
  <c r="FI17" i="171"/>
  <c r="FI6" i="171"/>
  <c r="FI13" i="171"/>
  <c r="FI12" i="171"/>
  <c r="FI9" i="171"/>
  <c r="FI8" i="171"/>
  <c r="FI7" i="171"/>
  <c r="FI15" i="171"/>
  <c r="FJ5" i="171"/>
  <c r="FE28" i="171"/>
  <c r="FF20" i="171"/>
  <c r="FI31" i="172"/>
  <c r="CG119" i="104" s="1"/>
  <c r="FI26" i="172"/>
  <c r="FI25" i="172"/>
  <c r="FI27" i="172"/>
  <c r="FI24" i="172"/>
  <c r="FI23" i="172"/>
  <c r="FI22" i="172"/>
  <c r="FI19" i="172"/>
  <c r="FI20" i="172"/>
  <c r="FI16" i="172"/>
  <c r="FI21" i="172"/>
  <c r="FI18" i="172"/>
  <c r="FI17" i="172"/>
  <c r="FI15" i="172"/>
  <c r="FI14" i="172"/>
  <c r="FI12" i="172"/>
  <c r="FI11" i="172"/>
  <c r="FI13" i="172"/>
  <c r="FI10" i="172"/>
  <c r="FI8" i="172"/>
  <c r="FI9" i="172"/>
  <c r="FJ5" i="172"/>
  <c r="FI7" i="172"/>
  <c r="FF28" i="172"/>
  <c r="FG6" i="172"/>
  <c r="FH6" i="170"/>
  <c r="FK27" i="170"/>
  <c r="FK26" i="170"/>
  <c r="FK25" i="170"/>
  <c r="FK23" i="170"/>
  <c r="FK24" i="170"/>
  <c r="FK22" i="170"/>
  <c r="FK19" i="170"/>
  <c r="FK20" i="170"/>
  <c r="FK18" i="170"/>
  <c r="FK14" i="170"/>
  <c r="FK16" i="170"/>
  <c r="FK12" i="170"/>
  <c r="FK15" i="170"/>
  <c r="FK21" i="170"/>
  <c r="FK17" i="170"/>
  <c r="FK9" i="170"/>
  <c r="FK11" i="170"/>
  <c r="FK8" i="170"/>
  <c r="FK7" i="170"/>
  <c r="FL5" i="170"/>
  <c r="FF10" i="170"/>
  <c r="FF28" i="169"/>
  <c r="FG6" i="169"/>
  <c r="FI27" i="169"/>
  <c r="FI26" i="169"/>
  <c r="FI25" i="169"/>
  <c r="FI23" i="169"/>
  <c r="FI22" i="169"/>
  <c r="FI24" i="169"/>
  <c r="FI17" i="169"/>
  <c r="FI19" i="169"/>
  <c r="FI18" i="169"/>
  <c r="FI16" i="169"/>
  <c r="FI20" i="169"/>
  <c r="FI15" i="169"/>
  <c r="FI12" i="169"/>
  <c r="FI21" i="169"/>
  <c r="FI14" i="169"/>
  <c r="FI13" i="169"/>
  <c r="FI9" i="169"/>
  <c r="FI11" i="169"/>
  <c r="FI10" i="169"/>
  <c r="FI7" i="169"/>
  <c r="FI8" i="169"/>
  <c r="FJ5" i="169"/>
  <c r="FA27" i="168"/>
  <c r="FA22" i="168"/>
  <c r="FA26" i="168"/>
  <c r="FA21" i="168"/>
  <c r="FA25" i="168"/>
  <c r="FA24" i="168"/>
  <c r="FA23" i="168"/>
  <c r="FA19" i="168"/>
  <c r="FA18" i="168"/>
  <c r="FA16" i="168"/>
  <c r="FA20" i="168"/>
  <c r="FA17" i="168"/>
  <c r="FA11" i="168"/>
  <c r="FA14" i="168"/>
  <c r="FA10" i="168"/>
  <c r="FA12" i="168"/>
  <c r="FB5" i="168"/>
  <c r="FA15" i="168"/>
  <c r="CG117" i="104" l="1"/>
  <c r="FJ31" i="170"/>
  <c r="CE120" i="104"/>
  <c r="FH31" i="169"/>
  <c r="CE118" i="104"/>
  <c r="FH31" i="171"/>
  <c r="FF13" i="173"/>
  <c r="FI26" i="173"/>
  <c r="FI27" i="173"/>
  <c r="FI25" i="173"/>
  <c r="FI23" i="173"/>
  <c r="FI22" i="173"/>
  <c r="FI21" i="173"/>
  <c r="FI24" i="173"/>
  <c r="FI19" i="173"/>
  <c r="FI16" i="173"/>
  <c r="FI20" i="173"/>
  <c r="FI18" i="173"/>
  <c r="FI17" i="173"/>
  <c r="FI15" i="173"/>
  <c r="FI14" i="173"/>
  <c r="FI12" i="173"/>
  <c r="FI11" i="173"/>
  <c r="FI7" i="173"/>
  <c r="FI10" i="173"/>
  <c r="FI8" i="173"/>
  <c r="FI6" i="173"/>
  <c r="FJ5" i="173"/>
  <c r="FJ31" i="172"/>
  <c r="CH119" i="104" s="1"/>
  <c r="FJ26" i="172"/>
  <c r="FJ25" i="172"/>
  <c r="FJ27" i="172"/>
  <c r="FJ20" i="172"/>
  <c r="FJ23" i="172"/>
  <c r="FJ22" i="172"/>
  <c r="FJ24" i="172"/>
  <c r="FJ17" i="172"/>
  <c r="FJ19" i="172"/>
  <c r="FJ21" i="172"/>
  <c r="FJ18" i="172"/>
  <c r="FJ15" i="172"/>
  <c r="FJ16" i="172"/>
  <c r="FJ14" i="172"/>
  <c r="FJ12" i="172"/>
  <c r="FJ11" i="172"/>
  <c r="FJ13" i="172"/>
  <c r="FJ10" i="172"/>
  <c r="FJ8" i="172"/>
  <c r="FJ9" i="172"/>
  <c r="FK5" i="172"/>
  <c r="FJ7" i="172"/>
  <c r="FF28" i="171"/>
  <c r="FG20" i="171"/>
  <c r="FJ27" i="171"/>
  <c r="FJ23" i="171"/>
  <c r="FJ22" i="171"/>
  <c r="FJ26" i="171"/>
  <c r="FJ25" i="171"/>
  <c r="FJ24" i="171"/>
  <c r="FJ10" i="171"/>
  <c r="FJ21" i="171"/>
  <c r="FJ18" i="171"/>
  <c r="FJ16" i="171"/>
  <c r="FJ14" i="171"/>
  <c r="FJ17" i="171"/>
  <c r="FJ15" i="171"/>
  <c r="FJ13" i="171"/>
  <c r="FK5" i="171"/>
  <c r="FJ11" i="171"/>
  <c r="FJ12" i="171"/>
  <c r="FJ9" i="171"/>
  <c r="FJ8" i="171"/>
  <c r="FJ7" i="171"/>
  <c r="FJ19" i="171"/>
  <c r="FJ6" i="171"/>
  <c r="FG28" i="172"/>
  <c r="FH6" i="172"/>
  <c r="FG10" i="170"/>
  <c r="FL26" i="170"/>
  <c r="FL25" i="170"/>
  <c r="FL27" i="170"/>
  <c r="FL23" i="170"/>
  <c r="FL24" i="170"/>
  <c r="FL20" i="170"/>
  <c r="FL22" i="170"/>
  <c r="FL21" i="170"/>
  <c r="FL16" i="170"/>
  <c r="FL15" i="170"/>
  <c r="FL19" i="170"/>
  <c r="FL17" i="170"/>
  <c r="FL18" i="170"/>
  <c r="FL12" i="170"/>
  <c r="FM5" i="170"/>
  <c r="FL14" i="170"/>
  <c r="FL11" i="170"/>
  <c r="FL8" i="170"/>
  <c r="FL7" i="170"/>
  <c r="FL9" i="170"/>
  <c r="FI6" i="170"/>
  <c r="FJ27" i="169"/>
  <c r="FJ25" i="169"/>
  <c r="FJ24" i="169"/>
  <c r="FJ26" i="169"/>
  <c r="FJ21" i="169"/>
  <c r="FJ22" i="169"/>
  <c r="FJ19" i="169"/>
  <c r="FJ23" i="169"/>
  <c r="FJ20" i="169"/>
  <c r="FJ16" i="169"/>
  <c r="FJ17" i="169"/>
  <c r="FJ15" i="169"/>
  <c r="FJ13" i="169"/>
  <c r="FJ12" i="169"/>
  <c r="FJ18" i="169"/>
  <c r="FJ11" i="169"/>
  <c r="FJ14" i="169"/>
  <c r="FJ10" i="169"/>
  <c r="FJ7" i="169"/>
  <c r="FJ9" i="169"/>
  <c r="FJ8" i="169"/>
  <c r="FK5" i="169"/>
  <c r="FG28" i="169"/>
  <c r="FH6" i="169"/>
  <c r="FB27" i="168"/>
  <c r="FB26" i="168"/>
  <c r="FB25" i="168"/>
  <c r="FB22" i="168"/>
  <c r="FB24" i="168"/>
  <c r="FB23" i="168"/>
  <c r="FB18" i="168"/>
  <c r="FB16" i="168"/>
  <c r="FB21" i="168"/>
  <c r="FB17" i="168"/>
  <c r="FB20" i="168"/>
  <c r="FB14" i="168"/>
  <c r="FB19" i="168"/>
  <c r="FB15" i="168"/>
  <c r="FB11" i="168"/>
  <c r="FB12" i="168"/>
  <c r="FC5" i="168"/>
  <c r="FB10" i="168"/>
  <c r="CF118" i="104" l="1"/>
  <c r="FI31" i="171"/>
  <c r="CF120" i="104"/>
  <c r="FI31" i="169"/>
  <c r="CH117" i="104"/>
  <c r="FK31" i="170"/>
  <c r="FJ26" i="173"/>
  <c r="FJ27" i="173"/>
  <c r="FJ25" i="173"/>
  <c r="FJ23" i="173"/>
  <c r="FJ22" i="173"/>
  <c r="FJ24" i="173"/>
  <c r="FJ17" i="173"/>
  <c r="FJ18" i="173"/>
  <c r="FJ21" i="173"/>
  <c r="FJ20" i="173"/>
  <c r="FJ15" i="173"/>
  <c r="FJ19" i="173"/>
  <c r="FJ16" i="173"/>
  <c r="FJ10" i="173"/>
  <c r="FJ12" i="173"/>
  <c r="FJ11" i="173"/>
  <c r="FJ14" i="173"/>
  <c r="FJ7" i="173"/>
  <c r="FJ8" i="173"/>
  <c r="FJ6" i="173"/>
  <c r="FK5" i="173"/>
  <c r="FG13" i="173"/>
  <c r="FH28" i="172"/>
  <c r="FI6" i="172"/>
  <c r="FK27" i="172"/>
  <c r="FK31" i="172"/>
  <c r="CI119" i="104" s="1"/>
  <c r="FK26" i="172"/>
  <c r="FK25" i="172"/>
  <c r="FK24" i="172"/>
  <c r="FK23" i="172"/>
  <c r="FK22" i="172"/>
  <c r="FK21" i="172"/>
  <c r="FK19" i="172"/>
  <c r="FK18" i="172"/>
  <c r="FK17" i="172"/>
  <c r="FK15" i="172"/>
  <c r="FK13" i="172"/>
  <c r="FK20" i="172"/>
  <c r="FK16" i="172"/>
  <c r="FK14" i="172"/>
  <c r="FK12" i="172"/>
  <c r="FK11" i="172"/>
  <c r="FK10" i="172"/>
  <c r="FK9" i="172"/>
  <c r="FL5" i="172"/>
  <c r="FK7" i="172"/>
  <c r="FK8" i="172"/>
  <c r="FK26" i="171"/>
  <c r="FK25" i="171"/>
  <c r="FK24" i="171"/>
  <c r="FK21" i="171"/>
  <c r="FK18" i="171"/>
  <c r="FK16" i="171"/>
  <c r="FK14" i="171"/>
  <c r="FK27" i="171"/>
  <c r="FK23" i="171"/>
  <c r="FK22" i="171"/>
  <c r="FK12" i="171"/>
  <c r="FK17" i="171"/>
  <c r="FK15" i="171"/>
  <c r="FK13" i="171"/>
  <c r="FK19" i="171"/>
  <c r="FL5" i="171"/>
  <c r="FK11" i="171"/>
  <c r="FK10" i="171"/>
  <c r="FK9" i="171"/>
  <c r="FK8" i="171"/>
  <c r="FK7" i="171"/>
  <c r="FK6" i="171"/>
  <c r="FG28" i="171"/>
  <c r="FH20" i="171"/>
  <c r="FJ6" i="170"/>
  <c r="FM27" i="170"/>
  <c r="FM26" i="170"/>
  <c r="FM25" i="170"/>
  <c r="FM20" i="170"/>
  <c r="FM24" i="170"/>
  <c r="FM22" i="170"/>
  <c r="FM18" i="170"/>
  <c r="FM16" i="170"/>
  <c r="FM14" i="170"/>
  <c r="FM21" i="170"/>
  <c r="FM23" i="170"/>
  <c r="FM15" i="170"/>
  <c r="FM19" i="170"/>
  <c r="FM17" i="170"/>
  <c r="FM11" i="170"/>
  <c r="FM12" i="170"/>
  <c r="FM8" i="170"/>
  <c r="FM7" i="170"/>
  <c r="FM9" i="170"/>
  <c r="FN5" i="170"/>
  <c r="FH10" i="170"/>
  <c r="FH28" i="169"/>
  <c r="FI6" i="169"/>
  <c r="FK27" i="169"/>
  <c r="FK26" i="169"/>
  <c r="FK24" i="169"/>
  <c r="FK22" i="169"/>
  <c r="FK21" i="169"/>
  <c r="FK25" i="169"/>
  <c r="FK23" i="169"/>
  <c r="FK20" i="169"/>
  <c r="FK17" i="169"/>
  <c r="FK19" i="169"/>
  <c r="FK18" i="169"/>
  <c r="FK15" i="169"/>
  <c r="FK14" i="169"/>
  <c r="FK13" i="169"/>
  <c r="FK12" i="169"/>
  <c r="FK11" i="169"/>
  <c r="FK16" i="169"/>
  <c r="FK10" i="169"/>
  <c r="FK9" i="169"/>
  <c r="FK8" i="169"/>
  <c r="FL5" i="169"/>
  <c r="FK7" i="169"/>
  <c r="FC27" i="168"/>
  <c r="FC26" i="168"/>
  <c r="FC25" i="168"/>
  <c r="FC22" i="168"/>
  <c r="FC24" i="168"/>
  <c r="FC21" i="168"/>
  <c r="FC23" i="168"/>
  <c r="FC20" i="168"/>
  <c r="FC19" i="168"/>
  <c r="FC17" i="168"/>
  <c r="FC18" i="168"/>
  <c r="FC14" i="168"/>
  <c r="FC12" i="168"/>
  <c r="FC16" i="168"/>
  <c r="FC15" i="168"/>
  <c r="FC10" i="168"/>
  <c r="FC11" i="168"/>
  <c r="FD5" i="168"/>
  <c r="CI117" i="104" l="1"/>
  <c r="FL31" i="170"/>
  <c r="CG120" i="104"/>
  <c r="FJ31" i="169"/>
  <c r="CG118" i="104"/>
  <c r="FJ31" i="171"/>
  <c r="FH13" i="173"/>
  <c r="FK27" i="173"/>
  <c r="FK25" i="173"/>
  <c r="FK23" i="173"/>
  <c r="FK22" i="173"/>
  <c r="FK26" i="173"/>
  <c r="FK24" i="173"/>
  <c r="FK21" i="173"/>
  <c r="FK19" i="173"/>
  <c r="FK20" i="173"/>
  <c r="FK18" i="173"/>
  <c r="FK17" i="173"/>
  <c r="FK16" i="173"/>
  <c r="FK14" i="173"/>
  <c r="FK12" i="173"/>
  <c r="FK11" i="173"/>
  <c r="FK7" i="173"/>
  <c r="FK8" i="173"/>
  <c r="FK15" i="173"/>
  <c r="FK10" i="173"/>
  <c r="FL5" i="173"/>
  <c r="FK6" i="173"/>
  <c r="FL31" i="172"/>
  <c r="CJ119" i="104" s="1"/>
  <c r="FL24" i="172"/>
  <c r="FL27" i="172"/>
  <c r="FL25" i="172"/>
  <c r="FL22" i="172"/>
  <c r="FL23" i="172"/>
  <c r="FL21" i="172"/>
  <c r="FL26" i="172"/>
  <c r="FL17" i="172"/>
  <c r="FL19" i="172"/>
  <c r="FL20" i="172"/>
  <c r="FL18" i="172"/>
  <c r="FL15" i="172"/>
  <c r="FL16" i="172"/>
  <c r="FL14" i="172"/>
  <c r="FL12" i="172"/>
  <c r="FL11" i="172"/>
  <c r="FL10" i="172"/>
  <c r="FL13" i="172"/>
  <c r="FL9" i="172"/>
  <c r="FM5" i="172"/>
  <c r="FL7" i="172"/>
  <c r="FL8" i="172"/>
  <c r="FL26" i="171"/>
  <c r="FL21" i="171"/>
  <c r="FL25" i="171"/>
  <c r="FL24" i="171"/>
  <c r="FL27" i="171"/>
  <c r="FL23" i="171"/>
  <c r="FL22" i="171"/>
  <c r="FL12" i="171"/>
  <c r="FL17" i="171"/>
  <c r="FL19" i="171"/>
  <c r="FL18" i="171"/>
  <c r="FL11" i="171"/>
  <c r="FL13" i="171"/>
  <c r="FL10" i="171"/>
  <c r="FL9" i="171"/>
  <c r="FL8" i="171"/>
  <c r="FL7" i="171"/>
  <c r="FL16" i="171"/>
  <c r="FL15" i="171"/>
  <c r="FL6" i="171"/>
  <c r="FL14" i="171"/>
  <c r="FM5" i="171"/>
  <c r="FI20" i="171"/>
  <c r="FH28" i="171"/>
  <c r="FI28" i="172"/>
  <c r="FJ6" i="172"/>
  <c r="FI10" i="170"/>
  <c r="FN26" i="170"/>
  <c r="FN25" i="170"/>
  <c r="FN24" i="170"/>
  <c r="FN27" i="170"/>
  <c r="FN22" i="170"/>
  <c r="FN23" i="170"/>
  <c r="FN21" i="170"/>
  <c r="FN17" i="170"/>
  <c r="FN15" i="170"/>
  <c r="FN18" i="170"/>
  <c r="FN19" i="170"/>
  <c r="FN20" i="170"/>
  <c r="FN16" i="170"/>
  <c r="FN14" i="170"/>
  <c r="FN12" i="170"/>
  <c r="FN11" i="170"/>
  <c r="FN8" i="170"/>
  <c r="FN9" i="170"/>
  <c r="FO5" i="170"/>
  <c r="FN7" i="170"/>
  <c r="FK6" i="170"/>
  <c r="FL27" i="169"/>
  <c r="FL26" i="169"/>
  <c r="FL21" i="169"/>
  <c r="FL25" i="169"/>
  <c r="FL24" i="169"/>
  <c r="FL23" i="169"/>
  <c r="FL22" i="169"/>
  <c r="FL18" i="169"/>
  <c r="FL20" i="169"/>
  <c r="FL17" i="169"/>
  <c r="FL19" i="169"/>
  <c r="FL13" i="169"/>
  <c r="FL14" i="169"/>
  <c r="FL15" i="169"/>
  <c r="FL12" i="169"/>
  <c r="FL16" i="169"/>
  <c r="FL11" i="169"/>
  <c r="FL8" i="169"/>
  <c r="FM5" i="169"/>
  <c r="FL10" i="169"/>
  <c r="FL9" i="169"/>
  <c r="FL7" i="169"/>
  <c r="FI28" i="169"/>
  <c r="FJ6" i="169"/>
  <c r="FD26" i="168"/>
  <c r="FD25" i="168"/>
  <c r="FD27" i="168"/>
  <c r="FD24" i="168"/>
  <c r="FD21" i="168"/>
  <c r="FD23" i="168"/>
  <c r="FD22" i="168"/>
  <c r="FD20" i="168"/>
  <c r="FD19" i="168"/>
  <c r="FD18" i="168"/>
  <c r="FD15" i="168"/>
  <c r="FD16" i="168"/>
  <c r="FD14" i="168"/>
  <c r="FD12" i="168"/>
  <c r="FD17" i="168"/>
  <c r="FD11" i="168"/>
  <c r="FD10" i="168"/>
  <c r="FE5" i="168"/>
  <c r="CH118" i="104" l="1"/>
  <c r="FK31" i="171"/>
  <c r="CH120" i="104"/>
  <c r="FK31" i="169"/>
  <c r="CJ117" i="104"/>
  <c r="FM31" i="170"/>
  <c r="FL26" i="173"/>
  <c r="FL25" i="173"/>
  <c r="FL23" i="173"/>
  <c r="FL24" i="173"/>
  <c r="FL21" i="173"/>
  <c r="FL19" i="173"/>
  <c r="FL27" i="173"/>
  <c r="FL22" i="173"/>
  <c r="FL17" i="173"/>
  <c r="FL18" i="173"/>
  <c r="FL16" i="173"/>
  <c r="FL12" i="173"/>
  <c r="FL11" i="173"/>
  <c r="FL20" i="173"/>
  <c r="FL15" i="173"/>
  <c r="FL14" i="173"/>
  <c r="FL7" i="173"/>
  <c r="FL8" i="173"/>
  <c r="FL10" i="173"/>
  <c r="FL6" i="173"/>
  <c r="FM5" i="173"/>
  <c r="FI13" i="173"/>
  <c r="FM31" i="172"/>
  <c r="CK119" i="104" s="1"/>
  <c r="FM27" i="172"/>
  <c r="FM23" i="172"/>
  <c r="FM26" i="172"/>
  <c r="FM25" i="172"/>
  <c r="FM24" i="172"/>
  <c r="FM21" i="172"/>
  <c r="FM22" i="172"/>
  <c r="FM19" i="172"/>
  <c r="FM20" i="172"/>
  <c r="FM18" i="172"/>
  <c r="FM15" i="172"/>
  <c r="FM17" i="172"/>
  <c r="FM16" i="172"/>
  <c r="FM10" i="172"/>
  <c r="FM14" i="172"/>
  <c r="FM13" i="172"/>
  <c r="FM12" i="172"/>
  <c r="FM11" i="172"/>
  <c r="FM9" i="172"/>
  <c r="FM7" i="172"/>
  <c r="FM8" i="172"/>
  <c r="FN5" i="172"/>
  <c r="FI28" i="171"/>
  <c r="FJ20" i="171"/>
  <c r="FM26" i="171"/>
  <c r="FM21" i="171"/>
  <c r="FM25" i="171"/>
  <c r="FM24" i="171"/>
  <c r="FM27" i="171"/>
  <c r="FM23" i="171"/>
  <c r="FM22" i="171"/>
  <c r="FM17" i="171"/>
  <c r="FM15" i="171"/>
  <c r="FM19" i="171"/>
  <c r="FM18" i="171"/>
  <c r="FM11" i="171"/>
  <c r="FM13" i="171"/>
  <c r="FM10" i="171"/>
  <c r="FM9" i="171"/>
  <c r="FM8" i="171"/>
  <c r="FM7" i="171"/>
  <c r="FM12" i="171"/>
  <c r="FM16" i="171"/>
  <c r="FM6" i="171"/>
  <c r="FM14" i="171"/>
  <c r="FN5" i="171"/>
  <c r="FJ28" i="172"/>
  <c r="FK6" i="172"/>
  <c r="FL6" i="170"/>
  <c r="FO25" i="170"/>
  <c r="FO27" i="170"/>
  <c r="FO22" i="170"/>
  <c r="FO24" i="170"/>
  <c r="FO23" i="170"/>
  <c r="FO26" i="170"/>
  <c r="FO21" i="170"/>
  <c r="FO19" i="170"/>
  <c r="FO16" i="170"/>
  <c r="FO17" i="170"/>
  <c r="FO20" i="170"/>
  <c r="FO9" i="170"/>
  <c r="FO15" i="170"/>
  <c r="FO18" i="170"/>
  <c r="FO7" i="170"/>
  <c r="FO14" i="170"/>
  <c r="FO11" i="170"/>
  <c r="FO8" i="170"/>
  <c r="FP5" i="170"/>
  <c r="FO12" i="170"/>
  <c r="FJ10" i="170"/>
  <c r="FM27" i="169"/>
  <c r="FM26" i="169"/>
  <c r="FM23" i="169"/>
  <c r="FM25" i="169"/>
  <c r="FM24" i="169"/>
  <c r="FM18" i="169"/>
  <c r="FM16" i="169"/>
  <c r="FM20" i="169"/>
  <c r="FM17" i="169"/>
  <c r="FM15" i="169"/>
  <c r="FM21" i="169"/>
  <c r="FM19" i="169"/>
  <c r="FM22" i="169"/>
  <c r="FM14" i="169"/>
  <c r="FM12" i="169"/>
  <c r="FM11" i="169"/>
  <c r="FM10" i="169"/>
  <c r="FM8" i="169"/>
  <c r="FM13" i="169"/>
  <c r="FM7" i="169"/>
  <c r="FM9" i="169"/>
  <c r="FN5" i="169"/>
  <c r="FJ28" i="169"/>
  <c r="FK6" i="169"/>
  <c r="FE27" i="168"/>
  <c r="FE26" i="168"/>
  <c r="FE25" i="168"/>
  <c r="FE24" i="168"/>
  <c r="FE23" i="168"/>
  <c r="FE22" i="168"/>
  <c r="FE20" i="168"/>
  <c r="FE21" i="168"/>
  <c r="FE17" i="168"/>
  <c r="FE19" i="168"/>
  <c r="FE18" i="168"/>
  <c r="FE12" i="168"/>
  <c r="FE16" i="168"/>
  <c r="FE15" i="168"/>
  <c r="FE11" i="168"/>
  <c r="FE10" i="168"/>
  <c r="FF5" i="168"/>
  <c r="FE14" i="168"/>
  <c r="CK117" i="104" l="1"/>
  <c r="FN31" i="170"/>
  <c r="CI120" i="104"/>
  <c r="FL31" i="169"/>
  <c r="CI118" i="104"/>
  <c r="FL31" i="171"/>
  <c r="FJ13" i="173"/>
  <c r="FM27" i="173"/>
  <c r="FM26" i="173"/>
  <c r="FM25" i="173"/>
  <c r="FM23" i="173"/>
  <c r="FM22" i="173"/>
  <c r="FM24" i="173"/>
  <c r="FM21" i="173"/>
  <c r="FM20" i="173"/>
  <c r="FM18" i="173"/>
  <c r="FM15" i="173"/>
  <c r="FM17" i="173"/>
  <c r="FM19" i="173"/>
  <c r="FM16" i="173"/>
  <c r="FM11" i="173"/>
  <c r="FM12" i="173"/>
  <c r="FM10" i="173"/>
  <c r="FM14" i="173"/>
  <c r="FM7" i="173"/>
  <c r="FM8" i="173"/>
  <c r="FM6" i="173"/>
  <c r="FN5" i="173"/>
  <c r="FK20" i="171"/>
  <c r="FJ28" i="171"/>
  <c r="FK28" i="172"/>
  <c r="FL6" i="172"/>
  <c r="FN31" i="172"/>
  <c r="CL119" i="104" s="1"/>
  <c r="FN27" i="172"/>
  <c r="FN24" i="172"/>
  <c r="FN23" i="172"/>
  <c r="FN21" i="172"/>
  <c r="FN26" i="172"/>
  <c r="FN22" i="172"/>
  <c r="FN25" i="172"/>
  <c r="FN20" i="172"/>
  <c r="FN18" i="172"/>
  <c r="FN17" i="172"/>
  <c r="FN19" i="172"/>
  <c r="FN16" i="172"/>
  <c r="FN14" i="172"/>
  <c r="FN13" i="172"/>
  <c r="FN9" i="172"/>
  <c r="FN8" i="172"/>
  <c r="FN15" i="172"/>
  <c r="FN12" i="172"/>
  <c r="FN11" i="172"/>
  <c r="FN10" i="172"/>
  <c r="FN7" i="172"/>
  <c r="FO5" i="172"/>
  <c r="FN26" i="171"/>
  <c r="FN25" i="171"/>
  <c r="FN24" i="171"/>
  <c r="FN27" i="171"/>
  <c r="FN23" i="171"/>
  <c r="FN22" i="171"/>
  <c r="FN21" i="171"/>
  <c r="FN17" i="171"/>
  <c r="FN15" i="171"/>
  <c r="FN13" i="171"/>
  <c r="FN19" i="171"/>
  <c r="FN18" i="171"/>
  <c r="FN16" i="171"/>
  <c r="FN14" i="171"/>
  <c r="FN10" i="171"/>
  <c r="FN9" i="171"/>
  <c r="FN8" i="171"/>
  <c r="FN7" i="171"/>
  <c r="FN12" i="171"/>
  <c r="FN6" i="171"/>
  <c r="FO5" i="171"/>
  <c r="FN11" i="171"/>
  <c r="FP27" i="170"/>
  <c r="FP24" i="170"/>
  <c r="FP26" i="170"/>
  <c r="FP25" i="170"/>
  <c r="FP23" i="170"/>
  <c r="FP21" i="170"/>
  <c r="FP22" i="170"/>
  <c r="FP19" i="170"/>
  <c r="FP11" i="170"/>
  <c r="FP20" i="170"/>
  <c r="FP18" i="170"/>
  <c r="FP14" i="170"/>
  <c r="FP12" i="170"/>
  <c r="FP15" i="170"/>
  <c r="FP17" i="170"/>
  <c r="FP8" i="170"/>
  <c r="FP16" i="170"/>
  <c r="FP9" i="170"/>
  <c r="FQ5" i="170"/>
  <c r="FP7" i="170"/>
  <c r="FK10" i="170"/>
  <c r="FM6" i="170"/>
  <c r="FK28" i="169"/>
  <c r="FL6" i="169"/>
  <c r="FN27" i="169"/>
  <c r="FN26" i="169"/>
  <c r="FN25" i="169"/>
  <c r="FN21" i="169"/>
  <c r="FN24" i="169"/>
  <c r="FN23" i="169"/>
  <c r="FN22" i="169"/>
  <c r="FN20" i="169"/>
  <c r="FN19" i="169"/>
  <c r="FN16" i="169"/>
  <c r="FN18" i="169"/>
  <c r="FN15" i="169"/>
  <c r="FN13" i="169"/>
  <c r="FN11" i="169"/>
  <c r="FN17" i="169"/>
  <c r="FN14" i="169"/>
  <c r="FN10" i="169"/>
  <c r="FN12" i="169"/>
  <c r="FN8" i="169"/>
  <c r="FO5" i="169"/>
  <c r="FN7" i="169"/>
  <c r="FN9" i="169"/>
  <c r="FF27" i="168"/>
  <c r="FF25" i="168"/>
  <c r="FF26" i="168"/>
  <c r="FF24" i="168"/>
  <c r="FF23" i="168"/>
  <c r="FF20" i="168"/>
  <c r="FF21" i="168"/>
  <c r="FF17" i="168"/>
  <c r="FF19" i="168"/>
  <c r="FF18" i="168"/>
  <c r="FF15" i="168"/>
  <c r="FF22" i="168"/>
  <c r="FF16" i="168"/>
  <c r="FF14" i="168"/>
  <c r="FF11" i="168"/>
  <c r="FF10" i="168"/>
  <c r="FG5" i="168"/>
  <c r="FF12" i="168"/>
  <c r="CJ118" i="104" l="1"/>
  <c r="FM31" i="171"/>
  <c r="CJ120" i="104"/>
  <c r="FM31" i="169"/>
  <c r="CL117" i="104"/>
  <c r="FO31" i="170"/>
  <c r="FN27" i="173"/>
  <c r="FN26" i="173"/>
  <c r="FN25" i="173"/>
  <c r="FN24" i="173"/>
  <c r="FN22" i="173"/>
  <c r="FN21" i="173"/>
  <c r="FN18" i="173"/>
  <c r="FN20" i="173"/>
  <c r="FN23" i="173"/>
  <c r="FN17" i="173"/>
  <c r="FN19" i="173"/>
  <c r="FN16" i="173"/>
  <c r="FN14" i="173"/>
  <c r="FN11" i="173"/>
  <c r="FN12" i="173"/>
  <c r="FN8" i="173"/>
  <c r="FN15" i="173"/>
  <c r="FN6" i="173"/>
  <c r="FN10" i="173"/>
  <c r="FO5" i="173"/>
  <c r="FN7" i="173"/>
  <c r="FK13" i="173"/>
  <c r="FL28" i="172"/>
  <c r="FM6" i="172"/>
  <c r="FO25" i="171"/>
  <c r="FO24" i="171"/>
  <c r="FO27" i="171"/>
  <c r="FO23" i="171"/>
  <c r="FO22" i="171"/>
  <c r="FO17" i="171"/>
  <c r="FO15" i="171"/>
  <c r="FO13" i="171"/>
  <c r="FO19" i="171"/>
  <c r="FO18" i="171"/>
  <c r="FO16" i="171"/>
  <c r="FO14" i="171"/>
  <c r="FO26" i="171"/>
  <c r="FO12" i="171"/>
  <c r="FO21" i="171"/>
  <c r="FO11" i="171"/>
  <c r="FO7" i="171"/>
  <c r="FO6" i="171"/>
  <c r="FO9" i="171"/>
  <c r="FP5" i="171"/>
  <c r="FO8" i="171"/>
  <c r="FO10" i="171"/>
  <c r="FO31" i="172"/>
  <c r="CM119" i="104" s="1"/>
  <c r="FO27" i="172"/>
  <c r="FO26" i="172"/>
  <c r="FO25" i="172"/>
  <c r="FO24" i="172"/>
  <c r="FO23" i="172"/>
  <c r="FO22" i="172"/>
  <c r="FO20" i="172"/>
  <c r="FO21" i="172"/>
  <c r="FO19" i="172"/>
  <c r="FO18" i="172"/>
  <c r="FO16" i="172"/>
  <c r="FO14" i="172"/>
  <c r="FO15" i="172"/>
  <c r="FO17" i="172"/>
  <c r="FO12" i="172"/>
  <c r="FO10" i="172"/>
  <c r="FO13" i="172"/>
  <c r="FO7" i="172"/>
  <c r="FO11" i="172"/>
  <c r="FO8" i="172"/>
  <c r="FP5" i="172"/>
  <c r="FO9" i="172"/>
  <c r="FK28" i="171"/>
  <c r="FL20" i="171"/>
  <c r="FL10" i="170"/>
  <c r="FN6" i="170"/>
  <c r="FQ27" i="170"/>
  <c r="FQ25" i="170"/>
  <c r="FQ24" i="170"/>
  <c r="FQ23" i="170"/>
  <c r="FQ21" i="170"/>
  <c r="FQ26" i="170"/>
  <c r="FQ17" i="170"/>
  <c r="FQ15" i="170"/>
  <c r="FQ22" i="170"/>
  <c r="FQ19" i="170"/>
  <c r="FQ20" i="170"/>
  <c r="FQ18" i="170"/>
  <c r="FQ16" i="170"/>
  <c r="FQ12" i="170"/>
  <c r="FQ11" i="170"/>
  <c r="FQ14" i="170"/>
  <c r="FQ8" i="170"/>
  <c r="FQ9" i="170"/>
  <c r="FR5" i="170"/>
  <c r="FQ7" i="170"/>
  <c r="FL28" i="169"/>
  <c r="FM6" i="169"/>
  <c r="FO24" i="169"/>
  <c r="FO26" i="169"/>
  <c r="FO25" i="169"/>
  <c r="FO27" i="169"/>
  <c r="FO23" i="169"/>
  <c r="FO22" i="169"/>
  <c r="FO20" i="169"/>
  <c r="FO21" i="169"/>
  <c r="FO17" i="169"/>
  <c r="FO19" i="169"/>
  <c r="FO18" i="169"/>
  <c r="FO15" i="169"/>
  <c r="FO16" i="169"/>
  <c r="FO12" i="169"/>
  <c r="FO11" i="169"/>
  <c r="FO14" i="169"/>
  <c r="FO10" i="169"/>
  <c r="FO13" i="169"/>
  <c r="FP5" i="169"/>
  <c r="FO7" i="169"/>
  <c r="FO9" i="169"/>
  <c r="FO8" i="169"/>
  <c r="FG27" i="168"/>
  <c r="FG26" i="168"/>
  <c r="FG25" i="168"/>
  <c r="FG22" i="168"/>
  <c r="FG24" i="168"/>
  <c r="FG21" i="168"/>
  <c r="FG20" i="168"/>
  <c r="FG19" i="168"/>
  <c r="FG23" i="168"/>
  <c r="FG18" i="168"/>
  <c r="FG16" i="168"/>
  <c r="FG17" i="168"/>
  <c r="FG15" i="168"/>
  <c r="FG11" i="168"/>
  <c r="FG10" i="168"/>
  <c r="FG14" i="168"/>
  <c r="FH5" i="168"/>
  <c r="FG12" i="168"/>
  <c r="CM117" i="104" l="1"/>
  <c r="FP31" i="170"/>
  <c r="CK120" i="104"/>
  <c r="FN31" i="169"/>
  <c r="CK118" i="104"/>
  <c r="FN31" i="171"/>
  <c r="FL13" i="173"/>
  <c r="FO26" i="173"/>
  <c r="FO24" i="173"/>
  <c r="FO27" i="173"/>
  <c r="FO25" i="173"/>
  <c r="FO23" i="173"/>
  <c r="FO20" i="173"/>
  <c r="FO22" i="173"/>
  <c r="FO21" i="173"/>
  <c r="FO19" i="173"/>
  <c r="FO18" i="173"/>
  <c r="FO17" i="173"/>
  <c r="FO15" i="173"/>
  <c r="FO12" i="173"/>
  <c r="FO10" i="173"/>
  <c r="FO16" i="173"/>
  <c r="FO7" i="173"/>
  <c r="FO14" i="173"/>
  <c r="FO11" i="173"/>
  <c r="FO8" i="173"/>
  <c r="FO6" i="173"/>
  <c r="FP5" i="173"/>
  <c r="FP27" i="172"/>
  <c r="FP31" i="172"/>
  <c r="CN119" i="104" s="1"/>
  <c r="FP26" i="172"/>
  <c r="FP25" i="172"/>
  <c r="FP24" i="172"/>
  <c r="FP23" i="172"/>
  <c r="FP20" i="172"/>
  <c r="FP22" i="172"/>
  <c r="FP18" i="172"/>
  <c r="FP21" i="172"/>
  <c r="FP16" i="172"/>
  <c r="FP19" i="172"/>
  <c r="FP12" i="172"/>
  <c r="FP15" i="172"/>
  <c r="FP13" i="172"/>
  <c r="FP17" i="172"/>
  <c r="FP14" i="172"/>
  <c r="FP11" i="172"/>
  <c r="FP9" i="172"/>
  <c r="FP8" i="172"/>
  <c r="FQ5" i="172"/>
  <c r="FP10" i="172"/>
  <c r="FP7" i="172"/>
  <c r="FM28" i="172"/>
  <c r="FN6" i="172"/>
  <c r="FP24" i="171"/>
  <c r="FP27" i="171"/>
  <c r="FP23" i="171"/>
  <c r="FP22" i="171"/>
  <c r="FP26" i="171"/>
  <c r="FP21" i="171"/>
  <c r="FP19" i="171"/>
  <c r="FP25" i="171"/>
  <c r="FP11" i="171"/>
  <c r="FP18" i="171"/>
  <c r="FP17" i="171"/>
  <c r="FP13" i="171"/>
  <c r="FP12" i="171"/>
  <c r="FP6" i="171"/>
  <c r="FP16" i="171"/>
  <c r="FP15" i="171"/>
  <c r="FP14" i="171"/>
  <c r="FP10" i="171"/>
  <c r="FP9" i="171"/>
  <c r="FP8" i="171"/>
  <c r="FP7" i="171"/>
  <c r="FQ5" i="171"/>
  <c r="FM20" i="171"/>
  <c r="FL28" i="171"/>
  <c r="FR27" i="170"/>
  <c r="FR23" i="170"/>
  <c r="FR26" i="170"/>
  <c r="FR24" i="170"/>
  <c r="FR25" i="170"/>
  <c r="FR21" i="170"/>
  <c r="FR22" i="170"/>
  <c r="FR19" i="170"/>
  <c r="FR20" i="170"/>
  <c r="FR18" i="170"/>
  <c r="FR16" i="170"/>
  <c r="FR14" i="170"/>
  <c r="FR17" i="170"/>
  <c r="FR9" i="170"/>
  <c r="FR12" i="170"/>
  <c r="FR11" i="170"/>
  <c r="FR7" i="170"/>
  <c r="FR15" i="170"/>
  <c r="FS5" i="170"/>
  <c r="FR8" i="170"/>
  <c r="FO6" i="170"/>
  <c r="FM10" i="170"/>
  <c r="FP27" i="169"/>
  <c r="FP26" i="169"/>
  <c r="FP25" i="169"/>
  <c r="FP24" i="169"/>
  <c r="FP23" i="169"/>
  <c r="FP22" i="169"/>
  <c r="FP21" i="169"/>
  <c r="FP18" i="169"/>
  <c r="FP19" i="169"/>
  <c r="FP14" i="169"/>
  <c r="FP17" i="169"/>
  <c r="FP10" i="169"/>
  <c r="FP20" i="169"/>
  <c r="FP16" i="169"/>
  <c r="FP9" i="169"/>
  <c r="FP8" i="169"/>
  <c r="FP15" i="169"/>
  <c r="FP13" i="169"/>
  <c r="FP12" i="169"/>
  <c r="FP11" i="169"/>
  <c r="FP7" i="169"/>
  <c r="FQ5" i="169"/>
  <c r="FM28" i="169"/>
  <c r="FN6" i="169"/>
  <c r="FH26" i="168"/>
  <c r="FH25" i="168"/>
  <c r="FH23" i="168"/>
  <c r="FH27" i="168"/>
  <c r="FH20" i="168"/>
  <c r="FH22" i="168"/>
  <c r="FH19" i="168"/>
  <c r="FH24" i="168"/>
  <c r="FH18" i="168"/>
  <c r="FH16" i="168"/>
  <c r="FH21" i="168"/>
  <c r="FH17" i="168"/>
  <c r="FH15" i="168"/>
  <c r="FH11" i="168"/>
  <c r="FH14" i="168"/>
  <c r="FH12" i="168"/>
  <c r="FI5" i="168"/>
  <c r="FH10" i="168"/>
  <c r="CL118" i="104" l="1"/>
  <c r="FO31" i="171"/>
  <c r="CL120" i="104"/>
  <c r="FO31" i="169"/>
  <c r="CN117" i="104"/>
  <c r="FQ31" i="170"/>
  <c r="FP27" i="173"/>
  <c r="FP26" i="173"/>
  <c r="FP25" i="173"/>
  <c r="FP24" i="173"/>
  <c r="FP23" i="173"/>
  <c r="FP20" i="173"/>
  <c r="FP22" i="173"/>
  <c r="FP17" i="173"/>
  <c r="FP19" i="173"/>
  <c r="FP16" i="173"/>
  <c r="FP15" i="173"/>
  <c r="FP21" i="173"/>
  <c r="FP12" i="173"/>
  <c r="FP14" i="173"/>
  <c r="FP18" i="173"/>
  <c r="FP10" i="173"/>
  <c r="FQ5" i="173"/>
  <c r="FP7" i="173"/>
  <c r="FP11" i="173"/>
  <c r="FP8" i="173"/>
  <c r="FP6" i="173"/>
  <c r="FM13" i="173"/>
  <c r="FQ27" i="171"/>
  <c r="FQ23" i="171"/>
  <c r="FQ22" i="171"/>
  <c r="FQ26" i="171"/>
  <c r="FQ21" i="171"/>
  <c r="FQ25" i="171"/>
  <c r="FQ19" i="171"/>
  <c r="FQ11" i="171"/>
  <c r="FQ10" i="171"/>
  <c r="FQ18" i="171"/>
  <c r="FQ16" i="171"/>
  <c r="FQ24" i="171"/>
  <c r="FQ6" i="171"/>
  <c r="FQ15" i="171"/>
  <c r="FQ14" i="171"/>
  <c r="FQ9" i="171"/>
  <c r="FQ8" i="171"/>
  <c r="FQ7" i="171"/>
  <c r="FQ12" i="171"/>
  <c r="FQ13" i="171"/>
  <c r="FR5" i="171"/>
  <c r="FQ17" i="171"/>
  <c r="FQ31" i="172"/>
  <c r="CO119" i="104" s="1"/>
  <c r="FQ26" i="172"/>
  <c r="FQ25" i="172"/>
  <c r="FQ24" i="172"/>
  <c r="FQ22" i="172"/>
  <c r="FQ27" i="172"/>
  <c r="FQ23" i="172"/>
  <c r="FQ20" i="172"/>
  <c r="FQ21" i="172"/>
  <c r="FQ19" i="172"/>
  <c r="FQ16" i="172"/>
  <c r="FQ15" i="172"/>
  <c r="FQ17" i="172"/>
  <c r="FQ18" i="172"/>
  <c r="FQ11" i="172"/>
  <c r="FQ12" i="172"/>
  <c r="FQ10" i="172"/>
  <c r="FQ13" i="172"/>
  <c r="FQ14" i="172"/>
  <c r="FQ8" i="172"/>
  <c r="FR5" i="172"/>
  <c r="FQ9" i="172"/>
  <c r="FQ7" i="172"/>
  <c r="FN28" i="172"/>
  <c r="FO6" i="172"/>
  <c r="FN20" i="171"/>
  <c r="FM28" i="171"/>
  <c r="FS27" i="170"/>
  <c r="FS26" i="170"/>
  <c r="FS25" i="170"/>
  <c r="FS24" i="170"/>
  <c r="FS23" i="170"/>
  <c r="FS22" i="170"/>
  <c r="FS21" i="170"/>
  <c r="FS19" i="170"/>
  <c r="FS20" i="170"/>
  <c r="FS18" i="170"/>
  <c r="FS12" i="170"/>
  <c r="FS15" i="170"/>
  <c r="FS17" i="170"/>
  <c r="FS14" i="170"/>
  <c r="FS16" i="170"/>
  <c r="FS9" i="170"/>
  <c r="FS11" i="170"/>
  <c r="FS8" i="170"/>
  <c r="FT5" i="170"/>
  <c r="FS7" i="170"/>
  <c r="FP6" i="170"/>
  <c r="FN10" i="170"/>
  <c r="FN28" i="169"/>
  <c r="FO6" i="169"/>
  <c r="FQ27" i="169"/>
  <c r="FQ26" i="169"/>
  <c r="FQ25" i="169"/>
  <c r="FQ24" i="169"/>
  <c r="FQ23" i="169"/>
  <c r="FQ22" i="169"/>
  <c r="FQ17" i="169"/>
  <c r="FQ19" i="169"/>
  <c r="FQ21" i="169"/>
  <c r="FQ18" i="169"/>
  <c r="FQ16" i="169"/>
  <c r="FQ20" i="169"/>
  <c r="FQ12" i="169"/>
  <c r="FQ14" i="169"/>
  <c r="FQ15" i="169"/>
  <c r="FQ13" i="169"/>
  <c r="FQ9" i="169"/>
  <c r="FQ11" i="169"/>
  <c r="FQ7" i="169"/>
  <c r="FQ10" i="169"/>
  <c r="FQ8" i="169"/>
  <c r="FR5" i="169"/>
  <c r="FI27" i="168"/>
  <c r="FI22" i="168"/>
  <c r="FI21" i="168"/>
  <c r="FI25" i="168"/>
  <c r="FI19" i="168"/>
  <c r="FI24" i="168"/>
  <c r="FI18" i="168"/>
  <c r="FI16" i="168"/>
  <c r="FI26" i="168"/>
  <c r="FI23" i="168"/>
  <c r="FI20" i="168"/>
  <c r="FI17" i="168"/>
  <c r="FI15" i="168"/>
  <c r="FI11" i="168"/>
  <c r="FI10" i="168"/>
  <c r="FI14" i="168"/>
  <c r="FI12" i="168"/>
  <c r="FJ5" i="168"/>
  <c r="CO117" i="104" l="1"/>
  <c r="FR31" i="170"/>
  <c r="CM120" i="104"/>
  <c r="FP31" i="169"/>
  <c r="CM118" i="104"/>
  <c r="FP31" i="171"/>
  <c r="FQ26" i="173"/>
  <c r="FQ27" i="173"/>
  <c r="FQ24" i="173"/>
  <c r="FQ23" i="173"/>
  <c r="FQ22" i="173"/>
  <c r="FQ25" i="173"/>
  <c r="FQ19" i="173"/>
  <c r="FQ16" i="173"/>
  <c r="FQ15" i="173"/>
  <c r="FQ21" i="173"/>
  <c r="FQ20" i="173"/>
  <c r="FQ18" i="173"/>
  <c r="FQ17" i="173"/>
  <c r="FQ14" i="173"/>
  <c r="FQ11" i="173"/>
  <c r="FQ10" i="173"/>
  <c r="FQ7" i="173"/>
  <c r="FQ8" i="173"/>
  <c r="FQ6" i="173"/>
  <c r="FR5" i="173"/>
  <c r="FQ12" i="173"/>
  <c r="FN13" i="173"/>
  <c r="FR27" i="171"/>
  <c r="FR23" i="171"/>
  <c r="FR22" i="171"/>
  <c r="FR26" i="171"/>
  <c r="FR25" i="171"/>
  <c r="FR24" i="171"/>
  <c r="FR10" i="171"/>
  <c r="FR18" i="171"/>
  <c r="FR16" i="171"/>
  <c r="FR14" i="171"/>
  <c r="FR21" i="171"/>
  <c r="FR17" i="171"/>
  <c r="FR15" i="171"/>
  <c r="FR13" i="171"/>
  <c r="FS5" i="171"/>
  <c r="FR9" i="171"/>
  <c r="FR8" i="171"/>
  <c r="FR11" i="171"/>
  <c r="FR7" i="171"/>
  <c r="FR19" i="171"/>
  <c r="FR12" i="171"/>
  <c r="FR6" i="171"/>
  <c r="FO28" i="172"/>
  <c r="FP6" i="172"/>
  <c r="FN28" i="171"/>
  <c r="FO20" i="171"/>
  <c r="FR31" i="172"/>
  <c r="CP119" i="104" s="1"/>
  <c r="FR26" i="172"/>
  <c r="FR25" i="172"/>
  <c r="FR27" i="172"/>
  <c r="FR24" i="172"/>
  <c r="FR20" i="172"/>
  <c r="FR22" i="172"/>
  <c r="FR21" i="172"/>
  <c r="FR17" i="172"/>
  <c r="FR19" i="172"/>
  <c r="FR15" i="172"/>
  <c r="FR23" i="172"/>
  <c r="FR18" i="172"/>
  <c r="FR16" i="172"/>
  <c r="FR11" i="172"/>
  <c r="FR12" i="172"/>
  <c r="FR10" i="172"/>
  <c r="FR13" i="172"/>
  <c r="FR14" i="172"/>
  <c r="FR8" i="172"/>
  <c r="FS5" i="172"/>
  <c r="FR9" i="172"/>
  <c r="FR7" i="172"/>
  <c r="FT26" i="170"/>
  <c r="FT27" i="170"/>
  <c r="FT25" i="170"/>
  <c r="FT23" i="170"/>
  <c r="FT24" i="170"/>
  <c r="FT21" i="170"/>
  <c r="FT22" i="170"/>
  <c r="FT20" i="170"/>
  <c r="FT19" i="170"/>
  <c r="FT14" i="170"/>
  <c r="FT18" i="170"/>
  <c r="FT16" i="170"/>
  <c r="FT17" i="170"/>
  <c r="FT15" i="170"/>
  <c r="FT9" i="170"/>
  <c r="FT11" i="170"/>
  <c r="FU5" i="170"/>
  <c r="FT8" i="170"/>
  <c r="FT12" i="170"/>
  <c r="FT7" i="170"/>
  <c r="FO10" i="170"/>
  <c r="FQ6" i="170"/>
  <c r="FR27" i="169"/>
  <c r="FR25" i="169"/>
  <c r="FR24" i="169"/>
  <c r="FR23" i="169"/>
  <c r="FR20" i="169"/>
  <c r="FR21" i="169"/>
  <c r="FR19" i="169"/>
  <c r="FR26" i="169"/>
  <c r="FR22" i="169"/>
  <c r="FR15" i="169"/>
  <c r="FR18" i="169"/>
  <c r="FR17" i="169"/>
  <c r="FR16" i="169"/>
  <c r="FR14" i="169"/>
  <c r="FR13" i="169"/>
  <c r="FR12" i="169"/>
  <c r="FR11" i="169"/>
  <c r="FR7" i="169"/>
  <c r="FR10" i="169"/>
  <c r="FR9" i="169"/>
  <c r="FR8" i="169"/>
  <c r="FS5" i="169"/>
  <c r="FO28" i="169"/>
  <c r="FP6" i="169"/>
  <c r="FJ27" i="168"/>
  <c r="FJ25" i="168"/>
  <c r="FJ22" i="168"/>
  <c r="FJ21" i="168"/>
  <c r="FJ26" i="168"/>
  <c r="FJ24" i="168"/>
  <c r="FJ18" i="168"/>
  <c r="FJ16" i="168"/>
  <c r="FJ23" i="168"/>
  <c r="FJ20" i="168"/>
  <c r="FJ17" i="168"/>
  <c r="FJ19" i="168"/>
  <c r="FJ14" i="168"/>
  <c r="FJ15" i="168"/>
  <c r="FJ11" i="168"/>
  <c r="FJ12" i="168"/>
  <c r="FK5" i="168"/>
  <c r="FJ10" i="168"/>
  <c r="CN118" i="104" l="1"/>
  <c r="FQ31" i="171"/>
  <c r="CN120" i="104"/>
  <c r="FQ31" i="169"/>
  <c r="CP117" i="104"/>
  <c r="FS31" i="170"/>
  <c r="FR26" i="173"/>
  <c r="FR27" i="173"/>
  <c r="FR24" i="173"/>
  <c r="FR23" i="173"/>
  <c r="FR22" i="173"/>
  <c r="FR25" i="173"/>
  <c r="FR17" i="173"/>
  <c r="FR15" i="173"/>
  <c r="FR21" i="173"/>
  <c r="FR20" i="173"/>
  <c r="FR18" i="173"/>
  <c r="FR16" i="173"/>
  <c r="FR14" i="173"/>
  <c r="FR12" i="173"/>
  <c r="FR10" i="173"/>
  <c r="FR19" i="173"/>
  <c r="FR7" i="173"/>
  <c r="FR8" i="173"/>
  <c r="FR11" i="173"/>
  <c r="FS5" i="173"/>
  <c r="FR6" i="173"/>
  <c r="FO13" i="173"/>
  <c r="FO28" i="171"/>
  <c r="FP20" i="171"/>
  <c r="FP28" i="172"/>
  <c r="FQ6" i="172"/>
  <c r="FS27" i="172"/>
  <c r="FS31" i="172"/>
  <c r="CQ119" i="104" s="1"/>
  <c r="FS25" i="172"/>
  <c r="FS26" i="172"/>
  <c r="FS24" i="172"/>
  <c r="FS23" i="172"/>
  <c r="FS22" i="172"/>
  <c r="FS21" i="172"/>
  <c r="FS19" i="172"/>
  <c r="FS20" i="172"/>
  <c r="FS15" i="172"/>
  <c r="FS13" i="172"/>
  <c r="FS17" i="172"/>
  <c r="FS18" i="172"/>
  <c r="FS16" i="172"/>
  <c r="FS14" i="172"/>
  <c r="FS11" i="172"/>
  <c r="FS12" i="172"/>
  <c r="FS10" i="172"/>
  <c r="FS9" i="172"/>
  <c r="FS8" i="172"/>
  <c r="FT5" i="172"/>
  <c r="FS7" i="172"/>
  <c r="FS26" i="171"/>
  <c r="FS25" i="171"/>
  <c r="FS24" i="171"/>
  <c r="FS22" i="171"/>
  <c r="FS27" i="171"/>
  <c r="FS23" i="171"/>
  <c r="FS18" i="171"/>
  <c r="FS16" i="171"/>
  <c r="FS14" i="171"/>
  <c r="FS12" i="171"/>
  <c r="FS21" i="171"/>
  <c r="FS17" i="171"/>
  <c r="FS15" i="171"/>
  <c r="FS13" i="171"/>
  <c r="FS19" i="171"/>
  <c r="FT5" i="171"/>
  <c r="FS9" i="171"/>
  <c r="FS8" i="171"/>
  <c r="FS11" i="171"/>
  <c r="FS7" i="171"/>
  <c r="FS10" i="171"/>
  <c r="FS6" i="171"/>
  <c r="FU27" i="170"/>
  <c r="FU26" i="170"/>
  <c r="FU25" i="170"/>
  <c r="FU20" i="170"/>
  <c r="FU22" i="170"/>
  <c r="FU21" i="170"/>
  <c r="FU18" i="170"/>
  <c r="FU16" i="170"/>
  <c r="FU14" i="170"/>
  <c r="FU23" i="170"/>
  <c r="FU24" i="170"/>
  <c r="FU19" i="170"/>
  <c r="FU15" i="170"/>
  <c r="FU11" i="170"/>
  <c r="FU17" i="170"/>
  <c r="FU9" i="170"/>
  <c r="FU8" i="170"/>
  <c r="FU12" i="170"/>
  <c r="FU7" i="170"/>
  <c r="FV5" i="170"/>
  <c r="FR6" i="170"/>
  <c r="FP10" i="170"/>
  <c r="FP28" i="169"/>
  <c r="FQ6" i="169"/>
  <c r="FS27" i="169"/>
  <c r="FS26" i="169"/>
  <c r="FS24" i="169"/>
  <c r="FS25" i="169"/>
  <c r="FS22" i="169"/>
  <c r="FS21" i="169"/>
  <c r="FS23" i="169"/>
  <c r="FS20" i="169"/>
  <c r="FS19" i="169"/>
  <c r="FS18" i="169"/>
  <c r="FS16" i="169"/>
  <c r="FS15" i="169"/>
  <c r="FS14" i="169"/>
  <c r="FS13" i="169"/>
  <c r="FS17" i="169"/>
  <c r="FS12" i="169"/>
  <c r="FS11" i="169"/>
  <c r="FS10" i="169"/>
  <c r="FS9" i="169"/>
  <c r="FS8" i="169"/>
  <c r="FT5" i="169"/>
  <c r="FS7" i="169"/>
  <c r="FK27" i="168"/>
  <c r="FK26" i="168"/>
  <c r="FK25" i="168"/>
  <c r="FK22" i="168"/>
  <c r="FK24" i="168"/>
  <c r="FK23" i="168"/>
  <c r="FK20" i="168"/>
  <c r="FK21" i="168"/>
  <c r="FK19" i="168"/>
  <c r="FK16" i="168"/>
  <c r="FK17" i="168"/>
  <c r="FK15" i="168"/>
  <c r="FK18" i="168"/>
  <c r="FK12" i="168"/>
  <c r="FK14" i="168"/>
  <c r="FK10" i="168"/>
  <c r="FK11" i="168"/>
  <c r="FL5" i="168"/>
  <c r="CQ117" i="104" l="1"/>
  <c r="FT31" i="170"/>
  <c r="CO120" i="104"/>
  <c r="FR31" i="169"/>
  <c r="CO118" i="104"/>
  <c r="FR31" i="171"/>
  <c r="FS27" i="173"/>
  <c r="FS23" i="173"/>
  <c r="FS26" i="173"/>
  <c r="FS22" i="173"/>
  <c r="FS25" i="173"/>
  <c r="FS21" i="173"/>
  <c r="FS19" i="173"/>
  <c r="FS18" i="173"/>
  <c r="FS24" i="173"/>
  <c r="FS20" i="173"/>
  <c r="FS17" i="173"/>
  <c r="FS16" i="173"/>
  <c r="FS14" i="173"/>
  <c r="FS15" i="173"/>
  <c r="FS11" i="173"/>
  <c r="FS7" i="173"/>
  <c r="FS8" i="173"/>
  <c r="FS12" i="173"/>
  <c r="FT5" i="173"/>
  <c r="FS10" i="173"/>
  <c r="FS6" i="173"/>
  <c r="FP13" i="173"/>
  <c r="FT26" i="171"/>
  <c r="FT21" i="171"/>
  <c r="FT25" i="171"/>
  <c r="FT24" i="171"/>
  <c r="FT27" i="171"/>
  <c r="FT23" i="171"/>
  <c r="FT12" i="171"/>
  <c r="FT17" i="171"/>
  <c r="FT19" i="171"/>
  <c r="FT22" i="171"/>
  <c r="FT9" i="171"/>
  <c r="FT8" i="171"/>
  <c r="FT16" i="171"/>
  <c r="FT15" i="171"/>
  <c r="FT14" i="171"/>
  <c r="FT11" i="171"/>
  <c r="FT7" i="171"/>
  <c r="FT10" i="171"/>
  <c r="FT13" i="171"/>
  <c r="FT6" i="171"/>
  <c r="FT18" i="171"/>
  <c r="FU5" i="171"/>
  <c r="FT31" i="172"/>
  <c r="CR119" i="104" s="1"/>
  <c r="FT26" i="172"/>
  <c r="FT24" i="172"/>
  <c r="FT22" i="172"/>
  <c r="FT21" i="172"/>
  <c r="FT23" i="172"/>
  <c r="FT25" i="172"/>
  <c r="FT27" i="172"/>
  <c r="FT17" i="172"/>
  <c r="FT19" i="172"/>
  <c r="FT18" i="172"/>
  <c r="FT20" i="172"/>
  <c r="FT15" i="172"/>
  <c r="FT16" i="172"/>
  <c r="FT14" i="172"/>
  <c r="FT11" i="172"/>
  <c r="FT12" i="172"/>
  <c r="FT10" i="172"/>
  <c r="FT9" i="172"/>
  <c r="FT13" i="172"/>
  <c r="FU5" i="172"/>
  <c r="FT7" i="172"/>
  <c r="FT8" i="172"/>
  <c r="FQ28" i="172"/>
  <c r="FR6" i="172"/>
  <c r="FP28" i="171"/>
  <c r="FQ20" i="171"/>
  <c r="FQ10" i="170"/>
  <c r="FS6" i="170"/>
  <c r="FV26" i="170"/>
  <c r="FV25" i="170"/>
  <c r="FV27" i="170"/>
  <c r="FV24" i="170"/>
  <c r="FV23" i="170"/>
  <c r="FV22" i="170"/>
  <c r="FV21" i="170"/>
  <c r="FV20" i="170"/>
  <c r="FV17" i="170"/>
  <c r="FV15" i="170"/>
  <c r="FV14" i="170"/>
  <c r="FV18" i="170"/>
  <c r="FV16" i="170"/>
  <c r="FV19" i="170"/>
  <c r="FV11" i="170"/>
  <c r="FV8" i="170"/>
  <c r="FV12" i="170"/>
  <c r="FV7" i="170"/>
  <c r="FV9" i="170"/>
  <c r="FW5" i="170"/>
  <c r="FT26" i="169"/>
  <c r="FT27" i="169"/>
  <c r="FT24" i="169"/>
  <c r="FT21" i="169"/>
  <c r="FT23" i="169"/>
  <c r="FT18" i="169"/>
  <c r="FT25" i="169"/>
  <c r="FT20" i="169"/>
  <c r="FT22" i="169"/>
  <c r="FT17" i="169"/>
  <c r="FT16" i="169"/>
  <c r="FT13" i="169"/>
  <c r="FT19" i="169"/>
  <c r="FT14" i="169"/>
  <c r="FT15" i="169"/>
  <c r="FT12" i="169"/>
  <c r="FT11" i="169"/>
  <c r="FT10" i="169"/>
  <c r="FT9" i="169"/>
  <c r="FT8" i="169"/>
  <c r="FU5" i="169"/>
  <c r="FT7" i="169"/>
  <c r="FQ28" i="169"/>
  <c r="FR6" i="169"/>
  <c r="FL27" i="168"/>
  <c r="FL26" i="168"/>
  <c r="FL25" i="168"/>
  <c r="FL24" i="168"/>
  <c r="FL22" i="168"/>
  <c r="FL21" i="168"/>
  <c r="FL23" i="168"/>
  <c r="FL19" i="168"/>
  <c r="FL17" i="168"/>
  <c r="FL15" i="168"/>
  <c r="FL18" i="168"/>
  <c r="FL12" i="168"/>
  <c r="FL16" i="168"/>
  <c r="FL14" i="168"/>
  <c r="FL10" i="168"/>
  <c r="FL11" i="168"/>
  <c r="FL20" i="168"/>
  <c r="FM5" i="168"/>
  <c r="CP118" i="104" l="1"/>
  <c r="FS31" i="171"/>
  <c r="CP120" i="104"/>
  <c r="FS31" i="169"/>
  <c r="CR117" i="104"/>
  <c r="FU31" i="170"/>
  <c r="FT27" i="173"/>
  <c r="FT26" i="173"/>
  <c r="FT23" i="173"/>
  <c r="FT25" i="173"/>
  <c r="FT21" i="173"/>
  <c r="FT19" i="173"/>
  <c r="FT24" i="173"/>
  <c r="FT20" i="173"/>
  <c r="FT22" i="173"/>
  <c r="FT18" i="173"/>
  <c r="FT17" i="173"/>
  <c r="FT16" i="173"/>
  <c r="FT12" i="173"/>
  <c r="FT14" i="173"/>
  <c r="FT15" i="173"/>
  <c r="FT11" i="173"/>
  <c r="FT7" i="173"/>
  <c r="FT8" i="173"/>
  <c r="FT6" i="173"/>
  <c r="FT10" i="173"/>
  <c r="FU5" i="173"/>
  <c r="FQ13" i="173"/>
  <c r="FU31" i="172"/>
  <c r="CS119" i="104" s="1"/>
  <c r="FU27" i="172"/>
  <c r="FU23" i="172"/>
  <c r="FU25" i="172"/>
  <c r="FU21" i="172"/>
  <c r="FU24" i="172"/>
  <c r="FU22" i="172"/>
  <c r="FU19" i="172"/>
  <c r="FU18" i="172"/>
  <c r="FU26" i="172"/>
  <c r="FU15" i="172"/>
  <c r="FU20" i="172"/>
  <c r="FU17" i="172"/>
  <c r="FU16" i="172"/>
  <c r="FU12" i="172"/>
  <c r="FU10" i="172"/>
  <c r="FU13" i="172"/>
  <c r="FU14" i="172"/>
  <c r="FU11" i="172"/>
  <c r="FU7" i="172"/>
  <c r="FU9" i="172"/>
  <c r="FU8" i="172"/>
  <c r="FV5" i="172"/>
  <c r="FQ28" i="171"/>
  <c r="FR20" i="171"/>
  <c r="FR28" i="172"/>
  <c r="FS6" i="172"/>
  <c r="FU26" i="171"/>
  <c r="FU21" i="171"/>
  <c r="FU25" i="171"/>
  <c r="FU24" i="171"/>
  <c r="FU27" i="171"/>
  <c r="FU23" i="171"/>
  <c r="FU22" i="171"/>
  <c r="FU17" i="171"/>
  <c r="FU15" i="171"/>
  <c r="FU19" i="171"/>
  <c r="FU9" i="171"/>
  <c r="FU8" i="171"/>
  <c r="FU16" i="171"/>
  <c r="FU14" i="171"/>
  <c r="FU11" i="171"/>
  <c r="FU7" i="171"/>
  <c r="FU10" i="171"/>
  <c r="FU13" i="171"/>
  <c r="FU12" i="171"/>
  <c r="FU6" i="171"/>
  <c r="FU18" i="171"/>
  <c r="FV5" i="171"/>
  <c r="FT6" i="170"/>
  <c r="FW25" i="170"/>
  <c r="FW27" i="170"/>
  <c r="FW22" i="170"/>
  <c r="FW26" i="170"/>
  <c r="FW24" i="170"/>
  <c r="FW23" i="170"/>
  <c r="FW19" i="170"/>
  <c r="FW18" i="170"/>
  <c r="FW16" i="170"/>
  <c r="FW20" i="170"/>
  <c r="FW15" i="170"/>
  <c r="FW17" i="170"/>
  <c r="FW21" i="170"/>
  <c r="FW9" i="170"/>
  <c r="FW14" i="170"/>
  <c r="FW11" i="170"/>
  <c r="FW12" i="170"/>
  <c r="FW7" i="170"/>
  <c r="FW8" i="170"/>
  <c r="FX5" i="170"/>
  <c r="FR10" i="170"/>
  <c r="FU27" i="169"/>
  <c r="FU26" i="169"/>
  <c r="FU23" i="169"/>
  <c r="FU24" i="169"/>
  <c r="FU25" i="169"/>
  <c r="FU18" i="169"/>
  <c r="FU16" i="169"/>
  <c r="FU21" i="169"/>
  <c r="FU20" i="169"/>
  <c r="FU22" i="169"/>
  <c r="FU17" i="169"/>
  <c r="FU15" i="169"/>
  <c r="FU19" i="169"/>
  <c r="FU13" i="169"/>
  <c r="FU12" i="169"/>
  <c r="FU11" i="169"/>
  <c r="FU10" i="169"/>
  <c r="FU14" i="169"/>
  <c r="FU9" i="169"/>
  <c r="FU8" i="169"/>
  <c r="FU7" i="169"/>
  <c r="FV5" i="169"/>
  <c r="FR28" i="169"/>
  <c r="FS6" i="169"/>
  <c r="FM26" i="168"/>
  <c r="FM27" i="168"/>
  <c r="FM25" i="168"/>
  <c r="FM24" i="168"/>
  <c r="FM22" i="168"/>
  <c r="FM21" i="168"/>
  <c r="FM23" i="168"/>
  <c r="FM20" i="168"/>
  <c r="FM17" i="168"/>
  <c r="FM19" i="168"/>
  <c r="FM18" i="168"/>
  <c r="FM12" i="168"/>
  <c r="FM16" i="168"/>
  <c r="FM14" i="168"/>
  <c r="FM11" i="168"/>
  <c r="FM15" i="168"/>
  <c r="FN5" i="168"/>
  <c r="FM10" i="168"/>
  <c r="CS117" i="104" l="1"/>
  <c r="FV31" i="170"/>
  <c r="CQ120" i="104"/>
  <c r="FT31" i="169"/>
  <c r="CQ118" i="104"/>
  <c r="FT31" i="171"/>
  <c r="FR13" i="173"/>
  <c r="FU27" i="173"/>
  <c r="FU26" i="173"/>
  <c r="FU25" i="173"/>
  <c r="FU23" i="173"/>
  <c r="FU22" i="173"/>
  <c r="FU21" i="173"/>
  <c r="FU24" i="173"/>
  <c r="FU17" i="173"/>
  <c r="FU19" i="173"/>
  <c r="FU15" i="173"/>
  <c r="FU20" i="173"/>
  <c r="FU18" i="173"/>
  <c r="FU16" i="173"/>
  <c r="FU11" i="173"/>
  <c r="FU10" i="173"/>
  <c r="FU12" i="173"/>
  <c r="FU7" i="173"/>
  <c r="FU14" i="173"/>
  <c r="FU8" i="173"/>
  <c r="FU6" i="173"/>
  <c r="FV5" i="173"/>
  <c r="FR28" i="171"/>
  <c r="FS20" i="171"/>
  <c r="FV26" i="171"/>
  <c r="FV25" i="171"/>
  <c r="FV24" i="171"/>
  <c r="FV27" i="171"/>
  <c r="FV23" i="171"/>
  <c r="FV22" i="171"/>
  <c r="FV17" i="171"/>
  <c r="FV15" i="171"/>
  <c r="FV13" i="171"/>
  <c r="FV19" i="171"/>
  <c r="FV21" i="171"/>
  <c r="FV18" i="171"/>
  <c r="FV16" i="171"/>
  <c r="FV14" i="171"/>
  <c r="FV9" i="171"/>
  <c r="FV8" i="171"/>
  <c r="FV11" i="171"/>
  <c r="FV7" i="171"/>
  <c r="FV10" i="171"/>
  <c r="FV12" i="171"/>
  <c r="FV6" i="171"/>
  <c r="FW5" i="171"/>
  <c r="FV31" i="172"/>
  <c r="CT119" i="104" s="1"/>
  <c r="FV27" i="172"/>
  <c r="FV26" i="172"/>
  <c r="FV24" i="172"/>
  <c r="FV21" i="172"/>
  <c r="FV23" i="172"/>
  <c r="FV22" i="172"/>
  <c r="FV25" i="172"/>
  <c r="FV18" i="172"/>
  <c r="FV20" i="172"/>
  <c r="FV19" i="172"/>
  <c r="FV17" i="172"/>
  <c r="FV16" i="172"/>
  <c r="FV14" i="172"/>
  <c r="FV9" i="172"/>
  <c r="FV8" i="172"/>
  <c r="FV13" i="172"/>
  <c r="FV15" i="172"/>
  <c r="FV11" i="172"/>
  <c r="FV12" i="172"/>
  <c r="FV7" i="172"/>
  <c r="FV10" i="172"/>
  <c r="FW5" i="172"/>
  <c r="FS28" i="172"/>
  <c r="FT6" i="172"/>
  <c r="FS10" i="170"/>
  <c r="FX27" i="170"/>
  <c r="FX24" i="170"/>
  <c r="FX26" i="170"/>
  <c r="FX25" i="170"/>
  <c r="FX23" i="170"/>
  <c r="FX22" i="170"/>
  <c r="FX19" i="170"/>
  <c r="FX21" i="170"/>
  <c r="FX20" i="170"/>
  <c r="FX15" i="170"/>
  <c r="FX17" i="170"/>
  <c r="FX11" i="170"/>
  <c r="FX12" i="170"/>
  <c r="FX14" i="170"/>
  <c r="FX18" i="170"/>
  <c r="FX16" i="170"/>
  <c r="FX8" i="170"/>
  <c r="FX9" i="170"/>
  <c r="FX7" i="170"/>
  <c r="FY5" i="170"/>
  <c r="FU6" i="170"/>
  <c r="FS28" i="169"/>
  <c r="FT6" i="169"/>
  <c r="FV26" i="169"/>
  <c r="FV25" i="169"/>
  <c r="FV27" i="169"/>
  <c r="FV21" i="169"/>
  <c r="FV23" i="169"/>
  <c r="FV22" i="169"/>
  <c r="FV24" i="169"/>
  <c r="FV20" i="169"/>
  <c r="FV19" i="169"/>
  <c r="FV17" i="169"/>
  <c r="FV18" i="169"/>
  <c r="FV14" i="169"/>
  <c r="FV16" i="169"/>
  <c r="FV12" i="169"/>
  <c r="FV15" i="169"/>
  <c r="FV11" i="169"/>
  <c r="FV13" i="169"/>
  <c r="FV10" i="169"/>
  <c r="FV8" i="169"/>
  <c r="FW5" i="169"/>
  <c r="FV7" i="169"/>
  <c r="FV9" i="169"/>
  <c r="FN27" i="168"/>
  <c r="FN25" i="168"/>
  <c r="FN24" i="168"/>
  <c r="FN26" i="168"/>
  <c r="FN23" i="168"/>
  <c r="FN20" i="168"/>
  <c r="FN17" i="168"/>
  <c r="FN19" i="168"/>
  <c r="FN21" i="168"/>
  <c r="FN22" i="168"/>
  <c r="FN18" i="168"/>
  <c r="FN15" i="168"/>
  <c r="FN16" i="168"/>
  <c r="FN14" i="168"/>
  <c r="FN11" i="168"/>
  <c r="FN10" i="168"/>
  <c r="FN12" i="168"/>
  <c r="FO5" i="168"/>
  <c r="CR118" i="104" l="1"/>
  <c r="FU31" i="171"/>
  <c r="CR120" i="104"/>
  <c r="FU31" i="169"/>
  <c r="CT117" i="104"/>
  <c r="FW31" i="170"/>
  <c r="FV27" i="173"/>
  <c r="FV26" i="173"/>
  <c r="FV25" i="173"/>
  <c r="FV24" i="173"/>
  <c r="FV22" i="173"/>
  <c r="FV21" i="173"/>
  <c r="FV18" i="173"/>
  <c r="FV23" i="173"/>
  <c r="FV20" i="173"/>
  <c r="FV16" i="173"/>
  <c r="FV14" i="173"/>
  <c r="FV17" i="173"/>
  <c r="FV19" i="173"/>
  <c r="FV11" i="173"/>
  <c r="FV15" i="173"/>
  <c r="FV12" i="173"/>
  <c r="FV8" i="173"/>
  <c r="FV7" i="173"/>
  <c r="FV6" i="173"/>
  <c r="FW5" i="173"/>
  <c r="FV10" i="173"/>
  <c r="FS13" i="173"/>
  <c r="FT28" i="172"/>
  <c r="FU6" i="172"/>
  <c r="FW31" i="172"/>
  <c r="CU119" i="104" s="1"/>
  <c r="FW27" i="172"/>
  <c r="FW25" i="172"/>
  <c r="FW23" i="172"/>
  <c r="FW26" i="172"/>
  <c r="FW24" i="172"/>
  <c r="FW21" i="172"/>
  <c r="FW20" i="172"/>
  <c r="FW19" i="172"/>
  <c r="FW22" i="172"/>
  <c r="FW17" i="172"/>
  <c r="FW16" i="172"/>
  <c r="FW14" i="172"/>
  <c r="FW18" i="172"/>
  <c r="FW15" i="172"/>
  <c r="FW13" i="172"/>
  <c r="FW12" i="172"/>
  <c r="FW10" i="172"/>
  <c r="FW7" i="172"/>
  <c r="FW11" i="172"/>
  <c r="FW9" i="172"/>
  <c r="FW8" i="172"/>
  <c r="FX5" i="172"/>
  <c r="FW25" i="171"/>
  <c r="FW24" i="171"/>
  <c r="FW27" i="171"/>
  <c r="FW23" i="171"/>
  <c r="FW22" i="171"/>
  <c r="FW17" i="171"/>
  <c r="FW15" i="171"/>
  <c r="FW13" i="171"/>
  <c r="FW19" i="171"/>
  <c r="FW21" i="171"/>
  <c r="FW26" i="171"/>
  <c r="FW18" i="171"/>
  <c r="FW16" i="171"/>
  <c r="FW14" i="171"/>
  <c r="FW11" i="171"/>
  <c r="FW10" i="171"/>
  <c r="FW12" i="171"/>
  <c r="FW7" i="171"/>
  <c r="FX5" i="171"/>
  <c r="FW6" i="171"/>
  <c r="FW9" i="171"/>
  <c r="FW8" i="171"/>
  <c r="FT20" i="171"/>
  <c r="FS28" i="171"/>
  <c r="FV6" i="170"/>
  <c r="FY27" i="170"/>
  <c r="FY25" i="170"/>
  <c r="FY26" i="170"/>
  <c r="FY21" i="170"/>
  <c r="FY24" i="170"/>
  <c r="FY23" i="170"/>
  <c r="FY22" i="170"/>
  <c r="FY17" i="170"/>
  <c r="FY15" i="170"/>
  <c r="FY19" i="170"/>
  <c r="FY18" i="170"/>
  <c r="FY16" i="170"/>
  <c r="FY20" i="170"/>
  <c r="FY14" i="170"/>
  <c r="FY12" i="170"/>
  <c r="FY11" i="170"/>
  <c r="FY8" i="170"/>
  <c r="FY9" i="170"/>
  <c r="FZ5" i="170"/>
  <c r="FY7" i="170"/>
  <c r="FT10" i="170"/>
  <c r="FT28" i="169"/>
  <c r="FU6" i="169"/>
  <c r="FW24" i="169"/>
  <c r="FW27" i="169"/>
  <c r="FW25" i="169"/>
  <c r="FW23" i="169"/>
  <c r="FW22" i="169"/>
  <c r="FW26" i="169"/>
  <c r="FW21" i="169"/>
  <c r="FW20" i="169"/>
  <c r="FW17" i="169"/>
  <c r="FW15" i="169"/>
  <c r="FW19" i="169"/>
  <c r="FW18" i="169"/>
  <c r="FW14" i="169"/>
  <c r="FW13" i="169"/>
  <c r="FW16" i="169"/>
  <c r="FW11" i="169"/>
  <c r="FW12" i="169"/>
  <c r="FW8" i="169"/>
  <c r="FX5" i="169"/>
  <c r="FW10" i="169"/>
  <c r="FW7" i="169"/>
  <c r="FW9" i="169"/>
  <c r="FO27" i="168"/>
  <c r="FO26" i="168"/>
  <c r="FO25" i="168"/>
  <c r="FO22" i="168"/>
  <c r="FO23" i="168"/>
  <c r="FO24" i="168"/>
  <c r="FO20" i="168"/>
  <c r="FO19" i="168"/>
  <c r="FO21" i="168"/>
  <c r="FO17" i="168"/>
  <c r="FO18" i="168"/>
  <c r="FO16" i="168"/>
  <c r="FO14" i="168"/>
  <c r="FO11" i="168"/>
  <c r="FO10" i="168"/>
  <c r="FO15" i="168"/>
  <c r="FO12" i="168"/>
  <c r="FP5" i="168"/>
  <c r="CU117" i="104" l="1"/>
  <c r="FX31" i="170"/>
  <c r="CS120" i="104"/>
  <c r="FV31" i="169"/>
  <c r="CS118" i="104"/>
  <c r="FV31" i="171"/>
  <c r="FW27" i="173"/>
  <c r="FW26" i="173"/>
  <c r="FW24" i="173"/>
  <c r="FW25" i="173"/>
  <c r="FW23" i="173"/>
  <c r="FW20" i="173"/>
  <c r="FW22" i="173"/>
  <c r="FW21" i="173"/>
  <c r="FW18" i="173"/>
  <c r="FW17" i="173"/>
  <c r="FW19" i="173"/>
  <c r="FW15" i="173"/>
  <c r="FW16" i="173"/>
  <c r="FW10" i="173"/>
  <c r="FW12" i="173"/>
  <c r="FW7" i="173"/>
  <c r="FW14" i="173"/>
  <c r="FW6" i="173"/>
  <c r="FW8" i="173"/>
  <c r="FX5" i="173"/>
  <c r="FW11" i="173"/>
  <c r="FT13" i="173"/>
  <c r="FX24" i="171"/>
  <c r="FX27" i="171"/>
  <c r="FX23" i="171"/>
  <c r="FX22" i="171"/>
  <c r="FX26" i="171"/>
  <c r="FX21" i="171"/>
  <c r="FX25" i="171"/>
  <c r="FX19" i="171"/>
  <c r="FX11" i="171"/>
  <c r="FX18" i="171"/>
  <c r="FX10" i="171"/>
  <c r="FX16" i="171"/>
  <c r="FX14" i="171"/>
  <c r="FX15" i="171"/>
  <c r="FX12" i="171"/>
  <c r="FX6" i="171"/>
  <c r="FX13" i="171"/>
  <c r="FX17" i="171"/>
  <c r="FX9" i="171"/>
  <c r="FX8" i="171"/>
  <c r="FX7" i="171"/>
  <c r="FY5" i="171"/>
  <c r="FX27" i="172"/>
  <c r="FX31" i="172"/>
  <c r="CV119" i="104" s="1"/>
  <c r="FX25" i="172"/>
  <c r="FX26" i="172"/>
  <c r="FX24" i="172"/>
  <c r="FX23" i="172"/>
  <c r="FX20" i="172"/>
  <c r="FX22" i="172"/>
  <c r="FX21" i="172"/>
  <c r="FX18" i="172"/>
  <c r="FX19" i="172"/>
  <c r="FX17" i="172"/>
  <c r="FX16" i="172"/>
  <c r="FX12" i="172"/>
  <c r="FX15" i="172"/>
  <c r="FX13" i="172"/>
  <c r="FX14" i="172"/>
  <c r="FX11" i="172"/>
  <c r="FX9" i="172"/>
  <c r="FX8" i="172"/>
  <c r="FY5" i="172"/>
  <c r="FX10" i="172"/>
  <c r="FX7" i="172"/>
  <c r="FT28" i="171"/>
  <c r="FU20" i="171"/>
  <c r="FU28" i="172"/>
  <c r="FV6" i="172"/>
  <c r="FU10" i="170"/>
  <c r="FW6" i="170"/>
  <c r="FZ27" i="170"/>
  <c r="FZ23" i="170"/>
  <c r="FZ26" i="170"/>
  <c r="FZ24" i="170"/>
  <c r="FZ25" i="170"/>
  <c r="FZ21" i="170"/>
  <c r="FZ19" i="170"/>
  <c r="FZ20" i="170"/>
  <c r="FZ18" i="170"/>
  <c r="FZ16" i="170"/>
  <c r="FZ14" i="170"/>
  <c r="FZ22" i="170"/>
  <c r="FZ17" i="170"/>
  <c r="FZ9" i="170"/>
  <c r="FZ15" i="170"/>
  <c r="FZ7" i="170"/>
  <c r="FZ12" i="170"/>
  <c r="FZ8" i="170"/>
  <c r="GA5" i="170"/>
  <c r="FZ11" i="170"/>
  <c r="FX27" i="169"/>
  <c r="FX26" i="169"/>
  <c r="FX25" i="169"/>
  <c r="FX23" i="169"/>
  <c r="FX22" i="169"/>
  <c r="FX24" i="169"/>
  <c r="FX21" i="169"/>
  <c r="FX20" i="169"/>
  <c r="FX18" i="169"/>
  <c r="FX16" i="169"/>
  <c r="FX17" i="169"/>
  <c r="FX15" i="169"/>
  <c r="FX14" i="169"/>
  <c r="FX12" i="169"/>
  <c r="FX19" i="169"/>
  <c r="FX10" i="169"/>
  <c r="FX9" i="169"/>
  <c r="FX8" i="169"/>
  <c r="FX13" i="169"/>
  <c r="FX11" i="169"/>
  <c r="FX7" i="169"/>
  <c r="FY5" i="169"/>
  <c r="FU28" i="169"/>
  <c r="FV6" i="169"/>
  <c r="FP27" i="168"/>
  <c r="FP26" i="168"/>
  <c r="FP25" i="168"/>
  <c r="FP23" i="168"/>
  <c r="FP20" i="168"/>
  <c r="FP24" i="168"/>
  <c r="FP19" i="168"/>
  <c r="FP21" i="168"/>
  <c r="FP22" i="168"/>
  <c r="FP17" i="168"/>
  <c r="FP18" i="168"/>
  <c r="FP16" i="168"/>
  <c r="FP11" i="168"/>
  <c r="FP15" i="168"/>
  <c r="FP12" i="168"/>
  <c r="FP10" i="168"/>
  <c r="FQ5" i="168"/>
  <c r="FP14" i="168"/>
  <c r="CT118" i="104" l="1"/>
  <c r="FW31" i="171"/>
  <c r="CT120" i="104"/>
  <c r="FW31" i="169"/>
  <c r="CV117" i="104"/>
  <c r="FY31" i="170"/>
  <c r="FU13" i="173"/>
  <c r="FX27" i="173"/>
  <c r="FX26" i="173"/>
  <c r="FX25" i="173"/>
  <c r="FX23" i="173"/>
  <c r="FX24" i="173"/>
  <c r="FX20" i="173"/>
  <c r="FX22" i="173"/>
  <c r="FX21" i="173"/>
  <c r="FX18" i="173"/>
  <c r="FX16" i="173"/>
  <c r="FX17" i="173"/>
  <c r="FX19" i="173"/>
  <c r="FX15" i="173"/>
  <c r="FX12" i="173"/>
  <c r="FX14" i="173"/>
  <c r="FX8" i="173"/>
  <c r="FY5" i="173"/>
  <c r="FX11" i="173"/>
  <c r="FX10" i="173"/>
  <c r="FX6" i="173"/>
  <c r="FX7" i="173"/>
  <c r="FY31" i="172"/>
  <c r="CW119" i="104" s="1"/>
  <c r="FY25" i="172"/>
  <c r="FY27" i="172"/>
  <c r="FY26" i="172"/>
  <c r="FY24" i="172"/>
  <c r="FY23" i="172"/>
  <c r="FY22" i="172"/>
  <c r="FY20" i="172"/>
  <c r="FY19" i="172"/>
  <c r="FY21" i="172"/>
  <c r="FY16" i="172"/>
  <c r="FY18" i="172"/>
  <c r="FY15" i="172"/>
  <c r="FY13" i="172"/>
  <c r="FY14" i="172"/>
  <c r="FY11" i="172"/>
  <c r="FY10" i="172"/>
  <c r="FY12" i="172"/>
  <c r="FY17" i="172"/>
  <c r="FY9" i="172"/>
  <c r="FY8" i="172"/>
  <c r="FZ5" i="172"/>
  <c r="FY7" i="172"/>
  <c r="FV28" i="172"/>
  <c r="FW6" i="172"/>
  <c r="FY27" i="171"/>
  <c r="FY23" i="171"/>
  <c r="FY22" i="171"/>
  <c r="FY26" i="171"/>
  <c r="FY21" i="171"/>
  <c r="FY25" i="171"/>
  <c r="FY19" i="171"/>
  <c r="FY11" i="171"/>
  <c r="FY10" i="171"/>
  <c r="FY18" i="171"/>
  <c r="FY16" i="171"/>
  <c r="FY24" i="171"/>
  <c r="FY14" i="171"/>
  <c r="FY15" i="171"/>
  <c r="FY12" i="171"/>
  <c r="FY6" i="171"/>
  <c r="FY13" i="171"/>
  <c r="FY17" i="171"/>
  <c r="FY9" i="171"/>
  <c r="FY8" i="171"/>
  <c r="FY7" i="171"/>
  <c r="FZ5" i="171"/>
  <c r="FV20" i="171"/>
  <c r="FU28" i="171"/>
  <c r="GA27" i="170"/>
  <c r="GA26" i="170"/>
  <c r="GA25" i="170"/>
  <c r="GA24" i="170"/>
  <c r="GA23" i="170"/>
  <c r="GA22" i="170"/>
  <c r="GA19" i="170"/>
  <c r="GA21" i="170"/>
  <c r="GA20" i="170"/>
  <c r="GA18" i="170"/>
  <c r="GA12" i="170"/>
  <c r="GA14" i="170"/>
  <c r="GA17" i="170"/>
  <c r="GA16" i="170"/>
  <c r="GA15" i="170"/>
  <c r="GA11" i="170"/>
  <c r="GA9" i="170"/>
  <c r="GA8" i="170"/>
  <c r="GB5" i="170"/>
  <c r="GA7" i="170"/>
  <c r="FX6" i="170"/>
  <c r="FV10" i="170"/>
  <c r="FV28" i="169"/>
  <c r="FW6" i="169"/>
  <c r="FY27" i="169"/>
  <c r="FY26" i="169"/>
  <c r="FY25" i="169"/>
  <c r="FY23" i="169"/>
  <c r="FY22" i="169"/>
  <c r="FY24" i="169"/>
  <c r="FY17" i="169"/>
  <c r="FY19" i="169"/>
  <c r="FY18" i="169"/>
  <c r="FY16" i="169"/>
  <c r="FY12" i="169"/>
  <c r="FY20" i="169"/>
  <c r="FY21" i="169"/>
  <c r="FY15" i="169"/>
  <c r="FY14" i="169"/>
  <c r="FY9" i="169"/>
  <c r="FY13" i="169"/>
  <c r="FY11" i="169"/>
  <c r="FY10" i="169"/>
  <c r="FY7" i="169"/>
  <c r="FY8" i="169"/>
  <c r="FZ5" i="169"/>
  <c r="FQ27" i="168"/>
  <c r="FQ25" i="168"/>
  <c r="FQ26" i="168"/>
  <c r="FQ22" i="168"/>
  <c r="FQ21" i="168"/>
  <c r="FQ23" i="168"/>
  <c r="FQ24" i="168"/>
  <c r="FQ19" i="168"/>
  <c r="FQ20" i="168"/>
  <c r="FQ18" i="168"/>
  <c r="FQ16" i="168"/>
  <c r="FQ17" i="168"/>
  <c r="FQ11" i="168"/>
  <c r="FQ10" i="168"/>
  <c r="FQ15" i="168"/>
  <c r="FQ12" i="168"/>
  <c r="FR5" i="168"/>
  <c r="FQ14" i="168"/>
  <c r="CW117" i="104" l="1"/>
  <c r="FZ31" i="170"/>
  <c r="CU120" i="104"/>
  <c r="FX31" i="169"/>
  <c r="CU118" i="104"/>
  <c r="FX31" i="171"/>
  <c r="FV13" i="173"/>
  <c r="FY27" i="173"/>
  <c r="FY26" i="173"/>
  <c r="FY25" i="173"/>
  <c r="FY24" i="173"/>
  <c r="FY23" i="173"/>
  <c r="FY22" i="173"/>
  <c r="FY19" i="173"/>
  <c r="FY20" i="173"/>
  <c r="FY21" i="173"/>
  <c r="FY17" i="173"/>
  <c r="FY16" i="173"/>
  <c r="FY18" i="173"/>
  <c r="FY15" i="173"/>
  <c r="FY12" i="173"/>
  <c r="FY14" i="173"/>
  <c r="FY11" i="173"/>
  <c r="FY10" i="173"/>
  <c r="FY7" i="173"/>
  <c r="FY6" i="173"/>
  <c r="FY8" i="173"/>
  <c r="FZ5" i="173"/>
  <c r="FZ31" i="172"/>
  <c r="CX119" i="104" s="1"/>
  <c r="FZ26" i="172"/>
  <c r="FZ25" i="172"/>
  <c r="FZ27" i="172"/>
  <c r="FZ23" i="172"/>
  <c r="FZ20" i="172"/>
  <c r="FZ22" i="172"/>
  <c r="FZ17" i="172"/>
  <c r="FZ19" i="172"/>
  <c r="FZ21" i="172"/>
  <c r="FZ18" i="172"/>
  <c r="FZ15" i="172"/>
  <c r="FZ24" i="172"/>
  <c r="FZ16" i="172"/>
  <c r="FZ14" i="172"/>
  <c r="FZ11" i="172"/>
  <c r="FZ10" i="172"/>
  <c r="FZ12" i="172"/>
  <c r="FZ13" i="172"/>
  <c r="FZ9" i="172"/>
  <c r="FZ8" i="172"/>
  <c r="GA5" i="172"/>
  <c r="FZ7" i="172"/>
  <c r="FZ27" i="171"/>
  <c r="FZ23" i="171"/>
  <c r="FZ22" i="171"/>
  <c r="FZ26" i="171"/>
  <c r="FZ25" i="171"/>
  <c r="FZ24" i="171"/>
  <c r="FZ10" i="171"/>
  <c r="FZ21" i="171"/>
  <c r="FZ18" i="171"/>
  <c r="FZ16" i="171"/>
  <c r="FZ14" i="171"/>
  <c r="FZ17" i="171"/>
  <c r="FZ15" i="171"/>
  <c r="FZ13" i="171"/>
  <c r="FZ12" i="171"/>
  <c r="GA5" i="171"/>
  <c r="FZ9" i="171"/>
  <c r="FZ8" i="171"/>
  <c r="FZ19" i="171"/>
  <c r="FZ7" i="171"/>
  <c r="FZ11" i="171"/>
  <c r="FZ6" i="171"/>
  <c r="FW28" i="172"/>
  <c r="FX6" i="172"/>
  <c r="FV28" i="171"/>
  <c r="FW20" i="171"/>
  <c r="GB27" i="170"/>
  <c r="GB26" i="170"/>
  <c r="GB25" i="170"/>
  <c r="GB23" i="170"/>
  <c r="GB24" i="170"/>
  <c r="GB21" i="170"/>
  <c r="GB20" i="170"/>
  <c r="GB22" i="170"/>
  <c r="GB17" i="170"/>
  <c r="GB19" i="170"/>
  <c r="GB16" i="170"/>
  <c r="GB18" i="170"/>
  <c r="GB15" i="170"/>
  <c r="GB11" i="170"/>
  <c r="GB12" i="170"/>
  <c r="GB14" i="170"/>
  <c r="GB9" i="170"/>
  <c r="GC5" i="170"/>
  <c r="GB8" i="170"/>
  <c r="GB7" i="170"/>
  <c r="FW10" i="170"/>
  <c r="FY6" i="170"/>
  <c r="FZ27" i="169"/>
  <c r="FZ25" i="169"/>
  <c r="FZ24" i="169"/>
  <c r="FZ20" i="169"/>
  <c r="FZ23" i="169"/>
  <c r="FZ26" i="169"/>
  <c r="FZ21" i="169"/>
  <c r="FZ19" i="169"/>
  <c r="FZ22" i="169"/>
  <c r="FZ16" i="169"/>
  <c r="FZ17" i="169"/>
  <c r="FZ18" i="169"/>
  <c r="FZ14" i="169"/>
  <c r="FZ13" i="169"/>
  <c r="FZ11" i="169"/>
  <c r="FZ10" i="169"/>
  <c r="FZ12" i="169"/>
  <c r="FZ15" i="169"/>
  <c r="FZ7" i="169"/>
  <c r="FZ9" i="169"/>
  <c r="GA5" i="169"/>
  <c r="FZ8" i="169"/>
  <c r="FW28" i="169"/>
  <c r="FX6" i="169"/>
  <c r="FR25" i="168"/>
  <c r="FR27" i="168"/>
  <c r="FR26" i="168"/>
  <c r="FR24" i="168"/>
  <c r="FR20" i="168"/>
  <c r="FR21" i="168"/>
  <c r="FR18" i="168"/>
  <c r="FR16" i="168"/>
  <c r="FR23" i="168"/>
  <c r="FR22" i="168"/>
  <c r="FR17" i="168"/>
  <c r="FR14" i="168"/>
  <c r="FR15" i="168"/>
  <c r="FR11" i="168"/>
  <c r="FR19" i="168"/>
  <c r="FR12" i="168"/>
  <c r="FS5" i="168"/>
  <c r="FR10" i="168"/>
  <c r="CV118" i="104" l="1"/>
  <c r="FY31" i="171"/>
  <c r="CV120" i="104"/>
  <c r="FY31" i="169"/>
  <c r="CX117" i="104"/>
  <c r="GA31" i="170"/>
  <c r="FZ26" i="173"/>
  <c r="FZ25" i="173"/>
  <c r="FZ24" i="173"/>
  <c r="FZ23" i="173"/>
  <c r="FZ22" i="173"/>
  <c r="FZ27" i="173"/>
  <c r="FZ17" i="173"/>
  <c r="FZ20" i="173"/>
  <c r="FZ21" i="173"/>
  <c r="FZ18" i="173"/>
  <c r="FZ19" i="173"/>
  <c r="FZ15" i="173"/>
  <c r="FZ14" i="173"/>
  <c r="FZ10" i="173"/>
  <c r="FZ11" i="173"/>
  <c r="FZ16" i="173"/>
  <c r="FZ12" i="173"/>
  <c r="FZ7" i="173"/>
  <c r="FZ8" i="173"/>
  <c r="FZ6" i="173"/>
  <c r="GA5" i="173"/>
  <c r="FW13" i="173"/>
  <c r="FW28" i="171"/>
  <c r="FX20" i="171"/>
  <c r="GA27" i="172"/>
  <c r="GA31" i="172"/>
  <c r="CY119" i="104" s="1"/>
  <c r="GA25" i="172"/>
  <c r="GA24" i="172"/>
  <c r="GA26" i="172"/>
  <c r="GA23" i="172"/>
  <c r="GA22" i="172"/>
  <c r="GA21" i="172"/>
  <c r="GA20" i="172"/>
  <c r="GA19" i="172"/>
  <c r="GA18" i="172"/>
  <c r="GA15" i="172"/>
  <c r="GA13" i="172"/>
  <c r="GA17" i="172"/>
  <c r="GA16" i="172"/>
  <c r="GA14" i="172"/>
  <c r="GA11" i="172"/>
  <c r="GA10" i="172"/>
  <c r="GA12" i="172"/>
  <c r="GA9" i="172"/>
  <c r="GA8" i="172"/>
  <c r="GB5" i="172"/>
  <c r="GA7" i="172"/>
  <c r="FX28" i="172"/>
  <c r="FY6" i="172"/>
  <c r="GA26" i="171"/>
  <c r="GA25" i="171"/>
  <c r="GA24" i="171"/>
  <c r="GA27" i="171"/>
  <c r="GA23" i="171"/>
  <c r="GA21" i="171"/>
  <c r="GA18" i="171"/>
  <c r="GA16" i="171"/>
  <c r="GA14" i="171"/>
  <c r="GA12" i="171"/>
  <c r="GA17" i="171"/>
  <c r="GA15" i="171"/>
  <c r="GA13" i="171"/>
  <c r="GA22" i="171"/>
  <c r="GA19" i="171"/>
  <c r="GB5" i="171"/>
  <c r="GA9" i="171"/>
  <c r="GA8" i="171"/>
  <c r="GA7" i="171"/>
  <c r="GA11" i="171"/>
  <c r="GA6" i="171"/>
  <c r="GA10" i="171"/>
  <c r="FZ6" i="170"/>
  <c r="GC27" i="170"/>
  <c r="GC26" i="170"/>
  <c r="GC25" i="170"/>
  <c r="GC24" i="170"/>
  <c r="GC23" i="170"/>
  <c r="GC20" i="170"/>
  <c r="GC22" i="170"/>
  <c r="GC21" i="170"/>
  <c r="GC18" i="170"/>
  <c r="GC16" i="170"/>
  <c r="GC14" i="170"/>
  <c r="GC19" i="170"/>
  <c r="GC15" i="170"/>
  <c r="GC11" i="170"/>
  <c r="GC17" i="170"/>
  <c r="GC12" i="170"/>
  <c r="GC9" i="170"/>
  <c r="GC8" i="170"/>
  <c r="GC7" i="170"/>
  <c r="GD5" i="170"/>
  <c r="FX10" i="170"/>
  <c r="FX28" i="169"/>
  <c r="FY6" i="169"/>
  <c r="GA27" i="169"/>
  <c r="GA26" i="169"/>
  <c r="GA24" i="169"/>
  <c r="GA23" i="169"/>
  <c r="GA22" i="169"/>
  <c r="GA25" i="169"/>
  <c r="GA21" i="169"/>
  <c r="GA20" i="169"/>
  <c r="GA17" i="169"/>
  <c r="GA15" i="169"/>
  <c r="GA19" i="169"/>
  <c r="GA18" i="169"/>
  <c r="GA16" i="169"/>
  <c r="GA14" i="169"/>
  <c r="GA13" i="169"/>
  <c r="GA11" i="169"/>
  <c r="GA12" i="169"/>
  <c r="GA10" i="169"/>
  <c r="GA9" i="169"/>
  <c r="GB5" i="169"/>
  <c r="GA7" i="169"/>
  <c r="GA8" i="169"/>
  <c r="FS27" i="168"/>
  <c r="FS26" i="168"/>
  <c r="FS21" i="168"/>
  <c r="FS22" i="168"/>
  <c r="FS25" i="168"/>
  <c r="FS23" i="168"/>
  <c r="FS19" i="168"/>
  <c r="FS18" i="168"/>
  <c r="FS16" i="168"/>
  <c r="FS12" i="168"/>
  <c r="FS15" i="168"/>
  <c r="FS24" i="168"/>
  <c r="FS14" i="168"/>
  <c r="FS11" i="168"/>
  <c r="FS20" i="168"/>
  <c r="FS17" i="168"/>
  <c r="FS10" i="168"/>
  <c r="FT5" i="168"/>
  <c r="CY117" i="104" l="1"/>
  <c r="GB31" i="170"/>
  <c r="CW120" i="104"/>
  <c r="FZ31" i="169"/>
  <c r="CW118" i="104"/>
  <c r="FZ31" i="171"/>
  <c r="FX13" i="173"/>
  <c r="GA27" i="173"/>
  <c r="GA25" i="173"/>
  <c r="GA24" i="173"/>
  <c r="GA26" i="173"/>
  <c r="GA23" i="173"/>
  <c r="GA22" i="173"/>
  <c r="GA21" i="173"/>
  <c r="GA19" i="173"/>
  <c r="GA20" i="173"/>
  <c r="GA17" i="173"/>
  <c r="GA16" i="173"/>
  <c r="GA14" i="173"/>
  <c r="GA15" i="173"/>
  <c r="GA18" i="173"/>
  <c r="GA11" i="173"/>
  <c r="GA12" i="173"/>
  <c r="GA10" i="173"/>
  <c r="GA7" i="173"/>
  <c r="GA8" i="173"/>
  <c r="GB5" i="173"/>
  <c r="GA6" i="173"/>
  <c r="GB26" i="171"/>
  <c r="GB21" i="171"/>
  <c r="GB25" i="171"/>
  <c r="GB24" i="171"/>
  <c r="GB27" i="171"/>
  <c r="GB23" i="171"/>
  <c r="GB12" i="171"/>
  <c r="GB17" i="171"/>
  <c r="GB22" i="171"/>
  <c r="GB19" i="171"/>
  <c r="GB16" i="171"/>
  <c r="GB15" i="171"/>
  <c r="GB13" i="171"/>
  <c r="GB9" i="171"/>
  <c r="GB8" i="171"/>
  <c r="GB7" i="171"/>
  <c r="GB18" i="171"/>
  <c r="GB11" i="171"/>
  <c r="GB10" i="171"/>
  <c r="GB6" i="171"/>
  <c r="GB14" i="171"/>
  <c r="GC5" i="171"/>
  <c r="FY28" i="172"/>
  <c r="FZ6" i="172"/>
  <c r="FX28" i="171"/>
  <c r="FY20" i="171"/>
  <c r="GB31" i="172"/>
  <c r="CZ119" i="104" s="1"/>
  <c r="GB24" i="172"/>
  <c r="GB27" i="172"/>
  <c r="GB26" i="172"/>
  <c r="GB22" i="172"/>
  <c r="GB21" i="172"/>
  <c r="GB25" i="172"/>
  <c r="GB23" i="172"/>
  <c r="GB20" i="172"/>
  <c r="GB17" i="172"/>
  <c r="GB19" i="172"/>
  <c r="GB18" i="172"/>
  <c r="GB15" i="172"/>
  <c r="GB16" i="172"/>
  <c r="GB14" i="172"/>
  <c r="GB11" i="172"/>
  <c r="GB10" i="172"/>
  <c r="GB12" i="172"/>
  <c r="GB9" i="172"/>
  <c r="GB13" i="172"/>
  <c r="GB8" i="172"/>
  <c r="GC5" i="172"/>
  <c r="GB7" i="172"/>
  <c r="FY10" i="170"/>
  <c r="GD27" i="170"/>
  <c r="GD26" i="170"/>
  <c r="GD25" i="170"/>
  <c r="GD24" i="170"/>
  <c r="GD23" i="170"/>
  <c r="GD22" i="170"/>
  <c r="GD21" i="170"/>
  <c r="GD20" i="170"/>
  <c r="GD17" i="170"/>
  <c r="GD15" i="170"/>
  <c r="GD19" i="170"/>
  <c r="GD18" i="170"/>
  <c r="GD14" i="170"/>
  <c r="GD16" i="170"/>
  <c r="GD12" i="170"/>
  <c r="GD9" i="170"/>
  <c r="GD8" i="170"/>
  <c r="GD11" i="170"/>
  <c r="GE5" i="170"/>
  <c r="GD7" i="170"/>
  <c r="GA6" i="170"/>
  <c r="FY28" i="169"/>
  <c r="FZ6" i="169"/>
  <c r="GB26" i="169"/>
  <c r="GB27" i="169"/>
  <c r="GB25" i="169"/>
  <c r="GB21" i="169"/>
  <c r="GB24" i="169"/>
  <c r="GB23" i="169"/>
  <c r="GB22" i="169"/>
  <c r="GB18" i="169"/>
  <c r="GB20" i="169"/>
  <c r="GB17" i="169"/>
  <c r="GB19" i="169"/>
  <c r="GB13" i="169"/>
  <c r="GB15" i="169"/>
  <c r="GB14" i="169"/>
  <c r="GB16" i="169"/>
  <c r="GB12" i="169"/>
  <c r="GB11" i="169"/>
  <c r="GB9" i="169"/>
  <c r="GC5" i="169"/>
  <c r="GB10" i="169"/>
  <c r="GB8" i="169"/>
  <c r="GB7" i="169"/>
  <c r="FT27" i="168"/>
  <c r="FT24" i="168"/>
  <c r="FT22" i="168"/>
  <c r="FT26" i="168"/>
  <c r="FT25" i="168"/>
  <c r="FT23" i="168"/>
  <c r="FT21" i="168"/>
  <c r="FT19" i="168"/>
  <c r="FT20" i="168"/>
  <c r="FT18" i="168"/>
  <c r="FT16" i="168"/>
  <c r="FT15" i="168"/>
  <c r="FT17" i="168"/>
  <c r="FT12" i="168"/>
  <c r="FT14" i="168"/>
  <c r="FT11" i="168"/>
  <c r="FT10" i="168"/>
  <c r="FU5" i="168"/>
  <c r="CX118" i="104" l="1"/>
  <c r="GA31" i="171"/>
  <c r="CX120" i="104"/>
  <c r="GA31" i="169"/>
  <c r="CZ117" i="104"/>
  <c r="GC31" i="170"/>
  <c r="GB27" i="173"/>
  <c r="GB26" i="173"/>
  <c r="GB24" i="173"/>
  <c r="GB23" i="173"/>
  <c r="GB21" i="173"/>
  <c r="GB19" i="173"/>
  <c r="GB18" i="173"/>
  <c r="GB25" i="173"/>
  <c r="GB22" i="173"/>
  <c r="GB20" i="173"/>
  <c r="GB17" i="173"/>
  <c r="GB16" i="173"/>
  <c r="GB12" i="173"/>
  <c r="GB15" i="173"/>
  <c r="GB14" i="173"/>
  <c r="GB11" i="173"/>
  <c r="GB10" i="173"/>
  <c r="GB7" i="173"/>
  <c r="GB6" i="173"/>
  <c r="GB8" i="173"/>
  <c r="GC5" i="173"/>
  <c r="FY13" i="173"/>
  <c r="FZ28" i="172"/>
  <c r="GA6" i="172"/>
  <c r="FY28" i="171"/>
  <c r="FZ20" i="171"/>
  <c r="GC26" i="171"/>
  <c r="GC21" i="171"/>
  <c r="GC19" i="171"/>
  <c r="GC25" i="171"/>
  <c r="GC24" i="171"/>
  <c r="GC27" i="171"/>
  <c r="GC23" i="171"/>
  <c r="GC22" i="171"/>
  <c r="GC17" i="171"/>
  <c r="GC15" i="171"/>
  <c r="GC13" i="171"/>
  <c r="GC9" i="171"/>
  <c r="GC8" i="171"/>
  <c r="GC7" i="171"/>
  <c r="GC18" i="171"/>
  <c r="GC11" i="171"/>
  <c r="GC10" i="171"/>
  <c r="GC6" i="171"/>
  <c r="GC14" i="171"/>
  <c r="GC16" i="171"/>
  <c r="GD5" i="171"/>
  <c r="GC12" i="171"/>
  <c r="GC31" i="172"/>
  <c r="DA119" i="104" s="1"/>
  <c r="GC27" i="172"/>
  <c r="GC26" i="172"/>
  <c r="GC23" i="172"/>
  <c r="GC25" i="172"/>
  <c r="GC21" i="172"/>
  <c r="GC24" i="172"/>
  <c r="GC22" i="172"/>
  <c r="GC19" i="172"/>
  <c r="GC18" i="172"/>
  <c r="GC20" i="172"/>
  <c r="GC15" i="172"/>
  <c r="GC16" i="172"/>
  <c r="GC17" i="172"/>
  <c r="GC10" i="172"/>
  <c r="GC14" i="172"/>
  <c r="GC12" i="172"/>
  <c r="GC13" i="172"/>
  <c r="GC11" i="172"/>
  <c r="GC9" i="172"/>
  <c r="GC7" i="172"/>
  <c r="GC8" i="172"/>
  <c r="GD5" i="172"/>
  <c r="GB6" i="170"/>
  <c r="GE25" i="170"/>
  <c r="GE24" i="170"/>
  <c r="GE26" i="170"/>
  <c r="GE22" i="170"/>
  <c r="GE27" i="170"/>
  <c r="GE21" i="170"/>
  <c r="GE20" i="170"/>
  <c r="GE23" i="170"/>
  <c r="GE19" i="170"/>
  <c r="GE14" i="170"/>
  <c r="GE16" i="170"/>
  <c r="GE18" i="170"/>
  <c r="GE17" i="170"/>
  <c r="GE9" i="170"/>
  <c r="GE15" i="170"/>
  <c r="GE12" i="170"/>
  <c r="GE7" i="170"/>
  <c r="GE11" i="170"/>
  <c r="GF5" i="170"/>
  <c r="GE8" i="170"/>
  <c r="FZ10" i="170"/>
  <c r="FZ28" i="169"/>
  <c r="GA6" i="169"/>
  <c r="GC27" i="169"/>
  <c r="GC26" i="169"/>
  <c r="GC23" i="169"/>
  <c r="GC25" i="169"/>
  <c r="GC24" i="169"/>
  <c r="GC22" i="169"/>
  <c r="GC18" i="169"/>
  <c r="GC16" i="169"/>
  <c r="GC20" i="169"/>
  <c r="GC17" i="169"/>
  <c r="GC15" i="169"/>
  <c r="GC21" i="169"/>
  <c r="GC19" i="169"/>
  <c r="GC14" i="169"/>
  <c r="GC13" i="169"/>
  <c r="GC12" i="169"/>
  <c r="GC11" i="169"/>
  <c r="GC10" i="169"/>
  <c r="GC9" i="169"/>
  <c r="GC8" i="169"/>
  <c r="GC7" i="169"/>
  <c r="GD5" i="169"/>
  <c r="FU27" i="168"/>
  <c r="FU26" i="168"/>
  <c r="FU24" i="168"/>
  <c r="FU25" i="168"/>
  <c r="FU21" i="168"/>
  <c r="FU22" i="168"/>
  <c r="FU23" i="168"/>
  <c r="FU17" i="168"/>
  <c r="FU20" i="168"/>
  <c r="FU18" i="168"/>
  <c r="FU16" i="168"/>
  <c r="FU19" i="168"/>
  <c r="FU12" i="168"/>
  <c r="FU15" i="168"/>
  <c r="FU14" i="168"/>
  <c r="FU11" i="168"/>
  <c r="FU10" i="168"/>
  <c r="FV5" i="168"/>
  <c r="DA117" i="104" l="1"/>
  <c r="GD31" i="170"/>
  <c r="CY120" i="104"/>
  <c r="GB31" i="169"/>
  <c r="CY118" i="104"/>
  <c r="GB31" i="171"/>
  <c r="FZ13" i="173"/>
  <c r="GC27" i="173"/>
  <c r="GC26" i="173"/>
  <c r="GC25" i="173"/>
  <c r="GC23" i="173"/>
  <c r="GC22" i="173"/>
  <c r="GC21" i="173"/>
  <c r="GC24" i="173"/>
  <c r="GC15" i="173"/>
  <c r="GC19" i="173"/>
  <c r="GC16" i="173"/>
  <c r="GC18" i="173"/>
  <c r="GC17" i="173"/>
  <c r="GC14" i="173"/>
  <c r="GC11" i="173"/>
  <c r="GC20" i="173"/>
  <c r="GC10" i="173"/>
  <c r="GC7" i="173"/>
  <c r="GC6" i="173"/>
  <c r="GC8" i="173"/>
  <c r="GC12" i="173"/>
  <c r="GD5" i="173"/>
  <c r="GD26" i="171"/>
  <c r="GD25" i="171"/>
  <c r="GD24" i="171"/>
  <c r="GD27" i="171"/>
  <c r="GD23" i="171"/>
  <c r="GD22" i="171"/>
  <c r="GD21" i="171"/>
  <c r="GD17" i="171"/>
  <c r="GD15" i="171"/>
  <c r="GD13" i="171"/>
  <c r="GD19" i="171"/>
  <c r="GD18" i="171"/>
  <c r="GD16" i="171"/>
  <c r="GD14" i="171"/>
  <c r="GD9" i="171"/>
  <c r="GD8" i="171"/>
  <c r="GD7" i="171"/>
  <c r="GD11" i="171"/>
  <c r="GD10" i="171"/>
  <c r="GD6" i="171"/>
  <c r="GD12" i="171"/>
  <c r="GE5" i="171"/>
  <c r="GA20" i="171"/>
  <c r="FZ28" i="171"/>
  <c r="GA28" i="172"/>
  <c r="GB6" i="172"/>
  <c r="GD31" i="172"/>
  <c r="DB119" i="104" s="1"/>
  <c r="GD27" i="172"/>
  <c r="GD22" i="172"/>
  <c r="GD24" i="172"/>
  <c r="GD21" i="172"/>
  <c r="GD26" i="172"/>
  <c r="GD25" i="172"/>
  <c r="GD23" i="172"/>
  <c r="GD18" i="172"/>
  <c r="GD20" i="172"/>
  <c r="GD16" i="172"/>
  <c r="GD14" i="172"/>
  <c r="GD17" i="172"/>
  <c r="GD12" i="172"/>
  <c r="GD9" i="172"/>
  <c r="GD8" i="172"/>
  <c r="GD19" i="172"/>
  <c r="GD15" i="172"/>
  <c r="GD13" i="172"/>
  <c r="GD11" i="172"/>
  <c r="GD7" i="172"/>
  <c r="GD10" i="172"/>
  <c r="GE5" i="172"/>
  <c r="GA10" i="170"/>
  <c r="GF27" i="170"/>
  <c r="GF24" i="170"/>
  <c r="GF26" i="170"/>
  <c r="GF23" i="170"/>
  <c r="GF21" i="170"/>
  <c r="GF25" i="170"/>
  <c r="GF22" i="170"/>
  <c r="GF19" i="170"/>
  <c r="GF20" i="170"/>
  <c r="GF14" i="170"/>
  <c r="GF16" i="170"/>
  <c r="GF11" i="170"/>
  <c r="GF18" i="170"/>
  <c r="GF15" i="170"/>
  <c r="GF12" i="170"/>
  <c r="GF17" i="170"/>
  <c r="GF9" i="170"/>
  <c r="GF8" i="170"/>
  <c r="GF7" i="170"/>
  <c r="GG5" i="170"/>
  <c r="GC6" i="170"/>
  <c r="GD26" i="169"/>
  <c r="GD25" i="169"/>
  <c r="GD27" i="169"/>
  <c r="GD21" i="169"/>
  <c r="GD24" i="169"/>
  <c r="GD22" i="169"/>
  <c r="GD23" i="169"/>
  <c r="GD20" i="169"/>
  <c r="GD19" i="169"/>
  <c r="GD18" i="169"/>
  <c r="GD16" i="169"/>
  <c r="GD17" i="169"/>
  <c r="GD15" i="169"/>
  <c r="GD14" i="169"/>
  <c r="GD13" i="169"/>
  <c r="GD12" i="169"/>
  <c r="GD11" i="169"/>
  <c r="GD10" i="169"/>
  <c r="GD9" i="169"/>
  <c r="GE5" i="169"/>
  <c r="GD8" i="169"/>
  <c r="GD7" i="169"/>
  <c r="GA28" i="169"/>
  <c r="GB6" i="169"/>
  <c r="FV25" i="168"/>
  <c r="FV27" i="168"/>
  <c r="FV24" i="168"/>
  <c r="FV23" i="168"/>
  <c r="FV21" i="168"/>
  <c r="FV22" i="168"/>
  <c r="FV26" i="168"/>
  <c r="FV20" i="168"/>
  <c r="FV17" i="168"/>
  <c r="FV19" i="168"/>
  <c r="FV18" i="168"/>
  <c r="FV15" i="168"/>
  <c r="FV14" i="168"/>
  <c r="FV11" i="168"/>
  <c r="FV10" i="168"/>
  <c r="FV12" i="168"/>
  <c r="FW5" i="168"/>
  <c r="FV16" i="168"/>
  <c r="CZ118" i="104" l="1"/>
  <c r="GC31" i="171"/>
  <c r="CZ120" i="104"/>
  <c r="GC31" i="169"/>
  <c r="DB117" i="104"/>
  <c r="GE31" i="170"/>
  <c r="GD27" i="173"/>
  <c r="GD26" i="173"/>
  <c r="GD25" i="173"/>
  <c r="GD24" i="173"/>
  <c r="GD23" i="173"/>
  <c r="GD22" i="173"/>
  <c r="GD21" i="173"/>
  <c r="GD18" i="173"/>
  <c r="GD17" i="173"/>
  <c r="GD20" i="173"/>
  <c r="GD19" i="173"/>
  <c r="GD16" i="173"/>
  <c r="GD14" i="173"/>
  <c r="GD11" i="173"/>
  <c r="GD8" i="173"/>
  <c r="GD12" i="173"/>
  <c r="GD10" i="173"/>
  <c r="GD7" i="173"/>
  <c r="GD6" i="173"/>
  <c r="GD15" i="173"/>
  <c r="GE5" i="173"/>
  <c r="GA13" i="173"/>
  <c r="GE31" i="172"/>
  <c r="DC119" i="104" s="1"/>
  <c r="GE27" i="172"/>
  <c r="GE25" i="172"/>
  <c r="GE26" i="172"/>
  <c r="GE24" i="172"/>
  <c r="GE22" i="172"/>
  <c r="GE21" i="172"/>
  <c r="GE23" i="172"/>
  <c r="GE19" i="172"/>
  <c r="GE18" i="172"/>
  <c r="GE16" i="172"/>
  <c r="GE14" i="172"/>
  <c r="GE17" i="172"/>
  <c r="GE15" i="172"/>
  <c r="GE13" i="172"/>
  <c r="GE20" i="172"/>
  <c r="GE10" i="172"/>
  <c r="GE12" i="172"/>
  <c r="GE7" i="172"/>
  <c r="GE11" i="172"/>
  <c r="GF5" i="172"/>
  <c r="GE8" i="172"/>
  <c r="GE9" i="172"/>
  <c r="GB20" i="171"/>
  <c r="GA28" i="171"/>
  <c r="GB28" i="172"/>
  <c r="GC6" i="172"/>
  <c r="GE25" i="171"/>
  <c r="GE24" i="171"/>
  <c r="GE27" i="171"/>
  <c r="GE23" i="171"/>
  <c r="GE22" i="171"/>
  <c r="GE17" i="171"/>
  <c r="GE15" i="171"/>
  <c r="GE13" i="171"/>
  <c r="GE19" i="171"/>
  <c r="GE26" i="171"/>
  <c r="GE18" i="171"/>
  <c r="GE16" i="171"/>
  <c r="GE14" i="171"/>
  <c r="GE21" i="171"/>
  <c r="GE11" i="171"/>
  <c r="GE10" i="171"/>
  <c r="GE12" i="171"/>
  <c r="GE9" i="171"/>
  <c r="GF5" i="171"/>
  <c r="GE8" i="171"/>
  <c r="GE6" i="171"/>
  <c r="GE7" i="171"/>
  <c r="GG27" i="170"/>
  <c r="GG25" i="170"/>
  <c r="GG24" i="170"/>
  <c r="GG26" i="170"/>
  <c r="GG21" i="170"/>
  <c r="GG23" i="170"/>
  <c r="GG17" i="170"/>
  <c r="GG15" i="170"/>
  <c r="GG22" i="170"/>
  <c r="GG19" i="170"/>
  <c r="GG16" i="170"/>
  <c r="GG18" i="170"/>
  <c r="GG8" i="170"/>
  <c r="GG14" i="170"/>
  <c r="GG11" i="170"/>
  <c r="GG20" i="170"/>
  <c r="GH5" i="170"/>
  <c r="GG12" i="170"/>
  <c r="GG9" i="170"/>
  <c r="GG7" i="170"/>
  <c r="GD6" i="170"/>
  <c r="GB10" i="170"/>
  <c r="GE27" i="169"/>
  <c r="GE24" i="169"/>
  <c r="GE25" i="169"/>
  <c r="GE26" i="169"/>
  <c r="GE22" i="169"/>
  <c r="GE23" i="169"/>
  <c r="GE20" i="169"/>
  <c r="GE21" i="169"/>
  <c r="GE19" i="169"/>
  <c r="GE18" i="169"/>
  <c r="GE16" i="169"/>
  <c r="GE17" i="169"/>
  <c r="GE15" i="169"/>
  <c r="GE12" i="169"/>
  <c r="GE11" i="169"/>
  <c r="GE13" i="169"/>
  <c r="GE10" i="169"/>
  <c r="GE9" i="169"/>
  <c r="GF5" i="169"/>
  <c r="GE8" i="169"/>
  <c r="GE14" i="169"/>
  <c r="GE7" i="169"/>
  <c r="GB28" i="169"/>
  <c r="GC6" i="169"/>
  <c r="FW27" i="168"/>
  <c r="FW26" i="168"/>
  <c r="FW24" i="168"/>
  <c r="FW25" i="168"/>
  <c r="FW22" i="168"/>
  <c r="FW23" i="168"/>
  <c r="FW21" i="168"/>
  <c r="FW19" i="168"/>
  <c r="FW17" i="168"/>
  <c r="FW20" i="168"/>
  <c r="FW15" i="168"/>
  <c r="FW14" i="168"/>
  <c r="FW11" i="168"/>
  <c r="FW10" i="168"/>
  <c r="FW12" i="168"/>
  <c r="FW18" i="168"/>
  <c r="FW16" i="168"/>
  <c r="FX5" i="168"/>
  <c r="DC117" i="104" l="1"/>
  <c r="GF31" i="170"/>
  <c r="DA120" i="104"/>
  <c r="GD31" i="169"/>
  <c r="DA118" i="104"/>
  <c r="GD31" i="171"/>
  <c r="GB13" i="173"/>
  <c r="GE26" i="173"/>
  <c r="GE27" i="173"/>
  <c r="GE25" i="173"/>
  <c r="GE24" i="173"/>
  <c r="GE20" i="173"/>
  <c r="GE21" i="173"/>
  <c r="GE23" i="173"/>
  <c r="GE22" i="173"/>
  <c r="GE19" i="173"/>
  <c r="GE18" i="173"/>
  <c r="GE17" i="173"/>
  <c r="GE15" i="173"/>
  <c r="GE14" i="173"/>
  <c r="GE10" i="173"/>
  <c r="GE12" i="173"/>
  <c r="GE7" i="173"/>
  <c r="GE16" i="173"/>
  <c r="GE6" i="173"/>
  <c r="GE11" i="173"/>
  <c r="GE8" i="173"/>
  <c r="GF5" i="173"/>
  <c r="GF27" i="172"/>
  <c r="GF31" i="172"/>
  <c r="DD119" i="104" s="1"/>
  <c r="GF25" i="172"/>
  <c r="GF24" i="172"/>
  <c r="GF23" i="172"/>
  <c r="GF26" i="172"/>
  <c r="GF20" i="172"/>
  <c r="GF18" i="172"/>
  <c r="GF21" i="172"/>
  <c r="GF22" i="172"/>
  <c r="GF16" i="172"/>
  <c r="GF17" i="172"/>
  <c r="GF12" i="172"/>
  <c r="GF15" i="172"/>
  <c r="GF13" i="172"/>
  <c r="GF19" i="172"/>
  <c r="GF14" i="172"/>
  <c r="GF11" i="172"/>
  <c r="GF9" i="172"/>
  <c r="GF10" i="172"/>
  <c r="GG5" i="172"/>
  <c r="GF8" i="172"/>
  <c r="GF7" i="172"/>
  <c r="GC28" i="172"/>
  <c r="GD6" i="172"/>
  <c r="GF24" i="171"/>
  <c r="GF27" i="171"/>
  <c r="GF23" i="171"/>
  <c r="GF22" i="171"/>
  <c r="GF26" i="171"/>
  <c r="GF21" i="171"/>
  <c r="GF25" i="171"/>
  <c r="GF19" i="171"/>
  <c r="GF11" i="171"/>
  <c r="GF18" i="171"/>
  <c r="GF13" i="171"/>
  <c r="GF10" i="171"/>
  <c r="GF6" i="171"/>
  <c r="GF17" i="171"/>
  <c r="GF12" i="171"/>
  <c r="GF14" i="171"/>
  <c r="GF16" i="171"/>
  <c r="GF9" i="171"/>
  <c r="GF8" i="171"/>
  <c r="GG5" i="171"/>
  <c r="GF7" i="171"/>
  <c r="GF15" i="171"/>
  <c r="GC20" i="171"/>
  <c r="GB28" i="171"/>
  <c r="GC10" i="170"/>
  <c r="GH27" i="170"/>
  <c r="GH23" i="170"/>
  <c r="GH26" i="170"/>
  <c r="GH24" i="170"/>
  <c r="GH21" i="170"/>
  <c r="GH25" i="170"/>
  <c r="GH20" i="170"/>
  <c r="GH22" i="170"/>
  <c r="GH19" i="170"/>
  <c r="GH18" i="170"/>
  <c r="GH16" i="170"/>
  <c r="GH14" i="170"/>
  <c r="GH15" i="170"/>
  <c r="GH9" i="170"/>
  <c r="GH17" i="170"/>
  <c r="GH7" i="170"/>
  <c r="GH11" i="170"/>
  <c r="GH12" i="170"/>
  <c r="GI5" i="170"/>
  <c r="GH8" i="170"/>
  <c r="GE6" i="170"/>
  <c r="GF27" i="169"/>
  <c r="GF26" i="169"/>
  <c r="GF24" i="169"/>
  <c r="GF22" i="169"/>
  <c r="GF23" i="169"/>
  <c r="GF20" i="169"/>
  <c r="GF25" i="169"/>
  <c r="GF21" i="169"/>
  <c r="GF18" i="169"/>
  <c r="GF19" i="169"/>
  <c r="GF14" i="169"/>
  <c r="GF15" i="169"/>
  <c r="GF13" i="169"/>
  <c r="GF17" i="169"/>
  <c r="GF10" i="169"/>
  <c r="GF12" i="169"/>
  <c r="GF16" i="169"/>
  <c r="GF9" i="169"/>
  <c r="GF8" i="169"/>
  <c r="GF11" i="169"/>
  <c r="GF7" i="169"/>
  <c r="GG5" i="169"/>
  <c r="GC28" i="169"/>
  <c r="GD6" i="169"/>
  <c r="FX27" i="168"/>
  <c r="FX26" i="168"/>
  <c r="FX25" i="168"/>
  <c r="FX23" i="168"/>
  <c r="FX22" i="168"/>
  <c r="FX20" i="168"/>
  <c r="FX19" i="168"/>
  <c r="FX24" i="168"/>
  <c r="FX21" i="168"/>
  <c r="FX17" i="168"/>
  <c r="FX16" i="168"/>
  <c r="FX15" i="168"/>
  <c r="FX14" i="168"/>
  <c r="FX11" i="168"/>
  <c r="FX12" i="168"/>
  <c r="FX10" i="168"/>
  <c r="FY5" i="168"/>
  <c r="FX18" i="168"/>
  <c r="DB118" i="104" l="1"/>
  <c r="GE31" i="171"/>
  <c r="DB120" i="104"/>
  <c r="GE31" i="169"/>
  <c r="DD117" i="104"/>
  <c r="GG31" i="170"/>
  <c r="GF27" i="173"/>
  <c r="GF26" i="173"/>
  <c r="GF25" i="173"/>
  <c r="GF23" i="173"/>
  <c r="GF20" i="173"/>
  <c r="GF24" i="173"/>
  <c r="GF22" i="173"/>
  <c r="GF19" i="173"/>
  <c r="GF16" i="173"/>
  <c r="GF21" i="173"/>
  <c r="GF18" i="173"/>
  <c r="GF17" i="173"/>
  <c r="GF15" i="173"/>
  <c r="GF12" i="173"/>
  <c r="GF7" i="173"/>
  <c r="GF14" i="173"/>
  <c r="GF11" i="173"/>
  <c r="GF8" i="173"/>
  <c r="GG5" i="173"/>
  <c r="GF10" i="173"/>
  <c r="GF6" i="173"/>
  <c r="GC13" i="173"/>
  <c r="GD28" i="172"/>
  <c r="GE6" i="172"/>
  <c r="GG27" i="171"/>
  <c r="GG23" i="171"/>
  <c r="GG22" i="171"/>
  <c r="GG26" i="171"/>
  <c r="GG21" i="171"/>
  <c r="GG25" i="171"/>
  <c r="GG19" i="171"/>
  <c r="GG11" i="171"/>
  <c r="GG10" i="171"/>
  <c r="GG24" i="171"/>
  <c r="GG18" i="171"/>
  <c r="GG16" i="171"/>
  <c r="GG6" i="171"/>
  <c r="GG17" i="171"/>
  <c r="GG12" i="171"/>
  <c r="GG14" i="171"/>
  <c r="GG9" i="171"/>
  <c r="GG8" i="171"/>
  <c r="GG15" i="171"/>
  <c r="GG7" i="171"/>
  <c r="GG13" i="171"/>
  <c r="GH5" i="171"/>
  <c r="GG31" i="172"/>
  <c r="DE119" i="104" s="1"/>
  <c r="GG25" i="172"/>
  <c r="GG24" i="172"/>
  <c r="GG26" i="172"/>
  <c r="GG27" i="172"/>
  <c r="GG23" i="172"/>
  <c r="GG22" i="172"/>
  <c r="GG21" i="172"/>
  <c r="GG20" i="172"/>
  <c r="GG19" i="172"/>
  <c r="GG16" i="172"/>
  <c r="GG17" i="172"/>
  <c r="GG15" i="172"/>
  <c r="GG18" i="172"/>
  <c r="GG13" i="172"/>
  <c r="GG11" i="172"/>
  <c r="GG10" i="172"/>
  <c r="GG12" i="172"/>
  <c r="GG14" i="172"/>
  <c r="GH5" i="172"/>
  <c r="GG8" i="172"/>
  <c r="GG9" i="172"/>
  <c r="GG7" i="172"/>
  <c r="GD20" i="171"/>
  <c r="GC28" i="171"/>
  <c r="GF6" i="170"/>
  <c r="GI27" i="170"/>
  <c r="GI26" i="170"/>
  <c r="GI25" i="170"/>
  <c r="GI23" i="170"/>
  <c r="GI22" i="170"/>
  <c r="GI21" i="170"/>
  <c r="GI19" i="170"/>
  <c r="GI24" i="170"/>
  <c r="GI18" i="170"/>
  <c r="GI15" i="170"/>
  <c r="GI17" i="170"/>
  <c r="GI12" i="170"/>
  <c r="GI20" i="170"/>
  <c r="GI16" i="170"/>
  <c r="GI14" i="170"/>
  <c r="GI11" i="170"/>
  <c r="GI9" i="170"/>
  <c r="GI8" i="170"/>
  <c r="GI7" i="170"/>
  <c r="GJ5" i="170"/>
  <c r="GD10" i="170"/>
  <c r="GD28" i="169"/>
  <c r="GE6" i="169"/>
  <c r="GG27" i="169"/>
  <c r="GG26" i="169"/>
  <c r="GG25" i="169"/>
  <c r="GG24" i="169"/>
  <c r="GG22" i="169"/>
  <c r="GG23" i="169"/>
  <c r="GG20" i="169"/>
  <c r="GG17" i="169"/>
  <c r="GG19" i="169"/>
  <c r="GG21" i="169"/>
  <c r="GG18" i="169"/>
  <c r="GG16" i="169"/>
  <c r="GG15" i="169"/>
  <c r="GG12" i="169"/>
  <c r="GG14" i="169"/>
  <c r="GG13" i="169"/>
  <c r="GG9" i="169"/>
  <c r="GG8" i="169"/>
  <c r="GG10" i="169"/>
  <c r="GG11" i="169"/>
  <c r="GG7" i="169"/>
  <c r="GH5" i="169"/>
  <c r="FY27" i="168"/>
  <c r="FY25" i="168"/>
  <c r="FY22" i="168"/>
  <c r="FY21" i="168"/>
  <c r="FY26" i="168"/>
  <c r="FY23" i="168"/>
  <c r="FY19" i="168"/>
  <c r="FY20" i="168"/>
  <c r="FY18" i="168"/>
  <c r="FY16" i="168"/>
  <c r="FY24" i="168"/>
  <c r="FY17" i="168"/>
  <c r="FY14" i="168"/>
  <c r="FY11" i="168"/>
  <c r="FY10" i="168"/>
  <c r="FY12" i="168"/>
  <c r="FY15" i="168"/>
  <c r="FZ5" i="168"/>
  <c r="DE117" i="104" l="1"/>
  <c r="GH31" i="170"/>
  <c r="DC120" i="104"/>
  <c r="GF31" i="169"/>
  <c r="DC118" i="104"/>
  <c r="GF31" i="171"/>
  <c r="GG26" i="173"/>
  <c r="GG27" i="173"/>
  <c r="GG24" i="173"/>
  <c r="GG22" i="173"/>
  <c r="GG25" i="173"/>
  <c r="GG23" i="173"/>
  <c r="GG18" i="173"/>
  <c r="GG16" i="173"/>
  <c r="GG21" i="173"/>
  <c r="GG17" i="173"/>
  <c r="GG15" i="173"/>
  <c r="GG20" i="173"/>
  <c r="GG12" i="173"/>
  <c r="GG19" i="173"/>
  <c r="GG14" i="173"/>
  <c r="GG11" i="173"/>
  <c r="GG8" i="173"/>
  <c r="GG10" i="173"/>
  <c r="GG6" i="173"/>
  <c r="GH5" i="173"/>
  <c r="GG7" i="173"/>
  <c r="GD13" i="173"/>
  <c r="GE20" i="171"/>
  <c r="GD28" i="171"/>
  <c r="GH27" i="172"/>
  <c r="GH31" i="172"/>
  <c r="DF119" i="104" s="1"/>
  <c r="GH26" i="172"/>
  <c r="GH25" i="172"/>
  <c r="GH20" i="172"/>
  <c r="GH24" i="172"/>
  <c r="GH23" i="172"/>
  <c r="GH22" i="172"/>
  <c r="GH21" i="172"/>
  <c r="GH17" i="172"/>
  <c r="GH19" i="172"/>
  <c r="GH15" i="172"/>
  <c r="GH18" i="172"/>
  <c r="GH13" i="172"/>
  <c r="GH11" i="172"/>
  <c r="GH10" i="172"/>
  <c r="GH12" i="172"/>
  <c r="GH14" i="172"/>
  <c r="GH16" i="172"/>
  <c r="GI5" i="172"/>
  <c r="GH8" i="172"/>
  <c r="GH9" i="172"/>
  <c r="GH7" i="172"/>
  <c r="GE28" i="172"/>
  <c r="GF6" i="172"/>
  <c r="GH27" i="171"/>
  <c r="GH23" i="171"/>
  <c r="GH22" i="171"/>
  <c r="GH26" i="171"/>
  <c r="GH25" i="171"/>
  <c r="GH24" i="171"/>
  <c r="GH19" i="171"/>
  <c r="GH10" i="171"/>
  <c r="GH18" i="171"/>
  <c r="GH16" i="171"/>
  <c r="GH14" i="171"/>
  <c r="GH21" i="171"/>
  <c r="GH17" i="171"/>
  <c r="GH15" i="171"/>
  <c r="GH13" i="171"/>
  <c r="GH11" i="171"/>
  <c r="GH12" i="171"/>
  <c r="GI5" i="171"/>
  <c r="GH9" i="171"/>
  <c r="GH8" i="171"/>
  <c r="GH7" i="171"/>
  <c r="GH6" i="171"/>
  <c r="GE10" i="170"/>
  <c r="GG6" i="170"/>
  <c r="GJ26" i="170"/>
  <c r="GJ25" i="170"/>
  <c r="GJ27" i="170"/>
  <c r="GJ23" i="170"/>
  <c r="GJ24" i="170"/>
  <c r="GJ22" i="170"/>
  <c r="GJ20" i="170"/>
  <c r="GJ16" i="170"/>
  <c r="GJ18" i="170"/>
  <c r="GJ17" i="170"/>
  <c r="GJ19" i="170"/>
  <c r="GJ21" i="170"/>
  <c r="GJ15" i="170"/>
  <c r="GJ14" i="170"/>
  <c r="GJ12" i="170"/>
  <c r="GJ11" i="170"/>
  <c r="GK5" i="170"/>
  <c r="GJ9" i="170"/>
  <c r="GJ8" i="170"/>
  <c r="GJ7" i="170"/>
  <c r="GH27" i="169"/>
  <c r="GH25" i="169"/>
  <c r="GH24" i="169"/>
  <c r="GH20" i="169"/>
  <c r="GH26" i="169"/>
  <c r="GH23" i="169"/>
  <c r="GH21" i="169"/>
  <c r="GH22" i="169"/>
  <c r="GH19" i="169"/>
  <c r="GH18" i="169"/>
  <c r="GH17" i="169"/>
  <c r="GH14" i="169"/>
  <c r="GH12" i="169"/>
  <c r="GH16" i="169"/>
  <c r="GH15" i="169"/>
  <c r="GH11" i="169"/>
  <c r="GH8" i="169"/>
  <c r="GH7" i="169"/>
  <c r="GH13" i="169"/>
  <c r="GI5" i="169"/>
  <c r="GH10" i="169"/>
  <c r="GH9" i="169"/>
  <c r="GE28" i="169"/>
  <c r="GF6" i="169"/>
  <c r="FZ27" i="168"/>
  <c r="FZ25" i="168"/>
  <c r="FZ26" i="168"/>
  <c r="FZ23" i="168"/>
  <c r="FZ24" i="168"/>
  <c r="FZ20" i="168"/>
  <c r="FZ18" i="168"/>
  <c r="FZ16" i="168"/>
  <c r="FZ22" i="168"/>
  <c r="FZ21" i="168"/>
  <c r="FZ17" i="168"/>
  <c r="FZ14" i="168"/>
  <c r="FZ19" i="168"/>
  <c r="FZ15" i="168"/>
  <c r="FZ11" i="168"/>
  <c r="FZ12" i="168"/>
  <c r="FZ10" i="168"/>
  <c r="GA5" i="168"/>
  <c r="DD118" i="104" l="1"/>
  <c r="GG31" i="171"/>
  <c r="DD120" i="104"/>
  <c r="GG31" i="169"/>
  <c r="DF117" i="104"/>
  <c r="GI31" i="170"/>
  <c r="GH26" i="173"/>
  <c r="GH27" i="173"/>
  <c r="GH24" i="173"/>
  <c r="GH22" i="173"/>
  <c r="GH25" i="173"/>
  <c r="GH23" i="173"/>
  <c r="GH17" i="173"/>
  <c r="GH21" i="173"/>
  <c r="GH18" i="173"/>
  <c r="GH15" i="173"/>
  <c r="GH20" i="173"/>
  <c r="GH19" i="173"/>
  <c r="GH12" i="173"/>
  <c r="GH16" i="173"/>
  <c r="GH14" i="173"/>
  <c r="GH10" i="173"/>
  <c r="GH11" i="173"/>
  <c r="GH7" i="173"/>
  <c r="GI5" i="173"/>
  <c r="GH8" i="173"/>
  <c r="GH6" i="173"/>
  <c r="GE13" i="173"/>
  <c r="GI27" i="171"/>
  <c r="GI26" i="171"/>
  <c r="GI25" i="171"/>
  <c r="GI24" i="171"/>
  <c r="GI18" i="171"/>
  <c r="GI16" i="171"/>
  <c r="GI14" i="171"/>
  <c r="GI12" i="171"/>
  <c r="GI22" i="171"/>
  <c r="GI21" i="171"/>
  <c r="GI17" i="171"/>
  <c r="GI15" i="171"/>
  <c r="GI13" i="171"/>
  <c r="GI11" i="171"/>
  <c r="GI10" i="171"/>
  <c r="GJ5" i="171"/>
  <c r="GI9" i="171"/>
  <c r="GI8" i="171"/>
  <c r="GI23" i="171"/>
  <c r="GI19" i="171"/>
  <c r="GI7" i="171"/>
  <c r="GI6" i="171"/>
  <c r="GE28" i="171"/>
  <c r="GF20" i="171"/>
  <c r="GI27" i="172"/>
  <c r="GI31" i="172"/>
  <c r="DG119" i="104" s="1"/>
  <c r="GI25" i="172"/>
  <c r="GI24" i="172"/>
  <c r="GI26" i="172"/>
  <c r="GI23" i="172"/>
  <c r="GI22" i="172"/>
  <c r="GI21" i="172"/>
  <c r="GI19" i="172"/>
  <c r="GI20" i="172"/>
  <c r="GI17" i="172"/>
  <c r="GI15" i="172"/>
  <c r="GI13" i="172"/>
  <c r="GI18" i="172"/>
  <c r="GI16" i="172"/>
  <c r="GI14" i="172"/>
  <c r="GI11" i="172"/>
  <c r="GI10" i="172"/>
  <c r="GI9" i="172"/>
  <c r="GI12" i="172"/>
  <c r="GJ5" i="172"/>
  <c r="GI8" i="172"/>
  <c r="GI7" i="172"/>
  <c r="GF28" i="172"/>
  <c r="GG6" i="172"/>
  <c r="GH6" i="170"/>
  <c r="GF10" i="170"/>
  <c r="GK27" i="170"/>
  <c r="GK26" i="170"/>
  <c r="GK25" i="170"/>
  <c r="GK20" i="170"/>
  <c r="GK22" i="170"/>
  <c r="GK24" i="170"/>
  <c r="GK23" i="170"/>
  <c r="GK18" i="170"/>
  <c r="GK16" i="170"/>
  <c r="GK14" i="170"/>
  <c r="GK21" i="170"/>
  <c r="GK19" i="170"/>
  <c r="GK11" i="170"/>
  <c r="GK15" i="170"/>
  <c r="GK17" i="170"/>
  <c r="GK9" i="170"/>
  <c r="GK8" i="170"/>
  <c r="GK12" i="170"/>
  <c r="GK7" i="170"/>
  <c r="GL5" i="170"/>
  <c r="GI27" i="169"/>
  <c r="GI26" i="169"/>
  <c r="GI24" i="169"/>
  <c r="GI22" i="169"/>
  <c r="GI23" i="169"/>
  <c r="GI21" i="169"/>
  <c r="GI25" i="169"/>
  <c r="GI19" i="169"/>
  <c r="GI18" i="169"/>
  <c r="GI16" i="169"/>
  <c r="GI20" i="169"/>
  <c r="GI17" i="169"/>
  <c r="GI15" i="169"/>
  <c r="GI13" i="169"/>
  <c r="GI10" i="169"/>
  <c r="GI11" i="169"/>
  <c r="GI14" i="169"/>
  <c r="GI12" i="169"/>
  <c r="GJ5" i="169"/>
  <c r="GI8" i="169"/>
  <c r="GI9" i="169"/>
  <c r="GI7" i="169"/>
  <c r="GF28" i="169"/>
  <c r="GG6" i="169"/>
  <c r="GA25" i="168"/>
  <c r="GA26" i="168"/>
  <c r="GA23" i="168"/>
  <c r="GA27" i="168"/>
  <c r="GA24" i="168"/>
  <c r="GA20" i="168"/>
  <c r="GA22" i="168"/>
  <c r="GA21" i="168"/>
  <c r="GA19" i="168"/>
  <c r="GA17" i="168"/>
  <c r="GA18" i="168"/>
  <c r="GA12" i="168"/>
  <c r="GA16" i="168"/>
  <c r="GA15" i="168"/>
  <c r="GA14" i="168"/>
  <c r="GB5" i="168"/>
  <c r="GA10" i="168"/>
  <c r="GA11" i="168"/>
  <c r="DG117" i="104" l="1"/>
  <c r="GJ31" i="170"/>
  <c r="DE120" i="104"/>
  <c r="GH31" i="169"/>
  <c r="DE118" i="104"/>
  <c r="GH31" i="171"/>
  <c r="GF13" i="173"/>
  <c r="GI27" i="173"/>
  <c r="GI26" i="173"/>
  <c r="GI24" i="173"/>
  <c r="GI22" i="173"/>
  <c r="GI25" i="173"/>
  <c r="GI23" i="173"/>
  <c r="GI21" i="173"/>
  <c r="GI19" i="173"/>
  <c r="GI20" i="173"/>
  <c r="GI17" i="173"/>
  <c r="GI18" i="173"/>
  <c r="GI16" i="173"/>
  <c r="GI14" i="173"/>
  <c r="GI11" i="173"/>
  <c r="GI15" i="173"/>
  <c r="GI12" i="173"/>
  <c r="GI6" i="173"/>
  <c r="GI10" i="173"/>
  <c r="GI7" i="173"/>
  <c r="GI8" i="173"/>
  <c r="GJ5" i="173"/>
  <c r="GG20" i="171"/>
  <c r="GF28" i="171"/>
  <c r="GJ31" i="172"/>
  <c r="DH119" i="104" s="1"/>
  <c r="GJ24" i="172"/>
  <c r="GJ26" i="172"/>
  <c r="GJ27" i="172"/>
  <c r="GJ22" i="172"/>
  <c r="GJ25" i="172"/>
  <c r="GJ23" i="172"/>
  <c r="GJ21" i="172"/>
  <c r="GJ17" i="172"/>
  <c r="GJ19" i="172"/>
  <c r="GJ20" i="172"/>
  <c r="GJ18" i="172"/>
  <c r="GJ15" i="172"/>
  <c r="GJ16" i="172"/>
  <c r="GJ14" i="172"/>
  <c r="GJ13" i="172"/>
  <c r="GJ11" i="172"/>
  <c r="GJ10" i="172"/>
  <c r="GJ9" i="172"/>
  <c r="GJ12" i="172"/>
  <c r="GK5" i="172"/>
  <c r="GJ8" i="172"/>
  <c r="GJ7" i="172"/>
  <c r="GJ26" i="171"/>
  <c r="GJ21" i="171"/>
  <c r="GJ25" i="171"/>
  <c r="GJ24" i="171"/>
  <c r="GJ23" i="171"/>
  <c r="GJ12" i="171"/>
  <c r="GJ22" i="171"/>
  <c r="GJ17" i="171"/>
  <c r="GJ19" i="171"/>
  <c r="GJ10" i="171"/>
  <c r="GJ27" i="171"/>
  <c r="GJ9" i="171"/>
  <c r="GJ8" i="171"/>
  <c r="GJ18" i="171"/>
  <c r="GJ14" i="171"/>
  <c r="GJ7" i="171"/>
  <c r="GJ16" i="171"/>
  <c r="GJ15" i="171"/>
  <c r="GJ13" i="171"/>
  <c r="GJ6" i="171"/>
  <c r="GJ11" i="171"/>
  <c r="GK5" i="171"/>
  <c r="GG28" i="172"/>
  <c r="GH6" i="172"/>
  <c r="GL27" i="170"/>
  <c r="GL26" i="170"/>
  <c r="GL25" i="170"/>
  <c r="GL24" i="170"/>
  <c r="GL22" i="170"/>
  <c r="GL23" i="170"/>
  <c r="GL21" i="170"/>
  <c r="GL20" i="170"/>
  <c r="GL17" i="170"/>
  <c r="GL15" i="170"/>
  <c r="GL19" i="170"/>
  <c r="GL14" i="170"/>
  <c r="GL16" i="170"/>
  <c r="GL18" i="170"/>
  <c r="GL12" i="170"/>
  <c r="GL11" i="170"/>
  <c r="GL9" i="170"/>
  <c r="GL8" i="170"/>
  <c r="GL7" i="170"/>
  <c r="GM5" i="170"/>
  <c r="GG10" i="170"/>
  <c r="GI6" i="170"/>
  <c r="GJ27" i="169"/>
  <c r="GJ26" i="169"/>
  <c r="GJ23" i="169"/>
  <c r="GJ21" i="169"/>
  <c r="GJ25" i="169"/>
  <c r="GJ18" i="169"/>
  <c r="GJ20" i="169"/>
  <c r="GJ17" i="169"/>
  <c r="GJ15" i="169"/>
  <c r="GJ13" i="169"/>
  <c r="GJ22" i="169"/>
  <c r="GJ19" i="169"/>
  <c r="GJ16" i="169"/>
  <c r="GJ14" i="169"/>
  <c r="GJ24" i="169"/>
  <c r="GJ11" i="169"/>
  <c r="GJ10" i="169"/>
  <c r="GJ12" i="169"/>
  <c r="GK5" i="169"/>
  <c r="GJ9" i="169"/>
  <c r="GJ8" i="169"/>
  <c r="GJ7" i="169"/>
  <c r="GG28" i="169"/>
  <c r="GH6" i="169"/>
  <c r="GB27" i="168"/>
  <c r="GB25" i="168"/>
  <c r="GB26" i="168"/>
  <c r="GB24" i="168"/>
  <c r="GB21" i="168"/>
  <c r="GB23" i="168"/>
  <c r="GB20" i="168"/>
  <c r="GB22" i="168"/>
  <c r="GB19" i="168"/>
  <c r="GB17" i="168"/>
  <c r="GB16" i="168"/>
  <c r="GB15" i="168"/>
  <c r="GB18" i="168"/>
  <c r="GB12" i="168"/>
  <c r="GB11" i="168"/>
  <c r="GB14" i="168"/>
  <c r="GB10" i="168"/>
  <c r="GC5" i="168"/>
  <c r="DF118" i="104" l="1"/>
  <c r="GI31" i="171"/>
  <c r="DF120" i="104"/>
  <c r="GI31" i="169"/>
  <c r="DH117" i="104"/>
  <c r="GK31" i="170"/>
  <c r="GJ27" i="173"/>
  <c r="GJ26" i="173"/>
  <c r="GJ24" i="173"/>
  <c r="GJ25" i="173"/>
  <c r="GJ23" i="173"/>
  <c r="GJ21" i="173"/>
  <c r="GJ19" i="173"/>
  <c r="GJ20" i="173"/>
  <c r="GJ22" i="173"/>
  <c r="GJ18" i="173"/>
  <c r="GJ17" i="173"/>
  <c r="GJ16" i="173"/>
  <c r="GJ12" i="173"/>
  <c r="GJ11" i="173"/>
  <c r="GJ14" i="173"/>
  <c r="GJ15" i="173"/>
  <c r="GJ6" i="173"/>
  <c r="GJ10" i="173"/>
  <c r="GJ7" i="173"/>
  <c r="GJ8" i="173"/>
  <c r="GK5" i="173"/>
  <c r="GG13" i="173"/>
  <c r="GK26" i="171"/>
  <c r="GK21" i="171"/>
  <c r="GK19" i="171"/>
  <c r="GK25" i="171"/>
  <c r="GK24" i="171"/>
  <c r="GK23" i="171"/>
  <c r="GK27" i="171"/>
  <c r="GK22" i="171"/>
  <c r="GK17" i="171"/>
  <c r="GK15" i="171"/>
  <c r="GK12" i="171"/>
  <c r="GK9" i="171"/>
  <c r="GK8" i="171"/>
  <c r="GK18" i="171"/>
  <c r="GK14" i="171"/>
  <c r="GK7" i="171"/>
  <c r="GK16" i="171"/>
  <c r="GK13" i="171"/>
  <c r="GK6" i="171"/>
  <c r="GK11" i="171"/>
  <c r="GK10" i="171"/>
  <c r="GL5" i="171"/>
  <c r="GH28" i="172"/>
  <c r="GI6" i="172"/>
  <c r="GK31" i="172"/>
  <c r="DI119" i="104" s="1"/>
  <c r="GK27" i="172"/>
  <c r="GK26" i="172"/>
  <c r="GK23" i="172"/>
  <c r="GK25" i="172"/>
  <c r="GK22" i="172"/>
  <c r="GK24" i="172"/>
  <c r="GK21" i="172"/>
  <c r="GK19" i="172"/>
  <c r="GK20" i="172"/>
  <c r="GK18" i="172"/>
  <c r="GK15" i="172"/>
  <c r="GK16" i="172"/>
  <c r="GK10" i="172"/>
  <c r="GK12" i="172"/>
  <c r="GK14" i="172"/>
  <c r="GK17" i="172"/>
  <c r="GK13" i="172"/>
  <c r="GK11" i="172"/>
  <c r="GK8" i="172"/>
  <c r="GK7" i="172"/>
  <c r="GK9" i="172"/>
  <c r="GL5" i="172"/>
  <c r="GH20" i="171"/>
  <c r="GG28" i="171"/>
  <c r="GH10" i="170"/>
  <c r="GJ6" i="170"/>
  <c r="GM25" i="170"/>
  <c r="GM27" i="170"/>
  <c r="GM26" i="170"/>
  <c r="GM22" i="170"/>
  <c r="GM23" i="170"/>
  <c r="GM24" i="170"/>
  <c r="GM20" i="170"/>
  <c r="GM21" i="170"/>
  <c r="GM19" i="170"/>
  <c r="GM18" i="170"/>
  <c r="GM17" i="170"/>
  <c r="GM16" i="170"/>
  <c r="GM9" i="170"/>
  <c r="GM12" i="170"/>
  <c r="GM11" i="170"/>
  <c r="GM14" i="170"/>
  <c r="GM7" i="170"/>
  <c r="GM15" i="170"/>
  <c r="GN5" i="170"/>
  <c r="GM8" i="170"/>
  <c r="GK27" i="169"/>
  <c r="GK26" i="169"/>
  <c r="GK23" i="169"/>
  <c r="GK25" i="169"/>
  <c r="GK24" i="169"/>
  <c r="GK18" i="169"/>
  <c r="GK16" i="169"/>
  <c r="GK21" i="169"/>
  <c r="GK20" i="169"/>
  <c r="GK17" i="169"/>
  <c r="GK15" i="169"/>
  <c r="GK22" i="169"/>
  <c r="GK19" i="169"/>
  <c r="GK13" i="169"/>
  <c r="GK11" i="169"/>
  <c r="GK14" i="169"/>
  <c r="GK12" i="169"/>
  <c r="GK10" i="169"/>
  <c r="GK9" i="169"/>
  <c r="GK8" i="169"/>
  <c r="GK7" i="169"/>
  <c r="GL5" i="169"/>
  <c r="GH28" i="169"/>
  <c r="GI6" i="169"/>
  <c r="GC26" i="168"/>
  <c r="GC27" i="168"/>
  <c r="GC25" i="168"/>
  <c r="GC24" i="168"/>
  <c r="GC22" i="168"/>
  <c r="GC17" i="168"/>
  <c r="GC21" i="168"/>
  <c r="GC16" i="168"/>
  <c r="GC18" i="168"/>
  <c r="GC23" i="168"/>
  <c r="GC20" i="168"/>
  <c r="GC19" i="168"/>
  <c r="GC12" i="168"/>
  <c r="GC15" i="168"/>
  <c r="GC14" i="168"/>
  <c r="GC11" i="168"/>
  <c r="GC10" i="168"/>
  <c r="GD5" i="168"/>
  <c r="DI117" i="104" l="1"/>
  <c r="GL31" i="170"/>
  <c r="DG120" i="104"/>
  <c r="GJ31" i="169"/>
  <c r="DG118" i="104"/>
  <c r="GJ31" i="171"/>
  <c r="GH13" i="173"/>
  <c r="GK27" i="173"/>
  <c r="GK26" i="173"/>
  <c r="GK25" i="173"/>
  <c r="GK24" i="173"/>
  <c r="GK22" i="173"/>
  <c r="GK23" i="173"/>
  <c r="GK21" i="173"/>
  <c r="GK19" i="173"/>
  <c r="GK18" i="173"/>
  <c r="GK15" i="173"/>
  <c r="GK17" i="173"/>
  <c r="GK20" i="173"/>
  <c r="GK16" i="173"/>
  <c r="GK11" i="173"/>
  <c r="GK14" i="173"/>
  <c r="GK10" i="173"/>
  <c r="GK12" i="173"/>
  <c r="GK6" i="173"/>
  <c r="GK7" i="173"/>
  <c r="GK8" i="173"/>
  <c r="GL5" i="173"/>
  <c r="GI20" i="171"/>
  <c r="GH28" i="171"/>
  <c r="GL27" i="171"/>
  <c r="GL26" i="171"/>
  <c r="GL25" i="171"/>
  <c r="GL24" i="171"/>
  <c r="GL23" i="171"/>
  <c r="GL22" i="171"/>
  <c r="GL17" i="171"/>
  <c r="GL15" i="171"/>
  <c r="GL13" i="171"/>
  <c r="GL21" i="171"/>
  <c r="GL19" i="171"/>
  <c r="GL18" i="171"/>
  <c r="GL16" i="171"/>
  <c r="GL14" i="171"/>
  <c r="GL12" i="171"/>
  <c r="GL9" i="171"/>
  <c r="GL8" i="171"/>
  <c r="GL7" i="171"/>
  <c r="GL6" i="171"/>
  <c r="GL11" i="171"/>
  <c r="GL10" i="171"/>
  <c r="GM5" i="171"/>
  <c r="GL31" i="172"/>
  <c r="DJ119" i="104" s="1"/>
  <c r="GL27" i="172"/>
  <c r="GL26" i="172"/>
  <c r="GL22" i="172"/>
  <c r="GL24" i="172"/>
  <c r="GL25" i="172"/>
  <c r="GL23" i="172"/>
  <c r="GL21" i="172"/>
  <c r="GL20" i="172"/>
  <c r="GL18" i="172"/>
  <c r="GL16" i="172"/>
  <c r="GL14" i="172"/>
  <c r="GL19" i="172"/>
  <c r="GL17" i="172"/>
  <c r="GL9" i="172"/>
  <c r="GL8" i="172"/>
  <c r="GL15" i="172"/>
  <c r="GL12" i="172"/>
  <c r="GL13" i="172"/>
  <c r="GL11" i="172"/>
  <c r="GL7" i="172"/>
  <c r="GL10" i="172"/>
  <c r="GM5" i="172"/>
  <c r="GI28" i="172"/>
  <c r="GJ6" i="172"/>
  <c r="GN27" i="170"/>
  <c r="GN24" i="170"/>
  <c r="GN26" i="170"/>
  <c r="GN23" i="170"/>
  <c r="GN25" i="170"/>
  <c r="GN22" i="170"/>
  <c r="GN20" i="170"/>
  <c r="GN21" i="170"/>
  <c r="GN19" i="170"/>
  <c r="GN11" i="170"/>
  <c r="GN15" i="170"/>
  <c r="GN12" i="170"/>
  <c r="GN16" i="170"/>
  <c r="GN18" i="170"/>
  <c r="GN14" i="170"/>
  <c r="GN17" i="170"/>
  <c r="GN8" i="170"/>
  <c r="GN9" i="170"/>
  <c r="GO5" i="170"/>
  <c r="GN7" i="170"/>
  <c r="GK6" i="170"/>
  <c r="GI10" i="170"/>
  <c r="GI28" i="169"/>
  <c r="GJ6" i="169"/>
  <c r="GL26" i="169"/>
  <c r="GL25" i="169"/>
  <c r="GL21" i="169"/>
  <c r="GL27" i="169"/>
  <c r="GL24" i="169"/>
  <c r="GL22" i="169"/>
  <c r="GL20" i="169"/>
  <c r="GL19" i="169"/>
  <c r="GL23" i="169"/>
  <c r="GL17" i="169"/>
  <c r="GL18" i="169"/>
  <c r="GL15" i="169"/>
  <c r="GL13" i="169"/>
  <c r="GL11" i="169"/>
  <c r="GL16" i="169"/>
  <c r="GL14" i="169"/>
  <c r="GL12" i="169"/>
  <c r="GM5" i="169"/>
  <c r="GL9" i="169"/>
  <c r="GL8" i="169"/>
  <c r="GL7" i="169"/>
  <c r="GL10" i="169"/>
  <c r="GD27" i="168"/>
  <c r="GD25" i="168"/>
  <c r="GD26" i="168"/>
  <c r="GD24" i="168"/>
  <c r="GD23" i="168"/>
  <c r="GD21" i="168"/>
  <c r="GD22" i="168"/>
  <c r="GD20" i="168"/>
  <c r="GD17" i="168"/>
  <c r="GD19" i="168"/>
  <c r="GD18" i="168"/>
  <c r="GD16" i="168"/>
  <c r="GD15" i="168"/>
  <c r="GD14" i="168"/>
  <c r="GD11" i="168"/>
  <c r="GD10" i="168"/>
  <c r="GE5" i="168"/>
  <c r="GD12" i="168"/>
  <c r="DH118" i="104" l="1"/>
  <c r="GK31" i="171"/>
  <c r="DH120" i="104"/>
  <c r="GK31" i="169"/>
  <c r="DJ117" i="104"/>
  <c r="GM31" i="170"/>
  <c r="GL27" i="173"/>
  <c r="GL26" i="173"/>
  <c r="GL25" i="173"/>
  <c r="GL24" i="173"/>
  <c r="GL22" i="173"/>
  <c r="GL23" i="173"/>
  <c r="GL21" i="173"/>
  <c r="GL18" i="173"/>
  <c r="GL17" i="173"/>
  <c r="GL20" i="173"/>
  <c r="GL16" i="173"/>
  <c r="GL14" i="173"/>
  <c r="GL19" i="173"/>
  <c r="GL11" i="173"/>
  <c r="GL8" i="173"/>
  <c r="GL15" i="173"/>
  <c r="GL6" i="173"/>
  <c r="GL12" i="173"/>
  <c r="GL7" i="173"/>
  <c r="GL10" i="173"/>
  <c r="GM5" i="173"/>
  <c r="GI13" i="173"/>
  <c r="GM31" i="172"/>
  <c r="DK119" i="104" s="1"/>
  <c r="GM25" i="172"/>
  <c r="GM24" i="172"/>
  <c r="GM23" i="172"/>
  <c r="GM26" i="172"/>
  <c r="GM27" i="172"/>
  <c r="GM22" i="172"/>
  <c r="GM21" i="172"/>
  <c r="GM19" i="172"/>
  <c r="GM16" i="172"/>
  <c r="GM14" i="172"/>
  <c r="GM18" i="172"/>
  <c r="GM17" i="172"/>
  <c r="GM20" i="172"/>
  <c r="GM15" i="172"/>
  <c r="GM12" i="172"/>
  <c r="GM13" i="172"/>
  <c r="GM10" i="172"/>
  <c r="GM7" i="172"/>
  <c r="GM11" i="172"/>
  <c r="GM9" i="172"/>
  <c r="GN5" i="172"/>
  <c r="GM8" i="172"/>
  <c r="GJ20" i="171"/>
  <c r="GI28" i="171"/>
  <c r="GM25" i="171"/>
  <c r="GM24" i="171"/>
  <c r="GM23" i="171"/>
  <c r="GM22" i="171"/>
  <c r="GM27" i="171"/>
  <c r="GM17" i="171"/>
  <c r="GM15" i="171"/>
  <c r="GM13" i="171"/>
  <c r="GM26" i="171"/>
  <c r="GM21" i="171"/>
  <c r="GM19" i="171"/>
  <c r="GM18" i="171"/>
  <c r="GM16" i="171"/>
  <c r="GM14" i="171"/>
  <c r="GM6" i="171"/>
  <c r="GM11" i="171"/>
  <c r="GM10" i="171"/>
  <c r="GM9" i="171"/>
  <c r="GM8" i="171"/>
  <c r="GM7" i="171"/>
  <c r="GM12" i="171"/>
  <c r="GN5" i="171"/>
  <c r="GJ28" i="172"/>
  <c r="GK6" i="172"/>
  <c r="GJ10" i="170"/>
  <c r="GL6" i="170"/>
  <c r="GO27" i="170"/>
  <c r="GO25" i="170"/>
  <c r="GO24" i="170"/>
  <c r="GO21" i="170"/>
  <c r="GO22" i="170"/>
  <c r="GO23" i="170"/>
  <c r="GO20" i="170"/>
  <c r="GO17" i="170"/>
  <c r="GO15" i="170"/>
  <c r="GO19" i="170"/>
  <c r="GO14" i="170"/>
  <c r="GO26" i="170"/>
  <c r="GO16" i="170"/>
  <c r="GO18" i="170"/>
  <c r="GO8" i="170"/>
  <c r="GO11" i="170"/>
  <c r="GO9" i="170"/>
  <c r="GO12" i="170"/>
  <c r="GP5" i="170"/>
  <c r="GO7" i="170"/>
  <c r="GM26" i="169"/>
  <c r="GM24" i="169"/>
  <c r="GM27" i="169"/>
  <c r="GM25" i="169"/>
  <c r="GM22" i="169"/>
  <c r="GM21" i="169"/>
  <c r="GM20" i="169"/>
  <c r="GM23" i="169"/>
  <c r="GM19" i="169"/>
  <c r="GM18" i="169"/>
  <c r="GM17" i="169"/>
  <c r="GM13" i="169"/>
  <c r="GM11" i="169"/>
  <c r="GM16" i="169"/>
  <c r="GM14" i="169"/>
  <c r="GM12" i="169"/>
  <c r="GM15" i="169"/>
  <c r="GN5" i="169"/>
  <c r="GM9" i="169"/>
  <c r="GM8" i="169"/>
  <c r="GM7" i="169"/>
  <c r="GM10" i="169"/>
  <c r="GJ28" i="169"/>
  <c r="GK6" i="169"/>
  <c r="GE26" i="168"/>
  <c r="GE24" i="168"/>
  <c r="GE22" i="168"/>
  <c r="GE27" i="168"/>
  <c r="GE21" i="168"/>
  <c r="GE25" i="168"/>
  <c r="GE19" i="168"/>
  <c r="GE23" i="168"/>
  <c r="GE20" i="168"/>
  <c r="GE16" i="168"/>
  <c r="GE18" i="168"/>
  <c r="GE11" i="168"/>
  <c r="GE15" i="168"/>
  <c r="GE14" i="168"/>
  <c r="GE10" i="168"/>
  <c r="GE12" i="168"/>
  <c r="GE17" i="168"/>
  <c r="GF5" i="168"/>
  <c r="DK117" i="104" l="1"/>
  <c r="GN31" i="170"/>
  <c r="DI120" i="104"/>
  <c r="GL31" i="169"/>
  <c r="DI118" i="104"/>
  <c r="GL31" i="171"/>
  <c r="GJ13" i="173"/>
  <c r="GM26" i="173"/>
  <c r="GM25" i="173"/>
  <c r="GM24" i="173"/>
  <c r="GM23" i="173"/>
  <c r="GM27" i="173"/>
  <c r="GM20" i="173"/>
  <c r="GM22" i="173"/>
  <c r="GM17" i="173"/>
  <c r="GM21" i="173"/>
  <c r="GM18" i="173"/>
  <c r="GM19" i="173"/>
  <c r="GM15" i="173"/>
  <c r="GM10" i="173"/>
  <c r="GM14" i="173"/>
  <c r="GM7" i="173"/>
  <c r="GM16" i="173"/>
  <c r="GM12" i="173"/>
  <c r="GM6" i="173"/>
  <c r="GN5" i="173"/>
  <c r="GM8" i="173"/>
  <c r="GM11" i="173"/>
  <c r="GN24" i="171"/>
  <c r="GN23" i="171"/>
  <c r="GN22" i="171"/>
  <c r="GN27" i="171"/>
  <c r="GN26" i="171"/>
  <c r="GN21" i="171"/>
  <c r="GN11" i="171"/>
  <c r="GN19" i="171"/>
  <c r="GN18" i="171"/>
  <c r="GN14" i="171"/>
  <c r="GN25" i="171"/>
  <c r="GN17" i="171"/>
  <c r="GN6" i="171"/>
  <c r="GN16" i="171"/>
  <c r="GN15" i="171"/>
  <c r="GN13" i="171"/>
  <c r="GN10" i="171"/>
  <c r="GO5" i="171"/>
  <c r="GN12" i="171"/>
  <c r="GN9" i="171"/>
  <c r="GN8" i="171"/>
  <c r="GN7" i="171"/>
  <c r="GK28" i="172"/>
  <c r="GL6" i="172"/>
  <c r="GK20" i="171"/>
  <c r="GJ28" i="171"/>
  <c r="GN27" i="172"/>
  <c r="GN31" i="172"/>
  <c r="DL119" i="104" s="1"/>
  <c r="GN25" i="172"/>
  <c r="GN24" i="172"/>
  <c r="GN26" i="172"/>
  <c r="GN23" i="172"/>
  <c r="GN20" i="172"/>
  <c r="GN22" i="172"/>
  <c r="GN21" i="172"/>
  <c r="GN18" i="172"/>
  <c r="GN16" i="172"/>
  <c r="GN12" i="172"/>
  <c r="GN19" i="172"/>
  <c r="GN17" i="172"/>
  <c r="GN15" i="172"/>
  <c r="GN13" i="172"/>
  <c r="GN14" i="172"/>
  <c r="GN11" i="172"/>
  <c r="GN9" i="172"/>
  <c r="GN10" i="172"/>
  <c r="GO5" i="172"/>
  <c r="GN8" i="172"/>
  <c r="GN7" i="172"/>
  <c r="GM6" i="170"/>
  <c r="GP27" i="170"/>
  <c r="GP23" i="170"/>
  <c r="GP26" i="170"/>
  <c r="GP24" i="170"/>
  <c r="GP21" i="170"/>
  <c r="GP25" i="170"/>
  <c r="GP20" i="170"/>
  <c r="GP19" i="170"/>
  <c r="GP18" i="170"/>
  <c r="GP16" i="170"/>
  <c r="GP14" i="170"/>
  <c r="GP22" i="170"/>
  <c r="GP9" i="170"/>
  <c r="GP17" i="170"/>
  <c r="GP15" i="170"/>
  <c r="GP11" i="170"/>
  <c r="GP7" i="170"/>
  <c r="GP12" i="170"/>
  <c r="GQ5" i="170"/>
  <c r="GP8" i="170"/>
  <c r="GK10" i="170"/>
  <c r="GK28" i="169"/>
  <c r="GL6" i="169"/>
  <c r="GN27" i="169"/>
  <c r="GN26" i="169"/>
  <c r="GN25" i="169"/>
  <c r="GN24" i="169"/>
  <c r="GN22" i="169"/>
  <c r="GN23" i="169"/>
  <c r="GN21" i="169"/>
  <c r="GN20" i="169"/>
  <c r="GN18" i="169"/>
  <c r="GN17" i="169"/>
  <c r="GN14" i="169"/>
  <c r="GN16" i="169"/>
  <c r="GN13" i="169"/>
  <c r="GN19" i="169"/>
  <c r="GN12" i="169"/>
  <c r="GN10" i="169"/>
  <c r="GN15" i="169"/>
  <c r="GN9" i="169"/>
  <c r="GN8" i="169"/>
  <c r="GN7" i="169"/>
  <c r="GN11" i="169"/>
  <c r="GO5" i="169"/>
  <c r="GF26" i="168"/>
  <c r="GF27" i="168"/>
  <c r="GF25" i="168"/>
  <c r="GF24" i="168"/>
  <c r="GF23" i="168"/>
  <c r="GF20" i="168"/>
  <c r="GF22" i="168"/>
  <c r="GF19" i="168"/>
  <c r="GF21" i="168"/>
  <c r="GF18" i="168"/>
  <c r="GF11" i="168"/>
  <c r="GF15" i="168"/>
  <c r="GF14" i="168"/>
  <c r="GF16" i="168"/>
  <c r="GF17" i="168"/>
  <c r="GF12" i="168"/>
  <c r="GG5" i="168"/>
  <c r="GF10" i="168"/>
  <c r="DJ118" i="104" l="1"/>
  <c r="GM31" i="171"/>
  <c r="DJ120" i="104"/>
  <c r="GM31" i="169"/>
  <c r="DL117" i="104"/>
  <c r="GO31" i="170"/>
  <c r="GK13" i="173"/>
  <c r="GN27" i="173"/>
  <c r="GN26" i="173"/>
  <c r="GN25" i="173"/>
  <c r="GN23" i="173"/>
  <c r="GN24" i="173"/>
  <c r="GN20" i="173"/>
  <c r="GN22" i="173"/>
  <c r="GN21" i="173"/>
  <c r="GN17" i="173"/>
  <c r="GN16" i="173"/>
  <c r="GN19" i="173"/>
  <c r="GN15" i="173"/>
  <c r="GN14" i="173"/>
  <c r="GN18" i="173"/>
  <c r="GN12" i="173"/>
  <c r="GN7" i="173"/>
  <c r="GO5" i="173"/>
  <c r="GN10" i="173"/>
  <c r="GN8" i="173"/>
  <c r="GN11" i="173"/>
  <c r="GN6" i="173"/>
  <c r="GL28" i="172"/>
  <c r="GM6" i="172"/>
  <c r="GO23" i="171"/>
  <c r="GO22" i="171"/>
  <c r="GO27" i="171"/>
  <c r="GO26" i="171"/>
  <c r="GO21" i="171"/>
  <c r="GO25" i="171"/>
  <c r="GO11" i="171"/>
  <c r="GO24" i="171"/>
  <c r="GO19" i="171"/>
  <c r="GO10" i="171"/>
  <c r="GO18" i="171"/>
  <c r="GO16" i="171"/>
  <c r="GO14" i="171"/>
  <c r="GO17" i="171"/>
  <c r="GO6" i="171"/>
  <c r="GO15" i="171"/>
  <c r="GO13" i="171"/>
  <c r="GO12" i="171"/>
  <c r="GO9" i="171"/>
  <c r="GO8" i="171"/>
  <c r="GO7" i="171"/>
  <c r="GP5" i="171"/>
  <c r="GK28" i="171"/>
  <c r="GL20" i="171"/>
  <c r="GO31" i="172"/>
  <c r="DM119" i="104" s="1"/>
  <c r="GO25" i="172"/>
  <c r="GO24" i="172"/>
  <c r="GO27" i="172"/>
  <c r="GO26" i="172"/>
  <c r="GO23" i="172"/>
  <c r="GO19" i="172"/>
  <c r="GO22" i="172"/>
  <c r="GO20" i="172"/>
  <c r="GO16" i="172"/>
  <c r="GO18" i="172"/>
  <c r="GO17" i="172"/>
  <c r="GO15" i="172"/>
  <c r="GO21" i="172"/>
  <c r="GO14" i="172"/>
  <c r="GO11" i="172"/>
  <c r="GO13" i="172"/>
  <c r="GO10" i="172"/>
  <c r="GO12" i="172"/>
  <c r="GO9" i="172"/>
  <c r="GP5" i="172"/>
  <c r="GO8" i="172"/>
  <c r="GO7" i="172"/>
  <c r="GL10" i="170"/>
  <c r="GQ27" i="170"/>
  <c r="GQ26" i="170"/>
  <c r="GQ25" i="170"/>
  <c r="GQ23" i="170"/>
  <c r="GQ24" i="170"/>
  <c r="GQ22" i="170"/>
  <c r="GQ19" i="170"/>
  <c r="GQ21" i="170"/>
  <c r="GQ18" i="170"/>
  <c r="GQ14" i="170"/>
  <c r="GQ16" i="170"/>
  <c r="GQ12" i="170"/>
  <c r="GQ15" i="170"/>
  <c r="GQ20" i="170"/>
  <c r="GQ17" i="170"/>
  <c r="GQ9" i="170"/>
  <c r="GQ8" i="170"/>
  <c r="GQ7" i="170"/>
  <c r="GQ11" i="170"/>
  <c r="GR5" i="170"/>
  <c r="GN6" i="170"/>
  <c r="GO27" i="169"/>
  <c r="GO26" i="169"/>
  <c r="GO25" i="169"/>
  <c r="GO24" i="169"/>
  <c r="GO22" i="169"/>
  <c r="GO23" i="169"/>
  <c r="GO20" i="169"/>
  <c r="GO17" i="169"/>
  <c r="GO19" i="169"/>
  <c r="GO18" i="169"/>
  <c r="GO16" i="169"/>
  <c r="GO12" i="169"/>
  <c r="GO15" i="169"/>
  <c r="GO21" i="169"/>
  <c r="GO14" i="169"/>
  <c r="GO9" i="169"/>
  <c r="GO8" i="169"/>
  <c r="GO11" i="169"/>
  <c r="GO13" i="169"/>
  <c r="GO10" i="169"/>
  <c r="GO7" i="169"/>
  <c r="GP5" i="169"/>
  <c r="GL28" i="169"/>
  <c r="GM6" i="169"/>
  <c r="GG27" i="168"/>
  <c r="GG25" i="168"/>
  <c r="GG26" i="168"/>
  <c r="GG24" i="168"/>
  <c r="GG22" i="168"/>
  <c r="GG21" i="168"/>
  <c r="GG23" i="168"/>
  <c r="GG19" i="168"/>
  <c r="GG18" i="168"/>
  <c r="GG16" i="168"/>
  <c r="GG20" i="168"/>
  <c r="GG17" i="168"/>
  <c r="GG11" i="168"/>
  <c r="GG15" i="168"/>
  <c r="GG14" i="168"/>
  <c r="GG10" i="168"/>
  <c r="GG12" i="168"/>
  <c r="GH5" i="168"/>
  <c r="DM117" i="104" l="1"/>
  <c r="GP31" i="170"/>
  <c r="DK120" i="104"/>
  <c r="GN31" i="169"/>
  <c r="DK118" i="104"/>
  <c r="GN31" i="171"/>
  <c r="GO26" i="173"/>
  <c r="GO27" i="173"/>
  <c r="GO25" i="173"/>
  <c r="GO22" i="173"/>
  <c r="GO24" i="173"/>
  <c r="GO23" i="173"/>
  <c r="GO21" i="173"/>
  <c r="GO19" i="173"/>
  <c r="GO16" i="173"/>
  <c r="GO20" i="173"/>
  <c r="GO15" i="173"/>
  <c r="GO18" i="173"/>
  <c r="GO14" i="173"/>
  <c r="GO12" i="173"/>
  <c r="GO11" i="173"/>
  <c r="GO7" i="173"/>
  <c r="GO10" i="173"/>
  <c r="GO8" i="173"/>
  <c r="GO17" i="173"/>
  <c r="GO6" i="173"/>
  <c r="GP5" i="173"/>
  <c r="GL13" i="173"/>
  <c r="GM20" i="171"/>
  <c r="GL28" i="171"/>
  <c r="GP27" i="172"/>
  <c r="GP31" i="172"/>
  <c r="DN119" i="104" s="1"/>
  <c r="GP26" i="172"/>
  <c r="GP25" i="172"/>
  <c r="GP20" i="172"/>
  <c r="GP22" i="172"/>
  <c r="GP23" i="172"/>
  <c r="GP24" i="172"/>
  <c r="GP17" i="172"/>
  <c r="GP19" i="172"/>
  <c r="GP21" i="172"/>
  <c r="GP18" i="172"/>
  <c r="GP15" i="172"/>
  <c r="GP14" i="172"/>
  <c r="GP11" i="172"/>
  <c r="GP13" i="172"/>
  <c r="GP10" i="172"/>
  <c r="GP16" i="172"/>
  <c r="GP12" i="172"/>
  <c r="GP9" i="172"/>
  <c r="GQ5" i="172"/>
  <c r="GP8" i="172"/>
  <c r="GP7" i="172"/>
  <c r="GP27" i="171"/>
  <c r="GP23" i="171"/>
  <c r="GP22" i="171"/>
  <c r="GP26" i="171"/>
  <c r="GP25" i="171"/>
  <c r="GP24" i="171"/>
  <c r="GP19" i="171"/>
  <c r="GP10" i="171"/>
  <c r="GP21" i="171"/>
  <c r="GP18" i="171"/>
  <c r="GP16" i="171"/>
  <c r="GP14" i="171"/>
  <c r="GP17" i="171"/>
  <c r="GP15" i="171"/>
  <c r="GP13" i="171"/>
  <c r="GQ5" i="171"/>
  <c r="GP11" i="171"/>
  <c r="GP12" i="171"/>
  <c r="GP9" i="171"/>
  <c r="GP8" i="171"/>
  <c r="GP7" i="171"/>
  <c r="GP6" i="171"/>
  <c r="GM28" i="172"/>
  <c r="GN6" i="172"/>
  <c r="GO6" i="170"/>
  <c r="GR26" i="170"/>
  <c r="GR25" i="170"/>
  <c r="GR27" i="170"/>
  <c r="GR23" i="170"/>
  <c r="GR24" i="170"/>
  <c r="GR21" i="170"/>
  <c r="GR22" i="170"/>
  <c r="GR19" i="170"/>
  <c r="GR16" i="170"/>
  <c r="GR15" i="170"/>
  <c r="GR20" i="170"/>
  <c r="GR17" i="170"/>
  <c r="GR18" i="170"/>
  <c r="GR14" i="170"/>
  <c r="GR12" i="170"/>
  <c r="GS5" i="170"/>
  <c r="GR8" i="170"/>
  <c r="GR11" i="170"/>
  <c r="GR7" i="170"/>
  <c r="GR9" i="170"/>
  <c r="GM10" i="170"/>
  <c r="GM28" i="169"/>
  <c r="GN6" i="169"/>
  <c r="GP27" i="169"/>
  <c r="GP26" i="169"/>
  <c r="GP25" i="169"/>
  <c r="GP24" i="169"/>
  <c r="GP20" i="169"/>
  <c r="GP23" i="169"/>
  <c r="GP21" i="169"/>
  <c r="GP19" i="169"/>
  <c r="GP22" i="169"/>
  <c r="GP16" i="169"/>
  <c r="GP15" i="169"/>
  <c r="GP17" i="169"/>
  <c r="GP13" i="169"/>
  <c r="GP18" i="169"/>
  <c r="GP11" i="169"/>
  <c r="GP14" i="169"/>
  <c r="GP12" i="169"/>
  <c r="GP10" i="169"/>
  <c r="GP7" i="169"/>
  <c r="GP9" i="169"/>
  <c r="GP8" i="169"/>
  <c r="GQ5" i="169"/>
  <c r="GH27" i="168"/>
  <c r="GH24" i="168"/>
  <c r="GH22" i="168"/>
  <c r="GH26" i="168"/>
  <c r="GH23" i="168"/>
  <c r="GH19" i="168"/>
  <c r="GH25" i="168"/>
  <c r="GH21" i="168"/>
  <c r="GH18" i="168"/>
  <c r="GH16" i="168"/>
  <c r="GH20" i="168"/>
  <c r="GH17" i="168"/>
  <c r="GH14" i="168"/>
  <c r="GH15" i="168"/>
  <c r="GH11" i="168"/>
  <c r="GH12" i="168"/>
  <c r="GI5" i="168"/>
  <c r="GH10" i="168"/>
  <c r="DL118" i="104" l="1"/>
  <c r="GO31" i="171"/>
  <c r="DL120" i="104"/>
  <c r="GO31" i="169"/>
  <c r="DN117" i="104"/>
  <c r="GQ31" i="170"/>
  <c r="GM13" i="173"/>
  <c r="GP26" i="173"/>
  <c r="GP27" i="173"/>
  <c r="GP25" i="173"/>
  <c r="GP22" i="173"/>
  <c r="GP24" i="173"/>
  <c r="GP23" i="173"/>
  <c r="GP17" i="173"/>
  <c r="GP21" i="173"/>
  <c r="GP20" i="173"/>
  <c r="GP18" i="173"/>
  <c r="GP19" i="173"/>
  <c r="GP15" i="173"/>
  <c r="GP12" i="173"/>
  <c r="GP16" i="173"/>
  <c r="GP10" i="173"/>
  <c r="GP14" i="173"/>
  <c r="GP8" i="173"/>
  <c r="GP11" i="173"/>
  <c r="GP7" i="173"/>
  <c r="GQ5" i="173"/>
  <c r="GP6" i="173"/>
  <c r="GN28" i="172"/>
  <c r="GO6" i="172"/>
  <c r="GQ27" i="171"/>
  <c r="GQ26" i="171"/>
  <c r="GQ25" i="171"/>
  <c r="GQ24" i="171"/>
  <c r="GQ19" i="171"/>
  <c r="GQ21" i="171"/>
  <c r="GQ18" i="171"/>
  <c r="GQ16" i="171"/>
  <c r="GQ14" i="171"/>
  <c r="GQ22" i="171"/>
  <c r="GQ12" i="171"/>
  <c r="GQ17" i="171"/>
  <c r="GQ15" i="171"/>
  <c r="GQ13" i="171"/>
  <c r="GQ23" i="171"/>
  <c r="GR5" i="171"/>
  <c r="GQ11" i="171"/>
  <c r="GQ10" i="171"/>
  <c r="GQ9" i="171"/>
  <c r="GQ8" i="171"/>
  <c r="GQ7" i="171"/>
  <c r="GQ6" i="171"/>
  <c r="GQ27" i="172"/>
  <c r="GQ31" i="172"/>
  <c r="DO119" i="104" s="1"/>
  <c r="GQ25" i="172"/>
  <c r="GQ24" i="172"/>
  <c r="GQ23" i="172"/>
  <c r="GQ26" i="172"/>
  <c r="GQ22" i="172"/>
  <c r="GQ21" i="172"/>
  <c r="GQ19" i="172"/>
  <c r="GQ18" i="172"/>
  <c r="GQ17" i="172"/>
  <c r="GQ15" i="172"/>
  <c r="GQ13" i="172"/>
  <c r="GQ20" i="172"/>
  <c r="GQ16" i="172"/>
  <c r="GQ14" i="172"/>
  <c r="GQ11" i="172"/>
  <c r="GQ10" i="172"/>
  <c r="GQ9" i="172"/>
  <c r="GQ12" i="172"/>
  <c r="GR5" i="172"/>
  <c r="GQ8" i="172"/>
  <c r="GQ7" i="172"/>
  <c r="GM28" i="171"/>
  <c r="GN20" i="171"/>
  <c r="GN10" i="170"/>
  <c r="GS27" i="170"/>
  <c r="GS26" i="170"/>
  <c r="GS25" i="170"/>
  <c r="GS24" i="170"/>
  <c r="GS20" i="170"/>
  <c r="GS22" i="170"/>
  <c r="GS23" i="170"/>
  <c r="GS21" i="170"/>
  <c r="GS18" i="170"/>
  <c r="GS16" i="170"/>
  <c r="GS14" i="170"/>
  <c r="GS15" i="170"/>
  <c r="GS17" i="170"/>
  <c r="GS11" i="170"/>
  <c r="GS19" i="170"/>
  <c r="GS12" i="170"/>
  <c r="GS8" i="170"/>
  <c r="GS7" i="170"/>
  <c r="GS9" i="170"/>
  <c r="GT5" i="170"/>
  <c r="GP6" i="170"/>
  <c r="GQ27" i="169"/>
  <c r="GQ24" i="169"/>
  <c r="GQ26" i="169"/>
  <c r="GQ25" i="169"/>
  <c r="GQ22" i="169"/>
  <c r="GQ23" i="169"/>
  <c r="GQ21" i="169"/>
  <c r="GQ20" i="169"/>
  <c r="GQ19" i="169"/>
  <c r="GQ18" i="169"/>
  <c r="GQ17" i="169"/>
  <c r="GQ14" i="169"/>
  <c r="GQ12" i="169"/>
  <c r="GQ16" i="169"/>
  <c r="GQ15" i="169"/>
  <c r="GQ11" i="169"/>
  <c r="GQ10" i="169"/>
  <c r="GQ13" i="169"/>
  <c r="GQ9" i="169"/>
  <c r="GQ8" i="169"/>
  <c r="GR5" i="169"/>
  <c r="GQ7" i="169"/>
  <c r="GN28" i="169"/>
  <c r="GO6" i="169"/>
  <c r="GI27" i="168"/>
  <c r="GI25" i="168"/>
  <c r="GI24" i="168"/>
  <c r="GI22" i="168"/>
  <c r="GI26" i="168"/>
  <c r="GI23" i="168"/>
  <c r="GI21" i="168"/>
  <c r="GI20" i="168"/>
  <c r="GI18" i="168"/>
  <c r="GI19" i="168"/>
  <c r="GI17" i="168"/>
  <c r="GI15" i="168"/>
  <c r="GI14" i="168"/>
  <c r="GI12" i="168"/>
  <c r="GI16" i="168"/>
  <c r="GI10" i="168"/>
  <c r="GI11" i="168"/>
  <c r="GJ5" i="168"/>
  <c r="DO117" i="104" l="1"/>
  <c r="GR31" i="170"/>
  <c r="DM120" i="104"/>
  <c r="GP31" i="169"/>
  <c r="DM118" i="104"/>
  <c r="GP31" i="171"/>
  <c r="GQ27" i="173"/>
  <c r="GQ26" i="173"/>
  <c r="GQ25" i="173"/>
  <c r="GQ22" i="173"/>
  <c r="GQ24" i="173"/>
  <c r="GQ23" i="173"/>
  <c r="GQ21" i="173"/>
  <c r="GQ19" i="173"/>
  <c r="GQ20" i="173"/>
  <c r="GQ18" i="173"/>
  <c r="GQ17" i="173"/>
  <c r="GQ16" i="173"/>
  <c r="GQ14" i="173"/>
  <c r="GQ12" i="173"/>
  <c r="GQ15" i="173"/>
  <c r="GQ11" i="173"/>
  <c r="GQ10" i="173"/>
  <c r="GQ6" i="173"/>
  <c r="GQ7" i="173"/>
  <c r="GR5" i="173"/>
  <c r="GQ8" i="173"/>
  <c r="GN13" i="173"/>
  <c r="GR31" i="172"/>
  <c r="DP119" i="104" s="1"/>
  <c r="GR24" i="172"/>
  <c r="GR27" i="172"/>
  <c r="GR26" i="172"/>
  <c r="GR25" i="172"/>
  <c r="GR22" i="172"/>
  <c r="GR21" i="172"/>
  <c r="GR17" i="172"/>
  <c r="GR19" i="172"/>
  <c r="GR20" i="172"/>
  <c r="GR18" i="172"/>
  <c r="GR23" i="172"/>
  <c r="GR15" i="172"/>
  <c r="GR16" i="172"/>
  <c r="GR14" i="172"/>
  <c r="GR11" i="172"/>
  <c r="GR10" i="172"/>
  <c r="GR13" i="172"/>
  <c r="GR9" i="172"/>
  <c r="GR12" i="172"/>
  <c r="GS5" i="172"/>
  <c r="GR8" i="172"/>
  <c r="GR7" i="172"/>
  <c r="GO28" i="172"/>
  <c r="GP6" i="172"/>
  <c r="GO20" i="171"/>
  <c r="GN28" i="171"/>
  <c r="GR27" i="171"/>
  <c r="GR26" i="171"/>
  <c r="GR21" i="171"/>
  <c r="GR25" i="171"/>
  <c r="GR24" i="171"/>
  <c r="GR23" i="171"/>
  <c r="GR22" i="171"/>
  <c r="GR12" i="171"/>
  <c r="GR17" i="171"/>
  <c r="GR18" i="171"/>
  <c r="GR11" i="171"/>
  <c r="GR16" i="171"/>
  <c r="GR15" i="171"/>
  <c r="GR13" i="171"/>
  <c r="GR10" i="171"/>
  <c r="GR9" i="171"/>
  <c r="GR8" i="171"/>
  <c r="GR19" i="171"/>
  <c r="GR7" i="171"/>
  <c r="GR6" i="171"/>
  <c r="GR14" i="171"/>
  <c r="GS5" i="171"/>
  <c r="GQ6" i="170"/>
  <c r="GO10" i="170"/>
  <c r="GT27" i="170"/>
  <c r="GT26" i="170"/>
  <c r="GT25" i="170"/>
  <c r="GT24" i="170"/>
  <c r="GT22" i="170"/>
  <c r="GT23" i="170"/>
  <c r="GT21" i="170"/>
  <c r="GT17" i="170"/>
  <c r="GT15" i="170"/>
  <c r="GT20" i="170"/>
  <c r="GT18" i="170"/>
  <c r="GT19" i="170"/>
  <c r="GT12" i="170"/>
  <c r="GT11" i="170"/>
  <c r="GT14" i="170"/>
  <c r="GT16" i="170"/>
  <c r="GT8" i="170"/>
  <c r="GT9" i="170"/>
  <c r="GU5" i="170"/>
  <c r="GT7" i="170"/>
  <c r="GO28" i="169"/>
  <c r="GP6" i="169"/>
  <c r="GR26" i="169"/>
  <c r="GR27" i="169"/>
  <c r="GR25" i="169"/>
  <c r="GR24" i="169"/>
  <c r="GR23" i="169"/>
  <c r="GR21" i="169"/>
  <c r="GR18" i="169"/>
  <c r="GR22" i="169"/>
  <c r="GR17" i="169"/>
  <c r="GR20" i="169"/>
  <c r="GR19" i="169"/>
  <c r="GR13" i="169"/>
  <c r="GR14" i="169"/>
  <c r="GR16" i="169"/>
  <c r="GR15" i="169"/>
  <c r="GR11" i="169"/>
  <c r="GR12" i="169"/>
  <c r="GR8" i="169"/>
  <c r="GR10" i="169"/>
  <c r="GS5" i="169"/>
  <c r="GR9" i="169"/>
  <c r="GR7" i="169"/>
  <c r="GJ25" i="168"/>
  <c r="GJ27" i="168"/>
  <c r="GJ26" i="168"/>
  <c r="GJ23" i="168"/>
  <c r="GJ22" i="168"/>
  <c r="GJ21" i="168"/>
  <c r="GJ20" i="168"/>
  <c r="GJ24" i="168"/>
  <c r="GJ19" i="168"/>
  <c r="GJ17" i="168"/>
  <c r="GJ15" i="168"/>
  <c r="GJ16" i="168"/>
  <c r="GJ14" i="168"/>
  <c r="GJ12" i="168"/>
  <c r="GJ18" i="168"/>
  <c r="GJ10" i="168"/>
  <c r="GJ11" i="168"/>
  <c r="GK5" i="168"/>
  <c r="DN118" i="104" l="1"/>
  <c r="GQ31" i="171"/>
  <c r="DN120" i="104"/>
  <c r="GQ31" i="169"/>
  <c r="DP117" i="104"/>
  <c r="GS31" i="170"/>
  <c r="GO13" i="173"/>
  <c r="GR27" i="173"/>
  <c r="GR26" i="173"/>
  <c r="GR24" i="173"/>
  <c r="GR23" i="173"/>
  <c r="GR21" i="173"/>
  <c r="GR19" i="173"/>
  <c r="GR22" i="173"/>
  <c r="GR25" i="173"/>
  <c r="GR17" i="173"/>
  <c r="GR20" i="173"/>
  <c r="GR18" i="173"/>
  <c r="GR16" i="173"/>
  <c r="GR12" i="173"/>
  <c r="GR15" i="173"/>
  <c r="GR11" i="173"/>
  <c r="GR14" i="173"/>
  <c r="GR6" i="173"/>
  <c r="GR7" i="173"/>
  <c r="GR8" i="173"/>
  <c r="GS5" i="173"/>
  <c r="GR10" i="173"/>
  <c r="GO28" i="171"/>
  <c r="GP20" i="171"/>
  <c r="GS31" i="172"/>
  <c r="DQ119" i="104" s="1"/>
  <c r="GS27" i="172"/>
  <c r="GS23" i="172"/>
  <c r="GS26" i="172"/>
  <c r="GS25" i="172"/>
  <c r="GS22" i="172"/>
  <c r="GS21" i="172"/>
  <c r="GS24" i="172"/>
  <c r="GS19" i="172"/>
  <c r="GS20" i="172"/>
  <c r="GS18" i="172"/>
  <c r="GS15" i="172"/>
  <c r="GS17" i="172"/>
  <c r="GS16" i="172"/>
  <c r="GS10" i="172"/>
  <c r="GS14" i="172"/>
  <c r="GS13" i="172"/>
  <c r="GS12" i="172"/>
  <c r="GS11" i="172"/>
  <c r="GS9" i="172"/>
  <c r="GS8" i="172"/>
  <c r="GS7" i="172"/>
  <c r="GT5" i="172"/>
  <c r="GP28" i="172"/>
  <c r="GQ6" i="172"/>
  <c r="GS27" i="171"/>
  <c r="GS26" i="171"/>
  <c r="GS21" i="171"/>
  <c r="GS19" i="171"/>
  <c r="GS25" i="171"/>
  <c r="GS24" i="171"/>
  <c r="GS23" i="171"/>
  <c r="GS22" i="171"/>
  <c r="GS17" i="171"/>
  <c r="GS15" i="171"/>
  <c r="GS18" i="171"/>
  <c r="GS11" i="171"/>
  <c r="GS16" i="171"/>
  <c r="GS13" i="171"/>
  <c r="GS10" i="171"/>
  <c r="GS9" i="171"/>
  <c r="GS8" i="171"/>
  <c r="GS7" i="171"/>
  <c r="GS12" i="171"/>
  <c r="GS6" i="171"/>
  <c r="GS14" i="171"/>
  <c r="GT5" i="171"/>
  <c r="GP10" i="170"/>
  <c r="GU25" i="170"/>
  <c r="GU27" i="170"/>
  <c r="GU22" i="170"/>
  <c r="GU23" i="170"/>
  <c r="GU26" i="170"/>
  <c r="GU21" i="170"/>
  <c r="GU24" i="170"/>
  <c r="GU17" i="170"/>
  <c r="GU20" i="170"/>
  <c r="GU19" i="170"/>
  <c r="GU16" i="170"/>
  <c r="GU18" i="170"/>
  <c r="GU9" i="170"/>
  <c r="GU14" i="170"/>
  <c r="GU15" i="170"/>
  <c r="GU12" i="170"/>
  <c r="GU7" i="170"/>
  <c r="GU11" i="170"/>
  <c r="GU8" i="170"/>
  <c r="GV5" i="170"/>
  <c r="GR6" i="170"/>
  <c r="GS27" i="169"/>
  <c r="GS26" i="169"/>
  <c r="GS23" i="169"/>
  <c r="GS24" i="169"/>
  <c r="GS25" i="169"/>
  <c r="GS18" i="169"/>
  <c r="GS16" i="169"/>
  <c r="GS22" i="169"/>
  <c r="GS17" i="169"/>
  <c r="GS15" i="169"/>
  <c r="GS21" i="169"/>
  <c r="GS20" i="169"/>
  <c r="GS19" i="169"/>
  <c r="GS14" i="169"/>
  <c r="GS11" i="169"/>
  <c r="GS10" i="169"/>
  <c r="GS12" i="169"/>
  <c r="GS13" i="169"/>
  <c r="GS8" i="169"/>
  <c r="GS7" i="169"/>
  <c r="GS9" i="169"/>
  <c r="GT5" i="169"/>
  <c r="GP28" i="169"/>
  <c r="GQ6" i="169"/>
  <c r="GK26" i="168"/>
  <c r="GK27" i="168"/>
  <c r="GK25" i="168"/>
  <c r="GK23" i="168"/>
  <c r="GK21" i="168"/>
  <c r="GK20" i="168"/>
  <c r="GK24" i="168"/>
  <c r="GK17" i="168"/>
  <c r="GK19" i="168"/>
  <c r="GK22" i="168"/>
  <c r="GK15" i="168"/>
  <c r="GK12" i="168"/>
  <c r="GK16" i="168"/>
  <c r="GK18" i="168"/>
  <c r="GK11" i="168"/>
  <c r="GK10" i="168"/>
  <c r="GK14" i="168"/>
  <c r="GL5" i="168"/>
  <c r="DQ117" i="104" l="1"/>
  <c r="GT31" i="170"/>
  <c r="DO120" i="104"/>
  <c r="GR31" i="169"/>
  <c r="DO118" i="104"/>
  <c r="GR31" i="171"/>
  <c r="GS27" i="173"/>
  <c r="GS26" i="173"/>
  <c r="GS25" i="173"/>
  <c r="GS22" i="173"/>
  <c r="GS24" i="173"/>
  <c r="GS23" i="173"/>
  <c r="GS21" i="173"/>
  <c r="GS20" i="173"/>
  <c r="GS15" i="173"/>
  <c r="GS19" i="173"/>
  <c r="GS18" i="173"/>
  <c r="GS16" i="173"/>
  <c r="GS17" i="173"/>
  <c r="GS11" i="173"/>
  <c r="GS10" i="173"/>
  <c r="GS14" i="173"/>
  <c r="GS12" i="173"/>
  <c r="GS6" i="173"/>
  <c r="GS7" i="173"/>
  <c r="GS8" i="173"/>
  <c r="GT5" i="173"/>
  <c r="GP13" i="173"/>
  <c r="GQ28" i="172"/>
  <c r="GR6" i="172"/>
  <c r="GT31" i="172"/>
  <c r="DR119" i="104" s="1"/>
  <c r="GT27" i="172"/>
  <c r="GT26" i="172"/>
  <c r="GT22" i="172"/>
  <c r="GT24" i="172"/>
  <c r="GT21" i="172"/>
  <c r="GT23" i="172"/>
  <c r="GT25" i="172"/>
  <c r="GT20" i="172"/>
  <c r="GT18" i="172"/>
  <c r="GT17" i="172"/>
  <c r="GT19" i="172"/>
  <c r="GT16" i="172"/>
  <c r="GT14" i="172"/>
  <c r="GT15" i="172"/>
  <c r="GT13" i="172"/>
  <c r="GT9" i="172"/>
  <c r="GT8" i="172"/>
  <c r="GT12" i="172"/>
  <c r="GT11" i="172"/>
  <c r="GT10" i="172"/>
  <c r="GT7" i="172"/>
  <c r="GU5" i="172"/>
  <c r="GP28" i="171"/>
  <c r="GQ20" i="171"/>
  <c r="GT27" i="171"/>
  <c r="GT26" i="171"/>
  <c r="GT25" i="171"/>
  <c r="GT24" i="171"/>
  <c r="GT23" i="171"/>
  <c r="GT22" i="171"/>
  <c r="GT21" i="171"/>
  <c r="GT17" i="171"/>
  <c r="GT15" i="171"/>
  <c r="GT13" i="171"/>
  <c r="GT19" i="171"/>
  <c r="GT18" i="171"/>
  <c r="GT16" i="171"/>
  <c r="GT14" i="171"/>
  <c r="GT10" i="171"/>
  <c r="GT9" i="171"/>
  <c r="GT8" i="171"/>
  <c r="GT7" i="171"/>
  <c r="GT12" i="171"/>
  <c r="GT6" i="171"/>
  <c r="GU5" i="171"/>
  <c r="GT11" i="171"/>
  <c r="GS6" i="170"/>
  <c r="GV27" i="170"/>
  <c r="GV24" i="170"/>
  <c r="GV26" i="170"/>
  <c r="GV25" i="170"/>
  <c r="GV23" i="170"/>
  <c r="GV22" i="170"/>
  <c r="GV20" i="170"/>
  <c r="GV19" i="170"/>
  <c r="GV18" i="170"/>
  <c r="GV17" i="170"/>
  <c r="GV11" i="170"/>
  <c r="GV21" i="170"/>
  <c r="GV14" i="170"/>
  <c r="GV12" i="170"/>
  <c r="GV15" i="170"/>
  <c r="GV16" i="170"/>
  <c r="GV8" i="170"/>
  <c r="GV9" i="170"/>
  <c r="GW5" i="170"/>
  <c r="GV7" i="170"/>
  <c r="GQ10" i="170"/>
  <c r="GQ28" i="169"/>
  <c r="GR6" i="169"/>
  <c r="GT26" i="169"/>
  <c r="GT25" i="169"/>
  <c r="GT27" i="169"/>
  <c r="GT24" i="169"/>
  <c r="GT23" i="169"/>
  <c r="GT21" i="169"/>
  <c r="GT22" i="169"/>
  <c r="GT20" i="169"/>
  <c r="GT19" i="169"/>
  <c r="GT16" i="169"/>
  <c r="GT15" i="169"/>
  <c r="GT18" i="169"/>
  <c r="GT17" i="169"/>
  <c r="GT11" i="169"/>
  <c r="GT13" i="169"/>
  <c r="GT12" i="169"/>
  <c r="GT10" i="169"/>
  <c r="GT14" i="169"/>
  <c r="GU5" i="169"/>
  <c r="GT7" i="169"/>
  <c r="GT9" i="169"/>
  <c r="GT8" i="169"/>
  <c r="GL25" i="168"/>
  <c r="GL27" i="168"/>
  <c r="GL26" i="168"/>
  <c r="GL24" i="168"/>
  <c r="GL23" i="168"/>
  <c r="GL20" i="168"/>
  <c r="GL17" i="168"/>
  <c r="GL22" i="168"/>
  <c r="GL18" i="168"/>
  <c r="GL21" i="168"/>
  <c r="GL15" i="168"/>
  <c r="GL19" i="168"/>
  <c r="GL16" i="168"/>
  <c r="GL14" i="168"/>
  <c r="GL11" i="168"/>
  <c r="GL10" i="168"/>
  <c r="GM5" i="168"/>
  <c r="GL12" i="168"/>
  <c r="DP118" i="104" l="1"/>
  <c r="GS31" i="171"/>
  <c r="DP120" i="104"/>
  <c r="GS31" i="169"/>
  <c r="DR117" i="104"/>
  <c r="GU31" i="170"/>
  <c r="GQ13" i="173"/>
  <c r="GT27" i="173"/>
  <c r="GT26" i="173"/>
  <c r="GT25" i="173"/>
  <c r="GT24" i="173"/>
  <c r="GT22" i="173"/>
  <c r="GT23" i="173"/>
  <c r="GT21" i="173"/>
  <c r="GT18" i="173"/>
  <c r="GT20" i="173"/>
  <c r="GT19" i="173"/>
  <c r="GT16" i="173"/>
  <c r="GT14" i="173"/>
  <c r="GT17" i="173"/>
  <c r="GT15" i="173"/>
  <c r="GT11" i="173"/>
  <c r="GT8" i="173"/>
  <c r="GT12" i="173"/>
  <c r="GT6" i="173"/>
  <c r="GT7" i="173"/>
  <c r="GU5" i="173"/>
  <c r="GT10" i="173"/>
  <c r="GU31" i="172"/>
  <c r="DS119" i="104" s="1"/>
  <c r="GU26" i="172"/>
  <c r="GU27" i="172"/>
  <c r="GU25" i="172"/>
  <c r="GU22" i="172"/>
  <c r="GU23" i="172"/>
  <c r="GU20" i="172"/>
  <c r="GU21" i="172"/>
  <c r="GU24" i="172"/>
  <c r="GU19" i="172"/>
  <c r="GU18" i="172"/>
  <c r="GU16" i="172"/>
  <c r="GU14" i="172"/>
  <c r="GU15" i="172"/>
  <c r="GU12" i="172"/>
  <c r="GU17" i="172"/>
  <c r="GU10" i="172"/>
  <c r="GU13" i="172"/>
  <c r="GU11" i="172"/>
  <c r="GU8" i="172"/>
  <c r="GU7" i="172"/>
  <c r="GV5" i="172"/>
  <c r="GU9" i="172"/>
  <c r="GU25" i="171"/>
  <c r="GU24" i="171"/>
  <c r="GU23" i="171"/>
  <c r="GU22" i="171"/>
  <c r="GU17" i="171"/>
  <c r="GU15" i="171"/>
  <c r="GU13" i="171"/>
  <c r="GU26" i="171"/>
  <c r="GU19" i="171"/>
  <c r="GU18" i="171"/>
  <c r="GU16" i="171"/>
  <c r="GU14" i="171"/>
  <c r="GU27" i="171"/>
  <c r="GU21" i="171"/>
  <c r="GU12" i="171"/>
  <c r="GU6" i="171"/>
  <c r="GU11" i="171"/>
  <c r="GU9" i="171"/>
  <c r="GU8" i="171"/>
  <c r="GU7" i="171"/>
  <c r="GV5" i="171"/>
  <c r="GU10" i="171"/>
  <c r="GQ28" i="171"/>
  <c r="GR20" i="171"/>
  <c r="GR28" i="172"/>
  <c r="GS6" i="172"/>
  <c r="GR10" i="170"/>
  <c r="GW27" i="170"/>
  <c r="GW25" i="170"/>
  <c r="GW23" i="170"/>
  <c r="GW21" i="170"/>
  <c r="GW26" i="170"/>
  <c r="GW24" i="170"/>
  <c r="GW17" i="170"/>
  <c r="GW15" i="170"/>
  <c r="GW22" i="170"/>
  <c r="GW20" i="170"/>
  <c r="GW19" i="170"/>
  <c r="GW16" i="170"/>
  <c r="GW18" i="170"/>
  <c r="GW12" i="170"/>
  <c r="GW11" i="170"/>
  <c r="GW14" i="170"/>
  <c r="GW8" i="170"/>
  <c r="GW9" i="170"/>
  <c r="GX5" i="170"/>
  <c r="GW7" i="170"/>
  <c r="GT6" i="170"/>
  <c r="GU26" i="169"/>
  <c r="GU24" i="169"/>
  <c r="GU27" i="169"/>
  <c r="GU22" i="169"/>
  <c r="GU25" i="169"/>
  <c r="GU20" i="169"/>
  <c r="GU23" i="169"/>
  <c r="GU21" i="169"/>
  <c r="GU19" i="169"/>
  <c r="GU18" i="169"/>
  <c r="GU17" i="169"/>
  <c r="GU16" i="169"/>
  <c r="GU15" i="169"/>
  <c r="GU11" i="169"/>
  <c r="GU13" i="169"/>
  <c r="GU12" i="169"/>
  <c r="GU14" i="169"/>
  <c r="GU10" i="169"/>
  <c r="GV5" i="169"/>
  <c r="GU7" i="169"/>
  <c r="GU9" i="169"/>
  <c r="GU8" i="169"/>
  <c r="GR28" i="169"/>
  <c r="GS6" i="169"/>
  <c r="GM26" i="168"/>
  <c r="GM27" i="168"/>
  <c r="GM24" i="168"/>
  <c r="GM25" i="168"/>
  <c r="GM22" i="168"/>
  <c r="GM21" i="168"/>
  <c r="GM20" i="168"/>
  <c r="GM19" i="168"/>
  <c r="GM23" i="168"/>
  <c r="GM17" i="168"/>
  <c r="GM16" i="168"/>
  <c r="GM18" i="168"/>
  <c r="GM11" i="168"/>
  <c r="GM10" i="168"/>
  <c r="GM14" i="168"/>
  <c r="GN5" i="168"/>
  <c r="GM12" i="168"/>
  <c r="GM15" i="168"/>
  <c r="DS117" i="104" l="1"/>
  <c r="GV31" i="170"/>
  <c r="DQ120" i="104"/>
  <c r="GT31" i="169"/>
  <c r="DQ118" i="104"/>
  <c r="GT31" i="171"/>
  <c r="GU27" i="173"/>
  <c r="GU26" i="173"/>
  <c r="GU25" i="173"/>
  <c r="GU24" i="173"/>
  <c r="GU23" i="173"/>
  <c r="GU20" i="173"/>
  <c r="GU22" i="173"/>
  <c r="GU21" i="173"/>
  <c r="GU19" i="173"/>
  <c r="GU18" i="173"/>
  <c r="GU17" i="173"/>
  <c r="GU15" i="173"/>
  <c r="GU10" i="173"/>
  <c r="GU16" i="173"/>
  <c r="GU7" i="173"/>
  <c r="GU14" i="173"/>
  <c r="GU12" i="173"/>
  <c r="GU6" i="173"/>
  <c r="GV5" i="173"/>
  <c r="GU11" i="173"/>
  <c r="GU8" i="173"/>
  <c r="GR13" i="173"/>
  <c r="GS20" i="171"/>
  <c r="GR28" i="171"/>
  <c r="GV27" i="172"/>
  <c r="GV31" i="172"/>
  <c r="DT119" i="104" s="1"/>
  <c r="GV25" i="172"/>
  <c r="GV24" i="172"/>
  <c r="GV23" i="172"/>
  <c r="GV20" i="172"/>
  <c r="GV26" i="172"/>
  <c r="GV22" i="172"/>
  <c r="GV18" i="172"/>
  <c r="GV21" i="172"/>
  <c r="GV16" i="172"/>
  <c r="GV19" i="172"/>
  <c r="GV12" i="172"/>
  <c r="GV15" i="172"/>
  <c r="GV13" i="172"/>
  <c r="GV17" i="172"/>
  <c r="GV14" i="172"/>
  <c r="GV11" i="172"/>
  <c r="GV9" i="172"/>
  <c r="GW5" i="172"/>
  <c r="GV10" i="172"/>
  <c r="GV8" i="172"/>
  <c r="GV7" i="172"/>
  <c r="GS28" i="172"/>
  <c r="GT6" i="172"/>
  <c r="GV24" i="171"/>
  <c r="GV23" i="171"/>
  <c r="GV22" i="171"/>
  <c r="GV27" i="171"/>
  <c r="GV26" i="171"/>
  <c r="GV21" i="171"/>
  <c r="GV11" i="171"/>
  <c r="GV19" i="171"/>
  <c r="GV18" i="171"/>
  <c r="GV25" i="171"/>
  <c r="GV17" i="171"/>
  <c r="GV16" i="171"/>
  <c r="GV13" i="171"/>
  <c r="GV12" i="171"/>
  <c r="GV15" i="171"/>
  <c r="GV6" i="171"/>
  <c r="GW5" i="171"/>
  <c r="GV14" i="171"/>
  <c r="GV10" i="171"/>
  <c r="GV9" i="171"/>
  <c r="GV8" i="171"/>
  <c r="GV7" i="171"/>
  <c r="GU6" i="170"/>
  <c r="GX27" i="170"/>
  <c r="GX23" i="170"/>
  <c r="GX26" i="170"/>
  <c r="GX24" i="170"/>
  <c r="GX25" i="170"/>
  <c r="GX21" i="170"/>
  <c r="GX20" i="170"/>
  <c r="GX22" i="170"/>
  <c r="GX19" i="170"/>
  <c r="GX18" i="170"/>
  <c r="GX16" i="170"/>
  <c r="GX14" i="170"/>
  <c r="GX9" i="170"/>
  <c r="GX15" i="170"/>
  <c r="GX12" i="170"/>
  <c r="GX11" i="170"/>
  <c r="GX17" i="170"/>
  <c r="GX7" i="170"/>
  <c r="GY5" i="170"/>
  <c r="GX8" i="170"/>
  <c r="GS10" i="170"/>
  <c r="GV27" i="169"/>
  <c r="GV26" i="169"/>
  <c r="GV22" i="169"/>
  <c r="GV25" i="169"/>
  <c r="GV17" i="169"/>
  <c r="GV20" i="169"/>
  <c r="GV23" i="169"/>
  <c r="GV21" i="169"/>
  <c r="GV24" i="169"/>
  <c r="GV18" i="169"/>
  <c r="GV19" i="169"/>
  <c r="GV14" i="169"/>
  <c r="GV13" i="169"/>
  <c r="GV16" i="169"/>
  <c r="GV15" i="169"/>
  <c r="GV10" i="169"/>
  <c r="GV12" i="169"/>
  <c r="GV9" i="169"/>
  <c r="GV8" i="169"/>
  <c r="GV7" i="169"/>
  <c r="GW5" i="169"/>
  <c r="GV11" i="169"/>
  <c r="GS28" i="169"/>
  <c r="GT6" i="169"/>
  <c r="GN26" i="168"/>
  <c r="GN25" i="168"/>
  <c r="GN23" i="168"/>
  <c r="GN24" i="168"/>
  <c r="GN27" i="168"/>
  <c r="GN21" i="168"/>
  <c r="GN20" i="168"/>
  <c r="GN22" i="168"/>
  <c r="GN19" i="168"/>
  <c r="GN17" i="168"/>
  <c r="GN16" i="168"/>
  <c r="GN18" i="168"/>
  <c r="GN11" i="168"/>
  <c r="GN14" i="168"/>
  <c r="GN12" i="168"/>
  <c r="GO5" i="168"/>
  <c r="GN15" i="168"/>
  <c r="GN10" i="168"/>
  <c r="DR118" i="104" l="1"/>
  <c r="GU31" i="171"/>
  <c r="DR120" i="104"/>
  <c r="GU31" i="169"/>
  <c r="DT117" i="104"/>
  <c r="GW31" i="170"/>
  <c r="GV27" i="173"/>
  <c r="GV26" i="173"/>
  <c r="GV25" i="173"/>
  <c r="GV23" i="173"/>
  <c r="GV24" i="173"/>
  <c r="GV20" i="173"/>
  <c r="GV22" i="173"/>
  <c r="GV17" i="173"/>
  <c r="GV21" i="173"/>
  <c r="GV16" i="173"/>
  <c r="GV18" i="173"/>
  <c r="GV15" i="173"/>
  <c r="GV14" i="173"/>
  <c r="GV12" i="173"/>
  <c r="GV19" i="173"/>
  <c r="GW5" i="173"/>
  <c r="GV7" i="173"/>
  <c r="GV11" i="173"/>
  <c r="GV8" i="173"/>
  <c r="GV10" i="173"/>
  <c r="GV6" i="173"/>
  <c r="GS13" i="173"/>
  <c r="GW31" i="172"/>
  <c r="DU119" i="104" s="1"/>
  <c r="GW27" i="172"/>
  <c r="GW25" i="172"/>
  <c r="GW24" i="172"/>
  <c r="GW26" i="172"/>
  <c r="GW23" i="172"/>
  <c r="GW22" i="172"/>
  <c r="GW20" i="172"/>
  <c r="GW21" i="172"/>
  <c r="GW19" i="172"/>
  <c r="GW16" i="172"/>
  <c r="GW15" i="172"/>
  <c r="GW17" i="172"/>
  <c r="GW12" i="172"/>
  <c r="GW18" i="172"/>
  <c r="GW11" i="172"/>
  <c r="GW10" i="172"/>
  <c r="GW13" i="172"/>
  <c r="GW14" i="172"/>
  <c r="GX5" i="172"/>
  <c r="GW9" i="172"/>
  <c r="GW8" i="172"/>
  <c r="GW7" i="172"/>
  <c r="GW23" i="171"/>
  <c r="GW22" i="171"/>
  <c r="GW27" i="171"/>
  <c r="GW26" i="171"/>
  <c r="GW21" i="171"/>
  <c r="GW25" i="171"/>
  <c r="GW24" i="171"/>
  <c r="GW11" i="171"/>
  <c r="GW10" i="171"/>
  <c r="GW19" i="171"/>
  <c r="GW18" i="171"/>
  <c r="GW16" i="171"/>
  <c r="GW15" i="171"/>
  <c r="GW6" i="171"/>
  <c r="GW14" i="171"/>
  <c r="GW9" i="171"/>
  <c r="GW8" i="171"/>
  <c r="GW7" i="171"/>
  <c r="GX5" i="171"/>
  <c r="GW17" i="171"/>
  <c r="GW12" i="171"/>
  <c r="GW13" i="171"/>
  <c r="GT28" i="172"/>
  <c r="GU6" i="172"/>
  <c r="GT20" i="171"/>
  <c r="GS28" i="171"/>
  <c r="GT10" i="170"/>
  <c r="GY27" i="170"/>
  <c r="GY26" i="170"/>
  <c r="GY25" i="170"/>
  <c r="GY23" i="170"/>
  <c r="GY24" i="170"/>
  <c r="GY22" i="170"/>
  <c r="GY19" i="170"/>
  <c r="GY20" i="170"/>
  <c r="GY18" i="170"/>
  <c r="GY21" i="170"/>
  <c r="GY17" i="170"/>
  <c r="GY12" i="170"/>
  <c r="GY15" i="170"/>
  <c r="GY16" i="170"/>
  <c r="GY14" i="170"/>
  <c r="GY9" i="170"/>
  <c r="GY11" i="170"/>
  <c r="GY8" i="170"/>
  <c r="GZ5" i="170"/>
  <c r="GY7" i="170"/>
  <c r="GV6" i="170"/>
  <c r="GT28" i="169"/>
  <c r="GU6" i="169"/>
  <c r="GW27" i="169"/>
  <c r="GW25" i="169"/>
  <c r="GW26" i="169"/>
  <c r="GW22" i="169"/>
  <c r="GW24" i="169"/>
  <c r="GW23" i="169"/>
  <c r="GW17" i="169"/>
  <c r="GW20" i="169"/>
  <c r="GW19" i="169"/>
  <c r="GW21" i="169"/>
  <c r="GW18" i="169"/>
  <c r="GW16" i="169"/>
  <c r="GW12" i="169"/>
  <c r="GW15" i="169"/>
  <c r="GW13" i="169"/>
  <c r="GW14" i="169"/>
  <c r="GW9" i="169"/>
  <c r="GW8" i="169"/>
  <c r="GW11" i="169"/>
  <c r="GW7" i="169"/>
  <c r="GW10" i="169"/>
  <c r="GX5" i="169"/>
  <c r="GO27" i="168"/>
  <c r="GO25" i="168"/>
  <c r="GO24" i="168"/>
  <c r="GO22" i="168"/>
  <c r="GO26" i="168"/>
  <c r="GO21" i="168"/>
  <c r="GO19" i="168"/>
  <c r="GO18" i="168"/>
  <c r="GO16" i="168"/>
  <c r="GO23" i="168"/>
  <c r="GO17" i="168"/>
  <c r="GO20" i="168"/>
  <c r="GO11" i="168"/>
  <c r="GO10" i="168"/>
  <c r="GO14" i="168"/>
  <c r="GO12" i="168"/>
  <c r="GO15" i="168"/>
  <c r="GP5" i="168"/>
  <c r="DU117" i="104" l="1"/>
  <c r="GX31" i="170"/>
  <c r="DS120" i="104"/>
  <c r="GV31" i="169"/>
  <c r="DS118" i="104"/>
  <c r="GV31" i="171"/>
  <c r="GT13" i="173"/>
  <c r="GW27" i="173"/>
  <c r="GW26" i="173"/>
  <c r="GW24" i="173"/>
  <c r="GW23" i="173"/>
  <c r="GW22" i="173"/>
  <c r="GW25" i="173"/>
  <c r="GW16" i="173"/>
  <c r="GW18" i="173"/>
  <c r="GW17" i="173"/>
  <c r="GW15" i="173"/>
  <c r="GW19" i="173"/>
  <c r="GW20" i="173"/>
  <c r="GW14" i="173"/>
  <c r="GW12" i="173"/>
  <c r="GW21" i="173"/>
  <c r="GW11" i="173"/>
  <c r="GW7" i="173"/>
  <c r="GW8" i="173"/>
  <c r="GW10" i="173"/>
  <c r="GW6" i="173"/>
  <c r="GX5" i="173"/>
  <c r="GX27" i="171"/>
  <c r="GX23" i="171"/>
  <c r="GX22" i="171"/>
  <c r="GX26" i="171"/>
  <c r="GX25" i="171"/>
  <c r="GX24" i="171"/>
  <c r="GX10" i="171"/>
  <c r="GX19" i="171"/>
  <c r="GX18" i="171"/>
  <c r="GX16" i="171"/>
  <c r="GX14" i="171"/>
  <c r="GX21" i="171"/>
  <c r="GX17" i="171"/>
  <c r="GX15" i="171"/>
  <c r="GX13" i="171"/>
  <c r="GY5" i="171"/>
  <c r="GX9" i="171"/>
  <c r="GX8" i="171"/>
  <c r="GX11" i="171"/>
  <c r="GX7" i="171"/>
  <c r="GX12" i="171"/>
  <c r="GX6" i="171"/>
  <c r="GX27" i="172"/>
  <c r="GX31" i="172"/>
  <c r="DV119" i="104" s="1"/>
  <c r="GX26" i="172"/>
  <c r="GX25" i="172"/>
  <c r="GX24" i="172"/>
  <c r="GX23" i="172"/>
  <c r="GX20" i="172"/>
  <c r="GX21" i="172"/>
  <c r="GX17" i="172"/>
  <c r="GX19" i="172"/>
  <c r="GX22" i="172"/>
  <c r="GX15" i="172"/>
  <c r="GX13" i="172"/>
  <c r="GX18" i="172"/>
  <c r="GX11" i="172"/>
  <c r="GX10" i="172"/>
  <c r="GX16" i="172"/>
  <c r="GX14" i="172"/>
  <c r="GX12" i="172"/>
  <c r="GY5" i="172"/>
  <c r="GX9" i="172"/>
  <c r="GX8" i="172"/>
  <c r="GX7" i="172"/>
  <c r="GU28" i="172"/>
  <c r="GV6" i="172"/>
  <c r="GT28" i="171"/>
  <c r="GU20" i="171"/>
  <c r="GW6" i="170"/>
  <c r="GZ27" i="170"/>
  <c r="GZ26" i="170"/>
  <c r="GZ25" i="170"/>
  <c r="GZ23" i="170"/>
  <c r="GZ24" i="170"/>
  <c r="GZ22" i="170"/>
  <c r="GZ20" i="170"/>
  <c r="GZ21" i="170"/>
  <c r="GZ18" i="170"/>
  <c r="GZ14" i="170"/>
  <c r="GZ16" i="170"/>
  <c r="GZ19" i="170"/>
  <c r="GZ15" i="170"/>
  <c r="GZ17" i="170"/>
  <c r="GZ9" i="170"/>
  <c r="GZ11" i="170"/>
  <c r="HA5" i="170"/>
  <c r="GZ8" i="170"/>
  <c r="GZ7" i="170"/>
  <c r="GZ12" i="170"/>
  <c r="GU10" i="170"/>
  <c r="GX27" i="169"/>
  <c r="GX25" i="169"/>
  <c r="GX26" i="169"/>
  <c r="GX24" i="169"/>
  <c r="GX20" i="169"/>
  <c r="GX23" i="169"/>
  <c r="GX21" i="169"/>
  <c r="GX19" i="169"/>
  <c r="GX22" i="169"/>
  <c r="GX18" i="169"/>
  <c r="GX17" i="169"/>
  <c r="GX15" i="169"/>
  <c r="GX16" i="169"/>
  <c r="GX13" i="169"/>
  <c r="GX12" i="169"/>
  <c r="GX14" i="169"/>
  <c r="GX11" i="169"/>
  <c r="GX7" i="169"/>
  <c r="GX10" i="169"/>
  <c r="GX9" i="169"/>
  <c r="GX8" i="169"/>
  <c r="GY5" i="169"/>
  <c r="GU28" i="169"/>
  <c r="GV6" i="169"/>
  <c r="GP27" i="168"/>
  <c r="GP25" i="168"/>
  <c r="GP24" i="168"/>
  <c r="GP26" i="168"/>
  <c r="GP22" i="168"/>
  <c r="GP19" i="168"/>
  <c r="GP18" i="168"/>
  <c r="GP16" i="168"/>
  <c r="GP23" i="168"/>
  <c r="GP21" i="168"/>
  <c r="GP20" i="168"/>
  <c r="GP17" i="168"/>
  <c r="GP14" i="168"/>
  <c r="GP15" i="168"/>
  <c r="GP11" i="168"/>
  <c r="GP12" i="168"/>
  <c r="GQ5" i="168"/>
  <c r="GP10" i="168"/>
  <c r="DT118" i="104" l="1"/>
  <c r="GW31" i="171"/>
  <c r="DT120" i="104"/>
  <c r="GW31" i="169"/>
  <c r="DV117" i="104"/>
  <c r="GY31" i="170"/>
  <c r="GX26" i="173"/>
  <c r="GX27" i="173"/>
  <c r="GX24" i="173"/>
  <c r="GX22" i="173"/>
  <c r="GX25" i="173"/>
  <c r="GX17" i="173"/>
  <c r="GX23" i="173"/>
  <c r="GX18" i="173"/>
  <c r="GX15" i="173"/>
  <c r="GX19" i="173"/>
  <c r="GX21" i="173"/>
  <c r="GX20" i="173"/>
  <c r="GX16" i="173"/>
  <c r="GX14" i="173"/>
  <c r="GX12" i="173"/>
  <c r="GX10" i="173"/>
  <c r="GX7" i="173"/>
  <c r="GX8" i="173"/>
  <c r="GX11" i="173"/>
  <c r="GY5" i="173"/>
  <c r="GX6" i="173"/>
  <c r="GU13" i="173"/>
  <c r="GV28" i="172"/>
  <c r="GW6" i="172"/>
  <c r="GU28" i="171"/>
  <c r="GV20" i="171"/>
  <c r="GY26" i="171"/>
  <c r="GY27" i="171"/>
  <c r="GY25" i="171"/>
  <c r="GY24" i="171"/>
  <c r="GY22" i="171"/>
  <c r="GY19" i="171"/>
  <c r="GY18" i="171"/>
  <c r="GY16" i="171"/>
  <c r="GY14" i="171"/>
  <c r="GY12" i="171"/>
  <c r="GY23" i="171"/>
  <c r="GY21" i="171"/>
  <c r="GY17" i="171"/>
  <c r="GY15" i="171"/>
  <c r="GY13" i="171"/>
  <c r="GZ5" i="171"/>
  <c r="GY9" i="171"/>
  <c r="GY8" i="171"/>
  <c r="GY11" i="171"/>
  <c r="GY7" i="171"/>
  <c r="GY10" i="171"/>
  <c r="GY6" i="171"/>
  <c r="GY27" i="172"/>
  <c r="GY31" i="172"/>
  <c r="DW119" i="104" s="1"/>
  <c r="GY25" i="172"/>
  <c r="GY24" i="172"/>
  <c r="GY23" i="172"/>
  <c r="GY22" i="172"/>
  <c r="GY21" i="172"/>
  <c r="GY26" i="172"/>
  <c r="GY19" i="172"/>
  <c r="GY15" i="172"/>
  <c r="GY13" i="172"/>
  <c r="GY20" i="172"/>
  <c r="GY17" i="172"/>
  <c r="GY18" i="172"/>
  <c r="GY16" i="172"/>
  <c r="GY14" i="172"/>
  <c r="GY11" i="172"/>
  <c r="GY10" i="172"/>
  <c r="GY9" i="172"/>
  <c r="GY12" i="172"/>
  <c r="GZ5" i="172"/>
  <c r="GY8" i="172"/>
  <c r="GY7" i="172"/>
  <c r="GV10" i="170"/>
  <c r="HA27" i="170"/>
  <c r="HA26" i="170"/>
  <c r="HA25" i="170"/>
  <c r="HA24" i="170"/>
  <c r="HA20" i="170"/>
  <c r="HA22" i="170"/>
  <c r="HA18" i="170"/>
  <c r="HA16" i="170"/>
  <c r="HA14" i="170"/>
  <c r="HA21" i="170"/>
  <c r="HA23" i="170"/>
  <c r="HA19" i="170"/>
  <c r="HA15" i="170"/>
  <c r="HA17" i="170"/>
  <c r="HA11" i="170"/>
  <c r="HA9" i="170"/>
  <c r="HA8" i="170"/>
  <c r="HA7" i="170"/>
  <c r="HA12" i="170"/>
  <c r="GX6" i="170"/>
  <c r="GV28" i="169"/>
  <c r="GW6" i="169"/>
  <c r="GY27" i="169"/>
  <c r="GY26" i="169"/>
  <c r="GY24" i="169"/>
  <c r="GY22" i="169"/>
  <c r="GY25" i="169"/>
  <c r="GY23" i="169"/>
  <c r="GY21" i="169"/>
  <c r="GY20" i="169"/>
  <c r="GY19" i="169"/>
  <c r="GY18" i="169"/>
  <c r="GY17" i="169"/>
  <c r="GY15" i="169"/>
  <c r="GY16" i="169"/>
  <c r="GY14" i="169"/>
  <c r="GY12" i="169"/>
  <c r="GY13" i="169"/>
  <c r="GY11" i="169"/>
  <c r="GY10" i="169"/>
  <c r="GY9" i="169"/>
  <c r="GY8" i="169"/>
  <c r="GZ5" i="169"/>
  <c r="GY7" i="169"/>
  <c r="GQ27" i="168"/>
  <c r="GQ25" i="168"/>
  <c r="GQ26" i="168"/>
  <c r="GQ22" i="168"/>
  <c r="GQ23" i="168"/>
  <c r="GQ19" i="168"/>
  <c r="GQ24" i="168"/>
  <c r="GQ21" i="168"/>
  <c r="GQ20" i="168"/>
  <c r="GQ16" i="168"/>
  <c r="GQ18" i="168"/>
  <c r="GQ12" i="168"/>
  <c r="GQ14" i="168"/>
  <c r="GQ17" i="168"/>
  <c r="GQ15" i="168"/>
  <c r="GQ11" i="168"/>
  <c r="GQ10" i="168"/>
  <c r="GR5" i="168"/>
  <c r="DW117" i="104" l="1"/>
  <c r="GZ31" i="170"/>
  <c r="DU120" i="104"/>
  <c r="GX31" i="169"/>
  <c r="DU118" i="104"/>
  <c r="GX31" i="171"/>
  <c r="GY26" i="173"/>
  <c r="GY24" i="173"/>
  <c r="GY27" i="173"/>
  <c r="GY22" i="173"/>
  <c r="GY25" i="173"/>
  <c r="GY23" i="173"/>
  <c r="GY21" i="173"/>
  <c r="GY19" i="173"/>
  <c r="GY18" i="173"/>
  <c r="GY17" i="173"/>
  <c r="GY20" i="173"/>
  <c r="GY16" i="173"/>
  <c r="GY14" i="173"/>
  <c r="GY15" i="173"/>
  <c r="GY12" i="173"/>
  <c r="GY11" i="173"/>
  <c r="GY8" i="173"/>
  <c r="GY10" i="173"/>
  <c r="GY6" i="173"/>
  <c r="GZ5" i="173"/>
  <c r="GY7" i="173"/>
  <c r="GV13" i="173"/>
  <c r="GV28" i="171"/>
  <c r="GW20" i="171"/>
  <c r="GZ26" i="171"/>
  <c r="GZ21" i="171"/>
  <c r="GZ19" i="171"/>
  <c r="GZ27" i="171"/>
  <c r="GZ25" i="171"/>
  <c r="GZ24" i="171"/>
  <c r="GZ23" i="171"/>
  <c r="GZ12" i="171"/>
  <c r="GZ17" i="171"/>
  <c r="GZ22" i="171"/>
  <c r="GZ9" i="171"/>
  <c r="GZ8" i="171"/>
  <c r="GZ14" i="171"/>
  <c r="GZ11" i="171"/>
  <c r="GZ7" i="171"/>
  <c r="GZ10" i="171"/>
  <c r="GZ13" i="171"/>
  <c r="GZ6" i="171"/>
  <c r="HA5" i="171"/>
  <c r="GZ16" i="171"/>
  <c r="GZ15" i="171"/>
  <c r="GZ18" i="171"/>
  <c r="GW28" i="172"/>
  <c r="GX6" i="172"/>
  <c r="GZ31" i="172"/>
  <c r="DX119" i="104" s="1"/>
  <c r="GZ27" i="172"/>
  <c r="GZ24" i="172"/>
  <c r="GZ26" i="172"/>
  <c r="GZ23" i="172"/>
  <c r="GZ22" i="172"/>
  <c r="GZ21" i="172"/>
  <c r="GZ25" i="172"/>
  <c r="GZ17" i="172"/>
  <c r="GZ19" i="172"/>
  <c r="GZ18" i="172"/>
  <c r="GZ20" i="172"/>
  <c r="GZ15" i="172"/>
  <c r="GZ16" i="172"/>
  <c r="GZ14" i="172"/>
  <c r="GZ11" i="172"/>
  <c r="GZ10" i="172"/>
  <c r="GZ9" i="172"/>
  <c r="GZ13" i="172"/>
  <c r="GZ12" i="172"/>
  <c r="HA5" i="172"/>
  <c r="GZ8" i="172"/>
  <c r="GZ7" i="172"/>
  <c r="GY6" i="170"/>
  <c r="GW10" i="170"/>
  <c r="GZ27" i="169"/>
  <c r="GZ25" i="169"/>
  <c r="GZ23" i="169"/>
  <c r="GZ21" i="169"/>
  <c r="GZ24" i="169"/>
  <c r="GZ20" i="169"/>
  <c r="GZ22" i="169"/>
  <c r="GZ26" i="169"/>
  <c r="GZ18" i="169"/>
  <c r="GZ17" i="169"/>
  <c r="GZ16" i="169"/>
  <c r="GZ13" i="169"/>
  <c r="GZ19" i="169"/>
  <c r="GZ14" i="169"/>
  <c r="GZ12" i="169"/>
  <c r="GZ11" i="169"/>
  <c r="GZ15" i="169"/>
  <c r="GZ10" i="169"/>
  <c r="GZ9" i="169"/>
  <c r="GZ8" i="169"/>
  <c r="HA5" i="169"/>
  <c r="GZ7" i="169"/>
  <c r="GW28" i="169"/>
  <c r="GX6" i="169"/>
  <c r="GR27" i="168"/>
  <c r="GR26" i="168"/>
  <c r="GR22" i="168"/>
  <c r="GR25" i="168"/>
  <c r="GR23" i="168"/>
  <c r="GR24" i="168"/>
  <c r="GR18" i="168"/>
  <c r="GR21" i="168"/>
  <c r="GR20" i="168"/>
  <c r="GR19" i="168"/>
  <c r="GR15" i="168"/>
  <c r="GR16" i="168"/>
  <c r="GR12" i="168"/>
  <c r="GR14" i="168"/>
  <c r="GR17" i="168"/>
  <c r="GR11" i="168"/>
  <c r="GR10" i="168"/>
  <c r="GS5" i="168"/>
  <c r="DV118" i="104" l="1"/>
  <c r="GY31" i="171"/>
  <c r="DV120" i="104"/>
  <c r="GY31" i="169"/>
  <c r="DX117" i="104"/>
  <c r="HA31" i="170"/>
  <c r="DY117" i="104" s="1"/>
  <c r="GW13" i="173"/>
  <c r="GZ27" i="173"/>
  <c r="GZ25" i="173"/>
  <c r="GZ23" i="173"/>
  <c r="GZ21" i="173"/>
  <c r="GZ19" i="173"/>
  <c r="GZ26" i="173"/>
  <c r="GZ24" i="173"/>
  <c r="GZ20" i="173"/>
  <c r="GZ22" i="173"/>
  <c r="GZ17" i="173"/>
  <c r="GZ16" i="173"/>
  <c r="GZ12" i="173"/>
  <c r="GZ14" i="173"/>
  <c r="GZ18" i="173"/>
  <c r="GZ11" i="173"/>
  <c r="GZ15" i="173"/>
  <c r="GZ10" i="173"/>
  <c r="GZ6" i="173"/>
  <c r="GZ7" i="173"/>
  <c r="GZ8" i="173"/>
  <c r="HA5" i="173"/>
  <c r="HA26" i="171"/>
  <c r="HA21" i="171"/>
  <c r="HA19" i="171"/>
  <c r="HA27" i="171"/>
  <c r="HA25" i="171"/>
  <c r="HA24" i="171"/>
  <c r="HA23" i="171"/>
  <c r="HA22" i="171"/>
  <c r="HA17" i="171"/>
  <c r="HA15" i="171"/>
  <c r="HA9" i="171"/>
  <c r="HA8" i="171"/>
  <c r="HA14" i="171"/>
  <c r="HA11" i="171"/>
  <c r="HA7" i="171"/>
  <c r="HA10" i="171"/>
  <c r="HA13" i="171"/>
  <c r="HA12" i="171"/>
  <c r="HA6" i="171"/>
  <c r="HA18" i="171"/>
  <c r="HA16" i="171"/>
  <c r="GX20" i="171"/>
  <c r="GW28" i="171"/>
  <c r="GX28" i="172"/>
  <c r="GY6" i="172"/>
  <c r="HA31" i="172"/>
  <c r="DY119" i="104" s="1"/>
  <c r="HA27" i="172"/>
  <c r="HA23" i="172"/>
  <c r="HA26" i="172"/>
  <c r="HA25" i="172"/>
  <c r="HA22" i="172"/>
  <c r="HA21" i="172"/>
  <c r="HA24" i="172"/>
  <c r="HA19" i="172"/>
  <c r="HA18" i="172"/>
  <c r="HA15" i="172"/>
  <c r="HA20" i="172"/>
  <c r="HA17" i="172"/>
  <c r="HA16" i="172"/>
  <c r="HA10" i="172"/>
  <c r="HA13" i="172"/>
  <c r="HA12" i="172"/>
  <c r="HA14" i="172"/>
  <c r="HA11" i="172"/>
  <c r="HA8" i="172"/>
  <c r="HA7" i="172"/>
  <c r="HA9" i="172"/>
  <c r="GX10" i="170"/>
  <c r="GZ6" i="170"/>
  <c r="GX28" i="169"/>
  <c r="GY6" i="169"/>
  <c r="HA27" i="169"/>
  <c r="HA26" i="169"/>
  <c r="HA23" i="169"/>
  <c r="HA25" i="169"/>
  <c r="HA24" i="169"/>
  <c r="HA22" i="169"/>
  <c r="HA18" i="169"/>
  <c r="HA16" i="169"/>
  <c r="HA21" i="169"/>
  <c r="HA17" i="169"/>
  <c r="HA15" i="169"/>
  <c r="HA19" i="169"/>
  <c r="HA20" i="169"/>
  <c r="HA13" i="169"/>
  <c r="HA11" i="169"/>
  <c r="HA10" i="169"/>
  <c r="HA12" i="169"/>
  <c r="HA14" i="169"/>
  <c r="HA9" i="169"/>
  <c r="HA8" i="169"/>
  <c r="HA7" i="169"/>
  <c r="GS26" i="168"/>
  <c r="GS27" i="168"/>
  <c r="GS20" i="168"/>
  <c r="GS22" i="168"/>
  <c r="GS25" i="168"/>
  <c r="GS23" i="168"/>
  <c r="GS24" i="168"/>
  <c r="GS21" i="168"/>
  <c r="GS17" i="168"/>
  <c r="GS19" i="168"/>
  <c r="GS18" i="168"/>
  <c r="GS16" i="168"/>
  <c r="GS12" i="168"/>
  <c r="GS14" i="168"/>
  <c r="GS15" i="168"/>
  <c r="GS11" i="168"/>
  <c r="GT5" i="168"/>
  <c r="GS10" i="168"/>
  <c r="DW120" i="104" l="1"/>
  <c r="GZ31" i="169"/>
  <c r="DW118" i="104"/>
  <c r="GZ31" i="171"/>
  <c r="HA27" i="173"/>
  <c r="HA26" i="173"/>
  <c r="HA25" i="173"/>
  <c r="HA22" i="173"/>
  <c r="HA23" i="173"/>
  <c r="HA21" i="173"/>
  <c r="HA24" i="173"/>
  <c r="HA19" i="173"/>
  <c r="HA17" i="173"/>
  <c r="HA15" i="173"/>
  <c r="HA20" i="173"/>
  <c r="HA16" i="173"/>
  <c r="HA18" i="173"/>
  <c r="HA12" i="173"/>
  <c r="HA11" i="173"/>
  <c r="HA10" i="173"/>
  <c r="HA6" i="173"/>
  <c r="HA7" i="173"/>
  <c r="HA8" i="173"/>
  <c r="HA14" i="173"/>
  <c r="GX13" i="173"/>
  <c r="GY28" i="172"/>
  <c r="GZ6" i="172"/>
  <c r="GY20" i="171"/>
  <c r="GX28" i="171"/>
  <c r="HA6" i="170"/>
  <c r="GY10" i="170"/>
  <c r="GY28" i="169"/>
  <c r="GZ6" i="169"/>
  <c r="GT25" i="168"/>
  <c r="GT27" i="168"/>
  <c r="GT23" i="168"/>
  <c r="GT26" i="168"/>
  <c r="GT24" i="168"/>
  <c r="GT21" i="168"/>
  <c r="GT17" i="168"/>
  <c r="GT20" i="168"/>
  <c r="GT22" i="168"/>
  <c r="GT19" i="168"/>
  <c r="GT18" i="168"/>
  <c r="GT15" i="168"/>
  <c r="GT16" i="168"/>
  <c r="GT14" i="168"/>
  <c r="GT11" i="168"/>
  <c r="GT10" i="168"/>
  <c r="GT12" i="168"/>
  <c r="GU5" i="168"/>
  <c r="DX118" i="104" l="1"/>
  <c r="HA31" i="171"/>
  <c r="DY118" i="104" s="1"/>
  <c r="DX120" i="104"/>
  <c r="HA31" i="169"/>
  <c r="DY120" i="104" s="1"/>
  <c r="GY13" i="173"/>
  <c r="GY28" i="171"/>
  <c r="GZ20" i="171"/>
  <c r="GZ28" i="172"/>
  <c r="HA6" i="172"/>
  <c r="HA28" i="172" s="1"/>
  <c r="GZ10" i="170"/>
  <c r="GZ28" i="169"/>
  <c r="HA6" i="169"/>
  <c r="HA28" i="169" s="1"/>
  <c r="GU26" i="168"/>
  <c r="GU24" i="168"/>
  <c r="GU27" i="168"/>
  <c r="GU23" i="168"/>
  <c r="GU22" i="168"/>
  <c r="GU25" i="168"/>
  <c r="GU20" i="168"/>
  <c r="GU21" i="168"/>
  <c r="GU19" i="168"/>
  <c r="GU18" i="168"/>
  <c r="GU17" i="168"/>
  <c r="GU14" i="168"/>
  <c r="GU15" i="168"/>
  <c r="GU11" i="168"/>
  <c r="GU10" i="168"/>
  <c r="GU12" i="168"/>
  <c r="GV5" i="168"/>
  <c r="GU16" i="168"/>
  <c r="GZ13" i="173" l="1"/>
  <c r="HA20" i="171"/>
  <c r="HA28" i="171" s="1"/>
  <c r="GZ28" i="171"/>
  <c r="HA10" i="170"/>
  <c r="GV26" i="168"/>
  <c r="GV25" i="168"/>
  <c r="GV27" i="168"/>
  <c r="GV23" i="168"/>
  <c r="GV24" i="168"/>
  <c r="GV21" i="168"/>
  <c r="GV20" i="168"/>
  <c r="GV19" i="168"/>
  <c r="GV22" i="168"/>
  <c r="GV18" i="168"/>
  <c r="GV16" i="168"/>
  <c r="GV17" i="168"/>
  <c r="GV15" i="168"/>
  <c r="GV11" i="168"/>
  <c r="GV12" i="168"/>
  <c r="GV10" i="168"/>
  <c r="GW5" i="168"/>
  <c r="GV14" i="168"/>
  <c r="HA13" i="173" l="1"/>
  <c r="GW27" i="168"/>
  <c r="GW25" i="168"/>
  <c r="GW22" i="168"/>
  <c r="GW24" i="168"/>
  <c r="GW21" i="168"/>
  <c r="GW23" i="168"/>
  <c r="GW20" i="168"/>
  <c r="GW19" i="168"/>
  <c r="GW18" i="168"/>
  <c r="GW16" i="168"/>
  <c r="GW26" i="168"/>
  <c r="GW17" i="168"/>
  <c r="GW15" i="168"/>
  <c r="GW11" i="168"/>
  <c r="GW10" i="168"/>
  <c r="GW12" i="168"/>
  <c r="GX5" i="168"/>
  <c r="GW14" i="168"/>
  <c r="GX27" i="168" l="1"/>
  <c r="GX24" i="168"/>
  <c r="GX25" i="168"/>
  <c r="GX26" i="168"/>
  <c r="GX23" i="168"/>
  <c r="GX21" i="168"/>
  <c r="GX20" i="168"/>
  <c r="GX19" i="168"/>
  <c r="GX18" i="168"/>
  <c r="GX16" i="168"/>
  <c r="GX22" i="168"/>
  <c r="GX17" i="168"/>
  <c r="GX14" i="168"/>
  <c r="GX15" i="168"/>
  <c r="GX11" i="168"/>
  <c r="GX12" i="168"/>
  <c r="GY5" i="168"/>
  <c r="GX10" i="168"/>
  <c r="GY27" i="168" l="1"/>
  <c r="GY24" i="168"/>
  <c r="GY25" i="168"/>
  <c r="GY26" i="168"/>
  <c r="GY22" i="168"/>
  <c r="GY21" i="168"/>
  <c r="GY20" i="168"/>
  <c r="GY19" i="168"/>
  <c r="GY23" i="168"/>
  <c r="GY17" i="168"/>
  <c r="GY16" i="168"/>
  <c r="GY12" i="168"/>
  <c r="GY18" i="168"/>
  <c r="GY14" i="168"/>
  <c r="GY10" i="168"/>
  <c r="GY11" i="168"/>
  <c r="GY15" i="168"/>
  <c r="GZ5" i="168"/>
  <c r="GZ27" i="168" l="1"/>
  <c r="GZ25" i="168"/>
  <c r="GZ26" i="168"/>
  <c r="GZ24" i="168"/>
  <c r="GZ22" i="168"/>
  <c r="GZ21" i="168"/>
  <c r="GZ20" i="168"/>
  <c r="GZ19" i="168"/>
  <c r="GZ18" i="168"/>
  <c r="GZ23" i="168"/>
  <c r="GZ17" i="168"/>
  <c r="GZ16" i="168"/>
  <c r="GZ15" i="168"/>
  <c r="GZ12" i="168"/>
  <c r="GZ14" i="168"/>
  <c r="GZ11" i="168"/>
  <c r="HA5" i="168"/>
  <c r="GZ10" i="168"/>
  <c r="HA27" i="168" l="1"/>
  <c r="HA26" i="168"/>
  <c r="HA25" i="168"/>
  <c r="HA20" i="168"/>
  <c r="HA24" i="168"/>
  <c r="HA22" i="168"/>
  <c r="HA23" i="168"/>
  <c r="HA17" i="168"/>
  <c r="HA21" i="168"/>
  <c r="HA16" i="168"/>
  <c r="HA12" i="168"/>
  <c r="HA18" i="168"/>
  <c r="HA14" i="168"/>
  <c r="HA11" i="168"/>
  <c r="HA19" i="168"/>
  <c r="HA10" i="168"/>
  <c r="HA15" i="168"/>
  <c r="K45" i="56" l="1"/>
  <c r="M45" i="56"/>
  <c r="N45" i="56" s="1"/>
  <c r="K52" i="56"/>
  <c r="M52" i="56"/>
  <c r="N52" i="56" s="1"/>
  <c r="K53" i="56"/>
  <c r="M53" i="56"/>
  <c r="N53" i="56" s="1"/>
  <c r="K33" i="56"/>
  <c r="M33" i="56"/>
  <c r="N33" i="56" s="1"/>
  <c r="AW103" i="104" l="1"/>
  <c r="AV103" i="104"/>
  <c r="AU103" i="104"/>
  <c r="AT103" i="104"/>
  <c r="AS103" i="104"/>
  <c r="AR103" i="104"/>
  <c r="AQ103" i="104"/>
  <c r="AP103" i="104"/>
  <c r="AO103" i="104"/>
  <c r="AN103" i="104"/>
  <c r="AM103" i="104"/>
  <c r="AL103" i="104"/>
  <c r="AK103" i="104"/>
  <c r="AJ103" i="104"/>
  <c r="AI103" i="104"/>
  <c r="AH103" i="104"/>
  <c r="AG103" i="104"/>
  <c r="AF103" i="104"/>
  <c r="AE103" i="104"/>
  <c r="D130" i="104" l="1"/>
  <c r="D129" i="104"/>
  <c r="D128" i="104"/>
  <c r="D127" i="104"/>
  <c r="D126" i="104"/>
  <c r="D125" i="104"/>
  <c r="D115" i="104"/>
  <c r="D116" i="104"/>
  <c r="D117" i="104"/>
  <c r="D118" i="104"/>
  <c r="D119" i="104"/>
  <c r="D120" i="104"/>
  <c r="E105" i="104" l="1"/>
  <c r="E106" i="104"/>
  <c r="E107" i="104"/>
  <c r="E108" i="104"/>
  <c r="E109" i="104"/>
  <c r="B3" i="168" l="1"/>
  <c r="AL8" i="3"/>
  <c r="AL9" i="3"/>
  <c r="AL10" i="3"/>
  <c r="AL11" i="3"/>
  <c r="AL12" i="3"/>
  <c r="AL13" i="3"/>
  <c r="AL14" i="3"/>
  <c r="AL15" i="3"/>
  <c r="AL16" i="3"/>
  <c r="AL17" i="3"/>
  <c r="AL18" i="3"/>
  <c r="AL19" i="3"/>
  <c r="AL20" i="3"/>
  <c r="AL21" i="3"/>
  <c r="AL7" i="3"/>
  <c r="AM8" i="3"/>
  <c r="AM9" i="3"/>
  <c r="AM10" i="3"/>
  <c r="AM11" i="3"/>
  <c r="AM12" i="3"/>
  <c r="AM13" i="3"/>
  <c r="AM14" i="3"/>
  <c r="AM15" i="3"/>
  <c r="AM16" i="3"/>
  <c r="AM17" i="3"/>
  <c r="AM18" i="3"/>
  <c r="AM19" i="3"/>
  <c r="AM20" i="3"/>
  <c r="AM21" i="3"/>
  <c r="AM7" i="3"/>
  <c r="C98" i="104" l="1"/>
  <c r="K6" i="56"/>
  <c r="K7" i="56"/>
  <c r="K8" i="56"/>
  <c r="K9" i="56"/>
  <c r="K10" i="56"/>
  <c r="K11" i="56"/>
  <c r="K12" i="56"/>
  <c r="K13" i="56"/>
  <c r="K14" i="56"/>
  <c r="K15" i="56"/>
  <c r="K16" i="56"/>
  <c r="K17" i="56"/>
  <c r="K18" i="56"/>
  <c r="K19" i="56"/>
  <c r="K20" i="56"/>
  <c r="K21" i="56"/>
  <c r="K22" i="56"/>
  <c r="K23" i="56"/>
  <c r="K24" i="56"/>
  <c r="K25" i="56"/>
  <c r="K27" i="56"/>
  <c r="K32" i="56"/>
  <c r="K34" i="56"/>
  <c r="K39" i="56"/>
  <c r="K40" i="56"/>
  <c r="K41" i="56"/>
  <c r="K42" i="56"/>
  <c r="K43" i="56"/>
  <c r="K44" i="56"/>
  <c r="K46" i="56"/>
  <c r="K47" i="56"/>
  <c r="K48" i="56"/>
  <c r="K49" i="56"/>
  <c r="K50" i="56"/>
  <c r="K51" i="56"/>
  <c r="K5" i="56"/>
  <c r="E104" i="104"/>
  <c r="O49" i="104" l="1"/>
  <c r="M49" i="104"/>
  <c r="K49" i="104"/>
  <c r="I49" i="104"/>
  <c r="O4" i="104"/>
  <c r="M4" i="104"/>
  <c r="K4" i="104"/>
  <c r="I4" i="104"/>
  <c r="M5" i="56" l="1"/>
  <c r="N5" i="56" s="1"/>
  <c r="M6" i="56"/>
  <c r="N6" i="56" s="1"/>
  <c r="M7" i="56"/>
  <c r="N7" i="56" s="1"/>
  <c r="M8" i="56"/>
  <c r="N8" i="56" s="1"/>
  <c r="M9" i="56"/>
  <c r="N9" i="56" s="1"/>
  <c r="M10" i="56"/>
  <c r="N10" i="56" s="1"/>
  <c r="M11" i="56"/>
  <c r="N11" i="56" s="1"/>
  <c r="M12" i="56"/>
  <c r="N12" i="56" s="1"/>
  <c r="M13" i="56"/>
  <c r="N13" i="56" s="1"/>
  <c r="M14" i="56"/>
  <c r="N14" i="56" s="1"/>
  <c r="M15" i="56"/>
  <c r="N15" i="56" s="1"/>
  <c r="M16" i="56"/>
  <c r="N16" i="56" s="1"/>
  <c r="M17" i="56"/>
  <c r="N17" i="56" s="1"/>
  <c r="M18" i="56"/>
  <c r="N18" i="56" s="1"/>
  <c r="M19" i="56"/>
  <c r="N19" i="56" s="1"/>
  <c r="M20" i="56"/>
  <c r="N20" i="56" s="1"/>
  <c r="M21" i="56"/>
  <c r="N21" i="56" s="1"/>
  <c r="M22" i="56"/>
  <c r="N22" i="56" s="1"/>
  <c r="M23" i="56"/>
  <c r="N23" i="56" s="1"/>
  <c r="M24" i="56"/>
  <c r="N24" i="56" s="1"/>
  <c r="M25" i="56"/>
  <c r="N25" i="56" s="1"/>
  <c r="M27" i="56"/>
  <c r="N27" i="56" s="1"/>
  <c r="M32" i="56"/>
  <c r="N32" i="56" s="1"/>
  <c r="M34" i="56"/>
  <c r="N34" i="56" s="1"/>
  <c r="M39" i="56"/>
  <c r="N39" i="56" s="1"/>
  <c r="M40" i="56"/>
  <c r="N40" i="56" s="1"/>
  <c r="M41" i="56"/>
  <c r="N41" i="56" s="1"/>
  <c r="M42" i="56"/>
  <c r="N42" i="56" s="1"/>
  <c r="M43" i="56"/>
  <c r="N43" i="56" s="1"/>
  <c r="M44" i="56"/>
  <c r="N44" i="56" s="1"/>
  <c r="M46" i="56"/>
  <c r="N46" i="56" s="1"/>
  <c r="M47" i="56"/>
  <c r="N47" i="56" s="1"/>
  <c r="M48" i="56"/>
  <c r="N48" i="56" s="1"/>
  <c r="M49" i="56"/>
  <c r="N49" i="56" s="1"/>
  <c r="M50" i="56"/>
  <c r="N50" i="56" s="1"/>
  <c r="M51" i="56"/>
  <c r="N51" i="56" s="1"/>
  <c r="AB24" i="104" l="1" a="1"/>
  <c r="AB24" i="104" s="1"/>
  <c r="N32" i="98"/>
  <c r="N33" i="98"/>
  <c r="N34" i="98"/>
  <c r="N35" i="98"/>
  <c r="N36" i="98"/>
  <c r="N31" i="98"/>
  <c r="N30" i="98"/>
  <c r="N29" i="98"/>
  <c r="N28" i="98"/>
  <c r="N27" i="98"/>
  <c r="N26" i="98"/>
  <c r="N25" i="98"/>
  <c r="N24" i="98"/>
  <c r="N23" i="98"/>
  <c r="N22" i="98"/>
  <c r="N21" i="98"/>
  <c r="N20" i="98"/>
  <c r="N19" i="98"/>
  <c r="N18" i="98"/>
  <c r="N17" i="98"/>
  <c r="N16" i="98"/>
  <c r="BK6" i="168" s="1"/>
  <c r="F54" i="56"/>
  <c r="F55" i="56"/>
  <c r="F56" i="56"/>
  <c r="F57" i="56"/>
  <c r="F58" i="56"/>
  <c r="F59" i="56"/>
  <c r="F60" i="56"/>
  <c r="F61" i="56"/>
  <c r="F62" i="56"/>
  <c r="F63" i="56"/>
  <c r="F64" i="56"/>
  <c r="F65" i="56"/>
  <c r="F66" i="56"/>
  <c r="F67" i="56"/>
  <c r="F68" i="56"/>
  <c r="BK11" i="173" l="1"/>
  <c r="BK6" i="173"/>
  <c r="BK14" i="172"/>
  <c r="BK17" i="171"/>
  <c r="BK8" i="171"/>
  <c r="BK18" i="170"/>
  <c r="BK13" i="170"/>
  <c r="BK6" i="170"/>
  <c r="BK22" i="173"/>
  <c r="BK21" i="173"/>
  <c r="BK20" i="173"/>
  <c r="BK13" i="172"/>
  <c r="BK10" i="171"/>
  <c r="BK23" i="170"/>
  <c r="BK22" i="170"/>
  <c r="BK21" i="170"/>
  <c r="BK20" i="170"/>
  <c r="BK19" i="170"/>
  <c r="BK21" i="169"/>
  <c r="BK20" i="169"/>
  <c r="BK18" i="169"/>
  <c r="BK17" i="169"/>
  <c r="BK15" i="169"/>
  <c r="BK14" i="169"/>
  <c r="BK13" i="169"/>
  <c r="BK12" i="169"/>
  <c r="BK10" i="169"/>
  <c r="BK23" i="173"/>
  <c r="BK19" i="173"/>
  <c r="BK18" i="173"/>
  <c r="BK15" i="173"/>
  <c r="BK20" i="172"/>
  <c r="BK19" i="172"/>
  <c r="BK12" i="172"/>
  <c r="BK16" i="171"/>
  <c r="BK24" i="170"/>
  <c r="BK17" i="170"/>
  <c r="BK16" i="170"/>
  <c r="BK11" i="170"/>
  <c r="BK22" i="169"/>
  <c r="BK19" i="169"/>
  <c r="BK16" i="169"/>
  <c r="BK9" i="169"/>
  <c r="BK7" i="169"/>
  <c r="BK24" i="173"/>
  <c r="BK14" i="173"/>
  <c r="BK9" i="173"/>
  <c r="BK22" i="172"/>
  <c r="BK21" i="172"/>
  <c r="BK18" i="172"/>
  <c r="BK9" i="172"/>
  <c r="BK22" i="171"/>
  <c r="BK21" i="171"/>
  <c r="BK20" i="171"/>
  <c r="BK15" i="171"/>
  <c r="BK25" i="170"/>
  <c r="BK9" i="170"/>
  <c r="BK23" i="169"/>
  <c r="BK11" i="169"/>
  <c r="BK24" i="169"/>
  <c r="BK27" i="173"/>
  <c r="BK26" i="173"/>
  <c r="BK25" i="173"/>
  <c r="BK17" i="173"/>
  <c r="BK23" i="172"/>
  <c r="BK11" i="172"/>
  <c r="BK7" i="172"/>
  <c r="BK23" i="171"/>
  <c r="BK14" i="171"/>
  <c r="BK27" i="170"/>
  <c r="BK26" i="170"/>
  <c r="BK8" i="169"/>
  <c r="BK13" i="173"/>
  <c r="BK10" i="173"/>
  <c r="BK7" i="173"/>
  <c r="BK24" i="172"/>
  <c r="BK17" i="172"/>
  <c r="BK10" i="172"/>
  <c r="BK8" i="172"/>
  <c r="BK24" i="171"/>
  <c r="BK13" i="171"/>
  <c r="BK12" i="171"/>
  <c r="BK7" i="171"/>
  <c r="BK15" i="170"/>
  <c r="BK10" i="170"/>
  <c r="BK7" i="170"/>
  <c r="BK12" i="173"/>
  <c r="BK25" i="172"/>
  <c r="BK16" i="172"/>
  <c r="BK27" i="171"/>
  <c r="BK25" i="171"/>
  <c r="BK19" i="171"/>
  <c r="BK18" i="171"/>
  <c r="BK9" i="171"/>
  <c r="BK27" i="169"/>
  <c r="BK25" i="169"/>
  <c r="BK6" i="169"/>
  <c r="BK16" i="173"/>
  <c r="BK8" i="173"/>
  <c r="BK27" i="172"/>
  <c r="BK26" i="172"/>
  <c r="BK15" i="172"/>
  <c r="BK6" i="172"/>
  <c r="BK26" i="171"/>
  <c r="BK11" i="171"/>
  <c r="BK6" i="171"/>
  <c r="BK14" i="170"/>
  <c r="BK12" i="170"/>
  <c r="BK8" i="170"/>
  <c r="BK26" i="169"/>
  <c r="BK27" i="168"/>
  <c r="BK25" i="168"/>
  <c r="BK24" i="168"/>
  <c r="BK15" i="168"/>
  <c r="BK14" i="168"/>
  <c r="BK12" i="168"/>
  <c r="BK9" i="168"/>
  <c r="BK17" i="168"/>
  <c r="BK26" i="168"/>
  <c r="BK22" i="168"/>
  <c r="BK23" i="168"/>
  <c r="BK16" i="168"/>
  <c r="BK21" i="168"/>
  <c r="BK20" i="168"/>
  <c r="BK8" i="168"/>
  <c r="BK11" i="168"/>
  <c r="BK19" i="168"/>
  <c r="BK7" i="168"/>
  <c r="BK10" i="168"/>
  <c r="BK18" i="168"/>
  <c r="BK13" i="168"/>
  <c r="AF24" i="104"/>
  <c r="AF26" i="104"/>
  <c r="AF28" i="104"/>
  <c r="AF25" i="104"/>
  <c r="AF27" i="104"/>
  <c r="AF29" i="104"/>
  <c r="X16" i="98"/>
  <c r="X17" i="98"/>
  <c r="X18" i="98"/>
  <c r="X19" i="98"/>
  <c r="D54" i="56"/>
  <c r="A54" i="56" l="1"/>
  <c r="AC32" i="104"/>
  <c r="Y17" i="98"/>
  <c r="Y18" i="98"/>
  <c r="Y19" i="98"/>
  <c r="Y20" i="98"/>
  <c r="Y21" i="98"/>
  <c r="Y22" i="98"/>
  <c r="Y23" i="98"/>
  <c r="Y24" i="98"/>
  <c r="Y25" i="98"/>
  <c r="Y26" i="98"/>
  <c r="Y27" i="98"/>
  <c r="Y28" i="98"/>
  <c r="Y29" i="98"/>
  <c r="Y30" i="98"/>
  <c r="Y16" i="98"/>
  <c r="AK9" i="169" l="1"/>
  <c r="AK20" i="169"/>
  <c r="AK11" i="169"/>
  <c r="BV6" i="172"/>
  <c r="T6" i="172" s="1"/>
  <c r="R35" i="172" s="1"/>
  <c r="AG8" i="168"/>
  <c r="O104" i="104" s="1"/>
  <c r="BV11" i="168"/>
  <c r="T11" i="168" s="1"/>
  <c r="BV7" i="168"/>
  <c r="BV8" i="168"/>
  <c r="T8" i="168" s="1"/>
  <c r="BV9" i="168"/>
  <c r="BV10" i="168"/>
  <c r="BV13" i="168"/>
  <c r="H66" i="56"/>
  <c r="H59" i="56"/>
  <c r="H64" i="56"/>
  <c r="H57" i="56"/>
  <c r="H55" i="56"/>
  <c r="H54" i="56"/>
  <c r="H63" i="56"/>
  <c r="H56" i="56"/>
  <c r="H61" i="56"/>
  <c r="H68" i="56"/>
  <c r="H65" i="56"/>
  <c r="H60" i="56"/>
  <c r="H58" i="56"/>
  <c r="H67" i="56"/>
  <c r="H62" i="56"/>
  <c r="AK8" i="169" l="1"/>
  <c r="Z109" i="104"/>
  <c r="AK19" i="172"/>
  <c r="F33" i="172"/>
  <c r="G33" i="172" s="1"/>
  <c r="N108" i="104"/>
  <c r="T9" i="168"/>
  <c r="T7" i="168"/>
  <c r="T10" i="168"/>
  <c r="T13" i="168"/>
  <c r="Z8" i="168"/>
  <c r="AD8" i="168" s="1"/>
  <c r="S104" i="104" s="1"/>
  <c r="J40" i="98"/>
  <c r="L55" i="56" l="1"/>
  <c r="L56" i="56"/>
  <c r="L57" i="56"/>
  <c r="L58" i="56"/>
  <c r="L59" i="56"/>
  <c r="L60" i="56"/>
  <c r="L61" i="56"/>
  <c r="L62" i="56"/>
  <c r="L63" i="56"/>
  <c r="L64" i="56"/>
  <c r="L65" i="56"/>
  <c r="L66" i="56"/>
  <c r="L67" i="56"/>
  <c r="L68" i="56"/>
  <c r="L54" i="56"/>
  <c r="G55" i="56"/>
  <c r="I55" i="56"/>
  <c r="J55" i="56"/>
  <c r="G56" i="56"/>
  <c r="I56" i="56"/>
  <c r="J56" i="56"/>
  <c r="G57" i="56"/>
  <c r="I57" i="56"/>
  <c r="J57" i="56"/>
  <c r="G58" i="56"/>
  <c r="I58" i="56"/>
  <c r="J58" i="56"/>
  <c r="G59" i="56"/>
  <c r="I59" i="56"/>
  <c r="J59" i="56"/>
  <c r="G60" i="56"/>
  <c r="I60" i="56"/>
  <c r="J60" i="56"/>
  <c r="G61" i="56"/>
  <c r="I61" i="56"/>
  <c r="J61" i="56"/>
  <c r="G62" i="56"/>
  <c r="I62" i="56"/>
  <c r="J62" i="56"/>
  <c r="G63" i="56"/>
  <c r="I63" i="56"/>
  <c r="J63" i="56"/>
  <c r="G64" i="56"/>
  <c r="I64" i="56"/>
  <c r="J64" i="56"/>
  <c r="G65" i="56"/>
  <c r="I65" i="56"/>
  <c r="J65" i="56"/>
  <c r="G66" i="56"/>
  <c r="I66" i="56"/>
  <c r="J66" i="56"/>
  <c r="G67" i="56"/>
  <c r="I67" i="56"/>
  <c r="J67" i="56"/>
  <c r="G68" i="56"/>
  <c r="I68" i="56"/>
  <c r="J68" i="56"/>
  <c r="G54" i="56"/>
  <c r="I54" i="56"/>
  <c r="J54" i="56"/>
  <c r="E55" i="56"/>
  <c r="E56" i="56"/>
  <c r="E57" i="56"/>
  <c r="E58" i="56"/>
  <c r="E59" i="56"/>
  <c r="E60" i="56"/>
  <c r="E61" i="56"/>
  <c r="E62" i="56"/>
  <c r="E63" i="56"/>
  <c r="E64" i="56"/>
  <c r="E65" i="56"/>
  <c r="E66" i="56"/>
  <c r="E67" i="56"/>
  <c r="E68" i="56"/>
  <c r="E54" i="56"/>
  <c r="D55" i="56"/>
  <c r="D56" i="56"/>
  <c r="D57" i="56"/>
  <c r="D58" i="56"/>
  <c r="D59" i="56"/>
  <c r="D60" i="56"/>
  <c r="D61" i="56"/>
  <c r="D62" i="56"/>
  <c r="D63" i="56"/>
  <c r="D64" i="56"/>
  <c r="D65" i="56"/>
  <c r="D66" i="56"/>
  <c r="D67" i="56"/>
  <c r="D68" i="56"/>
  <c r="B55" i="56"/>
  <c r="B56" i="56"/>
  <c r="B57" i="56"/>
  <c r="B58" i="56"/>
  <c r="B59" i="56"/>
  <c r="B60" i="56"/>
  <c r="B61" i="56"/>
  <c r="B62" i="56"/>
  <c r="B63" i="56"/>
  <c r="B64" i="56"/>
  <c r="B65" i="56"/>
  <c r="B66" i="56"/>
  <c r="B67" i="56"/>
  <c r="B68" i="56"/>
  <c r="B54" i="56"/>
  <c r="Z22" i="168" l="1"/>
  <c r="Z13" i="168"/>
  <c r="AD11" i="168" s="1"/>
  <c r="X104" i="104" s="1"/>
  <c r="Z10" i="168"/>
  <c r="Z12" i="168"/>
  <c r="AD10" i="168" s="1"/>
  <c r="W104" i="104" s="1"/>
  <c r="Z18" i="168"/>
  <c r="AD12" i="168" s="1"/>
  <c r="Y104" i="104" s="1"/>
  <c r="M64" i="56"/>
  <c r="N64" i="56" s="1"/>
  <c r="M56" i="56"/>
  <c r="N56" i="56" s="1"/>
  <c r="M54" i="56"/>
  <c r="N54" i="56" s="1"/>
  <c r="M61" i="56"/>
  <c r="N61" i="56" s="1"/>
  <c r="M66" i="56"/>
  <c r="N66" i="56" s="1"/>
  <c r="M58" i="56"/>
  <c r="N58" i="56" s="1"/>
  <c r="M63" i="56"/>
  <c r="N63" i="56" s="1"/>
  <c r="M55" i="56"/>
  <c r="N55" i="56" s="1"/>
  <c r="M68" i="56"/>
  <c r="N68" i="56" s="1"/>
  <c r="M60" i="56"/>
  <c r="N60" i="56" s="1"/>
  <c r="M65" i="56"/>
  <c r="N65" i="56" s="1"/>
  <c r="M57" i="56"/>
  <c r="N57" i="56" s="1"/>
  <c r="M62" i="56"/>
  <c r="N62" i="56" s="1"/>
  <c r="M67" i="56"/>
  <c r="N67" i="56" s="1"/>
  <c r="M59" i="56"/>
  <c r="N59" i="56" s="1"/>
  <c r="K66" i="56"/>
  <c r="K60" i="56"/>
  <c r="K64" i="56"/>
  <c r="K58" i="56"/>
  <c r="K65" i="56"/>
  <c r="K68" i="56"/>
  <c r="K62" i="56"/>
  <c r="K67" i="56"/>
  <c r="K56" i="56"/>
  <c r="K63" i="56"/>
  <c r="K54" i="56"/>
  <c r="K59" i="56"/>
  <c r="K61" i="56"/>
  <c r="K55" i="56"/>
  <c r="K57" i="56"/>
  <c r="AD13" i="168" l="1"/>
  <c r="Z104" i="104" s="1"/>
  <c r="DE6" i="168"/>
  <c r="DF6" i="168" s="1"/>
  <c r="DG6" i="168" s="1"/>
  <c r="DH6" i="168" s="1"/>
  <c r="DI6" i="168" s="1"/>
  <c r="DJ6" i="168" s="1"/>
  <c r="DK6" i="168" s="1"/>
  <c r="DL6" i="168" s="1"/>
  <c r="DM6" i="168" s="1"/>
  <c r="DN6" i="168" s="1"/>
  <c r="DO6" i="168" s="1"/>
  <c r="DP6" i="168" s="1"/>
  <c r="DQ6" i="168" s="1"/>
  <c r="DR6" i="168" s="1"/>
  <c r="DS6" i="168" s="1"/>
  <c r="DT6" i="168" s="1"/>
  <c r="DU6" i="168" s="1"/>
  <c r="DV6" i="168" s="1"/>
  <c r="DW6" i="168" s="1"/>
  <c r="DX6" i="168" s="1"/>
  <c r="DY6" i="168" s="1"/>
  <c r="DZ6" i="168" s="1"/>
  <c r="EA6" i="168" s="1"/>
  <c r="EB6" i="168" s="1"/>
  <c r="EC6" i="168" s="1"/>
  <c r="ED6" i="168" s="1"/>
  <c r="EE6" i="168" s="1"/>
  <c r="EF6" i="168" s="1"/>
  <c r="EG6" i="168" s="1"/>
  <c r="EH6" i="168" s="1"/>
  <c r="EI6" i="168" s="1"/>
  <c r="EJ6" i="168" s="1"/>
  <c r="EK6" i="168" s="1"/>
  <c r="EL6" i="168" s="1"/>
  <c r="EM6" i="168" s="1"/>
  <c r="EN6" i="168" s="1"/>
  <c r="EO6" i="168" s="1"/>
  <c r="EP6" i="168" s="1"/>
  <c r="EQ6" i="168" s="1"/>
  <c r="ER6" i="168" s="1"/>
  <c r="ES6" i="168" s="1"/>
  <c r="ET6" i="168" s="1"/>
  <c r="EU6" i="168" s="1"/>
  <c r="EV6" i="168" s="1"/>
  <c r="EW6" i="168" s="1"/>
  <c r="EX6" i="168" s="1"/>
  <c r="EY6" i="168" s="1"/>
  <c r="EZ6" i="168" s="1"/>
  <c r="FA6" i="168" s="1"/>
  <c r="FB6" i="168" s="1"/>
  <c r="FC6" i="168" s="1"/>
  <c r="FD6" i="168" s="1"/>
  <c r="FE6" i="168" s="1"/>
  <c r="FF6" i="168" s="1"/>
  <c r="FG6" i="168" s="1"/>
  <c r="FH6" i="168" s="1"/>
  <c r="FI6" i="168" s="1"/>
  <c r="FJ6" i="168" s="1"/>
  <c r="FK6" i="168" s="1"/>
  <c r="FL6" i="168" s="1"/>
  <c r="FM6" i="168" s="1"/>
  <c r="FN6" i="168" s="1"/>
  <c r="FO6" i="168" s="1"/>
  <c r="FP6" i="168" s="1"/>
  <c r="FQ6" i="168" s="1"/>
  <c r="FR6" i="168" s="1"/>
  <c r="FS6" i="168" s="1"/>
  <c r="FT6" i="168" s="1"/>
  <c r="FU6" i="168" s="1"/>
  <c r="FV6" i="168" s="1"/>
  <c r="FW6" i="168" s="1"/>
  <c r="FX6" i="168" s="1"/>
  <c r="FY6" i="168" s="1"/>
  <c r="FZ6" i="168" s="1"/>
  <c r="GA6" i="168" s="1"/>
  <c r="GB6" i="168" s="1"/>
  <c r="GC6" i="168" s="1"/>
  <c r="GD6" i="168" s="1"/>
  <c r="GE6" i="168" s="1"/>
  <c r="GF6" i="168" s="1"/>
  <c r="GG6" i="168" s="1"/>
  <c r="GH6" i="168" s="1"/>
  <c r="GI6" i="168" s="1"/>
  <c r="GJ6" i="168" s="1"/>
  <c r="GK6" i="168" s="1"/>
  <c r="GL6" i="168" s="1"/>
  <c r="GM6" i="168" s="1"/>
  <c r="GN6" i="168" s="1"/>
  <c r="GO6" i="168" s="1"/>
  <c r="GP6" i="168" s="1"/>
  <c r="GQ6" i="168" s="1"/>
  <c r="GR6" i="168" s="1"/>
  <c r="GS6" i="168" s="1"/>
  <c r="GT6" i="168" s="1"/>
  <c r="GU6" i="168" s="1"/>
  <c r="GV6" i="168" s="1"/>
  <c r="GW6" i="168" s="1"/>
  <c r="GX6" i="168" s="1"/>
  <c r="GY6" i="168" s="1"/>
  <c r="GZ6" i="168" s="1"/>
  <c r="HA6" i="168" s="1"/>
  <c r="DE9" i="168"/>
  <c r="DF9" i="168" s="1"/>
  <c r="DG9" i="168" s="1"/>
  <c r="DH9" i="168" s="1"/>
  <c r="DI9" i="168" s="1"/>
  <c r="DJ9" i="168" s="1"/>
  <c r="DK9" i="168" s="1"/>
  <c r="DL9" i="168" s="1"/>
  <c r="DM9" i="168" s="1"/>
  <c r="DN9" i="168" s="1"/>
  <c r="DO9" i="168" s="1"/>
  <c r="DP9" i="168" s="1"/>
  <c r="DQ9" i="168" s="1"/>
  <c r="DR9" i="168" s="1"/>
  <c r="DS9" i="168" s="1"/>
  <c r="DT9" i="168" s="1"/>
  <c r="DU9" i="168" s="1"/>
  <c r="DV9" i="168" s="1"/>
  <c r="DW9" i="168" s="1"/>
  <c r="DX9" i="168" s="1"/>
  <c r="DY9" i="168" s="1"/>
  <c r="DZ9" i="168" s="1"/>
  <c r="EA9" i="168" s="1"/>
  <c r="EB9" i="168" s="1"/>
  <c r="EC9" i="168" s="1"/>
  <c r="ED9" i="168" s="1"/>
  <c r="EE9" i="168" s="1"/>
  <c r="EF9" i="168" s="1"/>
  <c r="EG9" i="168" s="1"/>
  <c r="EH9" i="168" s="1"/>
  <c r="EI9" i="168" s="1"/>
  <c r="EJ9" i="168" s="1"/>
  <c r="EK9" i="168" s="1"/>
  <c r="EL9" i="168" s="1"/>
  <c r="EM9" i="168" s="1"/>
  <c r="EN9" i="168" s="1"/>
  <c r="EO9" i="168" s="1"/>
  <c r="EP9" i="168" s="1"/>
  <c r="EQ9" i="168" s="1"/>
  <c r="ER9" i="168" s="1"/>
  <c r="ES9" i="168" s="1"/>
  <c r="ET9" i="168" s="1"/>
  <c r="EU9" i="168" s="1"/>
  <c r="EV9" i="168" s="1"/>
  <c r="EW9" i="168" s="1"/>
  <c r="EX9" i="168" s="1"/>
  <c r="EY9" i="168" s="1"/>
  <c r="EZ9" i="168" s="1"/>
  <c r="FA9" i="168" s="1"/>
  <c r="FB9" i="168" s="1"/>
  <c r="FC9" i="168" s="1"/>
  <c r="FD9" i="168" s="1"/>
  <c r="FE9" i="168" s="1"/>
  <c r="FF9" i="168" s="1"/>
  <c r="FG9" i="168" s="1"/>
  <c r="FH9" i="168" s="1"/>
  <c r="FI9" i="168" s="1"/>
  <c r="FJ9" i="168" s="1"/>
  <c r="FK9" i="168" s="1"/>
  <c r="FL9" i="168" s="1"/>
  <c r="FM9" i="168" s="1"/>
  <c r="FN9" i="168" s="1"/>
  <c r="FO9" i="168" s="1"/>
  <c r="FP9" i="168" s="1"/>
  <c r="FQ9" i="168" s="1"/>
  <c r="FR9" i="168" s="1"/>
  <c r="FS9" i="168" s="1"/>
  <c r="FT9" i="168" s="1"/>
  <c r="FU9" i="168" s="1"/>
  <c r="FV9" i="168" s="1"/>
  <c r="FW9" i="168" s="1"/>
  <c r="FX9" i="168" s="1"/>
  <c r="FY9" i="168" s="1"/>
  <c r="FZ9" i="168" s="1"/>
  <c r="GA9" i="168" s="1"/>
  <c r="GB9" i="168" s="1"/>
  <c r="GC9" i="168" s="1"/>
  <c r="GD9" i="168" s="1"/>
  <c r="GE9" i="168" s="1"/>
  <c r="GF9" i="168" s="1"/>
  <c r="GG9" i="168" s="1"/>
  <c r="GH9" i="168" s="1"/>
  <c r="GI9" i="168" s="1"/>
  <c r="GJ9" i="168" s="1"/>
  <c r="GK9" i="168" s="1"/>
  <c r="GL9" i="168" s="1"/>
  <c r="GM9" i="168" s="1"/>
  <c r="GN9" i="168" s="1"/>
  <c r="GO9" i="168" s="1"/>
  <c r="GP9" i="168" s="1"/>
  <c r="GQ9" i="168" s="1"/>
  <c r="GR9" i="168" s="1"/>
  <c r="GS9" i="168" s="1"/>
  <c r="GT9" i="168" s="1"/>
  <c r="GU9" i="168" s="1"/>
  <c r="GV9" i="168" s="1"/>
  <c r="GW9" i="168" s="1"/>
  <c r="GX9" i="168" s="1"/>
  <c r="GY9" i="168" s="1"/>
  <c r="GZ9" i="168" s="1"/>
  <c r="HA9" i="168" s="1"/>
  <c r="DJ13" i="168"/>
  <c r="AO8" i="3"/>
  <c r="AO9" i="3"/>
  <c r="AO10" i="3"/>
  <c r="AO11" i="3"/>
  <c r="AO12" i="3"/>
  <c r="AO13" i="3"/>
  <c r="AO14" i="3"/>
  <c r="AO15" i="3"/>
  <c r="AO16" i="3"/>
  <c r="AO17" i="3"/>
  <c r="AO18" i="3"/>
  <c r="AO19" i="3"/>
  <c r="AO20" i="3"/>
  <c r="AO21" i="3"/>
  <c r="AO7" i="3"/>
  <c r="AN8" i="3"/>
  <c r="AN9" i="3"/>
  <c r="AN10" i="3"/>
  <c r="AN11" i="3"/>
  <c r="AN12" i="3"/>
  <c r="AN13" i="3"/>
  <c r="AN14" i="3"/>
  <c r="AN15" i="3"/>
  <c r="AN16" i="3"/>
  <c r="AN17" i="3"/>
  <c r="AN18" i="3"/>
  <c r="AN19" i="3"/>
  <c r="AN20" i="3"/>
  <c r="AN21" i="3"/>
  <c r="AN7" i="3"/>
  <c r="DK13" i="168" l="1"/>
  <c r="F40" i="98"/>
  <c r="X30" i="98"/>
  <c r="X29" i="98"/>
  <c r="X28" i="98"/>
  <c r="X27" i="98"/>
  <c r="X26" i="98"/>
  <c r="X25" i="98"/>
  <c r="X24" i="98"/>
  <c r="X23" i="98"/>
  <c r="X22" i="98"/>
  <c r="X21" i="98"/>
  <c r="X20" i="98"/>
  <c r="CB7" i="169" l="1"/>
  <c r="CB6" i="169"/>
  <c r="CB6" i="168"/>
  <c r="BJ6" i="169"/>
  <c r="BM6" i="169" s="1"/>
  <c r="BJ7" i="168"/>
  <c r="BM7" i="168" s="1"/>
  <c r="BL7" i="168" s="1"/>
  <c r="BR7" i="168" s="1"/>
  <c r="N7" i="168" s="1"/>
  <c r="BJ7" i="169"/>
  <c r="BM7" i="169" s="1"/>
  <c r="BL7" i="169" s="1"/>
  <c r="CB7" i="168"/>
  <c r="CB8" i="168"/>
  <c r="BJ6" i="168"/>
  <c r="BM6" i="168" s="1"/>
  <c r="BJ8" i="168"/>
  <c r="BM8" i="168" s="1"/>
  <c r="BL8" i="168" s="1"/>
  <c r="BO8" i="168" s="1"/>
  <c r="BO7" i="168"/>
  <c r="BR8" i="168"/>
  <c r="N8" i="168" s="1"/>
  <c r="BN7" i="168"/>
  <c r="BJ26" i="173"/>
  <c r="BM26" i="173" s="1"/>
  <c r="BL26" i="173" s="1"/>
  <c r="BS26" i="173" s="1"/>
  <c r="O26" i="173" s="1"/>
  <c r="BJ15" i="171"/>
  <c r="BM15" i="171" s="1"/>
  <c r="BL15" i="171" s="1"/>
  <c r="BW15" i="171" s="1"/>
  <c r="S15" i="171" s="1"/>
  <c r="BJ19" i="171"/>
  <c r="BM19" i="171" s="1"/>
  <c r="BL19" i="171" s="1"/>
  <c r="BO19" i="171" s="1"/>
  <c r="BO29" i="172"/>
  <c r="BJ24" i="171"/>
  <c r="BM24" i="171" s="1"/>
  <c r="BL24" i="171" s="1"/>
  <c r="BO24" i="171" s="1"/>
  <c r="CB26" i="173"/>
  <c r="CB27" i="171"/>
  <c r="CB27" i="170"/>
  <c r="CB9" i="169"/>
  <c r="BJ22" i="171"/>
  <c r="BM22" i="171" s="1"/>
  <c r="BL22" i="171" s="1"/>
  <c r="BU22" i="171" s="1"/>
  <c r="R22" i="171" s="1"/>
  <c r="BJ27" i="170"/>
  <c r="BM27" i="170" s="1"/>
  <c r="BL27" i="170" s="1"/>
  <c r="BO27" i="170" s="1"/>
  <c r="BJ10" i="171"/>
  <c r="BM10" i="171" s="1"/>
  <c r="BL10" i="171" s="1"/>
  <c r="BS10" i="171" s="1"/>
  <c r="O10" i="171" s="1"/>
  <c r="CB6" i="172"/>
  <c r="BJ24" i="169"/>
  <c r="BM24" i="169" s="1"/>
  <c r="BL24" i="169" s="1"/>
  <c r="BO24" i="169" s="1"/>
  <c r="BJ13" i="171"/>
  <c r="BM13" i="171" s="1"/>
  <c r="BL13" i="171" s="1"/>
  <c r="BR13" i="171" s="1"/>
  <c r="N13" i="171" s="1"/>
  <c r="CB13" i="172"/>
  <c r="CB12" i="172"/>
  <c r="BJ12" i="172"/>
  <c r="BM12" i="172" s="1"/>
  <c r="BL12" i="172" s="1"/>
  <c r="BO12" i="172" s="1"/>
  <c r="CB25" i="172"/>
  <c r="CB17" i="169"/>
  <c r="BJ8" i="173"/>
  <c r="BM8" i="173" s="1"/>
  <c r="BL8" i="173" s="1"/>
  <c r="BR8" i="173" s="1"/>
  <c r="N8" i="173" s="1"/>
  <c r="CB27" i="172"/>
  <c r="CB21" i="172"/>
  <c r="CB19" i="173"/>
  <c r="BJ21" i="172"/>
  <c r="BM21" i="172" s="1"/>
  <c r="BL21" i="172" s="1"/>
  <c r="BW21" i="172" s="1"/>
  <c r="S21" i="172" s="1"/>
  <c r="CB8" i="169"/>
  <c r="BJ16" i="171"/>
  <c r="BM16" i="171" s="1"/>
  <c r="BL16" i="171" s="1"/>
  <c r="BS16" i="171" s="1"/>
  <c r="O16" i="171" s="1"/>
  <c r="BJ7" i="172"/>
  <c r="BM7" i="172" s="1"/>
  <c r="BL7" i="172" s="1"/>
  <c r="BW7" i="172" s="1"/>
  <c r="S7" i="172" s="1"/>
  <c r="BO29" i="169"/>
  <c r="BO28" i="169"/>
  <c r="BJ10" i="168"/>
  <c r="BM10" i="168" s="1"/>
  <c r="BL10" i="168" s="1"/>
  <c r="CB15" i="168"/>
  <c r="BJ17" i="168"/>
  <c r="BM17" i="168" s="1"/>
  <c r="BL17" i="168" s="1"/>
  <c r="BR17" i="168" s="1"/>
  <c r="N17" i="168" s="1"/>
  <c r="BO29" i="168"/>
  <c r="CB23" i="168"/>
  <c r="BJ20" i="173"/>
  <c r="BJ26" i="170"/>
  <c r="BM26" i="170" s="1"/>
  <c r="BL26" i="170" s="1"/>
  <c r="BW26" i="170" s="1"/>
  <c r="S26" i="170" s="1"/>
  <c r="BJ11" i="169"/>
  <c r="BM11" i="169" s="1"/>
  <c r="BL11" i="169" s="1"/>
  <c r="BN11" i="169" s="1"/>
  <c r="BJ19" i="172"/>
  <c r="BM19" i="172" s="1"/>
  <c r="BL19" i="172" s="1"/>
  <c r="BU19" i="172" s="1"/>
  <c r="R19" i="172" s="1"/>
  <c r="CB11" i="168"/>
  <c r="BO29" i="171"/>
  <c r="CB9" i="170"/>
  <c r="BJ25" i="173"/>
  <c r="BM25" i="173" s="1"/>
  <c r="BL25" i="173" s="1"/>
  <c r="BU25" i="173" s="1"/>
  <c r="R25" i="173" s="1"/>
  <c r="BJ16" i="172"/>
  <c r="BM16" i="172" s="1"/>
  <c r="BL16" i="172" s="1"/>
  <c r="BU16" i="172" s="1"/>
  <c r="R16" i="172" s="1"/>
  <c r="BJ9" i="171"/>
  <c r="BM9" i="171" s="1"/>
  <c r="BL9" i="171" s="1"/>
  <c r="BR9" i="171" s="1"/>
  <c r="N9" i="171" s="1"/>
  <c r="CB26" i="171"/>
  <c r="BJ9" i="172"/>
  <c r="BM9" i="172" s="1"/>
  <c r="BL9" i="172" s="1"/>
  <c r="BO9" i="172" s="1"/>
  <c r="CB20" i="169"/>
  <c r="CB20" i="172"/>
  <c r="BJ17" i="172"/>
  <c r="BM17" i="172" s="1"/>
  <c r="BL17" i="172" s="1"/>
  <c r="BS17" i="172" s="1"/>
  <c r="O17" i="172" s="1"/>
  <c r="BJ19" i="169"/>
  <c r="BM19" i="169" s="1"/>
  <c r="BL19" i="169" s="1"/>
  <c r="BN19" i="169" s="1"/>
  <c r="CB7" i="173"/>
  <c r="BJ24" i="172"/>
  <c r="BM24" i="172" s="1"/>
  <c r="BL24" i="172" s="1"/>
  <c r="BR24" i="172" s="1"/>
  <c r="N24" i="172" s="1"/>
  <c r="CB17" i="171"/>
  <c r="BJ8" i="171"/>
  <c r="BM8" i="171" s="1"/>
  <c r="BL8" i="171" s="1"/>
  <c r="BW8" i="171" s="1"/>
  <c r="S8" i="171" s="1"/>
  <c r="CB15" i="172"/>
  <c r="BJ25" i="172"/>
  <c r="BM25" i="172" s="1"/>
  <c r="BL25" i="172" s="1"/>
  <c r="BU25" i="172" s="1"/>
  <c r="R25" i="172" s="1"/>
  <c r="CB8" i="171"/>
  <c r="BJ12" i="170"/>
  <c r="BM12" i="170" s="1"/>
  <c r="BL12" i="170" s="1"/>
  <c r="BR12" i="170" s="1"/>
  <c r="N12" i="170" s="1"/>
  <c r="BJ14" i="171"/>
  <c r="BM14" i="171" s="1"/>
  <c r="BL14" i="171" s="1"/>
  <c r="BU14" i="171" s="1"/>
  <c r="R14" i="171" s="1"/>
  <c r="BJ16" i="173"/>
  <c r="BM16" i="173" s="1"/>
  <c r="BL16" i="173" s="1"/>
  <c r="BN16" i="173" s="1"/>
  <c r="BJ15" i="170"/>
  <c r="BM15" i="170" s="1"/>
  <c r="BL15" i="170" s="1"/>
  <c r="BO15" i="170" s="1"/>
  <c r="CB7" i="172"/>
  <c r="BJ27" i="173"/>
  <c r="BM27" i="173" s="1"/>
  <c r="BL27" i="173" s="1"/>
  <c r="X27" i="173" s="1"/>
  <c r="CB26" i="172"/>
  <c r="BJ16" i="169"/>
  <c r="BM16" i="169" s="1"/>
  <c r="BL16" i="169" s="1"/>
  <c r="BN16" i="169" s="1"/>
  <c r="BJ17" i="171"/>
  <c r="BM17" i="171" s="1"/>
  <c r="BL17" i="171" s="1"/>
  <c r="BR17" i="171" s="1"/>
  <c r="N17" i="171" s="1"/>
  <c r="BJ10" i="172"/>
  <c r="BM10" i="172" s="1"/>
  <c r="BL10" i="172" s="1"/>
  <c r="BN10" i="172" s="1"/>
  <c r="BJ26" i="169"/>
  <c r="BM26" i="169" s="1"/>
  <c r="BL26" i="169" s="1"/>
  <c r="BS26" i="169" s="1"/>
  <c r="O26" i="169" s="1"/>
  <c r="BN28" i="169"/>
  <c r="BJ11" i="168"/>
  <c r="BM11" i="168" s="1"/>
  <c r="BL11" i="168" s="1"/>
  <c r="BR11" i="168" s="1"/>
  <c r="N11" i="168" s="1"/>
  <c r="CB9" i="168"/>
  <c r="CB24" i="168"/>
  <c r="CB17" i="168"/>
  <c r="BJ26" i="168"/>
  <c r="BM26" i="168" s="1"/>
  <c r="BL26" i="168" s="1"/>
  <c r="BS26" i="168" s="1"/>
  <c r="O26" i="168" s="1"/>
  <c r="CB18" i="168"/>
  <c r="CB26" i="170"/>
  <c r="BJ18" i="169"/>
  <c r="BM18" i="169" s="1"/>
  <c r="BL18" i="169" s="1"/>
  <c r="BO18" i="169" s="1"/>
  <c r="BJ7" i="170"/>
  <c r="BM7" i="170" s="1"/>
  <c r="BL7" i="170" s="1"/>
  <c r="BR7" i="170" s="1"/>
  <c r="N7" i="170" s="1"/>
  <c r="BJ17" i="169"/>
  <c r="BM17" i="169" s="1"/>
  <c r="BL17" i="169" s="1"/>
  <c r="BN17" i="169" s="1"/>
  <c r="CB9" i="171"/>
  <c r="BJ14" i="173"/>
  <c r="BM14" i="173" s="1"/>
  <c r="BL14" i="173" s="1"/>
  <c r="BJ13" i="172"/>
  <c r="BM13" i="172" s="1"/>
  <c r="BL13" i="172" s="1"/>
  <c r="BR13" i="172" s="1"/>
  <c r="N13" i="172" s="1"/>
  <c r="BN29" i="170"/>
  <c r="BJ12" i="169"/>
  <c r="BM12" i="169" s="1"/>
  <c r="BL12" i="169" s="1"/>
  <c r="BS12" i="169" s="1"/>
  <c r="O12" i="169" s="1"/>
  <c r="BJ18" i="171"/>
  <c r="BM18" i="171" s="1"/>
  <c r="BL18" i="171" s="1"/>
  <c r="BR18" i="171" s="1"/>
  <c r="N18" i="171" s="1"/>
  <c r="CB8" i="172"/>
  <c r="CB25" i="169"/>
  <c r="CB12" i="169"/>
  <c r="BJ22" i="172"/>
  <c r="BM22" i="172" s="1"/>
  <c r="BL22" i="172" s="1"/>
  <c r="BN22" i="172" s="1"/>
  <c r="CB22" i="169"/>
  <c r="CB21" i="169"/>
  <c r="CB23" i="172"/>
  <c r="CB7" i="170"/>
  <c r="CB21" i="173"/>
  <c r="CB24" i="172"/>
  <c r="CB22" i="170"/>
  <c r="BJ20" i="170"/>
  <c r="BO29" i="170"/>
  <c r="CB15" i="171"/>
  <c r="BJ18" i="173"/>
  <c r="BM18" i="173" s="1"/>
  <c r="BL18" i="173" s="1"/>
  <c r="BN18" i="173" s="1"/>
  <c r="CB16" i="170"/>
  <c r="BJ11" i="173"/>
  <c r="BM11" i="173" s="1"/>
  <c r="BL11" i="173" s="1"/>
  <c r="BW11" i="173" s="1"/>
  <c r="S11" i="173" s="1"/>
  <c r="CB11" i="171"/>
  <c r="CB6" i="170"/>
  <c r="CB23" i="173"/>
  <c r="BJ6" i="173"/>
  <c r="BM6" i="173" s="1"/>
  <c r="CB19" i="172"/>
  <c r="BO28" i="173"/>
  <c r="BN28" i="170"/>
  <c r="BJ12" i="168"/>
  <c r="BM12" i="168" s="1"/>
  <c r="BL12" i="168" s="1"/>
  <c r="BO12" i="168" s="1"/>
  <c r="BJ27" i="168"/>
  <c r="BM27" i="168" s="1"/>
  <c r="BL27" i="168" s="1"/>
  <c r="BO27" i="168" s="1"/>
  <c r="BJ24" i="168"/>
  <c r="BM24" i="168" s="1"/>
  <c r="BL24" i="168" s="1"/>
  <c r="X24" i="168" s="1"/>
  <c r="BJ14" i="168"/>
  <c r="BM14" i="168" s="1"/>
  <c r="BL14" i="168" s="1"/>
  <c r="BR14" i="168" s="1"/>
  <c r="N14" i="168" s="1"/>
  <c r="BJ25" i="168"/>
  <c r="BM25" i="168" s="1"/>
  <c r="BL25" i="168" s="1"/>
  <c r="BN25" i="168" s="1"/>
  <c r="CB14" i="172"/>
  <c r="CB6" i="173"/>
  <c r="BJ18" i="172"/>
  <c r="BM18" i="172" s="1"/>
  <c r="BL18" i="172" s="1"/>
  <c r="BJ25" i="170"/>
  <c r="BM25" i="170" s="1"/>
  <c r="BL25" i="170" s="1"/>
  <c r="BO25" i="170" s="1"/>
  <c r="BJ22" i="168"/>
  <c r="BM22" i="168" s="1"/>
  <c r="BL22" i="168" s="1"/>
  <c r="BU22" i="168" s="1"/>
  <c r="R22" i="168" s="1"/>
  <c r="BJ27" i="169"/>
  <c r="BM27" i="169" s="1"/>
  <c r="BL27" i="169" s="1"/>
  <c r="BW27" i="169" s="1"/>
  <c r="S27" i="169" s="1"/>
  <c r="CB7" i="171"/>
  <c r="CB27" i="169"/>
  <c r="CB23" i="170"/>
  <c r="CB13" i="169"/>
  <c r="CB11" i="173"/>
  <c r="CB17" i="172"/>
  <c r="CB24" i="169"/>
  <c r="CB16" i="172"/>
  <c r="BJ6" i="170"/>
  <c r="BM6" i="170" s="1"/>
  <c r="BJ23" i="169"/>
  <c r="BM23" i="169" s="1"/>
  <c r="BL23" i="169" s="1"/>
  <c r="BN23" i="169" s="1"/>
  <c r="BJ6" i="171"/>
  <c r="BM6" i="171" s="1"/>
  <c r="BL6" i="171" s="1"/>
  <c r="BJ26" i="172"/>
  <c r="BM26" i="172" s="1"/>
  <c r="BL26" i="172" s="1"/>
  <c r="BW26" i="172" s="1"/>
  <c r="S26" i="172" s="1"/>
  <c r="CB20" i="170"/>
  <c r="BJ10" i="173"/>
  <c r="BM10" i="173" s="1"/>
  <c r="BL10" i="173" s="1"/>
  <c r="BN10" i="173" s="1"/>
  <c r="CB24" i="170"/>
  <c r="CB18" i="170"/>
  <c r="BJ7" i="173"/>
  <c r="BM7" i="173" s="1"/>
  <c r="BL7" i="173" s="1"/>
  <c r="BN7" i="173" s="1"/>
  <c r="CB15" i="169"/>
  <c r="CB9" i="172"/>
  <c r="CB22" i="173"/>
  <c r="BJ17" i="170"/>
  <c r="BM17" i="170" s="1"/>
  <c r="BL17" i="170" s="1"/>
  <c r="BR17" i="170" s="1"/>
  <c r="N17" i="170" s="1"/>
  <c r="CB18" i="173"/>
  <c r="CB18" i="171"/>
  <c r="BJ13" i="170"/>
  <c r="BM13" i="170" s="1"/>
  <c r="BL13" i="170" s="1"/>
  <c r="BN13" i="170" s="1"/>
  <c r="CB19" i="171"/>
  <c r="BJ15" i="173"/>
  <c r="BM15" i="173" s="1"/>
  <c r="BL15" i="173" s="1"/>
  <c r="BS15" i="173" s="1"/>
  <c r="O15" i="173" s="1"/>
  <c r="CB13" i="170"/>
  <c r="BO28" i="171"/>
  <c r="BN28" i="173"/>
  <c r="CB25" i="168"/>
  <c r="CB16" i="168"/>
  <c r="CB13" i="168"/>
  <c r="BJ20" i="168"/>
  <c r="BM20" i="168" s="1"/>
  <c r="BL20" i="168" s="1"/>
  <c r="BW20" i="168" s="1"/>
  <c r="S20" i="168" s="1"/>
  <c r="BN28" i="168"/>
  <c r="BJ25" i="171"/>
  <c r="BM25" i="171" s="1"/>
  <c r="BL25" i="171" s="1"/>
  <c r="BW25" i="171" s="1"/>
  <c r="S25" i="171" s="1"/>
  <c r="BJ7" i="171"/>
  <c r="BM7" i="171" s="1"/>
  <c r="BL7" i="171" s="1"/>
  <c r="BU7" i="171" s="1"/>
  <c r="R7" i="171" s="1"/>
  <c r="CB13" i="173"/>
  <c r="CB25" i="171"/>
  <c r="BJ13" i="168"/>
  <c r="BM13" i="168" s="1"/>
  <c r="BL13" i="168" s="1"/>
  <c r="BR13" i="168" s="1"/>
  <c r="N13" i="168" s="1"/>
  <c r="CB8" i="173"/>
  <c r="BJ23" i="170"/>
  <c r="BM23" i="170" s="1"/>
  <c r="BL23" i="170" s="1"/>
  <c r="BN23" i="170" s="1"/>
  <c r="BJ24" i="173"/>
  <c r="BM24" i="173" s="1"/>
  <c r="BL24" i="173" s="1"/>
  <c r="X24" i="173" s="1"/>
  <c r="CB14" i="170"/>
  <c r="CB24" i="173"/>
  <c r="CB10" i="173"/>
  <c r="CB11" i="170"/>
  <c r="BJ22" i="169"/>
  <c r="BM22" i="169" s="1"/>
  <c r="BL22" i="169" s="1"/>
  <c r="BW22" i="169" s="1"/>
  <c r="S22" i="169" s="1"/>
  <c r="CB14" i="169"/>
  <c r="BJ11" i="170"/>
  <c r="BM11" i="170" s="1"/>
  <c r="BL11" i="170" s="1"/>
  <c r="BO11" i="170" s="1"/>
  <c r="BJ21" i="169"/>
  <c r="BM21" i="169" s="1"/>
  <c r="BL21" i="169" s="1"/>
  <c r="BN21" i="169" s="1"/>
  <c r="BJ18" i="170"/>
  <c r="BM18" i="170" s="1"/>
  <c r="BL18" i="170" s="1"/>
  <c r="BN18" i="170" s="1"/>
  <c r="CB10" i="170"/>
  <c r="CB26" i="169"/>
  <c r="BJ12" i="173"/>
  <c r="BM12" i="173" s="1"/>
  <c r="BL12" i="173" s="1"/>
  <c r="BR12" i="173" s="1"/>
  <c r="N12" i="173" s="1"/>
  <c r="CB10" i="169"/>
  <c r="CB25" i="170"/>
  <c r="BJ22" i="173"/>
  <c r="BM22" i="173" s="1"/>
  <c r="BL22" i="173" s="1"/>
  <c r="BR22" i="173" s="1"/>
  <c r="N22" i="173" s="1"/>
  <c r="BJ20" i="169"/>
  <c r="BM20" i="169" s="1"/>
  <c r="BL20" i="169" s="1"/>
  <c r="BU20" i="169" s="1"/>
  <c r="R20" i="169" s="1"/>
  <c r="BJ15" i="172"/>
  <c r="BM15" i="172" s="1"/>
  <c r="BL15" i="172" s="1"/>
  <c r="BU15" i="172" s="1"/>
  <c r="R15" i="172" s="1"/>
  <c r="CB16" i="171"/>
  <c r="BJ24" i="170"/>
  <c r="BM24" i="170" s="1"/>
  <c r="BL24" i="170" s="1"/>
  <c r="X24" i="170" s="1"/>
  <c r="BJ22" i="170"/>
  <c r="BM22" i="170" s="1"/>
  <c r="BL22" i="170" s="1"/>
  <c r="BS22" i="170" s="1"/>
  <c r="O22" i="170" s="1"/>
  <c r="BJ26" i="171"/>
  <c r="BM26" i="171" s="1"/>
  <c r="BL26" i="171" s="1"/>
  <c r="BR26" i="171" s="1"/>
  <c r="N26" i="171" s="1"/>
  <c r="CB12" i="170"/>
  <c r="CB22" i="172"/>
  <c r="CB17" i="173"/>
  <c r="BJ8" i="170"/>
  <c r="BM8" i="170" s="1"/>
  <c r="BL8" i="170" s="1"/>
  <c r="BO8" i="170" s="1"/>
  <c r="BO28" i="172"/>
  <c r="CB12" i="168"/>
  <c r="BN29" i="168"/>
  <c r="CB21" i="168"/>
  <c r="CB26" i="168"/>
  <c r="BJ21" i="168"/>
  <c r="BM21" i="168" s="1"/>
  <c r="BL21" i="168" s="1"/>
  <c r="BN21" i="168" s="1"/>
  <c r="BO28" i="168"/>
  <c r="BN29" i="172"/>
  <c r="BJ21" i="171"/>
  <c r="BM21" i="171" s="1"/>
  <c r="BL21" i="171" s="1"/>
  <c r="BU21" i="171" s="1"/>
  <c r="R21" i="171" s="1"/>
  <c r="BJ25" i="169"/>
  <c r="BM25" i="169" s="1"/>
  <c r="BL25" i="169" s="1"/>
  <c r="BN25" i="169" s="1"/>
  <c r="BJ17" i="173"/>
  <c r="BM17" i="173" s="1"/>
  <c r="BL17" i="173" s="1"/>
  <c r="BO17" i="173" s="1"/>
  <c r="BJ14" i="172"/>
  <c r="BM14" i="172" s="1"/>
  <c r="BL14" i="172" s="1"/>
  <c r="BW14" i="172" s="1"/>
  <c r="S14" i="172" s="1"/>
  <c r="BJ14" i="170"/>
  <c r="BM14" i="170" s="1"/>
  <c r="BL14" i="170" s="1"/>
  <c r="BO14" i="170" s="1"/>
  <c r="BJ13" i="173"/>
  <c r="BM13" i="173" s="1"/>
  <c r="BL13" i="173" s="1"/>
  <c r="BU13" i="173" s="1"/>
  <c r="R13" i="173" s="1"/>
  <c r="CB8" i="170"/>
  <c r="BJ23" i="172"/>
  <c r="BM23" i="172" s="1"/>
  <c r="BL23" i="172" s="1"/>
  <c r="BU23" i="172" s="1"/>
  <c r="R23" i="172" s="1"/>
  <c r="CB12" i="171"/>
  <c r="BJ9" i="170"/>
  <c r="BM9" i="170" s="1"/>
  <c r="BL9" i="170" s="1"/>
  <c r="BR9" i="170" s="1"/>
  <c r="N9" i="170" s="1"/>
  <c r="CB19" i="169"/>
  <c r="CB6" i="171"/>
  <c r="BJ10" i="170"/>
  <c r="BM10" i="170" s="1"/>
  <c r="BL10" i="170" s="1"/>
  <c r="BS10" i="170" s="1"/>
  <c r="O10" i="170" s="1"/>
  <c r="BJ19" i="170"/>
  <c r="BM19" i="170" s="1"/>
  <c r="BL19" i="170" s="1"/>
  <c r="BO19" i="170" s="1"/>
  <c r="BJ23" i="173"/>
  <c r="BM23" i="173" s="1"/>
  <c r="BL23" i="173" s="1"/>
  <c r="BN23" i="173" s="1"/>
  <c r="CB21" i="170"/>
  <c r="CB20" i="171"/>
  <c r="CB21" i="171"/>
  <c r="CB16" i="169"/>
  <c r="CB24" i="171"/>
  <c r="CB14" i="171"/>
  <c r="CB23" i="169"/>
  <c r="BJ14" i="169"/>
  <c r="BM14" i="169" s="1"/>
  <c r="BL14" i="169" s="1"/>
  <c r="BW14" i="169" s="1"/>
  <c r="S14" i="169" s="1"/>
  <c r="CB23" i="171"/>
  <c r="BJ8" i="169"/>
  <c r="BM8" i="169" s="1"/>
  <c r="BL8" i="169" s="1"/>
  <c r="BW8" i="169" s="1"/>
  <c r="S8" i="169" s="1"/>
  <c r="CB16" i="173"/>
  <c r="BJ27" i="171"/>
  <c r="BM27" i="171" s="1"/>
  <c r="BL27" i="171" s="1"/>
  <c r="BR27" i="171" s="1"/>
  <c r="N27" i="171" s="1"/>
  <c r="CB15" i="170"/>
  <c r="CB11" i="172"/>
  <c r="BO29" i="173"/>
  <c r="CB17" i="170"/>
  <c r="BO28" i="170"/>
  <c r="CB10" i="168"/>
  <c r="BJ15" i="168"/>
  <c r="BM15" i="168" s="1"/>
  <c r="BL15" i="168" s="1"/>
  <c r="BW15" i="168" s="1"/>
  <c r="S15" i="168" s="1"/>
  <c r="BJ23" i="168"/>
  <c r="BM23" i="168" s="1"/>
  <c r="BL23" i="168" s="1"/>
  <c r="BS23" i="168" s="1"/>
  <c r="O23" i="168" s="1"/>
  <c r="CB27" i="168"/>
  <c r="CB20" i="168"/>
  <c r="CB22" i="168"/>
  <c r="BJ27" i="172"/>
  <c r="BM27" i="172" s="1"/>
  <c r="BL27" i="172" s="1"/>
  <c r="X27" i="172" s="1"/>
  <c r="BJ13" i="169"/>
  <c r="BM13" i="169" s="1"/>
  <c r="BL13" i="169" s="1"/>
  <c r="BR13" i="169" s="1"/>
  <c r="N13" i="169" s="1"/>
  <c r="BJ20" i="172"/>
  <c r="BM20" i="172" s="1"/>
  <c r="BL20" i="172" s="1"/>
  <c r="BW20" i="172" s="1"/>
  <c r="S20" i="172" s="1"/>
  <c r="BJ6" i="172"/>
  <c r="BM6" i="172" s="1"/>
  <c r="BL6" i="172" s="1"/>
  <c r="BJ18" i="168"/>
  <c r="BM18" i="168" s="1"/>
  <c r="BL18" i="168" s="1"/>
  <c r="BN18" i="168" s="1"/>
  <c r="BJ11" i="172"/>
  <c r="BM11" i="172" s="1"/>
  <c r="BL11" i="172" s="1"/>
  <c r="BR11" i="172" s="1"/>
  <c r="N11" i="172" s="1"/>
  <c r="BN29" i="173"/>
  <c r="BN29" i="169"/>
  <c r="CB25" i="173"/>
  <c r="CB14" i="173"/>
  <c r="BJ20" i="171"/>
  <c r="BM20" i="171" s="1"/>
  <c r="BL20" i="171" s="1"/>
  <c r="BR20" i="171" s="1"/>
  <c r="N20" i="171" s="1"/>
  <c r="CB19" i="170"/>
  <c r="CB27" i="173"/>
  <c r="BJ12" i="171"/>
  <c r="BM12" i="171" s="1"/>
  <c r="BL12" i="171" s="1"/>
  <c r="BS12" i="171" s="1"/>
  <c r="O12" i="171" s="1"/>
  <c r="BJ21" i="170"/>
  <c r="CB11" i="169"/>
  <c r="BJ19" i="173"/>
  <c r="BM19" i="173" s="1"/>
  <c r="BL19" i="173" s="1"/>
  <c r="BS19" i="173" s="1"/>
  <c r="O19" i="173" s="1"/>
  <c r="BJ10" i="169"/>
  <c r="BM10" i="169" s="1"/>
  <c r="BL10" i="169" s="1"/>
  <c r="BO10" i="169" s="1"/>
  <c r="CB12" i="173"/>
  <c r="BJ23" i="171"/>
  <c r="BM23" i="171" s="1"/>
  <c r="BL23" i="171" s="1"/>
  <c r="CB18" i="169"/>
  <c r="CB20" i="173"/>
  <c r="CB22" i="171"/>
  <c r="BJ15" i="169"/>
  <c r="BM15" i="169" s="1"/>
  <c r="BL15" i="169" s="1"/>
  <c r="BU15" i="169" s="1"/>
  <c r="R15" i="169" s="1"/>
  <c r="CB10" i="171"/>
  <c r="BJ8" i="172"/>
  <c r="BM8" i="172" s="1"/>
  <c r="BL8" i="172" s="1"/>
  <c r="BO8" i="172" s="1"/>
  <c r="BJ21" i="173"/>
  <c r="BJ9" i="173"/>
  <c r="BM9" i="173" s="1"/>
  <c r="CB10" i="172"/>
  <c r="BJ16" i="170"/>
  <c r="BM16" i="170" s="1"/>
  <c r="BL16" i="170" s="1"/>
  <c r="BS16" i="170" s="1"/>
  <c r="O16" i="170" s="1"/>
  <c r="CB15" i="173"/>
  <c r="BJ11" i="171"/>
  <c r="BM11" i="171" s="1"/>
  <c r="BL11" i="171" s="1"/>
  <c r="BW11" i="171" s="1"/>
  <c r="S11" i="171" s="1"/>
  <c r="BJ9" i="169"/>
  <c r="BM9" i="169" s="1"/>
  <c r="BL9" i="169" s="1"/>
  <c r="BR9" i="169" s="1"/>
  <c r="N9" i="169" s="1"/>
  <c r="BN28" i="171"/>
  <c r="BJ9" i="168"/>
  <c r="BM9" i="168" s="1"/>
  <c r="CB19" i="168"/>
  <c r="BJ16" i="168"/>
  <c r="BM16" i="168" s="1"/>
  <c r="BL16" i="168" s="1"/>
  <c r="BU16" i="168" s="1"/>
  <c r="R16" i="168" s="1"/>
  <c r="BJ19" i="168"/>
  <c r="BM19" i="168" s="1"/>
  <c r="BL19" i="168" s="1"/>
  <c r="BN19" i="168" s="1"/>
  <c r="BN29" i="171"/>
  <c r="CB9" i="173"/>
  <c r="CB18" i="172"/>
  <c r="CB13" i="171"/>
  <c r="BN28" i="172"/>
  <c r="CB14" i="168"/>
  <c r="BO25" i="171"/>
  <c r="BU26" i="171"/>
  <c r="R26" i="171" s="1"/>
  <c r="BS15" i="172"/>
  <c r="O15" i="172" s="1"/>
  <c r="BS22" i="173"/>
  <c r="O22" i="173" s="1"/>
  <c r="BU7" i="173"/>
  <c r="R7" i="173" s="1"/>
  <c r="BU17" i="171"/>
  <c r="R17" i="171" s="1"/>
  <c r="BW15" i="170"/>
  <c r="S15" i="170" s="1"/>
  <c r="BO12" i="170"/>
  <c r="BN12" i="172"/>
  <c r="BU19" i="169"/>
  <c r="R19" i="169" s="1"/>
  <c r="BN18" i="171"/>
  <c r="BN18" i="169"/>
  <c r="BO16" i="172"/>
  <c r="BN25" i="171"/>
  <c r="BO15" i="172"/>
  <c r="BW17" i="170"/>
  <c r="S17" i="170" s="1"/>
  <c r="BW7" i="173"/>
  <c r="S7" i="173" s="1"/>
  <c r="BS17" i="171"/>
  <c r="O17" i="171" s="1"/>
  <c r="BS15" i="170"/>
  <c r="O15" i="170" s="1"/>
  <c r="BO25" i="172"/>
  <c r="BN27" i="169"/>
  <c r="BO21" i="172"/>
  <c r="BR12" i="172"/>
  <c r="N12" i="172" s="1"/>
  <c r="BU18" i="171"/>
  <c r="R18" i="171" s="1"/>
  <c r="BS25" i="169"/>
  <c r="O25" i="169" s="1"/>
  <c r="BS18" i="169"/>
  <c r="O18" i="169" s="1"/>
  <c r="BN27" i="170"/>
  <c r="BW16" i="172"/>
  <c r="S16" i="172" s="1"/>
  <c r="BR15" i="171"/>
  <c r="N15" i="171" s="1"/>
  <c r="BR15" i="172"/>
  <c r="N15" i="172" s="1"/>
  <c r="BS17" i="170"/>
  <c r="O17" i="170" s="1"/>
  <c r="BR7" i="173"/>
  <c r="N7" i="173" s="1"/>
  <c r="BS18" i="170"/>
  <c r="O18" i="170" s="1"/>
  <c r="BW26" i="169"/>
  <c r="S26" i="169" s="1"/>
  <c r="BS23" i="169"/>
  <c r="O23" i="169" s="1"/>
  <c r="BR15" i="170"/>
  <c r="N15" i="170" s="1"/>
  <c r="BU21" i="172"/>
  <c r="R21" i="172" s="1"/>
  <c r="BS13" i="171"/>
  <c r="O13" i="171" s="1"/>
  <c r="BO17" i="172"/>
  <c r="BO6" i="172"/>
  <c r="BW18" i="169"/>
  <c r="S18" i="169" s="1"/>
  <c r="BU27" i="170"/>
  <c r="R27" i="170" s="1"/>
  <c r="BR16" i="172"/>
  <c r="N16" i="172" s="1"/>
  <c r="BU12" i="168"/>
  <c r="R12" i="168" s="1"/>
  <c r="BR13" i="170"/>
  <c r="N13" i="170" s="1"/>
  <c r="BR19" i="169"/>
  <c r="N19" i="169" s="1"/>
  <c r="BO10" i="171"/>
  <c r="BN15" i="172"/>
  <c r="BS13" i="170"/>
  <c r="O13" i="170" s="1"/>
  <c r="BO7" i="173"/>
  <c r="BU23" i="169"/>
  <c r="R23" i="169" s="1"/>
  <c r="BR23" i="170"/>
  <c r="N23" i="170" s="1"/>
  <c r="BW16" i="169"/>
  <c r="S16" i="169" s="1"/>
  <c r="BR25" i="172"/>
  <c r="N25" i="172" s="1"/>
  <c r="BO7" i="172"/>
  <c r="BN21" i="172"/>
  <c r="BW17" i="172"/>
  <c r="S17" i="172" s="1"/>
  <c r="BO13" i="169"/>
  <c r="BN10" i="171"/>
  <c r="BR11" i="171"/>
  <c r="N11" i="171" s="1"/>
  <c r="BS25" i="171"/>
  <c r="O25" i="171" s="1"/>
  <c r="BN17" i="171"/>
  <c r="BS14" i="169"/>
  <c r="O14" i="169" s="1"/>
  <c r="BW15" i="172"/>
  <c r="S15" i="172" s="1"/>
  <c r="BU18" i="170"/>
  <c r="R18" i="170" s="1"/>
  <c r="BR23" i="169"/>
  <c r="N23" i="169" s="1"/>
  <c r="BN7" i="172"/>
  <c r="BR21" i="172"/>
  <c r="N21" i="172" s="1"/>
  <c r="BU7" i="170"/>
  <c r="R7" i="170" s="1"/>
  <c r="BW13" i="169"/>
  <c r="S13" i="169" s="1"/>
  <c r="BU10" i="171"/>
  <c r="R10" i="171" s="1"/>
  <c r="BW25" i="173"/>
  <c r="S25" i="173" s="1"/>
  <c r="BN8" i="172"/>
  <c r="BW26" i="173"/>
  <c r="S26" i="173" s="1"/>
  <c r="BU21" i="169"/>
  <c r="R21" i="169" s="1"/>
  <c r="BW12" i="172"/>
  <c r="S12" i="172" s="1"/>
  <c r="BR18" i="169"/>
  <c r="N18" i="169" s="1"/>
  <c r="BU8" i="170"/>
  <c r="R8" i="170" s="1"/>
  <c r="BW13" i="170"/>
  <c r="S13" i="170" s="1"/>
  <c r="BW18" i="170"/>
  <c r="S18" i="170" s="1"/>
  <c r="BR7" i="172"/>
  <c r="N7" i="172" s="1"/>
  <c r="BS18" i="171"/>
  <c r="O18" i="171" s="1"/>
  <c r="BN25" i="173"/>
  <c r="BR8" i="172"/>
  <c r="N8" i="172" s="1"/>
  <c r="BO27" i="172"/>
  <c r="BS21" i="172"/>
  <c r="O21" i="172" s="1"/>
  <c r="BW27" i="172"/>
  <c r="S27" i="172" s="1"/>
  <c r="BS8" i="170"/>
  <c r="O8" i="170" s="1"/>
  <c r="BR20" i="169"/>
  <c r="N20" i="169" s="1"/>
  <c r="BN19" i="170"/>
  <c r="BU13" i="170"/>
  <c r="R13" i="170" s="1"/>
  <c r="BO17" i="171"/>
  <c r="BU15" i="170"/>
  <c r="R15" i="170" s="1"/>
  <c r="BN14" i="171"/>
  <c r="BR8" i="171"/>
  <c r="N8" i="171" s="1"/>
  <c r="BW18" i="171"/>
  <c r="S18" i="171" s="1"/>
  <c r="BU18" i="169"/>
  <c r="R18" i="169" s="1"/>
  <c r="BR10" i="171"/>
  <c r="N10" i="171" s="1"/>
  <c r="BW24" i="173"/>
  <c r="S24" i="173" s="1"/>
  <c r="BO18" i="171"/>
  <c r="BU15" i="171"/>
  <c r="R15" i="171" s="1"/>
  <c r="BS19" i="170"/>
  <c r="O19" i="170" s="1"/>
  <c r="BR25" i="173"/>
  <c r="N25" i="173" s="1"/>
  <c r="BW19" i="169"/>
  <c r="S19" i="169" s="1"/>
  <c r="BO26" i="173"/>
  <c r="BN13" i="172"/>
  <c r="BR11" i="170"/>
  <c r="N11" i="170" s="1"/>
  <c r="BR17" i="172"/>
  <c r="N17" i="172" s="1"/>
  <c r="BN22" i="171"/>
  <c r="BS14" i="173"/>
  <c r="O14" i="173" s="1"/>
  <c r="BO11" i="169"/>
  <c r="BS23" i="171"/>
  <c r="O23" i="171" s="1"/>
  <c r="BO22" i="172"/>
  <c r="BW23" i="170"/>
  <c r="S23" i="170" s="1"/>
  <c r="BU6" i="171"/>
  <c r="R6" i="171" s="1"/>
  <c r="BS22" i="171"/>
  <c r="O22" i="171" s="1"/>
  <c r="BW21" i="169"/>
  <c r="S21" i="169" s="1"/>
  <c r="BU27" i="169"/>
  <c r="R27" i="169" s="1"/>
  <c r="BO21" i="169"/>
  <c r="BS10" i="172"/>
  <c r="O10" i="172" s="1"/>
  <c r="BR21" i="169"/>
  <c r="N21" i="169" s="1"/>
  <c r="BO13" i="172"/>
  <c r="BR10" i="168"/>
  <c r="N10" i="168" s="1"/>
  <c r="BR24" i="168"/>
  <c r="N24" i="168" s="1"/>
  <c r="BS15" i="168"/>
  <c r="O15" i="168" s="1"/>
  <c r="BN15" i="168"/>
  <c r="BO21" i="168"/>
  <c r="BN26" i="168"/>
  <c r="BR25" i="168"/>
  <c r="N25" i="168" s="1"/>
  <c r="BO26" i="168"/>
  <c r="BW25" i="168"/>
  <c r="S25" i="168" s="1"/>
  <c r="BU21" i="168"/>
  <c r="R21" i="168" s="1"/>
  <c r="BS11" i="170"/>
  <c r="O11" i="170" s="1"/>
  <c r="BU11" i="169"/>
  <c r="R11" i="169" s="1"/>
  <c r="BS15" i="169"/>
  <c r="O15" i="169" s="1"/>
  <c r="BR16" i="171"/>
  <c r="N16" i="171" s="1"/>
  <c r="BS16" i="172"/>
  <c r="O16" i="172" s="1"/>
  <c r="BU13" i="171"/>
  <c r="R13" i="171" s="1"/>
  <c r="BR26" i="173"/>
  <c r="N26" i="173" s="1"/>
  <c r="BS19" i="169"/>
  <c r="O19" i="169" s="1"/>
  <c r="BR15" i="169"/>
  <c r="N15" i="169" s="1"/>
  <c r="BO14" i="171"/>
  <c r="BW14" i="173"/>
  <c r="S14" i="173" s="1"/>
  <c r="BS19" i="171"/>
  <c r="O19" i="171" s="1"/>
  <c r="BS11" i="169"/>
  <c r="O11" i="169" s="1"/>
  <c r="BN18" i="172"/>
  <c r="BO23" i="171"/>
  <c r="BN24" i="173"/>
  <c r="BU14" i="169"/>
  <c r="R14" i="169" s="1"/>
  <c r="BR22" i="172"/>
  <c r="N22" i="172" s="1"/>
  <c r="BN6" i="171"/>
  <c r="BS20" i="171"/>
  <c r="O20" i="171" s="1"/>
  <c r="BR14" i="169"/>
  <c r="N14" i="169" s="1"/>
  <c r="BS27" i="170"/>
  <c r="O27" i="170" s="1"/>
  <c r="BO18" i="170"/>
  <c r="BW20" i="169"/>
  <c r="S20" i="169" s="1"/>
  <c r="BO11" i="171"/>
  <c r="BS6" i="172"/>
  <c r="O6" i="172" s="1"/>
  <c r="BN8" i="171"/>
  <c r="BR18" i="170"/>
  <c r="N18" i="170" s="1"/>
  <c r="BU27" i="172"/>
  <c r="R27" i="172" s="1"/>
  <c r="BR15" i="168"/>
  <c r="N15" i="168" s="1"/>
  <c r="BW21" i="168"/>
  <c r="S21" i="168" s="1"/>
  <c r="BS21" i="168"/>
  <c r="O21" i="168" s="1"/>
  <c r="BW10" i="172"/>
  <c r="S10" i="172" s="1"/>
  <c r="BU8" i="172"/>
  <c r="R8" i="172" s="1"/>
  <c r="BS27" i="169"/>
  <c r="O27" i="169" s="1"/>
  <c r="BO22" i="171"/>
  <c r="BO16" i="171"/>
  <c r="BS8" i="172"/>
  <c r="O8" i="172" s="1"/>
  <c r="BW8" i="172"/>
  <c r="S8" i="172" s="1"/>
  <c r="BO14" i="173"/>
  <c r="BR11" i="169"/>
  <c r="N11" i="169" s="1"/>
  <c r="BR19" i="171"/>
  <c r="N19" i="171" s="1"/>
  <c r="BW11" i="169"/>
  <c r="S11" i="169" s="1"/>
  <c r="BS18" i="172"/>
  <c r="O18" i="172" s="1"/>
  <c r="BN23" i="171"/>
  <c r="BW9" i="169"/>
  <c r="S9" i="169" s="1"/>
  <c r="BW13" i="172"/>
  <c r="S13" i="172" s="1"/>
  <c r="BW25" i="172"/>
  <c r="S25" i="172" s="1"/>
  <c r="BW23" i="169"/>
  <c r="S23" i="169" s="1"/>
  <c r="BW11" i="170"/>
  <c r="S11" i="170" s="1"/>
  <c r="BS20" i="169"/>
  <c r="O20" i="169" s="1"/>
  <c r="BO22" i="173"/>
  <c r="BW24" i="170"/>
  <c r="S24" i="170" s="1"/>
  <c r="X27" i="170"/>
  <c r="BU17" i="172"/>
  <c r="R17" i="172" s="1"/>
  <c r="BW16" i="171"/>
  <c r="S16" i="171" s="1"/>
  <c r="BW15" i="173"/>
  <c r="S15" i="173" s="1"/>
  <c r="BR9" i="172"/>
  <c r="N9" i="172" s="1"/>
  <c r="BN25" i="172"/>
  <c r="BS11" i="168"/>
  <c r="O11" i="168" s="1"/>
  <c r="BW24" i="168"/>
  <c r="S24" i="168" s="1"/>
  <c r="BN24" i="168"/>
  <c r="BS25" i="168"/>
  <c r="O25" i="168" s="1"/>
  <c r="BO17" i="168"/>
  <c r="BU26" i="168"/>
  <c r="R26" i="168" s="1"/>
  <c r="BU17" i="168"/>
  <c r="R17" i="168" s="1"/>
  <c r="BR16" i="169"/>
  <c r="N16" i="169" s="1"/>
  <c r="BN15" i="171"/>
  <c r="BW8" i="173"/>
  <c r="S8" i="173" s="1"/>
  <c r="BR22" i="171"/>
  <c r="N22" i="171" s="1"/>
  <c r="BW14" i="171"/>
  <c r="S14" i="171" s="1"/>
  <c r="BS15" i="171"/>
  <c r="O15" i="171" s="1"/>
  <c r="BW10" i="171"/>
  <c r="S10" i="171" s="1"/>
  <c r="BR27" i="169"/>
  <c r="N27" i="169" s="1"/>
  <c r="BN23" i="172"/>
  <c r="BU11" i="171"/>
  <c r="R11" i="171" s="1"/>
  <c r="BN12" i="170"/>
  <c r="BS25" i="173"/>
  <c r="O25" i="173" s="1"/>
  <c r="BR19" i="170"/>
  <c r="N19" i="170" s="1"/>
  <c r="BU14" i="173"/>
  <c r="R14" i="173" s="1"/>
  <c r="BN19" i="171"/>
  <c r="BO18" i="172"/>
  <c r="BR23" i="171"/>
  <c r="N23" i="171" s="1"/>
  <c r="BN16" i="172"/>
  <c r="BR14" i="171"/>
  <c r="N14" i="171" s="1"/>
  <c r="BO6" i="171"/>
  <c r="BS21" i="169"/>
  <c r="O21" i="169" s="1"/>
  <c r="BO24" i="172"/>
  <c r="BR10" i="172"/>
  <c r="N10" i="172" s="1"/>
  <c r="BO20" i="169"/>
  <c r="BO23" i="173"/>
  <c r="BS13" i="169"/>
  <c r="O13" i="169" s="1"/>
  <c r="BS7" i="172"/>
  <c r="O7" i="172" s="1"/>
  <c r="BU16" i="169"/>
  <c r="R16" i="169" s="1"/>
  <c r="BW22" i="171"/>
  <c r="S22" i="171" s="1"/>
  <c r="BN17" i="172"/>
  <c r="BU12" i="170"/>
  <c r="R12" i="170" s="1"/>
  <c r="BR23" i="173"/>
  <c r="N23" i="173" s="1"/>
  <c r="BU24" i="169"/>
  <c r="R24" i="169" s="1"/>
  <c r="BR11" i="173"/>
  <c r="N11" i="173" s="1"/>
  <c r="BR24" i="169"/>
  <c r="N24" i="169" s="1"/>
  <c r="BO24" i="168"/>
  <c r="BU14" i="168"/>
  <c r="R14" i="168" s="1"/>
  <c r="BS17" i="168"/>
  <c r="O17" i="168" s="1"/>
  <c r="BU20" i="168"/>
  <c r="R20" i="168" s="1"/>
  <c r="BN20" i="168"/>
  <c r="BR20" i="168"/>
  <c r="N20" i="168" s="1"/>
  <c r="BW26" i="168"/>
  <c r="S26" i="168" s="1"/>
  <c r="BU10" i="172"/>
  <c r="R10" i="172" s="1"/>
  <c r="BN17" i="168"/>
  <c r="BU13" i="172"/>
  <c r="R13" i="172" s="1"/>
  <c r="BU25" i="169"/>
  <c r="R25" i="169" s="1"/>
  <c r="BO25" i="169"/>
  <c r="BS25" i="172"/>
  <c r="O25" i="172" s="1"/>
  <c r="BN11" i="170"/>
  <c r="BO25" i="173"/>
  <c r="BR27" i="170"/>
  <c r="N27" i="170" s="1"/>
  <c r="BR14" i="173"/>
  <c r="N14" i="173" s="1"/>
  <c r="BW19" i="171"/>
  <c r="S19" i="171" s="1"/>
  <c r="BU10" i="169"/>
  <c r="R10" i="169" s="1"/>
  <c r="BR18" i="172"/>
  <c r="N18" i="172" s="1"/>
  <c r="BW23" i="171"/>
  <c r="S23" i="171" s="1"/>
  <c r="BS24" i="172"/>
  <c r="O24" i="172" s="1"/>
  <c r="BU15" i="173"/>
  <c r="R15" i="173" s="1"/>
  <c r="BN8" i="170"/>
  <c r="BS24" i="169"/>
  <c r="O24" i="169" s="1"/>
  <c r="BW23" i="172"/>
  <c r="S23" i="172" s="1"/>
  <c r="BO24" i="170"/>
  <c r="BS8" i="173"/>
  <c r="O8" i="173" s="1"/>
  <c r="BU22" i="173"/>
  <c r="R22" i="173" s="1"/>
  <c r="BO27" i="169"/>
  <c r="BU20" i="171"/>
  <c r="R20" i="171" s="1"/>
  <c r="BU25" i="171"/>
  <c r="R25" i="171" s="1"/>
  <c r="BU13" i="169"/>
  <c r="R13" i="169" s="1"/>
  <c r="BW24" i="169"/>
  <c r="S24" i="169" s="1"/>
  <c r="BS11" i="173"/>
  <c r="O11" i="173" s="1"/>
  <c r="BW22" i="173"/>
  <c r="S22" i="173" s="1"/>
  <c r="BR19" i="173"/>
  <c r="N19" i="173" s="1"/>
  <c r="BS24" i="170"/>
  <c r="O24" i="170" s="1"/>
  <c r="BU24" i="168"/>
  <c r="R24" i="168" s="1"/>
  <c r="BW14" i="168"/>
  <c r="S14" i="168" s="1"/>
  <c r="BU15" i="168"/>
  <c r="R15" i="168" s="1"/>
  <c r="BW17" i="168"/>
  <c r="S17" i="168" s="1"/>
  <c r="BO19" i="169"/>
  <c r="BU18" i="173"/>
  <c r="R18" i="173" s="1"/>
  <c r="BW10" i="169"/>
  <c r="S10" i="169" s="1"/>
  <c r="BS14" i="171"/>
  <c r="O14" i="171" s="1"/>
  <c r="BW19" i="170"/>
  <c r="S19" i="170" s="1"/>
  <c r="BW27" i="170"/>
  <c r="S27" i="170" s="1"/>
  <c r="BO16" i="169"/>
  <c r="BN13" i="169"/>
  <c r="BU19" i="170"/>
  <c r="R19" i="170" s="1"/>
  <c r="BU19" i="171"/>
  <c r="R19" i="171" s="1"/>
  <c r="BS10" i="169"/>
  <c r="O10" i="169" s="1"/>
  <c r="BW18" i="172"/>
  <c r="S18" i="172" s="1"/>
  <c r="BU23" i="171"/>
  <c r="R23" i="171" s="1"/>
  <c r="BR25" i="169"/>
  <c r="N25" i="169" s="1"/>
  <c r="BU12" i="172"/>
  <c r="R12" i="172" s="1"/>
  <c r="BN27" i="172"/>
  <c r="X24" i="169"/>
  <c r="BR23" i="172"/>
  <c r="N23" i="172" s="1"/>
  <c r="BR24" i="170"/>
  <c r="N24" i="170" s="1"/>
  <c r="BN24" i="169"/>
  <c r="X27" i="169"/>
  <c r="BO23" i="172"/>
  <c r="BN9" i="170"/>
  <c r="BS6" i="171"/>
  <c r="O6" i="171" s="1"/>
  <c r="BO13" i="171"/>
  <c r="BS16" i="169"/>
  <c r="O16" i="169" s="1"/>
  <c r="BR15" i="173"/>
  <c r="N15" i="173" s="1"/>
  <c r="BN20" i="169"/>
  <c r="BN14" i="169"/>
  <c r="BU16" i="171"/>
  <c r="R16" i="171" s="1"/>
  <c r="BU22" i="172"/>
  <c r="R22" i="172" s="1"/>
  <c r="BR26" i="168"/>
  <c r="N26" i="168" s="1"/>
  <c r="BU25" i="168"/>
  <c r="R25" i="168" s="1"/>
  <c r="BO14" i="168"/>
  <c r="BS20" i="168"/>
  <c r="O20" i="168" s="1"/>
  <c r="BO15" i="168"/>
  <c r="BS12" i="172"/>
  <c r="O12" i="172" s="1"/>
  <c r="BW22" i="172"/>
  <c r="S22" i="172" s="1"/>
  <c r="BU7" i="172"/>
  <c r="R7" i="172" s="1"/>
  <c r="BN6" i="172"/>
  <c r="BN15" i="169"/>
  <c r="BR6" i="172"/>
  <c r="N6" i="172" s="1"/>
  <c r="BN15" i="170"/>
  <c r="BW25" i="169"/>
  <c r="S25" i="169" s="1"/>
  <c r="BO23" i="170"/>
  <c r="BN10" i="169"/>
  <c r="BU18" i="172"/>
  <c r="R18" i="172" s="1"/>
  <c r="BU26" i="173"/>
  <c r="R26" i="173" s="1"/>
  <c r="BN8" i="173"/>
  <c r="BW17" i="171"/>
  <c r="S17" i="171" s="1"/>
  <c r="BU9" i="170"/>
  <c r="R9" i="170" s="1"/>
  <c r="BS22" i="172"/>
  <c r="O22" i="172" s="1"/>
  <c r="BR25" i="171"/>
  <c r="N25" i="171" s="1"/>
  <c r="BN26" i="173"/>
  <c r="BS11" i="171"/>
  <c r="O11" i="171" s="1"/>
  <c r="BS23" i="170"/>
  <c r="O23" i="170" s="1"/>
  <c r="BU23" i="173"/>
  <c r="R23" i="173" s="1"/>
  <c r="BO10" i="172"/>
  <c r="BS13" i="172"/>
  <c r="O13" i="172" s="1"/>
  <c r="BN14" i="173"/>
  <c r="BR10" i="169"/>
  <c r="N10" i="169" s="1"/>
  <c r="BO15" i="171"/>
  <c r="BO14" i="169"/>
  <c r="BS9" i="172"/>
  <c r="O9" i="172" s="1"/>
  <c r="BO9" i="169"/>
  <c r="BW12" i="169"/>
  <c r="S12" i="169" s="1"/>
  <c r="BO25" i="168"/>
  <c r="BR21" i="168"/>
  <c r="N21" i="168" s="1"/>
  <c r="BU6" i="172"/>
  <c r="R6" i="172" s="1"/>
  <c r="BO19" i="172"/>
  <c r="BR16" i="173"/>
  <c r="N16" i="173" s="1"/>
  <c r="BS24" i="168"/>
  <c r="O24" i="168" s="1"/>
  <c r="BS14" i="168"/>
  <c r="O14" i="168" s="1"/>
  <c r="BS12" i="170"/>
  <c r="O12" i="170" s="1"/>
  <c r="BN16" i="171"/>
  <c r="BU11" i="170"/>
  <c r="R11" i="170" s="1"/>
  <c r="BN14" i="168"/>
  <c r="BS23" i="172"/>
  <c r="O23" i="172" s="1"/>
  <c r="BS9" i="170"/>
  <c r="O9" i="170" s="1"/>
  <c r="BW12" i="170"/>
  <c r="S12" i="170" s="1"/>
  <c r="BU23" i="170"/>
  <c r="R23" i="170" s="1"/>
  <c r="BN11" i="171"/>
  <c r="BO23" i="169"/>
  <c r="BO15" i="173"/>
  <c r="BO20" i="168"/>
  <c r="BR6" i="171"/>
  <c r="N6" i="171" s="1"/>
  <c r="BT15" i="172"/>
  <c r="P15" i="172" s="1"/>
  <c r="Q15" i="172" s="1"/>
  <c r="CD15" i="172" s="1"/>
  <c r="BS10" i="168"/>
  <c r="O10" i="168" s="1"/>
  <c r="BT26" i="168"/>
  <c r="P26" i="168" s="1"/>
  <c r="DL13" i="168"/>
  <c r="BV75" i="168"/>
  <c r="A58" i="56"/>
  <c r="A60" i="56"/>
  <c r="A61" i="56"/>
  <c r="A59" i="56"/>
  <c r="A62" i="56"/>
  <c r="A56" i="56"/>
  <c r="A63" i="56"/>
  <c r="A64" i="56"/>
  <c r="A57" i="56"/>
  <c r="A65" i="56"/>
  <c r="A68" i="56"/>
  <c r="A66" i="56"/>
  <c r="A55" i="56"/>
  <c r="A67" i="56"/>
  <c r="BS8" i="168" l="1"/>
  <c r="O8" i="168" s="1"/>
  <c r="BT10" i="171"/>
  <c r="P10" i="171" s="1"/>
  <c r="BU8" i="168"/>
  <c r="R8" i="168" s="1"/>
  <c r="BW7" i="168"/>
  <c r="S7" i="168" s="1"/>
  <c r="BU7" i="168"/>
  <c r="R7" i="168" s="1"/>
  <c r="BR7" i="169"/>
  <c r="N7" i="169" s="1"/>
  <c r="BN8" i="168"/>
  <c r="BS7" i="168"/>
  <c r="O7" i="168" s="1"/>
  <c r="BU7" i="169"/>
  <c r="R7" i="169" s="1"/>
  <c r="BL6" i="168"/>
  <c r="BR6" i="168" s="1"/>
  <c r="N6" i="168" s="1"/>
  <c r="BV6" i="168"/>
  <c r="T6" i="168" s="1"/>
  <c r="AG10" i="168"/>
  <c r="Q104" i="104" s="1"/>
  <c r="BW8" i="168"/>
  <c r="S8" i="168" s="1"/>
  <c r="BO20" i="172"/>
  <c r="BO8" i="169"/>
  <c r="BU8" i="173"/>
  <c r="R8" i="173" s="1"/>
  <c r="BS26" i="172"/>
  <c r="O26" i="172" s="1"/>
  <c r="BW9" i="171"/>
  <c r="S9" i="171" s="1"/>
  <c r="BR26" i="170"/>
  <c r="N26" i="170" s="1"/>
  <c r="BU24" i="171"/>
  <c r="R24" i="171" s="1"/>
  <c r="BU8" i="169"/>
  <c r="R8" i="169" s="1"/>
  <c r="X24" i="172"/>
  <c r="BR21" i="171"/>
  <c r="N21" i="171" s="1"/>
  <c r="BU20" i="172"/>
  <c r="R20" i="172" s="1"/>
  <c r="BO26" i="169"/>
  <c r="BU16" i="173"/>
  <c r="R16" i="173" s="1"/>
  <c r="BU24" i="172"/>
  <c r="R24" i="172" s="1"/>
  <c r="BS24" i="171"/>
  <c r="O24" i="171" s="1"/>
  <c r="BR8" i="169"/>
  <c r="N8" i="169" s="1"/>
  <c r="BO26" i="170"/>
  <c r="BN21" i="171"/>
  <c r="BN20" i="172"/>
  <c r="BS18" i="173"/>
  <c r="O18" i="173" s="1"/>
  <c r="BW16" i="173"/>
  <c r="S16" i="173" s="1"/>
  <c r="BU26" i="169"/>
  <c r="R26" i="169" s="1"/>
  <c r="BS20" i="172"/>
  <c r="O20" i="172" s="1"/>
  <c r="BS16" i="173"/>
  <c r="O16" i="173" s="1"/>
  <c r="BU9" i="171"/>
  <c r="R9" i="171" s="1"/>
  <c r="BW24" i="172"/>
  <c r="S24" i="172" s="1"/>
  <c r="BN12" i="169"/>
  <c r="BU12" i="169"/>
  <c r="R12" i="169" s="1"/>
  <c r="BR24" i="171"/>
  <c r="N24" i="171" s="1"/>
  <c r="BW7" i="171"/>
  <c r="S7" i="171" s="1"/>
  <c r="BO21" i="171"/>
  <c r="BO20" i="171"/>
  <c r="BR26" i="172"/>
  <c r="N26" i="172" s="1"/>
  <c r="BS21" i="171"/>
  <c r="O21" i="171" s="1"/>
  <c r="BO7" i="171"/>
  <c r="BU26" i="172"/>
  <c r="R26" i="172" s="1"/>
  <c r="BN8" i="169"/>
  <c r="BN9" i="171"/>
  <c r="BO9" i="171"/>
  <c r="BW21" i="171"/>
  <c r="S21" i="171" s="1"/>
  <c r="BW20" i="171"/>
  <c r="S20" i="171" s="1"/>
  <c r="BS7" i="171"/>
  <c r="O7" i="171" s="1"/>
  <c r="AK9" i="171" s="1"/>
  <c r="BR26" i="169"/>
  <c r="N26" i="169" s="1"/>
  <c r="BN26" i="169"/>
  <c r="BU26" i="170"/>
  <c r="R26" i="170" s="1"/>
  <c r="BR7" i="171"/>
  <c r="N7" i="171" s="1"/>
  <c r="BR20" i="172"/>
  <c r="N20" i="172" s="1"/>
  <c r="BO26" i="172"/>
  <c r="BN20" i="171"/>
  <c r="BO8" i="173"/>
  <c r="BN26" i="170"/>
  <c r="BN24" i="172"/>
  <c r="BS9" i="171"/>
  <c r="O9" i="171" s="1"/>
  <c r="BT7" i="168"/>
  <c r="P7" i="168" s="1"/>
  <c r="Q7" i="168" s="1"/>
  <c r="CD7" i="168" s="1"/>
  <c r="CV7" i="168" s="1"/>
  <c r="BN24" i="171"/>
  <c r="BT15" i="171"/>
  <c r="P15" i="171" s="1"/>
  <c r="Q15" i="171" s="1"/>
  <c r="CD15" i="171" s="1"/>
  <c r="X24" i="171"/>
  <c r="BW24" i="171"/>
  <c r="S24" i="171" s="1"/>
  <c r="BT15" i="169"/>
  <c r="P15" i="169" s="1"/>
  <c r="Q15" i="169" s="1"/>
  <c r="CD15" i="169" s="1"/>
  <c r="BO12" i="169"/>
  <c r="BR12" i="169"/>
  <c r="N12" i="169" s="1"/>
  <c r="BN26" i="172"/>
  <c r="BO16" i="173"/>
  <c r="BN7" i="171"/>
  <c r="AK19" i="171" s="1"/>
  <c r="BS26" i="170"/>
  <c r="O26" i="170" s="1"/>
  <c r="BS7" i="169"/>
  <c r="O7" i="169" s="1"/>
  <c r="BN6" i="168"/>
  <c r="AK19" i="168" s="1"/>
  <c r="BO7" i="169"/>
  <c r="Z11" i="168"/>
  <c r="BW7" i="169"/>
  <c r="S7" i="169" s="1"/>
  <c r="BV6" i="169"/>
  <c r="T6" i="169" s="1"/>
  <c r="R35" i="169" s="1"/>
  <c r="BL6" i="169"/>
  <c r="BO6" i="169" s="1"/>
  <c r="BN7" i="169"/>
  <c r="AK19" i="169" s="1"/>
  <c r="BS24" i="173"/>
  <c r="O24" i="173" s="1"/>
  <c r="BR18" i="173"/>
  <c r="N18" i="173" s="1"/>
  <c r="BO24" i="173"/>
  <c r="BU19" i="173"/>
  <c r="R19" i="173" s="1"/>
  <c r="BW23" i="173"/>
  <c r="S23" i="173" s="1"/>
  <c r="BN15" i="173"/>
  <c r="BR24" i="173"/>
  <c r="N24" i="173" s="1"/>
  <c r="BW18" i="173"/>
  <c r="S18" i="173" s="1"/>
  <c r="BU24" i="173"/>
  <c r="R24" i="173" s="1"/>
  <c r="BN19" i="173"/>
  <c r="BO18" i="173"/>
  <c r="BN22" i="173"/>
  <c r="BS7" i="173"/>
  <c r="O7" i="173" s="1"/>
  <c r="BU14" i="170"/>
  <c r="R14" i="170" s="1"/>
  <c r="BN10" i="170"/>
  <c r="BN14" i="170"/>
  <c r="BR10" i="170"/>
  <c r="N10" i="170" s="1"/>
  <c r="BW14" i="170"/>
  <c r="S14" i="170" s="1"/>
  <c r="BW9" i="170"/>
  <c r="S9" i="170" s="1"/>
  <c r="BS14" i="170"/>
  <c r="O14" i="170" s="1"/>
  <c r="BU17" i="170"/>
  <c r="R17" i="170" s="1"/>
  <c r="BR8" i="170"/>
  <c r="N8" i="170" s="1"/>
  <c r="BN17" i="170"/>
  <c r="BO13" i="170"/>
  <c r="BT18" i="170"/>
  <c r="P18" i="170" s="1"/>
  <c r="BO10" i="170"/>
  <c r="BR14" i="170"/>
  <c r="N14" i="170" s="1"/>
  <c r="BU10" i="170"/>
  <c r="R10" i="170" s="1"/>
  <c r="BU24" i="170"/>
  <c r="R24" i="170" s="1"/>
  <c r="BO9" i="170"/>
  <c r="BW10" i="170"/>
  <c r="S10" i="170" s="1"/>
  <c r="BL9" i="173"/>
  <c r="BS9" i="173" s="1"/>
  <c r="O9" i="173" s="1"/>
  <c r="AK9" i="173" s="1"/>
  <c r="BV9" i="173"/>
  <c r="T9" i="173" s="1"/>
  <c r="AG10" i="173"/>
  <c r="Q105" i="104" s="1"/>
  <c r="BS17" i="173"/>
  <c r="O17" i="173" s="1"/>
  <c r="BT17" i="171"/>
  <c r="P17" i="171" s="1"/>
  <c r="Q17" i="171" s="1"/>
  <c r="CD17" i="171" s="1"/>
  <c r="BU9" i="172"/>
  <c r="R9" i="172" s="1"/>
  <c r="BS7" i="170"/>
  <c r="BW10" i="168"/>
  <c r="S10" i="168" s="1"/>
  <c r="BN9" i="172"/>
  <c r="BS8" i="171"/>
  <c r="O8" i="171" s="1"/>
  <c r="BU11" i="168"/>
  <c r="R11" i="168" s="1"/>
  <c r="BW9" i="172"/>
  <c r="S9" i="172" s="1"/>
  <c r="BR12" i="168"/>
  <c r="N12" i="168" s="1"/>
  <c r="BO8" i="171"/>
  <c r="BS19" i="172"/>
  <c r="O19" i="172" s="1"/>
  <c r="BO11" i="173"/>
  <c r="BU10" i="168"/>
  <c r="R10" i="168" s="1"/>
  <c r="BO27" i="171"/>
  <c r="BO11" i="168"/>
  <c r="BO7" i="170"/>
  <c r="BT16" i="169"/>
  <c r="P16" i="169" s="1"/>
  <c r="Q16" i="169" s="1"/>
  <c r="CD16" i="169" s="1"/>
  <c r="BR19" i="172"/>
  <c r="BU25" i="170"/>
  <c r="R25" i="170" s="1"/>
  <c r="BN10" i="168"/>
  <c r="BN11" i="168"/>
  <c r="BW25" i="170"/>
  <c r="S25" i="170" s="1"/>
  <c r="BN12" i="168"/>
  <c r="BW12" i="168"/>
  <c r="S12" i="168" s="1"/>
  <c r="BW19" i="172"/>
  <c r="S19" i="172" s="1"/>
  <c r="BN11" i="173"/>
  <c r="BW13" i="171"/>
  <c r="S13" i="171" s="1"/>
  <c r="BN13" i="171"/>
  <c r="BN19" i="172"/>
  <c r="BN7" i="170"/>
  <c r="BW22" i="170"/>
  <c r="S22" i="170" s="1"/>
  <c r="BU8" i="171"/>
  <c r="R8" i="171" s="1"/>
  <c r="BW11" i="168"/>
  <c r="S11" i="168" s="1"/>
  <c r="BW7" i="170"/>
  <c r="S7" i="170" s="1"/>
  <c r="BU11" i="173"/>
  <c r="R11" i="173" s="1"/>
  <c r="BO10" i="168"/>
  <c r="BT9" i="171"/>
  <c r="P9" i="171" s="1"/>
  <c r="BT7" i="172"/>
  <c r="P7" i="172" s="1"/>
  <c r="Q7" i="172" s="1"/>
  <c r="CD7" i="172" s="1"/>
  <c r="BS9" i="169"/>
  <c r="O9" i="169" s="1"/>
  <c r="BT20" i="169"/>
  <c r="P20" i="169" s="1"/>
  <c r="BN24" i="170"/>
  <c r="BS25" i="170"/>
  <c r="O25" i="170" s="1"/>
  <c r="BO17" i="170"/>
  <c r="BW8" i="170"/>
  <c r="S8" i="170" s="1"/>
  <c r="BL6" i="170"/>
  <c r="BU6" i="170" s="1"/>
  <c r="AG8" i="170"/>
  <c r="O106" i="104" s="1"/>
  <c r="BM20" i="170"/>
  <c r="BQ20" i="170"/>
  <c r="BM21" i="170"/>
  <c r="BQ21" i="170"/>
  <c r="BO13" i="173"/>
  <c r="BS13" i="173"/>
  <c r="O13" i="173" s="1"/>
  <c r="BM21" i="173"/>
  <c r="BQ21" i="173"/>
  <c r="BM20" i="173"/>
  <c r="BQ20" i="173"/>
  <c r="BW13" i="173"/>
  <c r="S13" i="173" s="1"/>
  <c r="BS23" i="173"/>
  <c r="O23" i="173" s="1"/>
  <c r="BT25" i="173"/>
  <c r="P25" i="173" s="1"/>
  <c r="BO19" i="173"/>
  <c r="BT24" i="173"/>
  <c r="P24" i="173" s="1"/>
  <c r="Q24" i="173" s="1"/>
  <c r="CD24" i="173" s="1"/>
  <c r="BW19" i="173"/>
  <c r="S19" i="173" s="1"/>
  <c r="BL6" i="173"/>
  <c r="BO6" i="173" s="1"/>
  <c r="AG8" i="173"/>
  <c r="O105" i="104" s="1"/>
  <c r="BT26" i="173"/>
  <c r="P26" i="173" s="1"/>
  <c r="BU16" i="170"/>
  <c r="R16" i="170" s="1"/>
  <c r="BT21" i="171"/>
  <c r="P21" i="171" s="1"/>
  <c r="Q21" i="171" s="1"/>
  <c r="CD21" i="171" s="1"/>
  <c r="BS13" i="168"/>
  <c r="O13" i="168" s="1"/>
  <c r="BT25" i="172"/>
  <c r="P25" i="172" s="1"/>
  <c r="Q25" i="172" s="1"/>
  <c r="CD25" i="172" s="1"/>
  <c r="BT24" i="169"/>
  <c r="P24" i="169" s="1"/>
  <c r="Q24" i="169" s="1"/>
  <c r="CD24" i="169" s="1"/>
  <c r="BT27" i="170"/>
  <c r="P27" i="170" s="1"/>
  <c r="Q27" i="170" s="1"/>
  <c r="CD27" i="170" s="1"/>
  <c r="BN12" i="171"/>
  <c r="BS19" i="168"/>
  <c r="O19" i="168" s="1"/>
  <c r="BT15" i="168"/>
  <c r="P15" i="168" s="1"/>
  <c r="Q15" i="168" s="1"/>
  <c r="BT22" i="171"/>
  <c r="P22" i="171" s="1"/>
  <c r="Q22" i="171" s="1"/>
  <c r="CD22" i="171" s="1"/>
  <c r="BW19" i="168"/>
  <c r="S19" i="168" s="1"/>
  <c r="BW12" i="171"/>
  <c r="S12" i="171" s="1"/>
  <c r="BN27" i="168"/>
  <c r="BR14" i="172"/>
  <c r="N14" i="172" s="1"/>
  <c r="BS22" i="169"/>
  <c r="O22" i="169" s="1"/>
  <c r="BS11" i="172"/>
  <c r="O11" i="172" s="1"/>
  <c r="BS22" i="168"/>
  <c r="O22" i="168" s="1"/>
  <c r="BW16" i="170"/>
  <c r="S16" i="170" s="1"/>
  <c r="BN22" i="169"/>
  <c r="BN27" i="173"/>
  <c r="BT13" i="172"/>
  <c r="P13" i="172" s="1"/>
  <c r="Q13" i="172" s="1"/>
  <c r="CD13" i="172" s="1"/>
  <c r="BT9" i="172"/>
  <c r="P9" i="172" s="1"/>
  <c r="Q9" i="172" s="1"/>
  <c r="CD9" i="172" s="1"/>
  <c r="BT12" i="170"/>
  <c r="P12" i="170" s="1"/>
  <c r="Q12" i="170" s="1"/>
  <c r="CD12" i="170" s="1"/>
  <c r="BT19" i="171"/>
  <c r="P19" i="171" s="1"/>
  <c r="Q19" i="171" s="1"/>
  <c r="CD19" i="171" s="1"/>
  <c r="BN11" i="172"/>
  <c r="BN13" i="168"/>
  <c r="BU13" i="168"/>
  <c r="R13" i="168" s="1"/>
  <c r="BO11" i="172"/>
  <c r="BR19" i="168"/>
  <c r="N19" i="168" s="1"/>
  <c r="BO22" i="168"/>
  <c r="BU14" i="172"/>
  <c r="R14" i="172" s="1"/>
  <c r="BO13" i="168"/>
  <c r="BT18" i="171"/>
  <c r="P18" i="171" s="1"/>
  <c r="Q18" i="171" s="1"/>
  <c r="CD18" i="171" s="1"/>
  <c r="BT25" i="169"/>
  <c r="P25" i="169" s="1"/>
  <c r="Q25" i="169" s="1"/>
  <c r="CD25" i="169" s="1"/>
  <c r="BO14" i="172"/>
  <c r="BN27" i="171"/>
  <c r="BN13" i="173"/>
  <c r="BT11" i="173"/>
  <c r="P11" i="173" s="1"/>
  <c r="Q11" i="173" s="1"/>
  <c r="CD11" i="173" s="1"/>
  <c r="BW26" i="171"/>
  <c r="S26" i="171" s="1"/>
  <c r="BR22" i="169"/>
  <c r="N22" i="169" s="1"/>
  <c r="BU11" i="172"/>
  <c r="R11" i="172" s="1"/>
  <c r="AK11" i="172" s="1"/>
  <c r="BS14" i="172"/>
  <c r="O14" i="172" s="1"/>
  <c r="X27" i="168"/>
  <c r="BR16" i="170"/>
  <c r="N16" i="170" s="1"/>
  <c r="BU19" i="168"/>
  <c r="R19" i="168" s="1"/>
  <c r="BN22" i="168"/>
  <c r="BT27" i="169"/>
  <c r="P27" i="169" s="1"/>
  <c r="Q27" i="169" s="1"/>
  <c r="CD27" i="169" s="1"/>
  <c r="BW22" i="168"/>
  <c r="S22" i="168" s="1"/>
  <c r="BN16" i="170"/>
  <c r="BT18" i="169"/>
  <c r="P18" i="169" s="1"/>
  <c r="Q18" i="169" s="1"/>
  <c r="CD18" i="169" s="1"/>
  <c r="BO16" i="170"/>
  <c r="BO12" i="171"/>
  <c r="BO26" i="171"/>
  <c r="BU27" i="168"/>
  <c r="R27" i="168" s="1"/>
  <c r="BT7" i="171"/>
  <c r="P7" i="171" s="1"/>
  <c r="AK10" i="171" s="1"/>
  <c r="BO22" i="169"/>
  <c r="BU22" i="169"/>
  <c r="R22" i="169" s="1"/>
  <c r="BN26" i="171"/>
  <c r="BT24" i="171"/>
  <c r="P24" i="171" s="1"/>
  <c r="Q24" i="171" s="1"/>
  <c r="CD24" i="171" s="1"/>
  <c r="BW13" i="168"/>
  <c r="S13" i="168" s="1"/>
  <c r="BS27" i="168"/>
  <c r="O27" i="168" s="1"/>
  <c r="BR22" i="168"/>
  <c r="BT23" i="169"/>
  <c r="P23" i="169" s="1"/>
  <c r="Q23" i="169" s="1"/>
  <c r="CD23" i="169" s="1"/>
  <c r="BT19" i="169"/>
  <c r="P19" i="169" s="1"/>
  <c r="Q19" i="169" s="1"/>
  <c r="CD19" i="169" s="1"/>
  <c r="BW27" i="168"/>
  <c r="S27" i="168" s="1"/>
  <c r="BR27" i="168"/>
  <c r="N27" i="168" s="1"/>
  <c r="BU12" i="171"/>
  <c r="R12" i="171" s="1"/>
  <c r="BT23" i="171"/>
  <c r="P23" i="171" s="1"/>
  <c r="Q23" i="171" s="1"/>
  <c r="CD23" i="171" s="1"/>
  <c r="BO19" i="168"/>
  <c r="BR12" i="171"/>
  <c r="BW11" i="172"/>
  <c r="S11" i="172" s="1"/>
  <c r="BN14" i="172"/>
  <c r="BS26" i="171"/>
  <c r="O26" i="171" s="1"/>
  <c r="BU9" i="169"/>
  <c r="BR27" i="172"/>
  <c r="BS27" i="172"/>
  <c r="O27" i="172" s="1"/>
  <c r="BT7" i="173"/>
  <c r="P7" i="173" s="1"/>
  <c r="BO15" i="169"/>
  <c r="BT11" i="171"/>
  <c r="P11" i="171" s="1"/>
  <c r="Q11" i="171" s="1"/>
  <c r="CD11" i="171" s="1"/>
  <c r="BS12" i="168"/>
  <c r="BT19" i="170"/>
  <c r="P19" i="170" s="1"/>
  <c r="Q19" i="170" s="1"/>
  <c r="CD19" i="170" s="1"/>
  <c r="BT23" i="172"/>
  <c r="P23" i="172" s="1"/>
  <c r="Q23" i="172" s="1"/>
  <c r="CD23" i="172" s="1"/>
  <c r="BW15" i="169"/>
  <c r="S15" i="169" s="1"/>
  <c r="BR13" i="173"/>
  <c r="BT16" i="173"/>
  <c r="P16" i="173" s="1"/>
  <c r="Q16" i="173" s="1"/>
  <c r="CD16" i="173" s="1"/>
  <c r="BN9" i="169"/>
  <c r="BT24" i="172"/>
  <c r="P24" i="172" s="1"/>
  <c r="Q24" i="172" s="1"/>
  <c r="CD24" i="172" s="1"/>
  <c r="BT14" i="168"/>
  <c r="P14" i="168" s="1"/>
  <c r="Q14" i="168" s="1"/>
  <c r="CD14" i="168" s="1"/>
  <c r="BT25" i="171"/>
  <c r="P25" i="171" s="1"/>
  <c r="Q25" i="171" s="1"/>
  <c r="CD25" i="171" s="1"/>
  <c r="BT12" i="172"/>
  <c r="P12" i="172" s="1"/>
  <c r="Q12" i="172" s="1"/>
  <c r="CD12" i="172" s="1"/>
  <c r="BT11" i="170"/>
  <c r="P11" i="170" s="1"/>
  <c r="Q11" i="170" s="1"/>
  <c r="CD11" i="170" s="1"/>
  <c r="BT24" i="168"/>
  <c r="P24" i="168" s="1"/>
  <c r="Q24" i="168" s="1"/>
  <c r="BU27" i="171"/>
  <c r="R27" i="171" s="1"/>
  <c r="BR25" i="170"/>
  <c r="BT13" i="170"/>
  <c r="P13" i="170" s="1"/>
  <c r="Q13" i="170" s="1"/>
  <c r="CD13" i="170" s="1"/>
  <c r="DD13" i="170" s="1"/>
  <c r="DD28" i="170" s="1"/>
  <c r="BR27" i="173"/>
  <c r="BO22" i="170"/>
  <c r="BW6" i="172"/>
  <c r="S6" i="172" s="1"/>
  <c r="AG9" i="172"/>
  <c r="P108" i="104" s="1"/>
  <c r="BT17" i="168"/>
  <c r="P17" i="168" s="1"/>
  <c r="Q17" i="168" s="1"/>
  <c r="BT8" i="173"/>
  <c r="P8" i="173" s="1"/>
  <c r="Q8" i="173" s="1"/>
  <c r="CD8" i="173" s="1"/>
  <c r="BT15" i="173"/>
  <c r="P15" i="173" s="1"/>
  <c r="Q15" i="173" s="1"/>
  <c r="CD15" i="173" s="1"/>
  <c r="BT23" i="170"/>
  <c r="P23" i="170" s="1"/>
  <c r="Q23" i="170" s="1"/>
  <c r="CD23" i="170" s="1"/>
  <c r="BT10" i="172"/>
  <c r="P10" i="172" s="1"/>
  <c r="Q10" i="172" s="1"/>
  <c r="CD10" i="172" s="1"/>
  <c r="BT25" i="168"/>
  <c r="P25" i="168" s="1"/>
  <c r="Q25" i="168" s="1"/>
  <c r="CD25" i="168" s="1"/>
  <c r="BU12" i="173"/>
  <c r="R12" i="173" s="1"/>
  <c r="BW23" i="168"/>
  <c r="S23" i="168" s="1"/>
  <c r="BW27" i="173"/>
  <c r="S27" i="173" s="1"/>
  <c r="BW18" i="168"/>
  <c r="S18" i="168" s="1"/>
  <c r="BW17" i="173"/>
  <c r="S17" i="173" s="1"/>
  <c r="BS12" i="173"/>
  <c r="O12" i="173" s="1"/>
  <c r="BU23" i="168"/>
  <c r="R23" i="168" s="1"/>
  <c r="BU17" i="169"/>
  <c r="R17" i="169" s="1"/>
  <c r="BS10" i="173"/>
  <c r="O10" i="173" s="1"/>
  <c r="BO10" i="173"/>
  <c r="AG11" i="168"/>
  <c r="R104" i="104" s="1"/>
  <c r="BL9" i="168"/>
  <c r="BS8" i="169"/>
  <c r="AG9" i="169"/>
  <c r="P109" i="104" s="1"/>
  <c r="BS27" i="171"/>
  <c r="O27" i="171" s="1"/>
  <c r="BN22" i="170"/>
  <c r="Q18" i="170"/>
  <c r="CD18" i="170" s="1"/>
  <c r="BT15" i="170"/>
  <c r="P15" i="170" s="1"/>
  <c r="Q15" i="170" s="1"/>
  <c r="CD15" i="170" s="1"/>
  <c r="Q20" i="169"/>
  <c r="CD20" i="169" s="1"/>
  <c r="BU27" i="173"/>
  <c r="R27" i="173" s="1"/>
  <c r="BO17" i="169"/>
  <c r="BW6" i="171"/>
  <c r="S6" i="171" s="1"/>
  <c r="AG9" i="171"/>
  <c r="P107" i="104" s="1"/>
  <c r="Q9" i="171"/>
  <c r="CD9" i="171" s="1"/>
  <c r="BT14" i="173"/>
  <c r="P14" i="173" s="1"/>
  <c r="Q14" i="173" s="1"/>
  <c r="CD14" i="173" s="1"/>
  <c r="BT20" i="168"/>
  <c r="P20" i="168" s="1"/>
  <c r="Q20" i="168" s="1"/>
  <c r="CD20" i="168" s="1"/>
  <c r="BT9" i="170"/>
  <c r="P9" i="170" s="1"/>
  <c r="Q9" i="170" s="1"/>
  <c r="CD9" i="170" s="1"/>
  <c r="BT13" i="169"/>
  <c r="P13" i="169" s="1"/>
  <c r="Q13" i="169" s="1"/>
  <c r="CD13" i="169" s="1"/>
  <c r="BW27" i="171"/>
  <c r="S27" i="171" s="1"/>
  <c r="BT13" i="171"/>
  <c r="P13" i="171" s="1"/>
  <c r="Q13" i="171" s="1"/>
  <c r="BU17" i="173"/>
  <c r="R17" i="173" s="1"/>
  <c r="BN12" i="173"/>
  <c r="BS16" i="168"/>
  <c r="O16" i="168" s="1"/>
  <c r="BS27" i="173"/>
  <c r="O27" i="173" s="1"/>
  <c r="BO16" i="168"/>
  <c r="BT20" i="171"/>
  <c r="P20" i="171" s="1"/>
  <c r="BT21" i="172"/>
  <c r="P21" i="172" s="1"/>
  <c r="Q21" i="172" s="1"/>
  <c r="BN25" i="170"/>
  <c r="BW12" i="173"/>
  <c r="S12" i="173" s="1"/>
  <c r="Q10" i="171"/>
  <c r="CD10" i="171" s="1"/>
  <c r="Q25" i="173"/>
  <c r="CD25" i="173" s="1"/>
  <c r="BU18" i="168"/>
  <c r="R18" i="168" s="1"/>
  <c r="X27" i="171"/>
  <c r="BR17" i="169"/>
  <c r="BO18" i="168"/>
  <c r="BU10" i="173"/>
  <c r="R10" i="173" s="1"/>
  <c r="M15" i="172"/>
  <c r="M17" i="171"/>
  <c r="BT21" i="169"/>
  <c r="P21" i="169" s="1"/>
  <c r="BT14" i="169"/>
  <c r="P14" i="169" s="1"/>
  <c r="Q14" i="169" s="1"/>
  <c r="CD14" i="169" s="1"/>
  <c r="BR22" i="170"/>
  <c r="BO27" i="173"/>
  <c r="BT20" i="172"/>
  <c r="P20" i="172" s="1"/>
  <c r="Q20" i="172" s="1"/>
  <c r="CD20" i="172" s="1"/>
  <c r="BT14" i="171"/>
  <c r="P14" i="171" s="1"/>
  <c r="Q14" i="171" s="1"/>
  <c r="CD14" i="171" s="1"/>
  <c r="BT19" i="173"/>
  <c r="P19" i="173" s="1"/>
  <c r="Q19" i="173" s="1"/>
  <c r="CD19" i="173" s="1"/>
  <c r="BT10" i="168"/>
  <c r="P10" i="168" s="1"/>
  <c r="Q10" i="168" s="1"/>
  <c r="BT18" i="172"/>
  <c r="P18" i="172" s="1"/>
  <c r="Q18" i="172" s="1"/>
  <c r="CD18" i="172" s="1"/>
  <c r="BO12" i="173"/>
  <c r="BR16" i="168"/>
  <c r="BS18" i="168"/>
  <c r="O18" i="168" s="1"/>
  <c r="BR23" i="168"/>
  <c r="BT16" i="172"/>
  <c r="P16" i="172" s="1"/>
  <c r="Q16" i="172" s="1"/>
  <c r="CD16" i="172" s="1"/>
  <c r="BT8" i="172"/>
  <c r="P8" i="172" s="1"/>
  <c r="Q8" i="172" s="1"/>
  <c r="CD8" i="172" s="1"/>
  <c r="Q26" i="173"/>
  <c r="CD26" i="173" s="1"/>
  <c r="BW16" i="168"/>
  <c r="S16" i="168" s="1"/>
  <c r="BW17" i="169"/>
  <c r="S17" i="169" s="1"/>
  <c r="BR10" i="173"/>
  <c r="BT16" i="171"/>
  <c r="P16" i="171" s="1"/>
  <c r="BT6" i="171"/>
  <c r="P6" i="171" s="1"/>
  <c r="Q6" i="171" s="1"/>
  <c r="BT6" i="172"/>
  <c r="P6" i="172" s="1"/>
  <c r="Q26" i="168"/>
  <c r="CD26" i="168" s="1"/>
  <c r="BT21" i="168"/>
  <c r="P21" i="168" s="1"/>
  <c r="Q21" i="168" s="1"/>
  <c r="BT10" i="169"/>
  <c r="P10" i="169" s="1"/>
  <c r="BT22" i="172"/>
  <c r="P22" i="172" s="1"/>
  <c r="Q22" i="172" s="1"/>
  <c r="CD22" i="172" s="1"/>
  <c r="BT11" i="169"/>
  <c r="P11" i="169" s="1"/>
  <c r="Q11" i="169" s="1"/>
  <c r="CD11" i="169" s="1"/>
  <c r="BT22" i="173"/>
  <c r="P22" i="173" s="1"/>
  <c r="Q22" i="173" s="1"/>
  <c r="CD22" i="173" s="1"/>
  <c r="BT17" i="172"/>
  <c r="P17" i="172" s="1"/>
  <c r="BN23" i="168"/>
  <c r="BR17" i="173"/>
  <c r="BU22" i="170"/>
  <c r="R22" i="170" s="1"/>
  <c r="BO23" i="168"/>
  <c r="BR18" i="168"/>
  <c r="BS17" i="169"/>
  <c r="O17" i="169" s="1"/>
  <c r="BN16" i="168"/>
  <c r="BW10" i="173"/>
  <c r="S10" i="173" s="1"/>
  <c r="BN17" i="173"/>
  <c r="DM13" i="168"/>
  <c r="BT12" i="169" l="1"/>
  <c r="P12" i="169" s="1"/>
  <c r="Q12" i="169" s="1"/>
  <c r="CD12" i="169" s="1"/>
  <c r="BT18" i="173"/>
  <c r="P18" i="173" s="1"/>
  <c r="Q18" i="173" s="1"/>
  <c r="CD18" i="173" s="1"/>
  <c r="BT26" i="172"/>
  <c r="P26" i="172" s="1"/>
  <c r="Q26" i="172" s="1"/>
  <c r="BT8" i="168"/>
  <c r="P8" i="168" s="1"/>
  <c r="M11" i="171"/>
  <c r="M14" i="168"/>
  <c r="M25" i="172"/>
  <c r="M13" i="172"/>
  <c r="M27" i="170"/>
  <c r="AK8" i="168"/>
  <c r="BO6" i="168"/>
  <c r="BU6" i="168"/>
  <c r="R6" i="168" s="1"/>
  <c r="AK20" i="168" s="1"/>
  <c r="AK12" i="168"/>
  <c r="CK31" i="168" s="1"/>
  <c r="R35" i="168"/>
  <c r="BW6" i="168"/>
  <c r="S6" i="168" s="1"/>
  <c r="BS6" i="168"/>
  <c r="O6" i="168" s="1"/>
  <c r="AK9" i="168" s="1"/>
  <c r="Q7" i="171"/>
  <c r="CD7" i="171" s="1"/>
  <c r="J108" i="104"/>
  <c r="M24" i="172"/>
  <c r="AK16" i="172"/>
  <c r="BO9" i="173"/>
  <c r="BT14" i="170"/>
  <c r="P14" i="170" s="1"/>
  <c r="Q14" i="170" s="1"/>
  <c r="CD14" i="170" s="1"/>
  <c r="BT26" i="170"/>
  <c r="P26" i="170" s="1"/>
  <c r="Q26" i="170" s="1"/>
  <c r="CD26" i="170" s="1"/>
  <c r="AK22" i="171"/>
  <c r="BT26" i="169"/>
  <c r="P26" i="169" s="1"/>
  <c r="Q26" i="169" s="1"/>
  <c r="CD26" i="169" s="1"/>
  <c r="BW6" i="173"/>
  <c r="S6" i="173" s="1"/>
  <c r="AK21" i="171"/>
  <c r="BT8" i="171"/>
  <c r="P8" i="171" s="1"/>
  <c r="Q8" i="171" s="1"/>
  <c r="BR9" i="173"/>
  <c r="N9" i="173" s="1"/>
  <c r="AK8" i="173" s="1"/>
  <c r="AK22" i="169"/>
  <c r="BS6" i="169"/>
  <c r="O6" i="169" s="1"/>
  <c r="BN9" i="173"/>
  <c r="AK19" i="173" s="1"/>
  <c r="M7" i="168"/>
  <c r="CW7" i="168"/>
  <c r="CV28" i="168"/>
  <c r="BN6" i="169"/>
  <c r="AK21" i="169" s="1"/>
  <c r="BU6" i="169"/>
  <c r="R6" i="169" s="1"/>
  <c r="BW6" i="169"/>
  <c r="S6" i="169" s="1"/>
  <c r="F33" i="169"/>
  <c r="G33" i="169" s="1"/>
  <c r="N109" i="104"/>
  <c r="BT7" i="169"/>
  <c r="P7" i="169" s="1"/>
  <c r="AK10" i="169" s="1"/>
  <c r="BR6" i="169"/>
  <c r="BT10" i="170"/>
  <c r="P10" i="170" s="1"/>
  <c r="Q10" i="170" s="1"/>
  <c r="CD10" i="170" s="1"/>
  <c r="BT17" i="170"/>
  <c r="P17" i="170" s="1"/>
  <c r="Q17" i="170" s="1"/>
  <c r="CD17" i="170" s="1"/>
  <c r="BT8" i="170"/>
  <c r="P8" i="170" s="1"/>
  <c r="BT24" i="170"/>
  <c r="P24" i="170" s="1"/>
  <c r="Q24" i="170" s="1"/>
  <c r="CD24" i="170" s="1"/>
  <c r="Q35" i="172"/>
  <c r="F36" i="172" s="1"/>
  <c r="G36" i="172" s="1"/>
  <c r="M27" i="169"/>
  <c r="AK12" i="173"/>
  <c r="CK31" i="173" s="1"/>
  <c r="R35" i="173"/>
  <c r="BW9" i="173"/>
  <c r="S9" i="173" s="1"/>
  <c r="BU9" i="173"/>
  <c r="BT13" i="168"/>
  <c r="P13" i="168" s="1"/>
  <c r="Q13" i="168" s="1"/>
  <c r="CD13" i="168" s="1"/>
  <c r="O7" i="170"/>
  <c r="BT7" i="170"/>
  <c r="P7" i="170" s="1"/>
  <c r="AK21" i="172"/>
  <c r="AK22" i="172"/>
  <c r="N19" i="172"/>
  <c r="BT19" i="172"/>
  <c r="P19" i="172" s="1"/>
  <c r="BT22" i="169"/>
  <c r="P22" i="169" s="1"/>
  <c r="Q22" i="169" s="1"/>
  <c r="CD22" i="169" s="1"/>
  <c r="BT11" i="168"/>
  <c r="P11" i="168" s="1"/>
  <c r="Q11" i="168" s="1"/>
  <c r="CD11" i="168" s="1"/>
  <c r="BT27" i="168"/>
  <c r="P27" i="168" s="1"/>
  <c r="Q27" i="168" s="1"/>
  <c r="CD27" i="168" s="1"/>
  <c r="P35" i="172"/>
  <c r="L108" i="104" s="1"/>
  <c r="BT14" i="172"/>
  <c r="P14" i="172" s="1"/>
  <c r="Q14" i="172" s="1"/>
  <c r="CD14" i="172" s="1"/>
  <c r="DE13" i="170"/>
  <c r="BT16" i="170"/>
  <c r="P16" i="170" s="1"/>
  <c r="M12" i="170"/>
  <c r="BL20" i="170"/>
  <c r="BW20" i="170" s="1"/>
  <c r="S20" i="170" s="1"/>
  <c r="BL21" i="170"/>
  <c r="BW21" i="170" s="1"/>
  <c r="S21" i="170" s="1"/>
  <c r="BW6" i="170"/>
  <c r="S6" i="170" s="1"/>
  <c r="BS6" i="170"/>
  <c r="O6" i="170" s="1"/>
  <c r="BN6" i="170"/>
  <c r="BO6" i="170"/>
  <c r="BR6" i="170"/>
  <c r="N6" i="170" s="1"/>
  <c r="BT23" i="173"/>
  <c r="P23" i="173" s="1"/>
  <c r="Q23" i="173" s="1"/>
  <c r="BL21" i="173"/>
  <c r="BR21" i="173" s="1"/>
  <c r="BL20" i="173"/>
  <c r="BU20" i="173" s="1"/>
  <c r="R20" i="173" s="1"/>
  <c r="BR6" i="173"/>
  <c r="BU6" i="173"/>
  <c r="R6" i="173" s="1"/>
  <c r="BS6" i="173"/>
  <c r="O6" i="173" s="1"/>
  <c r="BN6" i="173"/>
  <c r="AK16" i="171"/>
  <c r="AK14" i="172"/>
  <c r="Q35" i="169"/>
  <c r="M109" i="104" s="1"/>
  <c r="BT11" i="172"/>
  <c r="P11" i="172" s="1"/>
  <c r="Q11" i="172" s="1"/>
  <c r="CD11" i="172" s="1"/>
  <c r="BT19" i="168"/>
  <c r="P19" i="168" s="1"/>
  <c r="Q19" i="168" s="1"/>
  <c r="CD19" i="168" s="1"/>
  <c r="P35" i="171"/>
  <c r="L107" i="104" s="1"/>
  <c r="AK14" i="171"/>
  <c r="N22" i="168"/>
  <c r="BT22" i="168"/>
  <c r="P22" i="168" s="1"/>
  <c r="N12" i="171"/>
  <c r="BT12" i="171"/>
  <c r="P12" i="171" s="1"/>
  <c r="Q7" i="173"/>
  <c r="CD7" i="173" s="1"/>
  <c r="R9" i="169"/>
  <c r="BT9" i="169"/>
  <c r="P9" i="169" s="1"/>
  <c r="M19" i="169"/>
  <c r="M23" i="170"/>
  <c r="M20" i="168"/>
  <c r="BT26" i="171"/>
  <c r="P26" i="171" s="1"/>
  <c r="Q26" i="171" s="1"/>
  <c r="CD26" i="171" s="1"/>
  <c r="M26" i="169"/>
  <c r="M10" i="172"/>
  <c r="M11" i="173"/>
  <c r="M23" i="172"/>
  <c r="M26" i="168"/>
  <c r="M15" i="173"/>
  <c r="N27" i="172"/>
  <c r="BT27" i="172"/>
  <c r="P27" i="172" s="1"/>
  <c r="M25" i="169"/>
  <c r="M11" i="170"/>
  <c r="M12" i="169"/>
  <c r="N13" i="173"/>
  <c r="BT13" i="173"/>
  <c r="P13" i="173" s="1"/>
  <c r="M22" i="171"/>
  <c r="M25" i="173"/>
  <c r="M24" i="171"/>
  <c r="M16" i="172"/>
  <c r="M18" i="169"/>
  <c r="Q35" i="171"/>
  <c r="M107" i="104" s="1"/>
  <c r="M21" i="171"/>
  <c r="M23" i="171"/>
  <c r="M13" i="169"/>
  <c r="M7" i="172"/>
  <c r="M10" i="170"/>
  <c r="Q10" i="169"/>
  <c r="CD10" i="169" s="1"/>
  <c r="M14" i="169"/>
  <c r="M9" i="172"/>
  <c r="M18" i="170"/>
  <c r="M24" i="169"/>
  <c r="M10" i="171"/>
  <c r="O12" i="168"/>
  <c r="BT12" i="168"/>
  <c r="P12" i="168" s="1"/>
  <c r="Q16" i="170"/>
  <c r="CD16" i="170" s="1"/>
  <c r="M22" i="173"/>
  <c r="M16" i="173"/>
  <c r="M24" i="173"/>
  <c r="M16" i="169"/>
  <c r="M6" i="171"/>
  <c r="CD6" i="171"/>
  <c r="M21" i="168"/>
  <c r="CD21" i="168"/>
  <c r="CD21" i="172"/>
  <c r="M21" i="172"/>
  <c r="CD10" i="168"/>
  <c r="M10" i="168"/>
  <c r="CD13" i="171"/>
  <c r="M13" i="171"/>
  <c r="BT12" i="173"/>
  <c r="P12" i="173" s="1"/>
  <c r="Q12" i="173" s="1"/>
  <c r="CD12" i="173" s="1"/>
  <c r="N18" i="168"/>
  <c r="BT18" i="168"/>
  <c r="P18" i="168" s="1"/>
  <c r="BT27" i="171"/>
  <c r="P27" i="171" s="1"/>
  <c r="Q27" i="171" s="1"/>
  <c r="CD27" i="171" s="1"/>
  <c r="Q6" i="172"/>
  <c r="M23" i="169"/>
  <c r="M15" i="169"/>
  <c r="M20" i="169"/>
  <c r="M25" i="171"/>
  <c r="O8" i="169"/>
  <c r="BT8" i="169"/>
  <c r="P8" i="169" s="1"/>
  <c r="M9" i="170"/>
  <c r="Q20" i="171"/>
  <c r="CD20" i="171" s="1"/>
  <c r="N10" i="173"/>
  <c r="BT10" i="173"/>
  <c r="P10" i="173" s="1"/>
  <c r="M11" i="169"/>
  <c r="M9" i="171"/>
  <c r="J107" i="104"/>
  <c r="M19" i="171"/>
  <c r="Q21" i="169"/>
  <c r="CD21" i="169" s="1"/>
  <c r="M20" i="172"/>
  <c r="N16" i="168"/>
  <c r="BT16" i="168"/>
  <c r="P16" i="168" s="1"/>
  <c r="M12" i="172"/>
  <c r="BR9" i="168"/>
  <c r="AG9" i="168"/>
  <c r="P104" i="104" s="1"/>
  <c r="BO9" i="168"/>
  <c r="AK22" i="168" s="1"/>
  <c r="BU9" i="168"/>
  <c r="R9" i="168" s="1"/>
  <c r="BS9" i="168"/>
  <c r="O9" i="168" s="1"/>
  <c r="BN9" i="168"/>
  <c r="AK21" i="168" s="1"/>
  <c r="BW9" i="168"/>
  <c r="S9" i="168" s="1"/>
  <c r="Q17" i="172"/>
  <c r="CD17" i="172" s="1"/>
  <c r="N25" i="170"/>
  <c r="BT25" i="170"/>
  <c r="P25" i="170" s="1"/>
  <c r="M13" i="170"/>
  <c r="R6" i="170"/>
  <c r="N17" i="169"/>
  <c r="BT17" i="169"/>
  <c r="P17" i="169" s="1"/>
  <c r="M18" i="173"/>
  <c r="M15" i="170"/>
  <c r="M8" i="172"/>
  <c r="M18" i="172"/>
  <c r="M8" i="173"/>
  <c r="M15" i="171"/>
  <c r="Q16" i="171"/>
  <c r="CD16" i="171" s="1"/>
  <c r="M19" i="173"/>
  <c r="M22" i="172"/>
  <c r="M15" i="168"/>
  <c r="CD15" i="168"/>
  <c r="N22" i="170"/>
  <c r="BT22" i="170"/>
  <c r="P22" i="170" s="1"/>
  <c r="M19" i="170"/>
  <c r="M18" i="171"/>
  <c r="M14" i="171"/>
  <c r="M7" i="171"/>
  <c r="M25" i="168"/>
  <c r="M17" i="168"/>
  <c r="CD17" i="168"/>
  <c r="N17" i="173"/>
  <c r="BT17" i="173"/>
  <c r="P17" i="173" s="1"/>
  <c r="M26" i="173"/>
  <c r="N23" i="168"/>
  <c r="BT23" i="168"/>
  <c r="P23" i="168" s="1"/>
  <c r="M14" i="173"/>
  <c r="M24" i="168"/>
  <c r="CD24" i="168"/>
  <c r="N27" i="173"/>
  <c r="BT27" i="173"/>
  <c r="P27" i="173" s="1"/>
  <c r="DN13" i="168"/>
  <c r="CD26" i="172" l="1"/>
  <c r="M26" i="172"/>
  <c r="Q19" i="172"/>
  <c r="CD19" i="172" s="1"/>
  <c r="M108" i="104"/>
  <c r="BO20" i="173"/>
  <c r="Q8" i="168"/>
  <c r="CD8" i="168" s="1"/>
  <c r="DY8" i="168" s="1"/>
  <c r="DZ8" i="168" s="1"/>
  <c r="EA8" i="168" s="1"/>
  <c r="EB8" i="168" s="1"/>
  <c r="EC8" i="168" s="1"/>
  <c r="ED8" i="168" s="1"/>
  <c r="EE8" i="168" s="1"/>
  <c r="EF8" i="168" s="1"/>
  <c r="EG8" i="168" s="1"/>
  <c r="EH8" i="168" s="1"/>
  <c r="EI8" i="168" s="1"/>
  <c r="EJ8" i="168" s="1"/>
  <c r="EK8" i="168" s="1"/>
  <c r="EL8" i="168" s="1"/>
  <c r="EM8" i="168" s="1"/>
  <c r="EN8" i="168" s="1"/>
  <c r="EO8" i="168" s="1"/>
  <c r="EP8" i="168" s="1"/>
  <c r="EQ8" i="168" s="1"/>
  <c r="ER8" i="168" s="1"/>
  <c r="ES8" i="168" s="1"/>
  <c r="ET8" i="168" s="1"/>
  <c r="EU8" i="168" s="1"/>
  <c r="EV8" i="168" s="1"/>
  <c r="EW8" i="168" s="1"/>
  <c r="EX8" i="168" s="1"/>
  <c r="EY8" i="168" s="1"/>
  <c r="EZ8" i="168" s="1"/>
  <c r="FA8" i="168" s="1"/>
  <c r="FB8" i="168" s="1"/>
  <c r="FC8" i="168" s="1"/>
  <c r="FD8" i="168" s="1"/>
  <c r="FE8" i="168" s="1"/>
  <c r="FF8" i="168" s="1"/>
  <c r="FG8" i="168" s="1"/>
  <c r="FH8" i="168" s="1"/>
  <c r="FI8" i="168" s="1"/>
  <c r="FJ8" i="168" s="1"/>
  <c r="FK8" i="168" s="1"/>
  <c r="FL8" i="168" s="1"/>
  <c r="FM8" i="168" s="1"/>
  <c r="FN8" i="168" s="1"/>
  <c r="FO8" i="168" s="1"/>
  <c r="FP8" i="168" s="1"/>
  <c r="FQ8" i="168" s="1"/>
  <c r="FR8" i="168" s="1"/>
  <c r="FS8" i="168" s="1"/>
  <c r="FT8" i="168" s="1"/>
  <c r="FU8" i="168" s="1"/>
  <c r="FV8" i="168" s="1"/>
  <c r="FW8" i="168" s="1"/>
  <c r="FX8" i="168" s="1"/>
  <c r="FY8" i="168" s="1"/>
  <c r="FZ8" i="168" s="1"/>
  <c r="GA8" i="168" s="1"/>
  <c r="GB8" i="168" s="1"/>
  <c r="GC8" i="168" s="1"/>
  <c r="GD8" i="168" s="1"/>
  <c r="GE8" i="168" s="1"/>
  <c r="GF8" i="168" s="1"/>
  <c r="GG8" i="168" s="1"/>
  <c r="GH8" i="168" s="1"/>
  <c r="GI8" i="168" s="1"/>
  <c r="GJ8" i="168" s="1"/>
  <c r="GK8" i="168" s="1"/>
  <c r="GL8" i="168" s="1"/>
  <c r="GM8" i="168" s="1"/>
  <c r="GN8" i="168" s="1"/>
  <c r="GO8" i="168" s="1"/>
  <c r="GP8" i="168" s="1"/>
  <c r="GQ8" i="168" s="1"/>
  <c r="GR8" i="168" s="1"/>
  <c r="GS8" i="168" s="1"/>
  <c r="GT8" i="168" s="1"/>
  <c r="GU8" i="168" s="1"/>
  <c r="GV8" i="168" s="1"/>
  <c r="GW8" i="168" s="1"/>
  <c r="GX8" i="168" s="1"/>
  <c r="GY8" i="168" s="1"/>
  <c r="GZ8" i="168" s="1"/>
  <c r="HA8" i="168" s="1"/>
  <c r="M17" i="170"/>
  <c r="M14" i="170"/>
  <c r="M11" i="172"/>
  <c r="M11" i="168"/>
  <c r="M22" i="169"/>
  <c r="M26" i="170"/>
  <c r="AK11" i="168"/>
  <c r="BT6" i="168"/>
  <c r="P6" i="168" s="1"/>
  <c r="Q35" i="168"/>
  <c r="M104" i="104" s="1"/>
  <c r="N104" i="104"/>
  <c r="F33" i="168"/>
  <c r="G33" i="168" s="1"/>
  <c r="CL31" i="168"/>
  <c r="I115" i="104"/>
  <c r="M19" i="168"/>
  <c r="CD8" i="171"/>
  <c r="M8" i="171"/>
  <c r="M24" i="170"/>
  <c r="M27" i="168"/>
  <c r="Q9" i="169"/>
  <c r="CD9" i="169" s="1"/>
  <c r="N6" i="169"/>
  <c r="BT6" i="169"/>
  <c r="P6" i="169" s="1"/>
  <c r="K109" i="104" s="1"/>
  <c r="BR21" i="170"/>
  <c r="N21" i="170" s="1"/>
  <c r="CX7" i="168"/>
  <c r="CW28" i="168"/>
  <c r="Q7" i="169"/>
  <c r="CD7" i="169" s="1"/>
  <c r="BS20" i="170"/>
  <c r="O20" i="170" s="1"/>
  <c r="K107" i="104"/>
  <c r="BU20" i="170"/>
  <c r="R20" i="170" s="1"/>
  <c r="BN20" i="173"/>
  <c r="BR20" i="173"/>
  <c r="N20" i="173" s="1"/>
  <c r="BS20" i="173"/>
  <c r="O20" i="173" s="1"/>
  <c r="Q7" i="170"/>
  <c r="CD7" i="170" s="1"/>
  <c r="X106" i="104"/>
  <c r="Q8" i="170"/>
  <c r="F36" i="171"/>
  <c r="G36" i="171" s="1"/>
  <c r="R9" i="173"/>
  <c r="BT9" i="173"/>
  <c r="P9" i="173" s="1"/>
  <c r="N105" i="104"/>
  <c r="F33" i="173"/>
  <c r="G33" i="173" s="1"/>
  <c r="I116" i="104"/>
  <c r="CL31" i="173"/>
  <c r="M19" i="172"/>
  <c r="V105" i="104"/>
  <c r="BT6" i="170"/>
  <c r="P6" i="170" s="1"/>
  <c r="Q6" i="170" s="1"/>
  <c r="M6" i="170" s="1"/>
  <c r="K108" i="104"/>
  <c r="AK15" i="171"/>
  <c r="N35" i="172"/>
  <c r="F32" i="172" s="1"/>
  <c r="AK15" i="172"/>
  <c r="F36" i="169"/>
  <c r="G36" i="169" s="1"/>
  <c r="X105" i="104"/>
  <c r="M14" i="172"/>
  <c r="M13" i="168"/>
  <c r="Y106" i="104"/>
  <c r="BU21" i="170"/>
  <c r="R21" i="170" s="1"/>
  <c r="AK16" i="170" s="1"/>
  <c r="BR20" i="170"/>
  <c r="N20" i="170" s="1"/>
  <c r="BN21" i="170"/>
  <c r="BS21" i="173"/>
  <c r="O21" i="173" s="1"/>
  <c r="BS21" i="170"/>
  <c r="O21" i="170" s="1"/>
  <c r="J106" i="104" s="1"/>
  <c r="N35" i="171"/>
  <c r="F32" i="171" s="1"/>
  <c r="BO20" i="170"/>
  <c r="BO21" i="170"/>
  <c r="M26" i="171"/>
  <c r="DF13" i="170"/>
  <c r="DE28" i="170"/>
  <c r="BN20" i="170"/>
  <c r="AG9" i="170"/>
  <c r="P106" i="104" s="1"/>
  <c r="Q35" i="170"/>
  <c r="V106" i="104"/>
  <c r="CD23" i="173"/>
  <c r="M23" i="173"/>
  <c r="N21" i="173"/>
  <c r="BU21" i="173"/>
  <c r="R21" i="173" s="1"/>
  <c r="BN21" i="173"/>
  <c r="BO21" i="173"/>
  <c r="AK22" i="173" s="1"/>
  <c r="BW21" i="173"/>
  <c r="S21" i="173" s="1"/>
  <c r="BW20" i="173"/>
  <c r="S20" i="173" s="1"/>
  <c r="AG9" i="173"/>
  <c r="P105" i="104" s="1"/>
  <c r="M7" i="173"/>
  <c r="N6" i="173"/>
  <c r="BT6" i="173"/>
  <c r="P6" i="173" s="1"/>
  <c r="AK16" i="169"/>
  <c r="P35" i="169"/>
  <c r="L109" i="104" s="1"/>
  <c r="Q12" i="171"/>
  <c r="O35" i="171" s="1"/>
  <c r="AK13" i="171"/>
  <c r="CI29" i="171" s="1"/>
  <c r="I107" i="104"/>
  <c r="M9" i="169"/>
  <c r="Q22" i="168"/>
  <c r="I108" i="104"/>
  <c r="Q27" i="172"/>
  <c r="O35" i="172" s="1"/>
  <c r="T108" i="104" s="1"/>
  <c r="AK13" i="172"/>
  <c r="CI29" i="172" s="1"/>
  <c r="Q23" i="168"/>
  <c r="M23" i="168" s="1"/>
  <c r="Q12" i="168"/>
  <c r="CD12" i="168" s="1"/>
  <c r="Q13" i="173"/>
  <c r="M16" i="170"/>
  <c r="M10" i="169"/>
  <c r="Q17" i="173"/>
  <c r="CD17" i="173" s="1"/>
  <c r="Q25" i="170"/>
  <c r="CD25" i="170" s="1"/>
  <c r="AK16" i="168"/>
  <c r="P35" i="168"/>
  <c r="L104" i="104" s="1"/>
  <c r="Q10" i="173"/>
  <c r="M10" i="173" s="1"/>
  <c r="M12" i="173"/>
  <c r="Q16" i="168"/>
  <c r="M17" i="172"/>
  <c r="Q18" i="168"/>
  <c r="M21" i="169"/>
  <c r="M27" i="171"/>
  <c r="J104" i="104"/>
  <c r="AK14" i="168"/>
  <c r="Q17" i="169"/>
  <c r="CD17" i="169" s="1"/>
  <c r="AK13" i="169"/>
  <c r="CI29" i="169" s="1"/>
  <c r="I109" i="104"/>
  <c r="Q27" i="173"/>
  <c r="CD27" i="173" s="1"/>
  <c r="Q22" i="170"/>
  <c r="CD22" i="170" s="1"/>
  <c r="N9" i="168"/>
  <c r="BT9" i="168"/>
  <c r="P9" i="168" s="1"/>
  <c r="M6" i="172"/>
  <c r="CD6" i="172"/>
  <c r="M20" i="171"/>
  <c r="P35" i="170"/>
  <c r="L106" i="104" s="1"/>
  <c r="F36" i="168"/>
  <c r="G36" i="168" s="1"/>
  <c r="M16" i="171"/>
  <c r="J109" i="104"/>
  <c r="AK14" i="169"/>
  <c r="Q8" i="169"/>
  <c r="DO13" i="168"/>
  <c r="D18" i="93"/>
  <c r="C21" i="93"/>
  <c r="D21" i="93" s="1"/>
  <c r="C20" i="93"/>
  <c r="C19" i="93"/>
  <c r="C18" i="93"/>
  <c r="C17" i="93"/>
  <c r="D17" i="93" s="1"/>
  <c r="AK14" i="173" l="1"/>
  <c r="AK15" i="169"/>
  <c r="AK21" i="173"/>
  <c r="BT20" i="173"/>
  <c r="P20" i="173" s="1"/>
  <c r="M8" i="168"/>
  <c r="M7" i="169"/>
  <c r="N35" i="169"/>
  <c r="AK10" i="168"/>
  <c r="Z9" i="168"/>
  <c r="AD9" i="168" s="1"/>
  <c r="V104" i="104" s="1"/>
  <c r="CM31" i="168"/>
  <c r="J115" i="104"/>
  <c r="Q6" i="168"/>
  <c r="CD6" i="168" s="1"/>
  <c r="M7" i="170"/>
  <c r="BT21" i="170"/>
  <c r="P21" i="170" s="1"/>
  <c r="Q21" i="170" s="1"/>
  <c r="CD21" i="170" s="1"/>
  <c r="AK14" i="170"/>
  <c r="CY7" i="168"/>
  <c r="CX28" i="168"/>
  <c r="Q6" i="169"/>
  <c r="CD6" i="169" s="1"/>
  <c r="AK13" i="173"/>
  <c r="CI29" i="173" s="1"/>
  <c r="CJ29" i="173" s="1"/>
  <c r="J105" i="104"/>
  <c r="CD8" i="170"/>
  <c r="M8" i="170"/>
  <c r="J116" i="104"/>
  <c r="CM31" i="173"/>
  <c r="Q9" i="173"/>
  <c r="CD9" i="173" s="1"/>
  <c r="AK10" i="173"/>
  <c r="AK20" i="173"/>
  <c r="AK11" i="173"/>
  <c r="G107" i="104"/>
  <c r="T107" i="104"/>
  <c r="F35" i="171"/>
  <c r="G35" i="171" s="1"/>
  <c r="AK22" i="170"/>
  <c r="AK21" i="170"/>
  <c r="BT20" i="170"/>
  <c r="P20" i="170" s="1"/>
  <c r="CD23" i="168"/>
  <c r="G108" i="104"/>
  <c r="I105" i="104"/>
  <c r="Q20" i="173"/>
  <c r="CD20" i="173" s="1"/>
  <c r="DG13" i="170"/>
  <c r="DF28" i="170"/>
  <c r="AK13" i="170"/>
  <c r="CI29" i="170" s="1"/>
  <c r="M106" i="104"/>
  <c r="F36" i="170"/>
  <c r="G36" i="170" s="1"/>
  <c r="I106" i="104"/>
  <c r="W106" i="104"/>
  <c r="P35" i="173"/>
  <c r="L105" i="104" s="1"/>
  <c r="AK16" i="173"/>
  <c r="Q35" i="173"/>
  <c r="M105" i="104" s="1"/>
  <c r="BT21" i="173"/>
  <c r="P21" i="173" s="1"/>
  <c r="N35" i="173" s="1"/>
  <c r="Y105" i="104"/>
  <c r="Q6" i="173"/>
  <c r="M22" i="168"/>
  <c r="CD22" i="168"/>
  <c r="CJ29" i="171"/>
  <c r="CI30" i="171"/>
  <c r="G128" i="104" s="1"/>
  <c r="CD12" i="171"/>
  <c r="M12" i="171"/>
  <c r="M17" i="169"/>
  <c r="M25" i="170"/>
  <c r="CJ29" i="172"/>
  <c r="CI30" i="172"/>
  <c r="G129" i="104" s="1"/>
  <c r="CD27" i="172"/>
  <c r="M27" i="172"/>
  <c r="CD13" i="173"/>
  <c r="M13" i="173"/>
  <c r="F35" i="172"/>
  <c r="AE31" i="172" s="1"/>
  <c r="M12" i="168"/>
  <c r="M17" i="173"/>
  <c r="CI30" i="169"/>
  <c r="G130" i="104" s="1"/>
  <c r="CJ29" i="169"/>
  <c r="M18" i="168"/>
  <c r="CD18" i="168"/>
  <c r="CD10" i="173"/>
  <c r="M22" i="170"/>
  <c r="G109" i="104"/>
  <c r="F32" i="169"/>
  <c r="AE30" i="172"/>
  <c r="G32" i="172"/>
  <c r="M27" i="173"/>
  <c r="M16" i="168"/>
  <c r="CD16" i="168"/>
  <c r="K104" i="104"/>
  <c r="AK15" i="168"/>
  <c r="G32" i="171"/>
  <c r="AE30" i="171"/>
  <c r="AK13" i="168"/>
  <c r="CI29" i="168" s="1"/>
  <c r="N35" i="168"/>
  <c r="Q9" i="168"/>
  <c r="M9" i="168" s="1"/>
  <c r="I104" i="104"/>
  <c r="M8" i="169"/>
  <c r="CD8" i="169"/>
  <c r="CD6" i="170"/>
  <c r="CA9" i="168"/>
  <c r="D20" i="93"/>
  <c r="D19" i="93"/>
  <c r="DP13" i="168"/>
  <c r="O35" i="169" l="1"/>
  <c r="T109" i="104" s="1"/>
  <c r="CJ29" i="170"/>
  <c r="N35" i="170"/>
  <c r="G106" i="104" s="1"/>
  <c r="AE31" i="171"/>
  <c r="H107" i="104"/>
  <c r="M6" i="168"/>
  <c r="K115" i="104"/>
  <c r="CN31" i="168"/>
  <c r="CI30" i="173"/>
  <c r="G126" i="104" s="1"/>
  <c r="M6" i="169"/>
  <c r="CZ7" i="168"/>
  <c r="CY28" i="168"/>
  <c r="M20" i="173"/>
  <c r="DE9" i="173"/>
  <c r="M9" i="173"/>
  <c r="K116" i="104"/>
  <c r="CN31" i="173"/>
  <c r="Q20" i="170"/>
  <c r="O35" i="170" s="1"/>
  <c r="K106" i="104"/>
  <c r="AK15" i="170"/>
  <c r="CK29" i="170" s="1"/>
  <c r="CL29" i="170" s="1"/>
  <c r="CM29" i="170" s="1"/>
  <c r="CN29" i="170" s="1"/>
  <c r="CO29" i="170" s="1"/>
  <c r="CP29" i="170" s="1"/>
  <c r="CQ29" i="170" s="1"/>
  <c r="CR29" i="170" s="1"/>
  <c r="CS29" i="170" s="1"/>
  <c r="CT29" i="170" s="1"/>
  <c r="CU29" i="170" s="1"/>
  <c r="CV29" i="170" s="1"/>
  <c r="CW29" i="170" s="1"/>
  <c r="CX29" i="170" s="1"/>
  <c r="CY29" i="170" s="1"/>
  <c r="CZ29" i="170" s="1"/>
  <c r="DA29" i="170" s="1"/>
  <c r="DB29" i="170" s="1"/>
  <c r="DC29" i="170" s="1"/>
  <c r="DD29" i="170" s="1"/>
  <c r="DE29" i="170" s="1"/>
  <c r="DF29" i="170" s="1"/>
  <c r="DG29" i="170" s="1"/>
  <c r="DH29" i="170" s="1"/>
  <c r="DI29" i="170" s="1"/>
  <c r="DJ29" i="170" s="1"/>
  <c r="DK29" i="170" s="1"/>
  <c r="DL29" i="170" s="1"/>
  <c r="DM29" i="170" s="1"/>
  <c r="DN29" i="170" s="1"/>
  <c r="DO29" i="170" s="1"/>
  <c r="DP29" i="170" s="1"/>
  <c r="DQ29" i="170" s="1"/>
  <c r="DR29" i="170" s="1"/>
  <c r="DS29" i="170" s="1"/>
  <c r="DT29" i="170" s="1"/>
  <c r="DU29" i="170" s="1"/>
  <c r="DV29" i="170" s="1"/>
  <c r="DW29" i="170" s="1"/>
  <c r="DX29" i="170" s="1"/>
  <c r="DY29" i="170" s="1"/>
  <c r="DZ29" i="170" s="1"/>
  <c r="EA29" i="170" s="1"/>
  <c r="EB29" i="170" s="1"/>
  <c r="EC29" i="170" s="1"/>
  <c r="ED29" i="170" s="1"/>
  <c r="EE29" i="170" s="1"/>
  <c r="EF29" i="170" s="1"/>
  <c r="EG29" i="170" s="1"/>
  <c r="EH29" i="170" s="1"/>
  <c r="EI29" i="170" s="1"/>
  <c r="EJ29" i="170" s="1"/>
  <c r="EK29" i="170" s="1"/>
  <c r="EL29" i="170" s="1"/>
  <c r="EM29" i="170" s="1"/>
  <c r="EN29" i="170" s="1"/>
  <c r="EO29" i="170" s="1"/>
  <c r="EP29" i="170" s="1"/>
  <c r="EQ29" i="170" s="1"/>
  <c r="ER29" i="170" s="1"/>
  <c r="ES29" i="170" s="1"/>
  <c r="ET29" i="170" s="1"/>
  <c r="EU29" i="170" s="1"/>
  <c r="EV29" i="170" s="1"/>
  <c r="EW29" i="170" s="1"/>
  <c r="EX29" i="170" s="1"/>
  <c r="EY29" i="170" s="1"/>
  <c r="EZ29" i="170" s="1"/>
  <c r="FA29" i="170" s="1"/>
  <c r="FB29" i="170" s="1"/>
  <c r="FC29" i="170" s="1"/>
  <c r="FD29" i="170" s="1"/>
  <c r="FE29" i="170" s="1"/>
  <c r="FF29" i="170" s="1"/>
  <c r="FG29" i="170" s="1"/>
  <c r="FH29" i="170" s="1"/>
  <c r="FI29" i="170" s="1"/>
  <c r="FJ29" i="170" s="1"/>
  <c r="FK29" i="170" s="1"/>
  <c r="FL29" i="170" s="1"/>
  <c r="FM29" i="170" s="1"/>
  <c r="FN29" i="170" s="1"/>
  <c r="FO29" i="170" s="1"/>
  <c r="FP29" i="170" s="1"/>
  <c r="FQ29" i="170" s="1"/>
  <c r="FR29" i="170" s="1"/>
  <c r="FS29" i="170" s="1"/>
  <c r="FT29" i="170" s="1"/>
  <c r="FU29" i="170" s="1"/>
  <c r="FV29" i="170" s="1"/>
  <c r="FW29" i="170" s="1"/>
  <c r="FX29" i="170" s="1"/>
  <c r="FY29" i="170" s="1"/>
  <c r="FZ29" i="170" s="1"/>
  <c r="GA29" i="170" s="1"/>
  <c r="GB29" i="170" s="1"/>
  <c r="GC29" i="170" s="1"/>
  <c r="GD29" i="170" s="1"/>
  <c r="GE29" i="170" s="1"/>
  <c r="GF29" i="170" s="1"/>
  <c r="GG29" i="170" s="1"/>
  <c r="GH29" i="170" s="1"/>
  <c r="GI29" i="170" s="1"/>
  <c r="GJ29" i="170" s="1"/>
  <c r="GK29" i="170" s="1"/>
  <c r="GL29" i="170" s="1"/>
  <c r="GM29" i="170" s="1"/>
  <c r="GN29" i="170" s="1"/>
  <c r="GO29" i="170" s="1"/>
  <c r="GP29" i="170" s="1"/>
  <c r="GQ29" i="170" s="1"/>
  <c r="GR29" i="170" s="1"/>
  <c r="GS29" i="170" s="1"/>
  <c r="GT29" i="170" s="1"/>
  <c r="GU29" i="170" s="1"/>
  <c r="GV29" i="170" s="1"/>
  <c r="GW29" i="170" s="1"/>
  <c r="GX29" i="170" s="1"/>
  <c r="GY29" i="170" s="1"/>
  <c r="GZ29" i="170" s="1"/>
  <c r="HA29" i="170" s="1"/>
  <c r="AK15" i="173"/>
  <c r="CK29" i="173" s="1"/>
  <c r="CL29" i="173" s="1"/>
  <c r="CM29" i="173" s="1"/>
  <c r="CN29" i="173" s="1"/>
  <c r="CO29" i="173" s="1"/>
  <c r="CP29" i="173" s="1"/>
  <c r="CQ29" i="173" s="1"/>
  <c r="CR29" i="173" s="1"/>
  <c r="CS29" i="173" s="1"/>
  <c r="CT29" i="173" s="1"/>
  <c r="CU29" i="173" s="1"/>
  <c r="CV29" i="173" s="1"/>
  <c r="CW29" i="173" s="1"/>
  <c r="CX29" i="173" s="1"/>
  <c r="CY29" i="173" s="1"/>
  <c r="CZ29" i="173" s="1"/>
  <c r="DA29" i="173" s="1"/>
  <c r="DB29" i="173" s="1"/>
  <c r="DC29" i="173" s="1"/>
  <c r="DD29" i="173" s="1"/>
  <c r="DE29" i="173" s="1"/>
  <c r="DF29" i="173" s="1"/>
  <c r="DG29" i="173" s="1"/>
  <c r="DH29" i="173" s="1"/>
  <c r="DI29" i="173" s="1"/>
  <c r="DJ29" i="173" s="1"/>
  <c r="DK29" i="173" s="1"/>
  <c r="DL29" i="173" s="1"/>
  <c r="DM29" i="173" s="1"/>
  <c r="DN29" i="173" s="1"/>
  <c r="DO29" i="173" s="1"/>
  <c r="DP29" i="173" s="1"/>
  <c r="DQ29" i="173" s="1"/>
  <c r="DR29" i="173" s="1"/>
  <c r="DS29" i="173" s="1"/>
  <c r="DT29" i="173" s="1"/>
  <c r="DU29" i="173" s="1"/>
  <c r="DV29" i="173" s="1"/>
  <c r="DW29" i="173" s="1"/>
  <c r="DX29" i="173" s="1"/>
  <c r="DY29" i="173" s="1"/>
  <c r="DZ29" i="173" s="1"/>
  <c r="EA29" i="173" s="1"/>
  <c r="EB29" i="173" s="1"/>
  <c r="EC29" i="173" s="1"/>
  <c r="ED29" i="173" s="1"/>
  <c r="EE29" i="173" s="1"/>
  <c r="EF29" i="173" s="1"/>
  <c r="EG29" i="173" s="1"/>
  <c r="EH29" i="173" s="1"/>
  <c r="EI29" i="173" s="1"/>
  <c r="EJ29" i="173" s="1"/>
  <c r="EK29" i="173" s="1"/>
  <c r="EL29" i="173" s="1"/>
  <c r="EM29" i="173" s="1"/>
  <c r="EN29" i="173" s="1"/>
  <c r="EO29" i="173" s="1"/>
  <c r="EP29" i="173" s="1"/>
  <c r="EQ29" i="173" s="1"/>
  <c r="ER29" i="173" s="1"/>
  <c r="ES29" i="173" s="1"/>
  <c r="ET29" i="173" s="1"/>
  <c r="EU29" i="173" s="1"/>
  <c r="EV29" i="173" s="1"/>
  <c r="EW29" i="173" s="1"/>
  <c r="EX29" i="173" s="1"/>
  <c r="EY29" i="173" s="1"/>
  <c r="EZ29" i="173" s="1"/>
  <c r="FA29" i="173" s="1"/>
  <c r="FB29" i="173" s="1"/>
  <c r="FC29" i="173" s="1"/>
  <c r="FD29" i="173" s="1"/>
  <c r="FE29" i="173" s="1"/>
  <c r="FF29" i="173" s="1"/>
  <c r="FG29" i="173" s="1"/>
  <c r="FH29" i="173" s="1"/>
  <c r="FI29" i="173" s="1"/>
  <c r="FJ29" i="173" s="1"/>
  <c r="FK29" i="173" s="1"/>
  <c r="FL29" i="173" s="1"/>
  <c r="FM29" i="173" s="1"/>
  <c r="FN29" i="173" s="1"/>
  <c r="FO29" i="173" s="1"/>
  <c r="FP29" i="173" s="1"/>
  <c r="FQ29" i="173" s="1"/>
  <c r="FR29" i="173" s="1"/>
  <c r="FS29" i="173" s="1"/>
  <c r="FT29" i="173" s="1"/>
  <c r="FU29" i="173" s="1"/>
  <c r="FV29" i="173" s="1"/>
  <c r="FW29" i="173" s="1"/>
  <c r="FX29" i="173" s="1"/>
  <c r="FY29" i="173" s="1"/>
  <c r="FZ29" i="173" s="1"/>
  <c r="GA29" i="173" s="1"/>
  <c r="GB29" i="173" s="1"/>
  <c r="GC29" i="173" s="1"/>
  <c r="GD29" i="173" s="1"/>
  <c r="GE29" i="173" s="1"/>
  <c r="GF29" i="173" s="1"/>
  <c r="GG29" i="173" s="1"/>
  <c r="GH29" i="173" s="1"/>
  <c r="GI29" i="173" s="1"/>
  <c r="GJ29" i="173" s="1"/>
  <c r="GK29" i="173" s="1"/>
  <c r="GL29" i="173" s="1"/>
  <c r="GM29" i="173" s="1"/>
  <c r="GN29" i="173" s="1"/>
  <c r="GO29" i="173" s="1"/>
  <c r="GP29" i="173" s="1"/>
  <c r="GQ29" i="173" s="1"/>
  <c r="GR29" i="173" s="1"/>
  <c r="GS29" i="173" s="1"/>
  <c r="GT29" i="173" s="1"/>
  <c r="GU29" i="173" s="1"/>
  <c r="GV29" i="173" s="1"/>
  <c r="GW29" i="173" s="1"/>
  <c r="GX29" i="173" s="1"/>
  <c r="GY29" i="173" s="1"/>
  <c r="GZ29" i="173" s="1"/>
  <c r="HA29" i="173" s="1"/>
  <c r="W105" i="104"/>
  <c r="F36" i="173"/>
  <c r="G36" i="173" s="1"/>
  <c r="DH13" i="170"/>
  <c r="DG28" i="170"/>
  <c r="CI30" i="170"/>
  <c r="G127" i="104" s="1"/>
  <c r="M21" i="170"/>
  <c r="G105" i="104"/>
  <c r="F32" i="173"/>
  <c r="G32" i="173" s="1"/>
  <c r="K105" i="104"/>
  <c r="Q21" i="173"/>
  <c r="M6" i="173"/>
  <c r="CD6" i="173"/>
  <c r="G35" i="172"/>
  <c r="H108" i="104"/>
  <c r="CK29" i="171"/>
  <c r="CL29" i="171" s="1"/>
  <c r="CM29" i="171" s="1"/>
  <c r="CN29" i="171" s="1"/>
  <c r="CO29" i="171" s="1"/>
  <c r="CP29" i="171" s="1"/>
  <c r="CQ29" i="171" s="1"/>
  <c r="CR29" i="171" s="1"/>
  <c r="CS29" i="171" s="1"/>
  <c r="CT29" i="171" s="1"/>
  <c r="CU29" i="171" s="1"/>
  <c r="CV29" i="171" s="1"/>
  <c r="CW29" i="171" s="1"/>
  <c r="CX29" i="171" s="1"/>
  <c r="CY29" i="171" s="1"/>
  <c r="CZ29" i="171" s="1"/>
  <c r="DA29" i="171" s="1"/>
  <c r="DB29" i="171" s="1"/>
  <c r="DC29" i="171" s="1"/>
  <c r="DD29" i="171" s="1"/>
  <c r="DE29" i="171" s="1"/>
  <c r="DF29" i="171" s="1"/>
  <c r="DG29" i="171" s="1"/>
  <c r="DH29" i="171" s="1"/>
  <c r="DI29" i="171" s="1"/>
  <c r="DJ29" i="171" s="1"/>
  <c r="DK29" i="171" s="1"/>
  <c r="DL29" i="171" s="1"/>
  <c r="DM29" i="171" s="1"/>
  <c r="DN29" i="171" s="1"/>
  <c r="DO29" i="171" s="1"/>
  <c r="DP29" i="171" s="1"/>
  <c r="DQ29" i="171" s="1"/>
  <c r="DR29" i="171" s="1"/>
  <c r="DS29" i="171" s="1"/>
  <c r="DT29" i="171" s="1"/>
  <c r="DU29" i="171" s="1"/>
  <c r="DV29" i="171" s="1"/>
  <c r="DW29" i="171" s="1"/>
  <c r="DX29" i="171" s="1"/>
  <c r="DY29" i="171" s="1"/>
  <c r="DZ29" i="171" s="1"/>
  <c r="EA29" i="171" s="1"/>
  <c r="EB29" i="171" s="1"/>
  <c r="EC29" i="171" s="1"/>
  <c r="ED29" i="171" s="1"/>
  <c r="EE29" i="171" s="1"/>
  <c r="EF29" i="171" s="1"/>
  <c r="EG29" i="171" s="1"/>
  <c r="EH29" i="171" s="1"/>
  <c r="EI29" i="171" s="1"/>
  <c r="EJ29" i="171" s="1"/>
  <c r="EK29" i="171" s="1"/>
  <c r="EL29" i="171" s="1"/>
  <c r="EM29" i="171" s="1"/>
  <c r="EN29" i="171" s="1"/>
  <c r="EO29" i="171" s="1"/>
  <c r="EP29" i="171" s="1"/>
  <c r="EQ29" i="171" s="1"/>
  <c r="ER29" i="171" s="1"/>
  <c r="ES29" i="171" s="1"/>
  <c r="ET29" i="171" s="1"/>
  <c r="EU29" i="171" s="1"/>
  <c r="EV29" i="171" s="1"/>
  <c r="EW29" i="171" s="1"/>
  <c r="EX29" i="171" s="1"/>
  <c r="EY29" i="171" s="1"/>
  <c r="EZ29" i="171" s="1"/>
  <c r="FA29" i="171" s="1"/>
  <c r="FB29" i="171" s="1"/>
  <c r="FC29" i="171" s="1"/>
  <c r="FD29" i="171" s="1"/>
  <c r="FE29" i="171" s="1"/>
  <c r="FF29" i="171" s="1"/>
  <c r="FG29" i="171" s="1"/>
  <c r="FH29" i="171" s="1"/>
  <c r="FI29" i="171" s="1"/>
  <c r="FJ29" i="171" s="1"/>
  <c r="FK29" i="171" s="1"/>
  <c r="FL29" i="171" s="1"/>
  <c r="FM29" i="171" s="1"/>
  <c r="FN29" i="171" s="1"/>
  <c r="FO29" i="171" s="1"/>
  <c r="FP29" i="171" s="1"/>
  <c r="FQ29" i="171" s="1"/>
  <c r="FR29" i="171" s="1"/>
  <c r="FS29" i="171" s="1"/>
  <c r="FT29" i="171" s="1"/>
  <c r="FU29" i="171" s="1"/>
  <c r="FV29" i="171" s="1"/>
  <c r="FW29" i="171" s="1"/>
  <c r="FX29" i="171" s="1"/>
  <c r="FY29" i="171" s="1"/>
  <c r="FZ29" i="171" s="1"/>
  <c r="GA29" i="171" s="1"/>
  <c r="GB29" i="171" s="1"/>
  <c r="GC29" i="171" s="1"/>
  <c r="GD29" i="171" s="1"/>
  <c r="GE29" i="171" s="1"/>
  <c r="GF29" i="171" s="1"/>
  <c r="GG29" i="171" s="1"/>
  <c r="GH29" i="171" s="1"/>
  <c r="GI29" i="171" s="1"/>
  <c r="GJ29" i="171" s="1"/>
  <c r="GK29" i="171" s="1"/>
  <c r="GL29" i="171" s="1"/>
  <c r="GM29" i="171" s="1"/>
  <c r="GN29" i="171" s="1"/>
  <c r="GO29" i="171" s="1"/>
  <c r="GP29" i="171" s="1"/>
  <c r="GQ29" i="171" s="1"/>
  <c r="GR29" i="171" s="1"/>
  <c r="GS29" i="171" s="1"/>
  <c r="GT29" i="171" s="1"/>
  <c r="GU29" i="171" s="1"/>
  <c r="GV29" i="171" s="1"/>
  <c r="GW29" i="171" s="1"/>
  <c r="GX29" i="171" s="1"/>
  <c r="GY29" i="171" s="1"/>
  <c r="GZ29" i="171" s="1"/>
  <c r="HA29" i="171" s="1"/>
  <c r="CJ30" i="171"/>
  <c r="H128" i="104" s="1"/>
  <c r="CJ30" i="172"/>
  <c r="H129" i="104" s="1"/>
  <c r="CK29" i="172"/>
  <c r="CL29" i="172" s="1"/>
  <c r="CM29" i="172" s="1"/>
  <c r="CN29" i="172" s="1"/>
  <c r="CO29" i="172" s="1"/>
  <c r="CP29" i="172" s="1"/>
  <c r="CQ29" i="172" s="1"/>
  <c r="CR29" i="172" s="1"/>
  <c r="CS29" i="172" s="1"/>
  <c r="CT29" i="172" s="1"/>
  <c r="CU29" i="172" s="1"/>
  <c r="CV29" i="172" s="1"/>
  <c r="CW29" i="172" s="1"/>
  <c r="CX29" i="172" s="1"/>
  <c r="CY29" i="172" s="1"/>
  <c r="CZ29" i="172" s="1"/>
  <c r="DA29" i="172" s="1"/>
  <c r="DB29" i="172" s="1"/>
  <c r="DC29" i="172" s="1"/>
  <c r="DD29" i="172" s="1"/>
  <c r="DE29" i="172" s="1"/>
  <c r="DF29" i="172" s="1"/>
  <c r="DG29" i="172" s="1"/>
  <c r="DH29" i="172" s="1"/>
  <c r="DI29" i="172" s="1"/>
  <c r="DJ29" i="172" s="1"/>
  <c r="DK29" i="172" s="1"/>
  <c r="DL29" i="172" s="1"/>
  <c r="DM29" i="172" s="1"/>
  <c r="DN29" i="172" s="1"/>
  <c r="DO29" i="172" s="1"/>
  <c r="DP29" i="172" s="1"/>
  <c r="DQ29" i="172" s="1"/>
  <c r="DR29" i="172" s="1"/>
  <c r="DS29" i="172" s="1"/>
  <c r="DT29" i="172" s="1"/>
  <c r="DU29" i="172" s="1"/>
  <c r="DV29" i="172" s="1"/>
  <c r="DW29" i="172" s="1"/>
  <c r="DX29" i="172" s="1"/>
  <c r="DY29" i="172" s="1"/>
  <c r="DZ29" i="172" s="1"/>
  <c r="EA29" i="172" s="1"/>
  <c r="EB29" i="172" s="1"/>
  <c r="EC29" i="172" s="1"/>
  <c r="ED29" i="172" s="1"/>
  <c r="EE29" i="172" s="1"/>
  <c r="EF29" i="172" s="1"/>
  <c r="EG29" i="172" s="1"/>
  <c r="EH29" i="172" s="1"/>
  <c r="EI29" i="172" s="1"/>
  <c r="EJ29" i="172" s="1"/>
  <c r="EK29" i="172" s="1"/>
  <c r="EL29" i="172" s="1"/>
  <c r="EM29" i="172" s="1"/>
  <c r="EN29" i="172" s="1"/>
  <c r="EO29" i="172" s="1"/>
  <c r="EP29" i="172" s="1"/>
  <c r="EQ29" i="172" s="1"/>
  <c r="ER29" i="172" s="1"/>
  <c r="ES29" i="172" s="1"/>
  <c r="ET29" i="172" s="1"/>
  <c r="EU29" i="172" s="1"/>
  <c r="EV29" i="172" s="1"/>
  <c r="EW29" i="172" s="1"/>
  <c r="EX29" i="172" s="1"/>
  <c r="EY29" i="172" s="1"/>
  <c r="EZ29" i="172" s="1"/>
  <c r="FA29" i="172" s="1"/>
  <c r="FB29" i="172" s="1"/>
  <c r="FC29" i="172" s="1"/>
  <c r="FD29" i="172" s="1"/>
  <c r="FE29" i="172" s="1"/>
  <c r="FF29" i="172" s="1"/>
  <c r="FG29" i="172" s="1"/>
  <c r="FH29" i="172" s="1"/>
  <c r="FI29" i="172" s="1"/>
  <c r="FJ29" i="172" s="1"/>
  <c r="FK29" i="172" s="1"/>
  <c r="FL29" i="172" s="1"/>
  <c r="FM29" i="172" s="1"/>
  <c r="FN29" i="172" s="1"/>
  <c r="FO29" i="172" s="1"/>
  <c r="FP29" i="172" s="1"/>
  <c r="FQ29" i="172" s="1"/>
  <c r="FR29" i="172" s="1"/>
  <c r="FS29" i="172" s="1"/>
  <c r="FT29" i="172" s="1"/>
  <c r="FU29" i="172" s="1"/>
  <c r="FV29" i="172" s="1"/>
  <c r="FW29" i="172" s="1"/>
  <c r="FX29" i="172" s="1"/>
  <c r="FY29" i="172" s="1"/>
  <c r="FZ29" i="172" s="1"/>
  <c r="GA29" i="172" s="1"/>
  <c r="GB29" i="172" s="1"/>
  <c r="GC29" i="172" s="1"/>
  <c r="GD29" i="172" s="1"/>
  <c r="GE29" i="172" s="1"/>
  <c r="GF29" i="172" s="1"/>
  <c r="GG29" i="172" s="1"/>
  <c r="GH29" i="172" s="1"/>
  <c r="GI29" i="172" s="1"/>
  <c r="GJ29" i="172" s="1"/>
  <c r="GK29" i="172" s="1"/>
  <c r="GL29" i="172" s="1"/>
  <c r="GM29" i="172" s="1"/>
  <c r="GN29" i="172" s="1"/>
  <c r="GO29" i="172" s="1"/>
  <c r="GP29" i="172" s="1"/>
  <c r="GQ29" i="172" s="1"/>
  <c r="GR29" i="172" s="1"/>
  <c r="GS29" i="172" s="1"/>
  <c r="GT29" i="172" s="1"/>
  <c r="GU29" i="172" s="1"/>
  <c r="GV29" i="172" s="1"/>
  <c r="GW29" i="172" s="1"/>
  <c r="GX29" i="172" s="1"/>
  <c r="GY29" i="172" s="1"/>
  <c r="GZ29" i="172" s="1"/>
  <c r="HA29" i="172" s="1"/>
  <c r="CI30" i="168"/>
  <c r="G125" i="104" s="1"/>
  <c r="CJ29" i="168"/>
  <c r="AD27" i="172"/>
  <c r="BV74" i="172"/>
  <c r="AF37" i="172"/>
  <c r="BV73" i="172"/>
  <c r="AA108" i="104"/>
  <c r="AX108" i="104" s="1"/>
  <c r="AD28" i="172"/>
  <c r="AD29" i="172"/>
  <c r="T61" i="172"/>
  <c r="CJ30" i="173"/>
  <c r="H126" i="104" s="1"/>
  <c r="G32" i="169"/>
  <c r="AE30" i="169"/>
  <c r="CJ30" i="169"/>
  <c r="H130" i="104" s="1"/>
  <c r="CK29" i="169"/>
  <c r="CL29" i="169" s="1"/>
  <c r="CM29" i="169" s="1"/>
  <c r="CN29" i="169" s="1"/>
  <c r="CO29" i="169" s="1"/>
  <c r="CP29" i="169" s="1"/>
  <c r="CQ29" i="169" s="1"/>
  <c r="CR29" i="169" s="1"/>
  <c r="CS29" i="169" s="1"/>
  <c r="CT29" i="169" s="1"/>
  <c r="CU29" i="169" s="1"/>
  <c r="CV29" i="169" s="1"/>
  <c r="CW29" i="169" s="1"/>
  <c r="CX29" i="169" s="1"/>
  <c r="CY29" i="169" s="1"/>
  <c r="CZ29" i="169" s="1"/>
  <c r="DA29" i="169" s="1"/>
  <c r="DB29" i="169" s="1"/>
  <c r="DC29" i="169" s="1"/>
  <c r="DD29" i="169" s="1"/>
  <c r="DE29" i="169" s="1"/>
  <c r="DF29" i="169" s="1"/>
  <c r="DG29" i="169" s="1"/>
  <c r="DH29" i="169" s="1"/>
  <c r="DI29" i="169" s="1"/>
  <c r="DJ29" i="169" s="1"/>
  <c r="DK29" i="169" s="1"/>
  <c r="DL29" i="169" s="1"/>
  <c r="DM29" i="169" s="1"/>
  <c r="DN29" i="169" s="1"/>
  <c r="DO29" i="169" s="1"/>
  <c r="DP29" i="169" s="1"/>
  <c r="DQ29" i="169" s="1"/>
  <c r="DR29" i="169" s="1"/>
  <c r="DS29" i="169" s="1"/>
  <c r="DT29" i="169" s="1"/>
  <c r="DU29" i="169" s="1"/>
  <c r="DV29" i="169" s="1"/>
  <c r="DW29" i="169" s="1"/>
  <c r="DX29" i="169" s="1"/>
  <c r="DY29" i="169" s="1"/>
  <c r="DZ29" i="169" s="1"/>
  <c r="EA29" i="169" s="1"/>
  <c r="EB29" i="169" s="1"/>
  <c r="EC29" i="169" s="1"/>
  <c r="ED29" i="169" s="1"/>
  <c r="EE29" i="169" s="1"/>
  <c r="EF29" i="169" s="1"/>
  <c r="EG29" i="169" s="1"/>
  <c r="EH29" i="169" s="1"/>
  <c r="EI29" i="169" s="1"/>
  <c r="EJ29" i="169" s="1"/>
  <c r="EK29" i="169" s="1"/>
  <c r="EL29" i="169" s="1"/>
  <c r="EM29" i="169" s="1"/>
  <c r="EN29" i="169" s="1"/>
  <c r="EO29" i="169" s="1"/>
  <c r="EP29" i="169" s="1"/>
  <c r="EQ29" i="169" s="1"/>
  <c r="ER29" i="169" s="1"/>
  <c r="ES29" i="169" s="1"/>
  <c r="ET29" i="169" s="1"/>
  <c r="EU29" i="169" s="1"/>
  <c r="EV29" i="169" s="1"/>
  <c r="EW29" i="169" s="1"/>
  <c r="EX29" i="169" s="1"/>
  <c r="EY29" i="169" s="1"/>
  <c r="EZ29" i="169" s="1"/>
  <c r="FA29" i="169" s="1"/>
  <c r="FB29" i="169" s="1"/>
  <c r="FC29" i="169" s="1"/>
  <c r="FD29" i="169" s="1"/>
  <c r="FE29" i="169" s="1"/>
  <c r="FF29" i="169" s="1"/>
  <c r="FG29" i="169" s="1"/>
  <c r="FH29" i="169" s="1"/>
  <c r="FI29" i="169" s="1"/>
  <c r="FJ29" i="169" s="1"/>
  <c r="FK29" i="169" s="1"/>
  <c r="FL29" i="169" s="1"/>
  <c r="FM29" i="169" s="1"/>
  <c r="FN29" i="169" s="1"/>
  <c r="FO29" i="169" s="1"/>
  <c r="FP29" i="169" s="1"/>
  <c r="FQ29" i="169" s="1"/>
  <c r="FR29" i="169" s="1"/>
  <c r="FS29" i="169" s="1"/>
  <c r="FT29" i="169" s="1"/>
  <c r="FU29" i="169" s="1"/>
  <c r="FV29" i="169" s="1"/>
  <c r="FW29" i="169" s="1"/>
  <c r="FX29" i="169" s="1"/>
  <c r="FY29" i="169" s="1"/>
  <c r="FZ29" i="169" s="1"/>
  <c r="GA29" i="169" s="1"/>
  <c r="GB29" i="169" s="1"/>
  <c r="GC29" i="169" s="1"/>
  <c r="GD29" i="169" s="1"/>
  <c r="GE29" i="169" s="1"/>
  <c r="GF29" i="169" s="1"/>
  <c r="GG29" i="169" s="1"/>
  <c r="GH29" i="169" s="1"/>
  <c r="GI29" i="169" s="1"/>
  <c r="GJ29" i="169" s="1"/>
  <c r="GK29" i="169" s="1"/>
  <c r="GL29" i="169" s="1"/>
  <c r="GM29" i="169" s="1"/>
  <c r="GN29" i="169" s="1"/>
  <c r="GO29" i="169" s="1"/>
  <c r="GP29" i="169" s="1"/>
  <c r="GQ29" i="169" s="1"/>
  <c r="GR29" i="169" s="1"/>
  <c r="GS29" i="169" s="1"/>
  <c r="GT29" i="169" s="1"/>
  <c r="GU29" i="169" s="1"/>
  <c r="GV29" i="169" s="1"/>
  <c r="GW29" i="169" s="1"/>
  <c r="GX29" i="169" s="1"/>
  <c r="GY29" i="169" s="1"/>
  <c r="GZ29" i="169" s="1"/>
  <c r="HA29" i="169" s="1"/>
  <c r="BV74" i="171"/>
  <c r="AD27" i="171"/>
  <c r="AD29" i="171"/>
  <c r="T61" i="171"/>
  <c r="AF37" i="171"/>
  <c r="BV73" i="171"/>
  <c r="AD28" i="171"/>
  <c r="AA107" i="104"/>
  <c r="AX107" i="104" s="1"/>
  <c r="F35" i="169"/>
  <c r="CJ30" i="170"/>
  <c r="H127" i="104" s="1"/>
  <c r="CD9" i="168"/>
  <c r="O35" i="168"/>
  <c r="T104" i="104" s="1"/>
  <c r="F32" i="168"/>
  <c r="G104" i="104"/>
  <c r="DQ13" i="168"/>
  <c r="E49" i="3"/>
  <c r="E48" i="3"/>
  <c r="E47" i="3"/>
  <c r="E46" i="3"/>
  <c r="E45" i="3"/>
  <c r="E44" i="3"/>
  <c r="E43" i="3"/>
  <c r="A45" i="3"/>
  <c r="J29" i="3" s="1"/>
  <c r="A46" i="3"/>
  <c r="J30" i="3" s="1"/>
  <c r="A47" i="3"/>
  <c r="J31" i="3" s="1"/>
  <c r="A48" i="3"/>
  <c r="J32" i="3" s="1"/>
  <c r="A49" i="3"/>
  <c r="J33" i="3" s="1"/>
  <c r="A44" i="3"/>
  <c r="J28" i="3" s="1"/>
  <c r="A43" i="3"/>
  <c r="J27" i="3" s="1"/>
  <c r="E42" i="3"/>
  <c r="A42" i="3"/>
  <c r="J26" i="3" s="1"/>
  <c r="F32" i="170" l="1"/>
  <c r="CO31" i="168"/>
  <c r="L115" i="104"/>
  <c r="DA7" i="168"/>
  <c r="CZ28" i="168"/>
  <c r="T106" i="104"/>
  <c r="F35" i="170"/>
  <c r="H106" i="104" s="1"/>
  <c r="DF9" i="173"/>
  <c r="DE28" i="173"/>
  <c r="L116" i="104"/>
  <c r="CO31" i="173"/>
  <c r="CD20" i="170"/>
  <c r="M20" i="170"/>
  <c r="AE30" i="173"/>
  <c r="DI13" i="170"/>
  <c r="DH28" i="170"/>
  <c r="CD21" i="173"/>
  <c r="O35" i="173"/>
  <c r="M21" i="173"/>
  <c r="CK30" i="171"/>
  <c r="I128" i="104" s="1"/>
  <c r="CK30" i="172"/>
  <c r="I129" i="104" s="1"/>
  <c r="AC33" i="172"/>
  <c r="AC108" i="104"/>
  <c r="AC33" i="171"/>
  <c r="AC107" i="104"/>
  <c r="AD29" i="173"/>
  <c r="BV73" i="173"/>
  <c r="BV74" i="173"/>
  <c r="T61" i="173"/>
  <c r="AF37" i="173"/>
  <c r="AD28" i="173"/>
  <c r="AD27" i="173"/>
  <c r="AA105" i="104"/>
  <c r="AX105" i="104" s="1"/>
  <c r="CK30" i="173"/>
  <c r="I126" i="104" s="1"/>
  <c r="F35" i="168"/>
  <c r="CK30" i="170"/>
  <c r="I127" i="104" s="1"/>
  <c r="AC32" i="172"/>
  <c r="AB108" i="104"/>
  <c r="G32" i="168"/>
  <c r="AE30" i="168"/>
  <c r="H109" i="104"/>
  <c r="G35" i="169"/>
  <c r="AE31" i="169"/>
  <c r="AC34" i="171"/>
  <c r="AD107" i="104"/>
  <c r="T61" i="169"/>
  <c r="AF37" i="169"/>
  <c r="BV73" i="169"/>
  <c r="AA109" i="104"/>
  <c r="AX109" i="104" s="1"/>
  <c r="AD27" i="169"/>
  <c r="BV74" i="169"/>
  <c r="AD28" i="169"/>
  <c r="AD29" i="169"/>
  <c r="CJ30" i="168"/>
  <c r="H125" i="104" s="1"/>
  <c r="CK29" i="168"/>
  <c r="CL29" i="168" s="1"/>
  <c r="CM29" i="168" s="1"/>
  <c r="CN29" i="168" s="1"/>
  <c r="CO29" i="168" s="1"/>
  <c r="CP29" i="168" s="1"/>
  <c r="CQ29" i="168" s="1"/>
  <c r="CR29" i="168" s="1"/>
  <c r="CS29" i="168" s="1"/>
  <c r="CT29" i="168" s="1"/>
  <c r="CU29" i="168" s="1"/>
  <c r="CV29" i="168" s="1"/>
  <c r="CW29" i="168" s="1"/>
  <c r="CX29" i="168" s="1"/>
  <c r="CY29" i="168" s="1"/>
  <c r="CZ29" i="168" s="1"/>
  <c r="DA29" i="168" s="1"/>
  <c r="DB29" i="168" s="1"/>
  <c r="DC29" i="168" s="1"/>
  <c r="DD29" i="168" s="1"/>
  <c r="DE29" i="168" s="1"/>
  <c r="DF29" i="168" s="1"/>
  <c r="DG29" i="168" s="1"/>
  <c r="DH29" i="168" s="1"/>
  <c r="DI29" i="168" s="1"/>
  <c r="DJ29" i="168" s="1"/>
  <c r="DK29" i="168" s="1"/>
  <c r="DL29" i="168" s="1"/>
  <c r="DM29" i="168" s="1"/>
  <c r="DN29" i="168" s="1"/>
  <c r="DO29" i="168" s="1"/>
  <c r="DP29" i="168" s="1"/>
  <c r="DQ29" i="168" s="1"/>
  <c r="DR29" i="168" s="1"/>
  <c r="DS29" i="168" s="1"/>
  <c r="DT29" i="168" s="1"/>
  <c r="DU29" i="168" s="1"/>
  <c r="DV29" i="168" s="1"/>
  <c r="DW29" i="168" s="1"/>
  <c r="DX29" i="168" s="1"/>
  <c r="DY29" i="168" s="1"/>
  <c r="DZ29" i="168" s="1"/>
  <c r="EA29" i="168" s="1"/>
  <c r="EB29" i="168" s="1"/>
  <c r="EC29" i="168" s="1"/>
  <c r="ED29" i="168" s="1"/>
  <c r="EE29" i="168" s="1"/>
  <c r="EF29" i="168" s="1"/>
  <c r="EG29" i="168" s="1"/>
  <c r="EH29" i="168" s="1"/>
  <c r="EI29" i="168" s="1"/>
  <c r="EJ29" i="168" s="1"/>
  <c r="EK29" i="168" s="1"/>
  <c r="EL29" i="168" s="1"/>
  <c r="EM29" i="168" s="1"/>
  <c r="EN29" i="168" s="1"/>
  <c r="EO29" i="168" s="1"/>
  <c r="EP29" i="168" s="1"/>
  <c r="EQ29" i="168" s="1"/>
  <c r="ER29" i="168" s="1"/>
  <c r="ES29" i="168" s="1"/>
  <c r="ET29" i="168" s="1"/>
  <c r="EU29" i="168" s="1"/>
  <c r="EV29" i="168" s="1"/>
  <c r="EW29" i="168" s="1"/>
  <c r="EX29" i="168" s="1"/>
  <c r="EY29" i="168" s="1"/>
  <c r="EZ29" i="168" s="1"/>
  <c r="FA29" i="168" s="1"/>
  <c r="FB29" i="168" s="1"/>
  <c r="FC29" i="168" s="1"/>
  <c r="FD29" i="168" s="1"/>
  <c r="FE29" i="168" s="1"/>
  <c r="FF29" i="168" s="1"/>
  <c r="FG29" i="168" s="1"/>
  <c r="FH29" i="168" s="1"/>
  <c r="FI29" i="168" s="1"/>
  <c r="FJ29" i="168" s="1"/>
  <c r="FK29" i="168" s="1"/>
  <c r="FL29" i="168" s="1"/>
  <c r="FM29" i="168" s="1"/>
  <c r="FN29" i="168" s="1"/>
  <c r="FO29" i="168" s="1"/>
  <c r="FP29" i="168" s="1"/>
  <c r="FQ29" i="168" s="1"/>
  <c r="FR29" i="168" s="1"/>
  <c r="FS29" i="168" s="1"/>
  <c r="FT29" i="168" s="1"/>
  <c r="FU29" i="168" s="1"/>
  <c r="FV29" i="168" s="1"/>
  <c r="FW29" i="168" s="1"/>
  <c r="FX29" i="168" s="1"/>
  <c r="FY29" i="168" s="1"/>
  <c r="FZ29" i="168" s="1"/>
  <c r="GA29" i="168" s="1"/>
  <c r="GB29" i="168" s="1"/>
  <c r="GC29" i="168" s="1"/>
  <c r="GD29" i="168" s="1"/>
  <c r="GE29" i="168" s="1"/>
  <c r="GF29" i="168" s="1"/>
  <c r="GG29" i="168" s="1"/>
  <c r="GH29" i="168" s="1"/>
  <c r="GI29" i="168" s="1"/>
  <c r="GJ29" i="168" s="1"/>
  <c r="GK29" i="168" s="1"/>
  <c r="GL29" i="168" s="1"/>
  <c r="GM29" i="168" s="1"/>
  <c r="GN29" i="168" s="1"/>
  <c r="GO29" i="168" s="1"/>
  <c r="GP29" i="168" s="1"/>
  <c r="GQ29" i="168" s="1"/>
  <c r="GR29" i="168" s="1"/>
  <c r="GS29" i="168" s="1"/>
  <c r="GT29" i="168" s="1"/>
  <c r="GU29" i="168" s="1"/>
  <c r="GV29" i="168" s="1"/>
  <c r="GW29" i="168" s="1"/>
  <c r="GX29" i="168" s="1"/>
  <c r="GY29" i="168" s="1"/>
  <c r="GZ29" i="168" s="1"/>
  <c r="HA29" i="168" s="1"/>
  <c r="CK30" i="169"/>
  <c r="I130" i="104" s="1"/>
  <c r="AC32" i="171"/>
  <c r="AB107" i="104"/>
  <c r="AD108" i="104"/>
  <c r="AC34" i="172"/>
  <c r="DR13" i="168"/>
  <c r="A38" i="3"/>
  <c r="J22" i="3" s="1"/>
  <c r="A39" i="3"/>
  <c r="J23" i="3" s="1"/>
  <c r="A40" i="3"/>
  <c r="J24" i="3" s="1"/>
  <c r="A41" i="3"/>
  <c r="J25" i="3" s="1"/>
  <c r="E22" i="3"/>
  <c r="E23" i="3"/>
  <c r="E24" i="3"/>
  <c r="E25" i="3"/>
  <c r="E26" i="3"/>
  <c r="E27" i="3"/>
  <c r="E28" i="3"/>
  <c r="E29" i="3"/>
  <c r="E30" i="3"/>
  <c r="E31" i="3"/>
  <c r="E32" i="3"/>
  <c r="E33" i="3"/>
  <c r="E34" i="3"/>
  <c r="E35" i="3"/>
  <c r="E36" i="3"/>
  <c r="E37" i="3"/>
  <c r="E38" i="3"/>
  <c r="E39" i="3"/>
  <c r="E40" i="3"/>
  <c r="E41" i="3"/>
  <c r="E21" i="3"/>
  <c r="G35" i="170" l="1"/>
  <c r="G32" i="170"/>
  <c r="AE30" i="170"/>
  <c r="AE31" i="170"/>
  <c r="M115" i="104"/>
  <c r="CP31" i="168"/>
  <c r="DB7" i="168"/>
  <c r="DA28" i="168"/>
  <c r="DG9" i="173"/>
  <c r="DF28" i="173"/>
  <c r="M116" i="104"/>
  <c r="CP31" i="173"/>
  <c r="DJ13" i="170"/>
  <c r="DI28" i="170"/>
  <c r="T105" i="104"/>
  <c r="F35" i="173"/>
  <c r="CL30" i="171"/>
  <c r="J128" i="104" s="1"/>
  <c r="CL30" i="172"/>
  <c r="J129" i="104" s="1"/>
  <c r="CL30" i="173"/>
  <c r="J126" i="104" s="1"/>
  <c r="CL30" i="169"/>
  <c r="J130" i="104" s="1"/>
  <c r="AC34" i="173"/>
  <c r="AD105" i="104"/>
  <c r="AD29" i="168"/>
  <c r="AF37" i="168"/>
  <c r="T61" i="168"/>
  <c r="AD28" i="168"/>
  <c r="AA104" i="104"/>
  <c r="AD27" i="168"/>
  <c r="BV74" i="168"/>
  <c r="BV73" i="168"/>
  <c r="AC32" i="173"/>
  <c r="AB105" i="104"/>
  <c r="AD109" i="104"/>
  <c r="AC34" i="169"/>
  <c r="AC33" i="173"/>
  <c r="AC105" i="104"/>
  <c r="CK30" i="168"/>
  <c r="I125" i="104" s="1"/>
  <c r="AC33" i="169"/>
  <c r="AC109" i="104"/>
  <c r="CL30" i="170"/>
  <c r="J127" i="104" s="1"/>
  <c r="AB109" i="104"/>
  <c r="AC32" i="169"/>
  <c r="H104" i="104"/>
  <c r="G35" i="168"/>
  <c r="AE31" i="168"/>
  <c r="DS13" i="168"/>
  <c r="G101" i="3"/>
  <c r="F101" i="3"/>
  <c r="E101" i="3"/>
  <c r="D101" i="3"/>
  <c r="C101" i="3"/>
  <c r="B101" i="3"/>
  <c r="A101" i="3"/>
  <c r="A37" i="3"/>
  <c r="A36" i="3"/>
  <c r="J20" i="3" s="1"/>
  <c r="A35" i="3"/>
  <c r="J19" i="3" s="1"/>
  <c r="A34" i="3"/>
  <c r="J18" i="3" s="1"/>
  <c r="A33" i="3"/>
  <c r="J17" i="3" s="1"/>
  <c r="A32" i="3"/>
  <c r="J16" i="3" s="1"/>
  <c r="A31" i="3"/>
  <c r="J15" i="3" s="1"/>
  <c r="A30" i="3"/>
  <c r="J14" i="3" s="1"/>
  <c r="A29" i="3"/>
  <c r="J13" i="3" s="1"/>
  <c r="A28" i="3"/>
  <c r="J12" i="3" s="1"/>
  <c r="A27" i="3"/>
  <c r="J11" i="3" s="1"/>
  <c r="A26" i="3"/>
  <c r="J10" i="3" s="1"/>
  <c r="A25" i="3"/>
  <c r="J9" i="3" s="1"/>
  <c r="A24" i="3"/>
  <c r="J8" i="3" s="1"/>
  <c r="A23" i="3"/>
  <c r="J7" i="3" s="1"/>
  <c r="A22" i="3"/>
  <c r="J6" i="3" s="1"/>
  <c r="A21" i="3"/>
  <c r="BV75" i="170" l="1"/>
  <c r="AD28" i="170"/>
  <c r="BV74" i="170"/>
  <c r="T61" i="170"/>
  <c r="AD27" i="170"/>
  <c r="AD29" i="170"/>
  <c r="AF37" i="170"/>
  <c r="AA106" i="104"/>
  <c r="AX106" i="104" s="1"/>
  <c r="BV73" i="170"/>
  <c r="N115" i="104"/>
  <c r="CQ31" i="168"/>
  <c r="DB28" i="168"/>
  <c r="DC7" i="168"/>
  <c r="DH9" i="173"/>
  <c r="DG28" i="173"/>
  <c r="N116" i="104"/>
  <c r="CQ31" i="173"/>
  <c r="DK13" i="170"/>
  <c r="DJ28" i="170"/>
  <c r="G35" i="173"/>
  <c r="H105" i="104"/>
  <c r="AE31" i="173"/>
  <c r="CM30" i="171"/>
  <c r="K128" i="104" s="1"/>
  <c r="CM30" i="172"/>
  <c r="K129" i="104" s="1"/>
  <c r="AC32" i="168"/>
  <c r="AB104" i="104"/>
  <c r="CM30" i="169"/>
  <c r="K130" i="104" s="1"/>
  <c r="CM30" i="170"/>
  <c r="K127" i="104" s="1"/>
  <c r="AC104" i="104"/>
  <c r="AC33" i="168"/>
  <c r="CL30" i="168"/>
  <c r="J125" i="104" s="1"/>
  <c r="CM30" i="173"/>
  <c r="K126" i="104" s="1"/>
  <c r="AC34" i="168"/>
  <c r="AD104" i="104"/>
  <c r="DT13" i="168"/>
  <c r="AX104" i="104"/>
  <c r="J21" i="3"/>
  <c r="J5" i="3"/>
  <c r="AC32" i="170" l="1"/>
  <c r="AB106" i="104"/>
  <c r="AD106" i="104"/>
  <c r="AC34" i="170"/>
  <c r="AC106" i="104"/>
  <c r="AC33" i="170"/>
  <c r="O115" i="104"/>
  <c r="CR31" i="168"/>
  <c r="DD7" i="168"/>
  <c r="DC28" i="168"/>
  <c r="DI9" i="173"/>
  <c r="DH28" i="173"/>
  <c r="O116" i="104"/>
  <c r="CR31" i="173"/>
  <c r="DL13" i="170"/>
  <c r="DK28" i="170"/>
  <c r="CN30" i="171"/>
  <c r="L128" i="104" s="1"/>
  <c r="CN30" i="172"/>
  <c r="L129" i="104" s="1"/>
  <c r="CN30" i="170"/>
  <c r="L127" i="104" s="1"/>
  <c r="CN30" i="173"/>
  <c r="L126" i="104" s="1"/>
  <c r="CM30" i="168"/>
  <c r="K125" i="104" s="1"/>
  <c r="CN30" i="169"/>
  <c r="L130" i="104" s="1"/>
  <c r="DU13" i="168"/>
  <c r="AH28" i="104"/>
  <c r="AI26" i="104"/>
  <c r="AB26" i="5"/>
  <c r="U26" i="5"/>
  <c r="N26" i="5"/>
  <c r="G26" i="5"/>
  <c r="AB22" i="5"/>
  <c r="G22" i="5"/>
  <c r="G21" i="5"/>
  <c r="AB20" i="5"/>
  <c r="G20" i="5"/>
  <c r="U19" i="5"/>
  <c r="N19" i="5"/>
  <c r="G19" i="5"/>
  <c r="AB18" i="5"/>
  <c r="U18" i="5"/>
  <c r="N18" i="5"/>
  <c r="AB17" i="5"/>
  <c r="U17" i="5"/>
  <c r="E5" i="5" s="1"/>
  <c r="F5" i="5" s="1"/>
  <c r="N17" i="5"/>
  <c r="G17" i="5"/>
  <c r="AB16" i="5"/>
  <c r="U16" i="5"/>
  <c r="N16" i="5"/>
  <c r="G16" i="5"/>
  <c r="G13" i="5"/>
  <c r="AB12" i="5"/>
  <c r="E6" i="5" s="1"/>
  <c r="F6" i="5" s="1"/>
  <c r="N12" i="5"/>
  <c r="G12" i="5"/>
  <c r="AB11" i="5"/>
  <c r="U11" i="5"/>
  <c r="N11" i="5"/>
  <c r="E4" i="5" s="1"/>
  <c r="F4" i="5" s="1"/>
  <c r="G11" i="5"/>
  <c r="E3" i="5" s="1"/>
  <c r="F3" i="5" s="1"/>
  <c r="CS31" i="168" l="1"/>
  <c r="P115" i="104"/>
  <c r="DE7" i="168"/>
  <c r="DD28" i="168"/>
  <c r="DJ9" i="173"/>
  <c r="DI28" i="173"/>
  <c r="P116" i="104"/>
  <c r="CS31" i="173"/>
  <c r="DM13" i="170"/>
  <c r="DL28" i="170"/>
  <c r="CO30" i="171"/>
  <c r="M128" i="104" s="1"/>
  <c r="CO30" i="172"/>
  <c r="M129" i="104" s="1"/>
  <c r="CO30" i="173"/>
  <c r="M126" i="104" s="1"/>
  <c r="CO30" i="169"/>
  <c r="M130" i="104" s="1"/>
  <c r="CO30" i="170"/>
  <c r="M127" i="104" s="1"/>
  <c r="CN30" i="168"/>
  <c r="L125" i="104" s="1"/>
  <c r="DV13" i="168"/>
  <c r="AG28" i="104"/>
  <c r="AG27" i="104"/>
  <c r="AI28" i="104"/>
  <c r="AG26" i="104"/>
  <c r="AI27" i="104"/>
  <c r="AH26" i="104"/>
  <c r="AI24" i="104"/>
  <c r="AI29" i="104"/>
  <c r="AG24" i="104"/>
  <c r="AG29" i="104"/>
  <c r="AH24" i="104"/>
  <c r="AH29" i="104"/>
  <c r="AH27" i="104"/>
  <c r="F7" i="5"/>
  <c r="CT31" i="168" l="1"/>
  <c r="Q115" i="104"/>
  <c r="DE28" i="168"/>
  <c r="DF7" i="168"/>
  <c r="DK9" i="173"/>
  <c r="DJ28" i="173"/>
  <c r="Q116" i="104"/>
  <c r="CT31" i="173"/>
  <c r="DN13" i="170"/>
  <c r="DM28" i="170"/>
  <c r="CP30" i="171"/>
  <c r="N128" i="104" s="1"/>
  <c r="CP30" i="172"/>
  <c r="N129" i="104" s="1"/>
  <c r="CP30" i="170"/>
  <c r="N127" i="104" s="1"/>
  <c r="CP30" i="169"/>
  <c r="N130" i="104" s="1"/>
  <c r="CP30" i="173"/>
  <c r="N126" i="104" s="1"/>
  <c r="CO30" i="168"/>
  <c r="M125" i="104" s="1"/>
  <c r="DW13" i="168"/>
  <c r="R115" i="104" l="1"/>
  <c r="CU31" i="168"/>
  <c r="DF28" i="168"/>
  <c r="DG7" i="168"/>
  <c r="DL9" i="173"/>
  <c r="DK28" i="173"/>
  <c r="R116" i="104"/>
  <c r="CU31" i="173"/>
  <c r="DO13" i="170"/>
  <c r="DN28" i="170"/>
  <c r="CQ30" i="171"/>
  <c r="O128" i="104" s="1"/>
  <c r="CQ30" i="172"/>
  <c r="O129" i="104" s="1"/>
  <c r="CP30" i="168"/>
  <c r="N125" i="104" s="1"/>
  <c r="CQ30" i="169"/>
  <c r="O130" i="104" s="1"/>
  <c r="CQ30" i="173"/>
  <c r="O126" i="104" s="1"/>
  <c r="CQ30" i="170"/>
  <c r="O127" i="104" s="1"/>
  <c r="DX13" i="168"/>
  <c r="CV31" i="168" l="1"/>
  <c r="S115" i="104"/>
  <c r="DH7" i="168"/>
  <c r="DG28" i="168"/>
  <c r="DM9" i="173"/>
  <c r="DL28" i="173"/>
  <c r="S116" i="104"/>
  <c r="CV31" i="173"/>
  <c r="DP13" i="170"/>
  <c r="DO28" i="170"/>
  <c r="CR30" i="171"/>
  <c r="P128" i="104" s="1"/>
  <c r="CR30" i="172"/>
  <c r="P129" i="104" s="1"/>
  <c r="CR30" i="170"/>
  <c r="P127" i="104" s="1"/>
  <c r="CQ30" i="168"/>
  <c r="O125" i="104" s="1"/>
  <c r="CR30" i="169"/>
  <c r="P130" i="104" s="1"/>
  <c r="CR30" i="173"/>
  <c r="P126" i="104" s="1"/>
  <c r="DY13" i="168"/>
  <c r="T115" i="104" l="1"/>
  <c r="CW31" i="168"/>
  <c r="DH28" i="168"/>
  <c r="DI7" i="168"/>
  <c r="DN9" i="173"/>
  <c r="DM28" i="173"/>
  <c r="T116" i="104"/>
  <c r="CW31" i="173"/>
  <c r="DQ13" i="170"/>
  <c r="DP28" i="170"/>
  <c r="CS30" i="171"/>
  <c r="Q128" i="104" s="1"/>
  <c r="CS30" i="172"/>
  <c r="Q129" i="104" s="1"/>
  <c r="CS30" i="169"/>
  <c r="Q130" i="104" s="1"/>
  <c r="CR30" i="168"/>
  <c r="P125" i="104" s="1"/>
  <c r="CS30" i="170"/>
  <c r="Q127" i="104" s="1"/>
  <c r="CS30" i="173"/>
  <c r="Q126" i="104" s="1"/>
  <c r="DZ13" i="168"/>
  <c r="U115" i="104" l="1"/>
  <c r="CX31" i="168"/>
  <c r="DI28" i="168"/>
  <c r="DJ7" i="168"/>
  <c r="DO9" i="173"/>
  <c r="DN28" i="173"/>
  <c r="U116" i="104"/>
  <c r="CX31" i="173"/>
  <c r="DR13" i="170"/>
  <c r="DQ28" i="170"/>
  <c r="CT30" i="171"/>
  <c r="R128" i="104" s="1"/>
  <c r="CT30" i="172"/>
  <c r="R129" i="104" s="1"/>
  <c r="CT30" i="170"/>
  <c r="R127" i="104" s="1"/>
  <c r="CS30" i="168"/>
  <c r="Q125" i="104" s="1"/>
  <c r="CT30" i="173"/>
  <c r="R126" i="104" s="1"/>
  <c r="CT30" i="169"/>
  <c r="R130" i="104" s="1"/>
  <c r="EA13" i="168"/>
  <c r="CY31" i="168" l="1"/>
  <c r="V115" i="104"/>
  <c r="DJ28" i="168"/>
  <c r="DK7" i="168"/>
  <c r="DP9" i="173"/>
  <c r="DO28" i="173"/>
  <c r="V116" i="104"/>
  <c r="CY31" i="173"/>
  <c r="DS13" i="170"/>
  <c r="DR28" i="170"/>
  <c r="CU30" i="171"/>
  <c r="S128" i="104" s="1"/>
  <c r="CU30" i="172"/>
  <c r="S129" i="104" s="1"/>
  <c r="CT30" i="168"/>
  <c r="R125" i="104" s="1"/>
  <c r="CU30" i="170"/>
  <c r="S127" i="104" s="1"/>
  <c r="CU30" i="173"/>
  <c r="S126" i="104" s="1"/>
  <c r="CU30" i="169"/>
  <c r="S130" i="104" s="1"/>
  <c r="EB13" i="168"/>
  <c r="W115" i="104" l="1"/>
  <c r="CZ31" i="168"/>
  <c r="DL7" i="168"/>
  <c r="DK28" i="168"/>
  <c r="DQ9" i="173"/>
  <c r="DP28" i="173"/>
  <c r="W116" i="104"/>
  <c r="CZ31" i="173"/>
  <c r="DT13" i="170"/>
  <c r="DS28" i="170"/>
  <c r="CV30" i="171"/>
  <c r="T128" i="104" s="1"/>
  <c r="CV30" i="172"/>
  <c r="T129" i="104" s="1"/>
  <c r="CV30" i="170"/>
  <c r="T127" i="104" s="1"/>
  <c r="CV30" i="173"/>
  <c r="T126" i="104" s="1"/>
  <c r="CV30" i="169"/>
  <c r="T130" i="104" s="1"/>
  <c r="CU30" i="168"/>
  <c r="S125" i="104" s="1"/>
  <c r="EC13" i="168"/>
  <c r="DA31" i="168" l="1"/>
  <c r="X115" i="104"/>
  <c r="DM7" i="168"/>
  <c r="DL28" i="168"/>
  <c r="DR9" i="173"/>
  <c r="DQ28" i="173"/>
  <c r="X116" i="104"/>
  <c r="DA31" i="173"/>
  <c r="DU13" i="170"/>
  <c r="DT28" i="170"/>
  <c r="CW30" i="171"/>
  <c r="U128" i="104" s="1"/>
  <c r="CW30" i="172"/>
  <c r="U129" i="104" s="1"/>
  <c r="CW30" i="169"/>
  <c r="U130" i="104" s="1"/>
  <c r="CW30" i="173"/>
  <c r="U126" i="104" s="1"/>
  <c r="CV30" i="168"/>
  <c r="T125" i="104" s="1"/>
  <c r="CW30" i="170"/>
  <c r="U127" i="104" s="1"/>
  <c r="ED13" i="168"/>
  <c r="Y115" i="104" l="1"/>
  <c r="DB31" i="168"/>
  <c r="DM28" i="168"/>
  <c r="DN7" i="168"/>
  <c r="DS9" i="173"/>
  <c r="DR28" i="173"/>
  <c r="Y116" i="104"/>
  <c r="DB31" i="173"/>
  <c r="DV13" i="170"/>
  <c r="DU28" i="170"/>
  <c r="CX30" i="171"/>
  <c r="V128" i="104" s="1"/>
  <c r="CX30" i="172"/>
  <c r="V129" i="104" s="1"/>
  <c r="CX30" i="170"/>
  <c r="V127" i="104" s="1"/>
  <c r="CW30" i="168"/>
  <c r="U125" i="104" s="1"/>
  <c r="CX30" i="173"/>
  <c r="V126" i="104" s="1"/>
  <c r="CX30" i="169"/>
  <c r="V130" i="104" s="1"/>
  <c r="EE13" i="168"/>
  <c r="Z115" i="104" l="1"/>
  <c r="DC31" i="168"/>
  <c r="DN28" i="168"/>
  <c r="DO7" i="168"/>
  <c r="DT9" i="173"/>
  <c r="DS28" i="173"/>
  <c r="Z116" i="104"/>
  <c r="DC31" i="173"/>
  <c r="DW13" i="170"/>
  <c r="DV28" i="170"/>
  <c r="CY30" i="171"/>
  <c r="W128" i="104" s="1"/>
  <c r="CY30" i="172"/>
  <c r="W129" i="104" s="1"/>
  <c r="CY30" i="173"/>
  <c r="W126" i="104" s="1"/>
  <c r="CX30" i="168"/>
  <c r="V125" i="104" s="1"/>
  <c r="CY30" i="170"/>
  <c r="W127" i="104" s="1"/>
  <c r="CY30" i="169"/>
  <c r="W130" i="104" s="1"/>
  <c r="EF13" i="168"/>
  <c r="AA115" i="104" l="1"/>
  <c r="DD31" i="168"/>
  <c r="DO28" i="168"/>
  <c r="DP7" i="168"/>
  <c r="DU9" i="173"/>
  <c r="DT28" i="173"/>
  <c r="AA116" i="104"/>
  <c r="DD31" i="173"/>
  <c r="DX13" i="170"/>
  <c r="DW28" i="170"/>
  <c r="CZ30" i="171"/>
  <c r="X128" i="104" s="1"/>
  <c r="CZ30" i="172"/>
  <c r="X129" i="104" s="1"/>
  <c r="CY30" i="168"/>
  <c r="W125" i="104" s="1"/>
  <c r="CZ30" i="169"/>
  <c r="X130" i="104" s="1"/>
  <c r="CZ30" i="170"/>
  <c r="X127" i="104" s="1"/>
  <c r="CZ30" i="173"/>
  <c r="X126" i="104" s="1"/>
  <c r="EG13" i="168"/>
  <c r="D1" i="98"/>
  <c r="D3" i="104"/>
  <c r="A1" i="56"/>
  <c r="AB115" i="104" l="1"/>
  <c r="DE31" i="168"/>
  <c r="DQ7" i="168"/>
  <c r="DP28" i="168"/>
  <c r="DV9" i="173"/>
  <c r="DU28" i="173"/>
  <c r="AB116" i="104"/>
  <c r="DE31" i="173"/>
  <c r="DX28" i="170"/>
  <c r="DY13" i="170"/>
  <c r="DA30" i="171"/>
  <c r="Y128" i="104" s="1"/>
  <c r="DA30" i="172"/>
  <c r="Y129" i="104" s="1"/>
  <c r="DA30" i="169"/>
  <c r="Y130" i="104" s="1"/>
  <c r="DA30" i="173"/>
  <c r="Y126" i="104" s="1"/>
  <c r="DA30" i="170"/>
  <c r="Y127" i="104" s="1"/>
  <c r="CZ30" i="168"/>
  <c r="X125" i="104" s="1"/>
  <c r="EH13" i="168"/>
  <c r="AC115" i="104" l="1"/>
  <c r="DF31" i="168"/>
  <c r="DQ28" i="168"/>
  <c r="DR7" i="168"/>
  <c r="DW9" i="173"/>
  <c r="DV28" i="173"/>
  <c r="AC116" i="104"/>
  <c r="DF31" i="173"/>
  <c r="DZ13" i="170"/>
  <c r="DY28" i="170"/>
  <c r="DB30" i="171"/>
  <c r="Z128" i="104" s="1"/>
  <c r="DB30" i="172"/>
  <c r="Z129" i="104" s="1"/>
  <c r="DB30" i="173"/>
  <c r="Z126" i="104" s="1"/>
  <c r="DA30" i="168"/>
  <c r="Y125" i="104" s="1"/>
  <c r="DB30" i="170"/>
  <c r="Z127" i="104" s="1"/>
  <c r="DB30" i="169"/>
  <c r="Z130" i="104" s="1"/>
  <c r="EI13" i="168"/>
  <c r="AD115" i="104" l="1"/>
  <c r="DG31" i="168"/>
  <c r="DR28" i="168"/>
  <c r="DS7" i="168"/>
  <c r="DX9" i="173"/>
  <c r="DW28" i="173"/>
  <c r="AD116" i="104"/>
  <c r="DG31" i="173"/>
  <c r="EA13" i="170"/>
  <c r="DZ28" i="170"/>
  <c r="DC30" i="171"/>
  <c r="AA128" i="104" s="1"/>
  <c r="DC30" i="172"/>
  <c r="AA129" i="104" s="1"/>
  <c r="DB30" i="168"/>
  <c r="Z125" i="104" s="1"/>
  <c r="DC30" i="169"/>
  <c r="AA130" i="104" s="1"/>
  <c r="DC30" i="173"/>
  <c r="AA126" i="104" s="1"/>
  <c r="DC30" i="170"/>
  <c r="AA127" i="104" s="1"/>
  <c r="EJ13" i="168"/>
  <c r="AE115" i="104" l="1"/>
  <c r="DH31" i="168"/>
  <c r="DT7" i="168"/>
  <c r="DS28" i="168"/>
  <c r="DX28" i="173"/>
  <c r="DY9" i="173"/>
  <c r="AE116" i="104"/>
  <c r="DH31" i="173"/>
  <c r="EB13" i="170"/>
  <c r="EA28" i="170"/>
  <c r="DD30" i="171"/>
  <c r="AB128" i="104" s="1"/>
  <c r="DD30" i="172"/>
  <c r="AB129" i="104" s="1"/>
  <c r="DD30" i="173"/>
  <c r="AB126" i="104" s="1"/>
  <c r="DD30" i="169"/>
  <c r="AB130" i="104" s="1"/>
  <c r="DC30" i="168"/>
  <c r="AA125" i="104" s="1"/>
  <c r="DD30" i="170"/>
  <c r="AB127" i="104" s="1"/>
  <c r="EK13" i="168"/>
  <c r="AF115" i="104" l="1"/>
  <c r="DI31" i="168"/>
  <c r="DT28" i="168"/>
  <c r="DU7" i="168"/>
  <c r="DZ9" i="173"/>
  <c r="DY28" i="173"/>
  <c r="AF116" i="104"/>
  <c r="DI31" i="173"/>
  <c r="EC13" i="170"/>
  <c r="EB28" i="170"/>
  <c r="DE30" i="171"/>
  <c r="AC128" i="104" s="1"/>
  <c r="DE30" i="172"/>
  <c r="AC129" i="104" s="1"/>
  <c r="DD30" i="168"/>
  <c r="AB125" i="104" s="1"/>
  <c r="DE30" i="170"/>
  <c r="AC127" i="104" s="1"/>
  <c r="DE30" i="169"/>
  <c r="AC130" i="104" s="1"/>
  <c r="DE30" i="173"/>
  <c r="AC126" i="104" s="1"/>
  <c r="EL13" i="168"/>
  <c r="AG115" i="104" l="1"/>
  <c r="DJ31" i="168"/>
  <c r="DU28" i="168"/>
  <c r="DV7" i="168"/>
  <c r="EA9" i="173"/>
  <c r="DZ28" i="173"/>
  <c r="AG116" i="104"/>
  <c r="DJ31" i="173"/>
  <c r="ED13" i="170"/>
  <c r="EC28" i="170"/>
  <c r="DF30" i="171"/>
  <c r="AD128" i="104" s="1"/>
  <c r="DF30" i="172"/>
  <c r="AD129" i="104" s="1"/>
  <c r="DF30" i="170"/>
  <c r="AD127" i="104" s="1"/>
  <c r="DF30" i="173"/>
  <c r="AD126" i="104" s="1"/>
  <c r="DF30" i="169"/>
  <c r="AD130" i="104" s="1"/>
  <c r="DE30" i="168"/>
  <c r="AC125" i="104" s="1"/>
  <c r="EM13" i="168"/>
  <c r="AH115" i="104" l="1"/>
  <c r="DK31" i="168"/>
  <c r="DW7" i="168"/>
  <c r="DV28" i="168"/>
  <c r="EB9" i="173"/>
  <c r="EA28" i="173"/>
  <c r="AH116" i="104"/>
  <c r="DK31" i="173"/>
  <c r="EE13" i="170"/>
  <c r="ED28" i="170"/>
  <c r="DG30" i="171"/>
  <c r="AE128" i="104" s="1"/>
  <c r="DG30" i="172"/>
  <c r="AE129" i="104" s="1"/>
  <c r="DG30" i="169"/>
  <c r="AE130" i="104" s="1"/>
  <c r="DG30" i="173"/>
  <c r="AE126" i="104" s="1"/>
  <c r="DF30" i="168"/>
  <c r="AD125" i="104" s="1"/>
  <c r="DG30" i="170"/>
  <c r="AE127" i="104" s="1"/>
  <c r="EN13" i="168"/>
  <c r="AI115" i="104" l="1"/>
  <c r="DL31" i="168"/>
  <c r="DW28" i="168"/>
  <c r="DX7" i="168"/>
  <c r="EC9" i="173"/>
  <c r="EB28" i="173"/>
  <c r="AI116" i="104"/>
  <c r="DL31" i="173"/>
  <c r="EF13" i="170"/>
  <c r="EE28" i="170"/>
  <c r="DH30" i="171"/>
  <c r="AF128" i="104" s="1"/>
  <c r="DH30" i="172"/>
  <c r="AF129" i="104" s="1"/>
  <c r="DG30" i="168"/>
  <c r="AE125" i="104" s="1"/>
  <c r="DH30" i="173"/>
  <c r="AF126" i="104" s="1"/>
  <c r="DH30" i="169"/>
  <c r="AF130" i="104" s="1"/>
  <c r="DH30" i="170"/>
  <c r="AF127" i="104" s="1"/>
  <c r="EO13" i="168"/>
  <c r="AJ115" i="104" l="1"/>
  <c r="DM31" i="168"/>
  <c r="DX28" i="168"/>
  <c r="DY7" i="168"/>
  <c r="ED9" i="173"/>
  <c r="EC28" i="173"/>
  <c r="AJ116" i="104"/>
  <c r="DM31" i="173"/>
  <c r="EG13" i="170"/>
  <c r="EF28" i="170"/>
  <c r="DI30" i="171"/>
  <c r="AG128" i="104" s="1"/>
  <c r="DI30" i="172"/>
  <c r="AG129" i="104" s="1"/>
  <c r="DI30" i="173"/>
  <c r="AG126" i="104" s="1"/>
  <c r="DI30" i="170"/>
  <c r="AG127" i="104" s="1"/>
  <c r="DH30" i="168"/>
  <c r="AF125" i="104" s="1"/>
  <c r="DI30" i="169"/>
  <c r="AG130" i="104" s="1"/>
  <c r="EP13" i="168"/>
  <c r="AK115" i="104" l="1"/>
  <c r="DN31" i="168"/>
  <c r="DZ7" i="168"/>
  <c r="DY28" i="168"/>
  <c r="EE9" i="173"/>
  <c r="ED28" i="173"/>
  <c r="AK116" i="104"/>
  <c r="DN31" i="173"/>
  <c r="EH13" i="170"/>
  <c r="EG28" i="170"/>
  <c r="DJ30" i="171"/>
  <c r="AH128" i="104" s="1"/>
  <c r="DJ30" i="172"/>
  <c r="AH129" i="104" s="1"/>
  <c r="DJ30" i="170"/>
  <c r="AH127" i="104" s="1"/>
  <c r="DI30" i="168"/>
  <c r="AG125" i="104" s="1"/>
  <c r="DJ30" i="173"/>
  <c r="AH126" i="104" s="1"/>
  <c r="DJ30" i="169"/>
  <c r="AH130" i="104" s="1"/>
  <c r="EQ13" i="168"/>
  <c r="AL115" i="104" l="1"/>
  <c r="DO31" i="168"/>
  <c r="DZ28" i="168"/>
  <c r="EA7" i="168"/>
  <c r="EF9" i="173"/>
  <c r="EE28" i="173"/>
  <c r="AL116" i="104"/>
  <c r="DO31" i="173"/>
  <c r="EI13" i="170"/>
  <c r="EH28" i="170"/>
  <c r="DK30" i="171"/>
  <c r="AI128" i="104" s="1"/>
  <c r="DK30" i="172"/>
  <c r="AI129" i="104" s="1"/>
  <c r="DK30" i="173"/>
  <c r="AI126" i="104" s="1"/>
  <c r="DJ30" i="168"/>
  <c r="AH125" i="104" s="1"/>
  <c r="DK30" i="170"/>
  <c r="AI127" i="104" s="1"/>
  <c r="DK30" i="169"/>
  <c r="AI130" i="104" s="1"/>
  <c r="ER13" i="168"/>
  <c r="AM115" i="104" l="1"/>
  <c r="DP31" i="168"/>
  <c r="EA28" i="168"/>
  <c r="EB7" i="168"/>
  <c r="EG9" i="173"/>
  <c r="EF28" i="173"/>
  <c r="AM116" i="104"/>
  <c r="DP31" i="173"/>
  <c r="EJ13" i="170"/>
  <c r="EI28" i="170"/>
  <c r="DL30" i="171"/>
  <c r="AJ128" i="104" s="1"/>
  <c r="DL30" i="172"/>
  <c r="AJ129" i="104" s="1"/>
  <c r="DK30" i="168"/>
  <c r="AI125" i="104" s="1"/>
  <c r="DL30" i="169"/>
  <c r="AJ130" i="104" s="1"/>
  <c r="DL30" i="170"/>
  <c r="AJ127" i="104" s="1"/>
  <c r="DL30" i="173"/>
  <c r="AJ126" i="104" s="1"/>
  <c r="ES13" i="168"/>
  <c r="AN115" i="104" l="1"/>
  <c r="DQ31" i="168"/>
  <c r="EC7" i="168"/>
  <c r="EB28" i="168"/>
  <c r="EH9" i="173"/>
  <c r="EG28" i="173"/>
  <c r="AN116" i="104"/>
  <c r="DQ31" i="173"/>
  <c r="EK13" i="170"/>
  <c r="EJ28" i="170"/>
  <c r="DM30" i="171"/>
  <c r="AK128" i="104" s="1"/>
  <c r="DM30" i="172"/>
  <c r="AK129" i="104" s="1"/>
  <c r="DM30" i="169"/>
  <c r="AK130" i="104" s="1"/>
  <c r="DM30" i="173"/>
  <c r="AK126" i="104" s="1"/>
  <c r="DL30" i="168"/>
  <c r="AJ125" i="104" s="1"/>
  <c r="DM30" i="170"/>
  <c r="AK127" i="104" s="1"/>
  <c r="ET13" i="168"/>
  <c r="AO115" i="104" l="1"/>
  <c r="DR31" i="168"/>
  <c r="ED7" i="168"/>
  <c r="EC28" i="168"/>
  <c r="EI9" i="173"/>
  <c r="EH28" i="173"/>
  <c r="AO116" i="104"/>
  <c r="DR31" i="173"/>
  <c r="EL13" i="170"/>
  <c r="EK28" i="170"/>
  <c r="DN30" i="171"/>
  <c r="AL128" i="104" s="1"/>
  <c r="DN30" i="172"/>
  <c r="AL129" i="104" s="1"/>
  <c r="DM30" i="168"/>
  <c r="AK125" i="104" s="1"/>
  <c r="DN30" i="173"/>
  <c r="AL126" i="104" s="1"/>
  <c r="DN30" i="169"/>
  <c r="AL130" i="104" s="1"/>
  <c r="DN30" i="170"/>
  <c r="AL127" i="104" s="1"/>
  <c r="EU13" i="168"/>
  <c r="AP115" i="104" l="1"/>
  <c r="DS31" i="168"/>
  <c r="EE7" i="168"/>
  <c r="ED28" i="168"/>
  <c r="EJ9" i="173"/>
  <c r="EI28" i="173"/>
  <c r="AP116" i="104"/>
  <c r="DS31" i="173"/>
  <c r="EM13" i="170"/>
  <c r="EL28" i="170"/>
  <c r="DO30" i="171"/>
  <c r="AM128" i="104" s="1"/>
  <c r="DO30" i="172"/>
  <c r="AM129" i="104" s="1"/>
  <c r="DO30" i="169"/>
  <c r="AM130" i="104" s="1"/>
  <c r="DO30" i="173"/>
  <c r="AM126" i="104" s="1"/>
  <c r="DO30" i="170"/>
  <c r="AM127" i="104" s="1"/>
  <c r="DN30" i="168"/>
  <c r="AL125" i="104" s="1"/>
  <c r="EV13" i="168"/>
  <c r="AQ115" i="104" l="1"/>
  <c r="DT31" i="168"/>
  <c r="EF7" i="168"/>
  <c r="EE28" i="168"/>
  <c r="EK9" i="173"/>
  <c r="EJ28" i="173"/>
  <c r="AQ116" i="104"/>
  <c r="DT31" i="173"/>
  <c r="EN13" i="170"/>
  <c r="EM28" i="170"/>
  <c r="DP30" i="171"/>
  <c r="AN128" i="104" s="1"/>
  <c r="DP30" i="172"/>
  <c r="AN129" i="104" s="1"/>
  <c r="DP30" i="170"/>
  <c r="AN127" i="104" s="1"/>
  <c r="DP30" i="173"/>
  <c r="AN126" i="104" s="1"/>
  <c r="DO30" i="168"/>
  <c r="AM125" i="104" s="1"/>
  <c r="DP30" i="169"/>
  <c r="AN130" i="104" s="1"/>
  <c r="EW13" i="168"/>
  <c r="AR115" i="104" l="1"/>
  <c r="DU31" i="168"/>
  <c r="EG7" i="168"/>
  <c r="EF28" i="168"/>
  <c r="EL9" i="173"/>
  <c r="EK28" i="173"/>
  <c r="AR116" i="104"/>
  <c r="DU31" i="173"/>
  <c r="EO13" i="170"/>
  <c r="EN28" i="170"/>
  <c r="DQ30" i="171"/>
  <c r="AO128" i="104" s="1"/>
  <c r="DQ30" i="172"/>
  <c r="AO129" i="104" s="1"/>
  <c r="DP30" i="168"/>
  <c r="AN125" i="104" s="1"/>
  <c r="DQ30" i="169"/>
  <c r="AO130" i="104" s="1"/>
  <c r="DQ30" i="173"/>
  <c r="AO126" i="104" s="1"/>
  <c r="DQ30" i="170"/>
  <c r="AO127" i="104" s="1"/>
  <c r="EX13" i="168"/>
  <c r="AS115" i="104" l="1"/>
  <c r="DV31" i="168"/>
  <c r="EH7" i="168"/>
  <c r="EG28" i="168"/>
  <c r="EM9" i="173"/>
  <c r="EL28" i="173"/>
  <c r="AS116" i="104"/>
  <c r="DV31" i="173"/>
  <c r="EP13" i="170"/>
  <c r="EO28" i="170"/>
  <c r="DR30" i="171"/>
  <c r="AP128" i="104" s="1"/>
  <c r="DR30" i="172"/>
  <c r="AP129" i="104" s="1"/>
  <c r="DR30" i="173"/>
  <c r="AP126" i="104" s="1"/>
  <c r="DR30" i="169"/>
  <c r="AP130" i="104" s="1"/>
  <c r="DR30" i="170"/>
  <c r="AP127" i="104" s="1"/>
  <c r="DQ30" i="168"/>
  <c r="AO125" i="104" s="1"/>
  <c r="EY13" i="168"/>
  <c r="AT115" i="104" l="1"/>
  <c r="DW31" i="168"/>
  <c r="EI7" i="168"/>
  <c r="EH28" i="168"/>
  <c r="EN9" i="173"/>
  <c r="EM28" i="173"/>
  <c r="AT116" i="104"/>
  <c r="DW31" i="173"/>
  <c r="EQ13" i="170"/>
  <c r="EP28" i="170"/>
  <c r="DS30" i="171"/>
  <c r="AQ128" i="104" s="1"/>
  <c r="DS30" i="172"/>
  <c r="AQ129" i="104" s="1"/>
  <c r="DR30" i="168"/>
  <c r="AP125" i="104" s="1"/>
  <c r="DS30" i="170"/>
  <c r="AQ127" i="104" s="1"/>
  <c r="DS30" i="169"/>
  <c r="AQ130" i="104" s="1"/>
  <c r="DS30" i="173"/>
  <c r="AQ126" i="104" s="1"/>
  <c r="EZ13" i="168"/>
  <c r="AU115" i="104" l="1"/>
  <c r="DX31" i="168"/>
  <c r="EJ7" i="168"/>
  <c r="EI28" i="168"/>
  <c r="EO9" i="173"/>
  <c r="EN28" i="173"/>
  <c r="AU116" i="104"/>
  <c r="DX31" i="173"/>
  <c r="ER13" i="170"/>
  <c r="EQ28" i="170"/>
  <c r="DT30" i="171"/>
  <c r="AR128" i="104" s="1"/>
  <c r="DT30" i="172"/>
  <c r="AR129" i="104" s="1"/>
  <c r="DT30" i="173"/>
  <c r="AR126" i="104" s="1"/>
  <c r="DT30" i="170"/>
  <c r="AR127" i="104" s="1"/>
  <c r="DT30" i="169"/>
  <c r="AR130" i="104" s="1"/>
  <c r="DS30" i="168"/>
  <c r="AQ125" i="104" s="1"/>
  <c r="FA13" i="168"/>
  <c r="AV115" i="104" l="1"/>
  <c r="DY31" i="168"/>
  <c r="EJ28" i="168"/>
  <c r="EK7" i="168"/>
  <c r="EP9" i="173"/>
  <c r="EO28" i="173"/>
  <c r="AV116" i="104"/>
  <c r="DY31" i="173"/>
  <c r="ES13" i="170"/>
  <c r="ER28" i="170"/>
  <c r="DU30" i="171"/>
  <c r="AS128" i="104" s="1"/>
  <c r="DU30" i="172"/>
  <c r="AS129" i="104" s="1"/>
  <c r="DU30" i="169"/>
  <c r="AS130" i="104" s="1"/>
  <c r="DU30" i="170"/>
  <c r="AS127" i="104" s="1"/>
  <c r="DT30" i="168"/>
  <c r="AR125" i="104" s="1"/>
  <c r="DU30" i="173"/>
  <c r="AS126" i="104" s="1"/>
  <c r="FB13" i="168"/>
  <c r="AW115" i="104" l="1"/>
  <c r="DZ31" i="168"/>
  <c r="EK28" i="168"/>
  <c r="EL7" i="168"/>
  <c r="EQ9" i="173"/>
  <c r="EP28" i="173"/>
  <c r="AW116" i="104"/>
  <c r="DZ31" i="173"/>
  <c r="ET13" i="170"/>
  <c r="ES28" i="170"/>
  <c r="DV30" i="171"/>
  <c r="AT128" i="104" s="1"/>
  <c r="DV30" i="172"/>
  <c r="AT129" i="104" s="1"/>
  <c r="DU30" i="168"/>
  <c r="AS125" i="104" s="1"/>
  <c r="DV30" i="170"/>
  <c r="AT127" i="104" s="1"/>
  <c r="DV30" i="173"/>
  <c r="AT126" i="104" s="1"/>
  <c r="DV30" i="169"/>
  <c r="AT130" i="104" s="1"/>
  <c r="FC13" i="168"/>
  <c r="AX115" i="104" l="1"/>
  <c r="EA31" i="168"/>
  <c r="EL28" i="168"/>
  <c r="EM7" i="168"/>
  <c r="ER9" i="173"/>
  <c r="EQ28" i="173"/>
  <c r="AX116" i="104"/>
  <c r="EA31" i="173"/>
  <c r="EU13" i="170"/>
  <c r="ET28" i="170"/>
  <c r="DW30" i="171"/>
  <c r="AU128" i="104" s="1"/>
  <c r="DW30" i="172"/>
  <c r="AU129" i="104" s="1"/>
  <c r="DW30" i="173"/>
  <c r="AU126" i="104" s="1"/>
  <c r="DW30" i="170"/>
  <c r="AU127" i="104" s="1"/>
  <c r="DW30" i="169"/>
  <c r="AU130" i="104" s="1"/>
  <c r="DV30" i="168"/>
  <c r="AT125" i="104" s="1"/>
  <c r="FD13" i="168"/>
  <c r="AY115" i="104" l="1"/>
  <c r="EB31" i="168"/>
  <c r="EN7" i="168"/>
  <c r="EM28" i="168"/>
  <c r="ES9" i="173"/>
  <c r="ER28" i="173"/>
  <c r="AY116" i="104"/>
  <c r="EB31" i="173"/>
  <c r="EV13" i="170"/>
  <c r="EU28" i="170"/>
  <c r="DX30" i="171"/>
  <c r="AV128" i="104" s="1"/>
  <c r="DX30" i="172"/>
  <c r="AV129" i="104" s="1"/>
  <c r="DX30" i="169"/>
  <c r="AV130" i="104" s="1"/>
  <c r="DX30" i="170"/>
  <c r="AV127" i="104" s="1"/>
  <c r="DW30" i="168"/>
  <c r="AU125" i="104" s="1"/>
  <c r="DX30" i="173"/>
  <c r="AV126" i="104" s="1"/>
  <c r="FE13" i="168"/>
  <c r="AZ115" i="104" l="1"/>
  <c r="EC31" i="168"/>
  <c r="EN28" i="168"/>
  <c r="EO7" i="168"/>
  <c r="ET9" i="173"/>
  <c r="ES28" i="173"/>
  <c r="AZ116" i="104"/>
  <c r="EC31" i="173"/>
  <c r="EW13" i="170"/>
  <c r="EV28" i="170"/>
  <c r="DY30" i="171"/>
  <c r="AW128" i="104" s="1"/>
  <c r="DY30" i="172"/>
  <c r="AW129" i="104" s="1"/>
  <c r="DX30" i="168"/>
  <c r="AV125" i="104" s="1"/>
  <c r="DY30" i="170"/>
  <c r="AW127" i="104" s="1"/>
  <c r="DY30" i="173"/>
  <c r="AW126" i="104" s="1"/>
  <c r="DY30" i="169"/>
  <c r="AW130" i="104" s="1"/>
  <c r="FF13" i="168"/>
  <c r="BA115" i="104" l="1"/>
  <c r="ED31" i="168"/>
  <c r="EO28" i="168"/>
  <c r="EP7" i="168"/>
  <c r="EU9" i="173"/>
  <c r="ET28" i="173"/>
  <c r="BA116" i="104"/>
  <c r="ED31" i="173"/>
  <c r="EX13" i="170"/>
  <c r="EW28" i="170"/>
  <c r="DZ30" i="171"/>
  <c r="AX128" i="104" s="1"/>
  <c r="DZ30" i="172"/>
  <c r="AX129" i="104" s="1"/>
  <c r="DZ30" i="170"/>
  <c r="AX127" i="104" s="1"/>
  <c r="DZ30" i="169"/>
  <c r="AX130" i="104" s="1"/>
  <c r="DY30" i="168"/>
  <c r="AW125" i="104" s="1"/>
  <c r="DZ30" i="173"/>
  <c r="AX126" i="104" s="1"/>
  <c r="FG13" i="168"/>
  <c r="BB115" i="104" l="1"/>
  <c r="EE31" i="168"/>
  <c r="EP28" i="168"/>
  <c r="EQ7" i="168"/>
  <c r="EV9" i="173"/>
  <c r="EU28" i="173"/>
  <c r="BB116" i="104"/>
  <c r="EE31" i="173"/>
  <c r="EY13" i="170"/>
  <c r="EX28" i="170"/>
  <c r="EA30" i="171"/>
  <c r="AY128" i="104" s="1"/>
  <c r="EA30" i="172"/>
  <c r="AY129" i="104" s="1"/>
  <c r="DZ30" i="168"/>
  <c r="AX125" i="104" s="1"/>
  <c r="EA30" i="169"/>
  <c r="AY130" i="104" s="1"/>
  <c r="EA30" i="173"/>
  <c r="AY126" i="104" s="1"/>
  <c r="EA30" i="170"/>
  <c r="AY127" i="104" s="1"/>
  <c r="FH13" i="168"/>
  <c r="BC115" i="104" l="1"/>
  <c r="EF31" i="168"/>
  <c r="ER7" i="168"/>
  <c r="EQ28" i="168"/>
  <c r="EW9" i="173"/>
  <c r="EV28" i="173"/>
  <c r="BC116" i="104"/>
  <c r="EF31" i="173"/>
  <c r="EZ13" i="170"/>
  <c r="EY28" i="170"/>
  <c r="EB30" i="171"/>
  <c r="AZ128" i="104" s="1"/>
  <c r="EB30" i="172"/>
  <c r="AZ129" i="104" s="1"/>
  <c r="EB30" i="170"/>
  <c r="AZ127" i="104" s="1"/>
  <c r="EB30" i="169"/>
  <c r="AZ130" i="104" s="1"/>
  <c r="EB30" i="173"/>
  <c r="AZ126" i="104" s="1"/>
  <c r="EA30" i="168"/>
  <c r="AY125" i="104" s="1"/>
  <c r="FI13" i="168"/>
  <c r="BD115" i="104" l="1"/>
  <c r="EG31" i="168"/>
  <c r="ES7" i="168"/>
  <c r="ER28" i="168"/>
  <c r="EX9" i="173"/>
  <c r="EW28" i="173"/>
  <c r="BD116" i="104"/>
  <c r="EG31" i="173"/>
  <c r="FA13" i="170"/>
  <c r="EZ28" i="170"/>
  <c r="EC30" i="171"/>
  <c r="BA128" i="104" s="1"/>
  <c r="EC30" i="172"/>
  <c r="BA129" i="104" s="1"/>
  <c r="EC30" i="169"/>
  <c r="BA130" i="104" s="1"/>
  <c r="EC30" i="170"/>
  <c r="BA127" i="104" s="1"/>
  <c r="EB30" i="168"/>
  <c r="AZ125" i="104" s="1"/>
  <c r="EC30" i="173"/>
  <c r="BA126" i="104" s="1"/>
  <c r="FJ13" i="168"/>
  <c r="BE115" i="104" l="1"/>
  <c r="EH31" i="168"/>
  <c r="ES28" i="168"/>
  <c r="ET7" i="168"/>
  <c r="EY9" i="173"/>
  <c r="EX28" i="173"/>
  <c r="BE116" i="104"/>
  <c r="EH31" i="173"/>
  <c r="FB13" i="170"/>
  <c r="FA28" i="170"/>
  <c r="ED30" i="171"/>
  <c r="BB128" i="104" s="1"/>
  <c r="ED30" i="172"/>
  <c r="BB129" i="104" s="1"/>
  <c r="EC30" i="168"/>
  <c r="BA125" i="104" s="1"/>
  <c r="ED30" i="170"/>
  <c r="BB127" i="104" s="1"/>
  <c r="ED30" i="173"/>
  <c r="BB126" i="104" s="1"/>
  <c r="ED30" i="169"/>
  <c r="BB130" i="104" s="1"/>
  <c r="FK13" i="168"/>
  <c r="BF115" i="104" l="1"/>
  <c r="EI31" i="168"/>
  <c r="ET28" i="168"/>
  <c r="EU7" i="168"/>
  <c r="EZ9" i="173"/>
  <c r="EY28" i="173"/>
  <c r="BF116" i="104"/>
  <c r="EI31" i="173"/>
  <c r="FC13" i="170"/>
  <c r="FB28" i="170"/>
  <c r="EE30" i="171"/>
  <c r="BC128" i="104" s="1"/>
  <c r="EE30" i="172"/>
  <c r="BC129" i="104" s="1"/>
  <c r="EE30" i="170"/>
  <c r="BC127" i="104" s="1"/>
  <c r="EE30" i="169"/>
  <c r="BC130" i="104" s="1"/>
  <c r="EE30" i="173"/>
  <c r="BC126" i="104" s="1"/>
  <c r="ED30" i="168"/>
  <c r="BB125" i="104" s="1"/>
  <c r="FL13" i="168"/>
  <c r="BG115" i="104" l="1"/>
  <c r="EJ31" i="168"/>
  <c r="EV7" i="168"/>
  <c r="EU28" i="168"/>
  <c r="FA9" i="173"/>
  <c r="EZ28" i="173"/>
  <c r="BG116" i="104"/>
  <c r="EJ31" i="173"/>
  <c r="FD13" i="170"/>
  <c r="FC28" i="170"/>
  <c r="EF30" i="171"/>
  <c r="BD128" i="104" s="1"/>
  <c r="EF30" i="172"/>
  <c r="BD129" i="104" s="1"/>
  <c r="EF30" i="169"/>
  <c r="BD130" i="104" s="1"/>
  <c r="EF30" i="170"/>
  <c r="BD127" i="104" s="1"/>
  <c r="EE30" i="168"/>
  <c r="BC125" i="104" s="1"/>
  <c r="EF30" i="173"/>
  <c r="BD126" i="104" s="1"/>
  <c r="FM13" i="168"/>
  <c r="BH115" i="104" l="1"/>
  <c r="EK31" i="168"/>
  <c r="EV28" i="168"/>
  <c r="EW7" i="168"/>
  <c r="FB9" i="173"/>
  <c r="FA28" i="173"/>
  <c r="BH116" i="104"/>
  <c r="EK31" i="173"/>
  <c r="FE13" i="170"/>
  <c r="FD28" i="170"/>
  <c r="EG30" i="171"/>
  <c r="BE128" i="104" s="1"/>
  <c r="EG30" i="172"/>
  <c r="BE129" i="104" s="1"/>
  <c r="EF30" i="168"/>
  <c r="BD125" i="104" s="1"/>
  <c r="EG30" i="170"/>
  <c r="BE127" i="104" s="1"/>
  <c r="EG30" i="173"/>
  <c r="BE126" i="104" s="1"/>
  <c r="EG30" i="169"/>
  <c r="BE130" i="104" s="1"/>
  <c r="FN13" i="168"/>
  <c r="BI115" i="104" l="1"/>
  <c r="EL31" i="168"/>
  <c r="EX7" i="168"/>
  <c r="EW28" i="168"/>
  <c r="FC9" i="173"/>
  <c r="FB28" i="173"/>
  <c r="BI116" i="104"/>
  <c r="EL31" i="173"/>
  <c r="FF13" i="170"/>
  <c r="FE28" i="170"/>
  <c r="EH30" i="171"/>
  <c r="BF128" i="104" s="1"/>
  <c r="EH30" i="172"/>
  <c r="BF129" i="104" s="1"/>
  <c r="EH30" i="170"/>
  <c r="BF127" i="104" s="1"/>
  <c r="EH30" i="169"/>
  <c r="BF130" i="104" s="1"/>
  <c r="EH30" i="173"/>
  <c r="BF126" i="104" s="1"/>
  <c r="EG30" i="168"/>
  <c r="BE125" i="104" s="1"/>
  <c r="FO13" i="168"/>
  <c r="BJ115" i="104" l="1"/>
  <c r="EM31" i="168"/>
  <c r="EY7" i="168"/>
  <c r="EX28" i="168"/>
  <c r="FD9" i="173"/>
  <c r="FC28" i="173"/>
  <c r="BJ116" i="104"/>
  <c r="EM31" i="173"/>
  <c r="FG13" i="170"/>
  <c r="FF28" i="170"/>
  <c r="EI30" i="171"/>
  <c r="BG128" i="104" s="1"/>
  <c r="EI30" i="172"/>
  <c r="BG129" i="104" s="1"/>
  <c r="EI30" i="169"/>
  <c r="BG130" i="104" s="1"/>
  <c r="EI30" i="170"/>
  <c r="BG127" i="104" s="1"/>
  <c r="EH30" i="168"/>
  <c r="BF125" i="104" s="1"/>
  <c r="EI30" i="173"/>
  <c r="BG126" i="104" s="1"/>
  <c r="ET31" i="168"/>
  <c r="FP13" i="168"/>
  <c r="BK115" i="104" l="1"/>
  <c r="EN31" i="168"/>
  <c r="EY28" i="168"/>
  <c r="EZ7" i="168"/>
  <c r="FE9" i="173"/>
  <c r="FD28" i="173"/>
  <c r="BK116" i="104"/>
  <c r="EN31" i="173"/>
  <c r="FH13" i="170"/>
  <c r="FG28" i="170"/>
  <c r="EJ30" i="171"/>
  <c r="BH128" i="104" s="1"/>
  <c r="EJ30" i="172"/>
  <c r="BH129" i="104" s="1"/>
  <c r="EI30" i="168"/>
  <c r="BG125" i="104" s="1"/>
  <c r="EJ30" i="170"/>
  <c r="BH127" i="104" s="1"/>
  <c r="EJ30" i="173"/>
  <c r="BH126" i="104" s="1"/>
  <c r="EJ30" i="169"/>
  <c r="BH130" i="104" s="1"/>
  <c r="BR115" i="104"/>
  <c r="EU31" i="168"/>
  <c r="FQ13" i="168"/>
  <c r="BL115" i="104" l="1"/>
  <c r="EO31" i="168"/>
  <c r="EZ28" i="168"/>
  <c r="FA7" i="168"/>
  <c r="FF9" i="173"/>
  <c r="FE28" i="173"/>
  <c r="BL116" i="104"/>
  <c r="EO31" i="173"/>
  <c r="FI13" i="170"/>
  <c r="FH28" i="170"/>
  <c r="EK30" i="171"/>
  <c r="BI128" i="104" s="1"/>
  <c r="EK30" i="172"/>
  <c r="BI129" i="104" s="1"/>
  <c r="EK30" i="170"/>
  <c r="BI127" i="104" s="1"/>
  <c r="EK30" i="169"/>
  <c r="BI130" i="104" s="1"/>
  <c r="EJ30" i="168"/>
  <c r="BH125" i="104" s="1"/>
  <c r="EK30" i="173"/>
  <c r="BI126" i="104" s="1"/>
  <c r="BS115" i="104"/>
  <c r="EV31" i="168"/>
  <c r="FR13" i="168"/>
  <c r="BM115" i="104" l="1"/>
  <c r="EP31" i="168"/>
  <c r="FA28" i="168"/>
  <c r="FB7" i="168"/>
  <c r="FG9" i="173"/>
  <c r="FF28" i="173"/>
  <c r="BM116" i="104"/>
  <c r="EP31" i="173"/>
  <c r="FJ13" i="170"/>
  <c r="FI28" i="170"/>
  <c r="EL30" i="171"/>
  <c r="BJ128" i="104" s="1"/>
  <c r="EL30" i="172"/>
  <c r="BJ129" i="104" s="1"/>
  <c r="EK30" i="168"/>
  <c r="BI125" i="104" s="1"/>
  <c r="EL30" i="169"/>
  <c r="BJ130" i="104" s="1"/>
  <c r="EL30" i="173"/>
  <c r="BJ126" i="104" s="1"/>
  <c r="EL30" i="170"/>
  <c r="BJ127" i="104" s="1"/>
  <c r="BT115" i="104"/>
  <c r="EW31" i="168"/>
  <c r="FS13" i="168"/>
  <c r="BN115" i="104" l="1"/>
  <c r="EQ31" i="168"/>
  <c r="FB28" i="168"/>
  <c r="FC7" i="168"/>
  <c r="FH9" i="173"/>
  <c r="FG28" i="173"/>
  <c r="BN116" i="104"/>
  <c r="EQ31" i="173"/>
  <c r="FK13" i="170"/>
  <c r="FJ28" i="170"/>
  <c r="EM30" i="171"/>
  <c r="BK128" i="104" s="1"/>
  <c r="EM30" i="172"/>
  <c r="BK129" i="104" s="1"/>
  <c r="EM30" i="170"/>
  <c r="BK127" i="104" s="1"/>
  <c r="EM30" i="169"/>
  <c r="BK130" i="104" s="1"/>
  <c r="EM30" i="173"/>
  <c r="BK126" i="104" s="1"/>
  <c r="EL30" i="168"/>
  <c r="BJ125" i="104" s="1"/>
  <c r="BU115" i="104"/>
  <c r="EX31" i="168"/>
  <c r="FT13" i="168"/>
  <c r="BO115" i="104" l="1"/>
  <c r="ER31" i="168"/>
  <c r="FC28" i="168"/>
  <c r="FD7" i="168"/>
  <c r="FI9" i="173"/>
  <c r="FH28" i="173"/>
  <c r="BO116" i="104"/>
  <c r="ER31" i="173"/>
  <c r="FL13" i="170"/>
  <c r="FK28" i="170"/>
  <c r="EN30" i="171"/>
  <c r="BL128" i="104" s="1"/>
  <c r="EN30" i="172"/>
  <c r="BL129" i="104" s="1"/>
  <c r="EN30" i="169"/>
  <c r="BL130" i="104" s="1"/>
  <c r="EN30" i="170"/>
  <c r="BL127" i="104" s="1"/>
  <c r="EM30" i="168"/>
  <c r="BK125" i="104" s="1"/>
  <c r="EN30" i="173"/>
  <c r="BL126" i="104" s="1"/>
  <c r="BV115" i="104"/>
  <c r="EY31" i="168"/>
  <c r="FU13" i="168"/>
  <c r="BP115" i="104" l="1"/>
  <c r="ES31" i="168"/>
  <c r="BQ115" i="104" s="1"/>
  <c r="FD28" i="168"/>
  <c r="FE7" i="168"/>
  <c r="FJ9" i="173"/>
  <c r="FI28" i="173"/>
  <c r="BP116" i="104"/>
  <c r="ES31" i="173"/>
  <c r="FM13" i="170"/>
  <c r="FL28" i="170"/>
  <c r="EO30" i="171"/>
  <c r="BM128" i="104" s="1"/>
  <c r="EO30" i="172"/>
  <c r="BM129" i="104" s="1"/>
  <c r="EN30" i="168"/>
  <c r="BL125" i="104" s="1"/>
  <c r="EO30" i="170"/>
  <c r="BM127" i="104" s="1"/>
  <c r="EO30" i="173"/>
  <c r="BM126" i="104" s="1"/>
  <c r="EO30" i="169"/>
  <c r="BM130" i="104" s="1"/>
  <c r="BW115" i="104"/>
  <c r="EZ31" i="168"/>
  <c r="FV13" i="168"/>
  <c r="FF7" i="168" l="1"/>
  <c r="FE28" i="168"/>
  <c r="BQ116" i="104"/>
  <c r="ET31" i="173"/>
  <c r="FK9" i="173"/>
  <c r="FJ28" i="173"/>
  <c r="FN13" i="170"/>
  <c r="FM28" i="170"/>
  <c r="EP30" i="171"/>
  <c r="BN128" i="104" s="1"/>
  <c r="EP30" i="172"/>
  <c r="BN129" i="104" s="1"/>
  <c r="EP30" i="170"/>
  <c r="BN127" i="104" s="1"/>
  <c r="EP30" i="169"/>
  <c r="BN130" i="104" s="1"/>
  <c r="EO30" i="168"/>
  <c r="BM125" i="104" s="1"/>
  <c r="EP30" i="173"/>
  <c r="BN126" i="104" s="1"/>
  <c r="BX115" i="104"/>
  <c r="FA31" i="168"/>
  <c r="FW13" i="168"/>
  <c r="FG7" i="168" l="1"/>
  <c r="FF28" i="168"/>
  <c r="BR116" i="104"/>
  <c r="EU31" i="173"/>
  <c r="FL9" i="173"/>
  <c r="FK28" i="173"/>
  <c r="FO13" i="170"/>
  <c r="FN28" i="170"/>
  <c r="EQ30" i="171"/>
  <c r="BO128" i="104" s="1"/>
  <c r="EQ30" i="172"/>
  <c r="BO129" i="104" s="1"/>
  <c r="EQ30" i="169"/>
  <c r="BO130" i="104" s="1"/>
  <c r="EP30" i="168"/>
  <c r="BN125" i="104" s="1"/>
  <c r="EQ30" i="173"/>
  <c r="BO126" i="104" s="1"/>
  <c r="EQ30" i="170"/>
  <c r="BO127" i="104" s="1"/>
  <c r="BY115" i="104"/>
  <c r="FB31" i="168"/>
  <c r="FX13" i="168"/>
  <c r="FG28" i="168" l="1"/>
  <c r="FH7" i="168"/>
  <c r="BS116" i="104"/>
  <c r="EV31" i="173"/>
  <c r="FM9" i="173"/>
  <c r="FL28" i="173"/>
  <c r="FP13" i="170"/>
  <c r="FO28" i="170"/>
  <c r="ER30" i="171"/>
  <c r="BP128" i="104" s="1"/>
  <c r="ER30" i="172"/>
  <c r="BP129" i="104" s="1"/>
  <c r="EQ30" i="168"/>
  <c r="BO125" i="104" s="1"/>
  <c r="ER30" i="170"/>
  <c r="BP127" i="104" s="1"/>
  <c r="ER30" i="173"/>
  <c r="BP126" i="104" s="1"/>
  <c r="ER30" i="169"/>
  <c r="BP130" i="104" s="1"/>
  <c r="BZ115" i="104"/>
  <c r="FC31" i="168"/>
  <c r="FY13" i="168"/>
  <c r="FH28" i="168" l="1"/>
  <c r="FI7" i="168"/>
  <c r="BT116" i="104"/>
  <c r="EW31" i="173"/>
  <c r="FN9" i="173"/>
  <c r="FM28" i="173"/>
  <c r="FQ13" i="170"/>
  <c r="FP28" i="170"/>
  <c r="ES30" i="171"/>
  <c r="BQ128" i="104" s="1"/>
  <c r="ES30" i="172"/>
  <c r="BQ129" i="104" s="1"/>
  <c r="ES30" i="170"/>
  <c r="BQ127" i="104" s="1"/>
  <c r="ES30" i="169"/>
  <c r="BQ130" i="104" s="1"/>
  <c r="ER30" i="168"/>
  <c r="BP125" i="104" s="1"/>
  <c r="ES30" i="173"/>
  <c r="BQ126" i="104" s="1"/>
  <c r="CA115" i="104"/>
  <c r="FD31" i="168"/>
  <c r="FZ13" i="168"/>
  <c r="FI28" i="168" l="1"/>
  <c r="FJ7" i="168"/>
  <c r="BU116" i="104"/>
  <c r="EX31" i="173"/>
  <c r="FO9" i="173"/>
  <c r="FN28" i="173"/>
  <c r="FR13" i="170"/>
  <c r="FQ28" i="170"/>
  <c r="ET30" i="171"/>
  <c r="BR128" i="104" s="1"/>
  <c r="ET30" i="172"/>
  <c r="BR129" i="104" s="1"/>
  <c r="ES30" i="168"/>
  <c r="BQ125" i="104" s="1"/>
  <c r="ET30" i="169"/>
  <c r="BR130" i="104" s="1"/>
  <c r="ET30" i="170"/>
  <c r="BR127" i="104" s="1"/>
  <c r="ET30" i="173"/>
  <c r="BR126" i="104" s="1"/>
  <c r="CB115" i="104"/>
  <c r="FE31" i="168"/>
  <c r="GA13" i="168"/>
  <c r="FK7" i="168" l="1"/>
  <c r="FJ28" i="168"/>
  <c r="BV116" i="104"/>
  <c r="EY31" i="173"/>
  <c r="FP9" i="173"/>
  <c r="FO28" i="173"/>
  <c r="FS13" i="170"/>
  <c r="FR28" i="170"/>
  <c r="EU30" i="171"/>
  <c r="BS128" i="104" s="1"/>
  <c r="EU30" i="172"/>
  <c r="BS129" i="104" s="1"/>
  <c r="EU30" i="170"/>
  <c r="BS127" i="104" s="1"/>
  <c r="EU30" i="169"/>
  <c r="BS130" i="104" s="1"/>
  <c r="EU30" i="173"/>
  <c r="BS126" i="104" s="1"/>
  <c r="ET30" i="168"/>
  <c r="BR125" i="104" s="1"/>
  <c r="CC115" i="104"/>
  <c r="FF31" i="168"/>
  <c r="GB13" i="168"/>
  <c r="FK28" i="168" l="1"/>
  <c r="FL7" i="168"/>
  <c r="BW116" i="104"/>
  <c r="EZ31" i="173"/>
  <c r="FQ9" i="173"/>
  <c r="FP28" i="173"/>
  <c r="FT13" i="170"/>
  <c r="FS28" i="170"/>
  <c r="EV30" i="171"/>
  <c r="BT128" i="104" s="1"/>
  <c r="EV30" i="172"/>
  <c r="BT129" i="104" s="1"/>
  <c r="EV30" i="169"/>
  <c r="BT130" i="104" s="1"/>
  <c r="EU30" i="168"/>
  <c r="BS125" i="104" s="1"/>
  <c r="EV30" i="173"/>
  <c r="BT126" i="104" s="1"/>
  <c r="EV30" i="170"/>
  <c r="BT127" i="104" s="1"/>
  <c r="CD115" i="104"/>
  <c r="FG31" i="168"/>
  <c r="GC13" i="168"/>
  <c r="FL28" i="168" l="1"/>
  <c r="FM7" i="168"/>
  <c r="BX116" i="104"/>
  <c r="FA31" i="173"/>
  <c r="FR9" i="173"/>
  <c r="FQ28" i="173"/>
  <c r="FU13" i="170"/>
  <c r="FT28" i="170"/>
  <c r="EW30" i="171"/>
  <c r="BU128" i="104" s="1"/>
  <c r="EW30" i="172"/>
  <c r="BU129" i="104" s="1"/>
  <c r="EV30" i="168"/>
  <c r="BT125" i="104" s="1"/>
  <c r="EW30" i="170"/>
  <c r="BU127" i="104" s="1"/>
  <c r="EW30" i="173"/>
  <c r="BU126" i="104" s="1"/>
  <c r="EW30" i="169"/>
  <c r="BU130" i="104" s="1"/>
  <c r="CE115" i="104"/>
  <c r="FH31" i="168"/>
  <c r="GD13" i="168"/>
  <c r="FM28" i="168" l="1"/>
  <c r="FN7" i="168"/>
  <c r="BY116" i="104"/>
  <c r="FB31" i="173"/>
  <c r="FS9" i="173"/>
  <c r="FR28" i="173"/>
  <c r="FV13" i="170"/>
  <c r="FU28" i="170"/>
  <c r="EX30" i="171"/>
  <c r="BV128" i="104" s="1"/>
  <c r="EX30" i="172"/>
  <c r="BV129" i="104" s="1"/>
  <c r="EX30" i="170"/>
  <c r="BV127" i="104" s="1"/>
  <c r="EX30" i="169"/>
  <c r="BV130" i="104" s="1"/>
  <c r="EW30" i="168"/>
  <c r="BU125" i="104" s="1"/>
  <c r="EX30" i="173"/>
  <c r="BV126" i="104" s="1"/>
  <c r="CF115" i="104"/>
  <c r="FI31" i="168"/>
  <c r="GE13" i="168"/>
  <c r="FN28" i="168" l="1"/>
  <c r="FO7" i="168"/>
  <c r="BZ116" i="104"/>
  <c r="FC31" i="173"/>
  <c r="FT9" i="173"/>
  <c r="FS28" i="173"/>
  <c r="FW13" i="170"/>
  <c r="FV28" i="170"/>
  <c r="EY30" i="171"/>
  <c r="BW128" i="104" s="1"/>
  <c r="EY30" i="172"/>
  <c r="BW129" i="104" s="1"/>
  <c r="EX30" i="168"/>
  <c r="BV125" i="104" s="1"/>
  <c r="EY30" i="169"/>
  <c r="BW130" i="104" s="1"/>
  <c r="EY30" i="173"/>
  <c r="BW126" i="104" s="1"/>
  <c r="EY30" i="170"/>
  <c r="BW127" i="104" s="1"/>
  <c r="CG115" i="104"/>
  <c r="FJ31" i="168"/>
  <c r="GF13" i="168"/>
  <c r="FP7" i="168" l="1"/>
  <c r="FO28" i="168"/>
  <c r="CA116" i="104"/>
  <c r="FD31" i="173"/>
  <c r="FU9" i="173"/>
  <c r="FT28" i="173"/>
  <c r="FX13" i="170"/>
  <c r="FW28" i="170"/>
  <c r="EZ30" i="171"/>
  <c r="BX128" i="104" s="1"/>
  <c r="EZ30" i="172"/>
  <c r="BX129" i="104" s="1"/>
  <c r="EY30" i="168"/>
  <c r="BW125" i="104" s="1"/>
  <c r="EZ30" i="169"/>
  <c r="BX130" i="104" s="1"/>
  <c r="EZ30" i="170"/>
  <c r="BX127" i="104" s="1"/>
  <c r="EZ30" i="173"/>
  <c r="BX126" i="104" s="1"/>
  <c r="CH115" i="104"/>
  <c r="FK31" i="168"/>
  <c r="GG13" i="168"/>
  <c r="FP28" i="168" l="1"/>
  <c r="FQ7" i="168"/>
  <c r="CB116" i="104"/>
  <c r="FE31" i="173"/>
  <c r="FV9" i="173"/>
  <c r="FU28" i="173"/>
  <c r="FY13" i="170"/>
  <c r="FX28" i="170"/>
  <c r="FA30" i="171"/>
  <c r="BY128" i="104" s="1"/>
  <c r="FA30" i="172"/>
  <c r="BY129" i="104" s="1"/>
  <c r="FA30" i="169"/>
  <c r="BY130" i="104" s="1"/>
  <c r="FA30" i="170"/>
  <c r="BY127" i="104" s="1"/>
  <c r="EZ30" i="168"/>
  <c r="BX125" i="104" s="1"/>
  <c r="FA30" i="173"/>
  <c r="BY126" i="104" s="1"/>
  <c r="CI115" i="104"/>
  <c r="FL31" i="168"/>
  <c r="GH13" i="168"/>
  <c r="FR7" i="168" l="1"/>
  <c r="FQ28" i="168"/>
  <c r="CC116" i="104"/>
  <c r="FF31" i="173"/>
  <c r="FW9" i="173"/>
  <c r="FV28" i="173"/>
  <c r="FZ13" i="170"/>
  <c r="FY28" i="170"/>
  <c r="FB30" i="171"/>
  <c r="BZ128" i="104" s="1"/>
  <c r="FB30" i="172"/>
  <c r="BZ129" i="104" s="1"/>
  <c r="FA30" i="168"/>
  <c r="BY125" i="104" s="1"/>
  <c r="FB30" i="170"/>
  <c r="BZ127" i="104" s="1"/>
  <c r="FB30" i="173"/>
  <c r="BZ126" i="104" s="1"/>
  <c r="FB30" i="169"/>
  <c r="BZ130" i="104" s="1"/>
  <c r="CJ115" i="104"/>
  <c r="FM31" i="168"/>
  <c r="GI13" i="168"/>
  <c r="FR28" i="168" l="1"/>
  <c r="FS7" i="168"/>
  <c r="CD116" i="104"/>
  <c r="FG31" i="173"/>
  <c r="FX9" i="173"/>
  <c r="FW28" i="173"/>
  <c r="GA13" i="170"/>
  <c r="FZ28" i="170"/>
  <c r="FC30" i="171"/>
  <c r="CA128" i="104" s="1"/>
  <c r="FC30" i="172"/>
  <c r="CA129" i="104" s="1"/>
  <c r="FC30" i="170"/>
  <c r="CA127" i="104" s="1"/>
  <c r="FC30" i="169"/>
  <c r="CA130" i="104" s="1"/>
  <c r="FC30" i="173"/>
  <c r="CA126" i="104" s="1"/>
  <c r="FB30" i="168"/>
  <c r="BZ125" i="104" s="1"/>
  <c r="CK115" i="104"/>
  <c r="FN31" i="168"/>
  <c r="GJ13" i="168"/>
  <c r="FS28" i="168" l="1"/>
  <c r="FT7" i="168"/>
  <c r="CE116" i="104"/>
  <c r="FH31" i="173"/>
  <c r="FY9" i="173"/>
  <c r="FX28" i="173"/>
  <c r="GB13" i="170"/>
  <c r="GA28" i="170"/>
  <c r="FD30" i="171"/>
  <c r="CB128" i="104" s="1"/>
  <c r="FD30" i="172"/>
  <c r="CB129" i="104" s="1"/>
  <c r="FD30" i="169"/>
  <c r="CB130" i="104" s="1"/>
  <c r="FC30" i="168"/>
  <c r="CA125" i="104" s="1"/>
  <c r="FD30" i="173"/>
  <c r="CB126" i="104" s="1"/>
  <c r="FD30" i="170"/>
  <c r="CB127" i="104" s="1"/>
  <c r="CL115" i="104"/>
  <c r="FO31" i="168"/>
  <c r="GK13" i="168"/>
  <c r="FT28" i="168" l="1"/>
  <c r="FU7" i="168"/>
  <c r="CF116" i="104"/>
  <c r="FI31" i="173"/>
  <c r="FZ9" i="173"/>
  <c r="FY28" i="173"/>
  <c r="GC13" i="170"/>
  <c r="GB28" i="170"/>
  <c r="FE30" i="171"/>
  <c r="CC128" i="104" s="1"/>
  <c r="FE30" i="172"/>
  <c r="CC129" i="104" s="1"/>
  <c r="FE30" i="170"/>
  <c r="CC127" i="104" s="1"/>
  <c r="FE30" i="169"/>
  <c r="CC130" i="104" s="1"/>
  <c r="FD30" i="168"/>
  <c r="CB125" i="104" s="1"/>
  <c r="FE30" i="173"/>
  <c r="CC126" i="104" s="1"/>
  <c r="CM115" i="104"/>
  <c r="FP31" i="168"/>
  <c r="GL13" i="168"/>
  <c r="FU28" i="168" l="1"/>
  <c r="FV7" i="168"/>
  <c r="CG116" i="104"/>
  <c r="FJ31" i="173"/>
  <c r="GA9" i="173"/>
  <c r="FZ28" i="173"/>
  <c r="GD13" i="170"/>
  <c r="GC28" i="170"/>
  <c r="FF30" i="171"/>
  <c r="CD128" i="104" s="1"/>
  <c r="FF30" i="172"/>
  <c r="CD129" i="104" s="1"/>
  <c r="FF30" i="169"/>
  <c r="CD130" i="104" s="1"/>
  <c r="FF30" i="173"/>
  <c r="CD126" i="104" s="1"/>
  <c r="FF30" i="170"/>
  <c r="CD127" i="104" s="1"/>
  <c r="FE30" i="168"/>
  <c r="CC125" i="104" s="1"/>
  <c r="CN115" i="104"/>
  <c r="FQ31" i="168"/>
  <c r="GM13" i="168"/>
  <c r="FW7" i="168" l="1"/>
  <c r="FV28" i="168"/>
  <c r="CH116" i="104"/>
  <c r="FK31" i="173"/>
  <c r="GB9" i="173"/>
  <c r="GA28" i="173"/>
  <c r="GE13" i="170"/>
  <c r="GD28" i="170"/>
  <c r="FG30" i="171"/>
  <c r="CE128" i="104" s="1"/>
  <c r="FG30" i="172"/>
  <c r="CE129" i="104" s="1"/>
  <c r="FG30" i="173"/>
  <c r="CE126" i="104" s="1"/>
  <c r="FG30" i="170"/>
  <c r="CE127" i="104" s="1"/>
  <c r="FF30" i="168"/>
  <c r="CD125" i="104" s="1"/>
  <c r="FG30" i="169"/>
  <c r="CE130" i="104" s="1"/>
  <c r="CO115" i="104"/>
  <c r="FR31" i="168"/>
  <c r="GN13" i="168"/>
  <c r="FX7" i="168" l="1"/>
  <c r="FW28" i="168"/>
  <c r="CI116" i="104"/>
  <c r="FL31" i="173"/>
  <c r="GC9" i="173"/>
  <c r="GB28" i="173"/>
  <c r="GF13" i="170"/>
  <c r="GE28" i="170"/>
  <c r="FH30" i="171"/>
  <c r="CF128" i="104" s="1"/>
  <c r="FH30" i="172"/>
  <c r="CF129" i="104" s="1"/>
  <c r="FH30" i="173"/>
  <c r="CF126" i="104" s="1"/>
  <c r="FH30" i="169"/>
  <c r="CF130" i="104" s="1"/>
  <c r="FH30" i="170"/>
  <c r="CF127" i="104" s="1"/>
  <c r="FG30" i="168"/>
  <c r="CE125" i="104" s="1"/>
  <c r="CP115" i="104"/>
  <c r="FS31" i="168"/>
  <c r="GO13" i="168"/>
  <c r="FX28" i="168" l="1"/>
  <c r="FY7" i="168"/>
  <c r="CJ116" i="104"/>
  <c r="FM31" i="173"/>
  <c r="GD9" i="173"/>
  <c r="GC28" i="173"/>
  <c r="GG13" i="170"/>
  <c r="GF28" i="170"/>
  <c r="FI30" i="171"/>
  <c r="CG128" i="104" s="1"/>
  <c r="FI30" i="172"/>
  <c r="CG129" i="104" s="1"/>
  <c r="FI30" i="170"/>
  <c r="CG127" i="104" s="1"/>
  <c r="FI30" i="169"/>
  <c r="CG130" i="104" s="1"/>
  <c r="FI30" i="173"/>
  <c r="CG126" i="104" s="1"/>
  <c r="FH30" i="168"/>
  <c r="CF125" i="104" s="1"/>
  <c r="CQ115" i="104"/>
  <c r="FT31" i="168"/>
  <c r="GP13" i="168"/>
  <c r="FY28" i="168" l="1"/>
  <c r="FZ7" i="168"/>
  <c r="CK116" i="104"/>
  <c r="FN31" i="173"/>
  <c r="GE9" i="173"/>
  <c r="GD28" i="173"/>
  <c r="GH13" i="170"/>
  <c r="GG28" i="170"/>
  <c r="FJ30" i="171"/>
  <c r="CH128" i="104" s="1"/>
  <c r="FJ30" i="172"/>
  <c r="CH129" i="104" s="1"/>
  <c r="FJ30" i="169"/>
  <c r="CH130" i="104" s="1"/>
  <c r="FI30" i="168"/>
  <c r="CG125" i="104" s="1"/>
  <c r="FJ30" i="173"/>
  <c r="CH126" i="104" s="1"/>
  <c r="FJ30" i="170"/>
  <c r="CH127" i="104" s="1"/>
  <c r="CR115" i="104"/>
  <c r="FU31" i="168"/>
  <c r="GQ13" i="168"/>
  <c r="FZ28" i="168" l="1"/>
  <c r="GA7" i="168"/>
  <c r="CL116" i="104"/>
  <c r="FO31" i="173"/>
  <c r="GF9" i="173"/>
  <c r="GE28" i="173"/>
  <c r="GI13" i="170"/>
  <c r="GH28" i="170"/>
  <c r="FK30" i="171"/>
  <c r="CI128" i="104" s="1"/>
  <c r="FK30" i="172"/>
  <c r="CI129" i="104" s="1"/>
  <c r="FJ30" i="168"/>
  <c r="CH125" i="104" s="1"/>
  <c r="FK30" i="170"/>
  <c r="CI127" i="104" s="1"/>
  <c r="FK30" i="173"/>
  <c r="CI126" i="104" s="1"/>
  <c r="FK30" i="169"/>
  <c r="CI130" i="104" s="1"/>
  <c r="CS115" i="104"/>
  <c r="FV31" i="168"/>
  <c r="GR13" i="168"/>
  <c r="GA28" i="168" l="1"/>
  <c r="GB7" i="168"/>
  <c r="CM116" i="104"/>
  <c r="FP31" i="173"/>
  <c r="GG9" i="173"/>
  <c r="GF28" i="173"/>
  <c r="GJ13" i="170"/>
  <c r="GI28" i="170"/>
  <c r="FL30" i="171"/>
  <c r="CJ128" i="104" s="1"/>
  <c r="FL30" i="172"/>
  <c r="CJ129" i="104" s="1"/>
  <c r="FL30" i="170"/>
  <c r="CJ127" i="104" s="1"/>
  <c r="FL30" i="169"/>
  <c r="CJ130" i="104" s="1"/>
  <c r="FL30" i="173"/>
  <c r="CJ126" i="104" s="1"/>
  <c r="FK30" i="168"/>
  <c r="CI125" i="104" s="1"/>
  <c r="CT115" i="104"/>
  <c r="FW31" i="168"/>
  <c r="GS13" i="168"/>
  <c r="GC7" i="168" l="1"/>
  <c r="GB28" i="168"/>
  <c r="CN116" i="104"/>
  <c r="FQ31" i="173"/>
  <c r="GH9" i="173"/>
  <c r="GG28" i="173"/>
  <c r="GK13" i="170"/>
  <c r="GJ28" i="170"/>
  <c r="FM30" i="171"/>
  <c r="CK128" i="104" s="1"/>
  <c r="FM30" i="172"/>
  <c r="CK129" i="104" s="1"/>
  <c r="FL30" i="168"/>
  <c r="CJ125" i="104" s="1"/>
  <c r="FM30" i="170"/>
  <c r="CK127" i="104" s="1"/>
  <c r="FM30" i="169"/>
  <c r="CK130" i="104" s="1"/>
  <c r="FM30" i="173"/>
  <c r="CK126" i="104" s="1"/>
  <c r="CU115" i="104"/>
  <c r="FX31" i="168"/>
  <c r="GT13" i="168"/>
  <c r="GC28" i="168" l="1"/>
  <c r="GD7" i="168"/>
  <c r="CO116" i="104"/>
  <c r="FR31" i="173"/>
  <c r="GI9" i="173"/>
  <c r="GH28" i="173"/>
  <c r="GL13" i="170"/>
  <c r="GK28" i="170"/>
  <c r="FN30" i="171"/>
  <c r="CL128" i="104" s="1"/>
  <c r="FN30" i="172"/>
  <c r="CL129" i="104" s="1"/>
  <c r="FN30" i="170"/>
  <c r="CL127" i="104" s="1"/>
  <c r="FN30" i="173"/>
  <c r="CL126" i="104" s="1"/>
  <c r="FN30" i="169"/>
  <c r="CL130" i="104" s="1"/>
  <c r="FM30" i="168"/>
  <c r="CK125" i="104" s="1"/>
  <c r="CV115" i="104"/>
  <c r="FY31" i="168"/>
  <c r="GU13" i="168"/>
  <c r="GE7" i="168" l="1"/>
  <c r="GD28" i="168"/>
  <c r="CP116" i="104"/>
  <c r="FS31" i="173"/>
  <c r="GJ9" i="173"/>
  <c r="GI28" i="173"/>
  <c r="GM13" i="170"/>
  <c r="GL28" i="170"/>
  <c r="FO30" i="171"/>
  <c r="CM128" i="104" s="1"/>
  <c r="FO30" i="172"/>
  <c r="CM129" i="104" s="1"/>
  <c r="FN30" i="168"/>
  <c r="CL125" i="104" s="1"/>
  <c r="FO30" i="169"/>
  <c r="CM130" i="104" s="1"/>
  <c r="FO30" i="170"/>
  <c r="CM127" i="104" s="1"/>
  <c r="FO30" i="173"/>
  <c r="CM126" i="104" s="1"/>
  <c r="CW115" i="104"/>
  <c r="FZ31" i="168"/>
  <c r="GV13" i="168"/>
  <c r="GF7" i="168" l="1"/>
  <c r="GE28" i="168"/>
  <c r="CQ116" i="104"/>
  <c r="FT31" i="173"/>
  <c r="GK9" i="173"/>
  <c r="GJ28" i="173"/>
  <c r="GN13" i="170"/>
  <c r="GM28" i="170"/>
  <c r="FP30" i="171"/>
  <c r="CN128" i="104" s="1"/>
  <c r="FP30" i="172"/>
  <c r="CN129" i="104" s="1"/>
  <c r="FP30" i="169"/>
  <c r="CN130" i="104" s="1"/>
  <c r="FP30" i="173"/>
  <c r="CN126" i="104" s="1"/>
  <c r="FO30" i="168"/>
  <c r="CM125" i="104" s="1"/>
  <c r="FP30" i="170"/>
  <c r="CN127" i="104" s="1"/>
  <c r="CX115" i="104"/>
  <c r="GA31" i="168"/>
  <c r="GW13" i="168"/>
  <c r="GF28" i="168" l="1"/>
  <c r="GG7" i="168"/>
  <c r="CR116" i="104"/>
  <c r="FU31" i="173"/>
  <c r="GL9" i="173"/>
  <c r="GK28" i="173"/>
  <c r="GO13" i="170"/>
  <c r="GN28" i="170"/>
  <c r="FQ30" i="171"/>
  <c r="CO128" i="104" s="1"/>
  <c r="FQ30" i="172"/>
  <c r="CO129" i="104" s="1"/>
  <c r="FP30" i="168"/>
  <c r="CN125" i="104" s="1"/>
  <c r="FQ30" i="173"/>
  <c r="CO126" i="104" s="1"/>
  <c r="FQ30" i="170"/>
  <c r="CO127" i="104" s="1"/>
  <c r="FQ30" i="169"/>
  <c r="CO130" i="104" s="1"/>
  <c r="CY115" i="104"/>
  <c r="GB31" i="168"/>
  <c r="GX13" i="168"/>
  <c r="GH7" i="168" l="1"/>
  <c r="GG28" i="168"/>
  <c r="CS116" i="104"/>
  <c r="FV31" i="173"/>
  <c r="GM9" i="173"/>
  <c r="GL28" i="173"/>
  <c r="GP13" i="170"/>
  <c r="GO28" i="170"/>
  <c r="FR30" i="171"/>
  <c r="CP128" i="104" s="1"/>
  <c r="FR30" i="172"/>
  <c r="CP129" i="104" s="1"/>
  <c r="FR30" i="173"/>
  <c r="CP126" i="104" s="1"/>
  <c r="FR30" i="169"/>
  <c r="CP130" i="104" s="1"/>
  <c r="FR30" i="170"/>
  <c r="CP127" i="104" s="1"/>
  <c r="FQ30" i="168"/>
  <c r="CO125" i="104" s="1"/>
  <c r="CZ115" i="104"/>
  <c r="GC31" i="168"/>
  <c r="GY13" i="168"/>
  <c r="GI7" i="168" l="1"/>
  <c r="GH28" i="168"/>
  <c r="CT116" i="104"/>
  <c r="FW31" i="173"/>
  <c r="GN9" i="173"/>
  <c r="GM28" i="173"/>
  <c r="GQ13" i="170"/>
  <c r="GP28" i="170"/>
  <c r="FS30" i="171"/>
  <c r="CQ128" i="104" s="1"/>
  <c r="FS30" i="172"/>
  <c r="CQ129" i="104" s="1"/>
  <c r="FS30" i="173"/>
  <c r="CQ126" i="104" s="1"/>
  <c r="FS30" i="169"/>
  <c r="CQ130" i="104" s="1"/>
  <c r="FR30" i="168"/>
  <c r="CP125" i="104" s="1"/>
  <c r="FS30" i="170"/>
  <c r="CQ127" i="104" s="1"/>
  <c r="DA115" i="104"/>
  <c r="GD31" i="168"/>
  <c r="GZ13" i="168"/>
  <c r="GI28" i="168" l="1"/>
  <c r="GJ7" i="168"/>
  <c r="CU116" i="104"/>
  <c r="FX31" i="173"/>
  <c r="GO9" i="173"/>
  <c r="GN28" i="173"/>
  <c r="GR13" i="170"/>
  <c r="GQ28" i="170"/>
  <c r="FT30" i="171"/>
  <c r="CR128" i="104" s="1"/>
  <c r="FT30" i="172"/>
  <c r="CR129" i="104" s="1"/>
  <c r="FS30" i="168"/>
  <c r="CQ125" i="104" s="1"/>
  <c r="FT30" i="169"/>
  <c r="CR130" i="104" s="1"/>
  <c r="FT30" i="173"/>
  <c r="CR126" i="104" s="1"/>
  <c r="FT30" i="170"/>
  <c r="CR127" i="104" s="1"/>
  <c r="DB115" i="104"/>
  <c r="GE31" i="168"/>
  <c r="HA13" i="168"/>
  <c r="GJ28" i="168" l="1"/>
  <c r="GK7" i="168"/>
  <c r="CV116" i="104"/>
  <c r="FY31" i="173"/>
  <c r="GP9" i="173"/>
  <c r="GO28" i="173"/>
  <c r="GS13" i="170"/>
  <c r="GR28" i="170"/>
  <c r="FU30" i="171"/>
  <c r="CS128" i="104" s="1"/>
  <c r="FU30" i="172"/>
  <c r="CS129" i="104" s="1"/>
  <c r="FU30" i="173"/>
  <c r="CS126" i="104" s="1"/>
  <c r="FU30" i="169"/>
  <c r="CS130" i="104" s="1"/>
  <c r="FU30" i="170"/>
  <c r="CS127" i="104" s="1"/>
  <c r="FT30" i="168"/>
  <c r="CR125" i="104" s="1"/>
  <c r="DC115" i="104"/>
  <c r="GF31" i="168"/>
  <c r="GK28" i="168" l="1"/>
  <c r="GL7" i="168"/>
  <c r="CW116" i="104"/>
  <c r="FZ31" i="173"/>
  <c r="GQ9" i="173"/>
  <c r="GP28" i="173"/>
  <c r="GT13" i="170"/>
  <c r="GS28" i="170"/>
  <c r="FV30" i="171"/>
  <c r="CT128" i="104" s="1"/>
  <c r="FV30" i="172"/>
  <c r="CT129" i="104" s="1"/>
  <c r="FV30" i="169"/>
  <c r="CT130" i="104" s="1"/>
  <c r="FU30" i="168"/>
  <c r="CS125" i="104" s="1"/>
  <c r="FV30" i="173"/>
  <c r="CT126" i="104" s="1"/>
  <c r="FV30" i="170"/>
  <c r="CT127" i="104" s="1"/>
  <c r="DD115" i="104"/>
  <c r="GG31" i="168"/>
  <c r="GM7" i="168" l="1"/>
  <c r="GL28" i="168"/>
  <c r="CX116" i="104"/>
  <c r="GA31" i="173"/>
  <c r="GR9" i="173"/>
  <c r="GQ28" i="173"/>
  <c r="GU13" i="170"/>
  <c r="GT28" i="170"/>
  <c r="FW30" i="171"/>
  <c r="CU128" i="104" s="1"/>
  <c r="FW30" i="172"/>
  <c r="CU129" i="104" s="1"/>
  <c r="FW30" i="173"/>
  <c r="CU126" i="104" s="1"/>
  <c r="FV30" i="168"/>
  <c r="CT125" i="104" s="1"/>
  <c r="FW30" i="170"/>
  <c r="CU127" i="104" s="1"/>
  <c r="FW30" i="169"/>
  <c r="CU130" i="104" s="1"/>
  <c r="DE115" i="104"/>
  <c r="GH31" i="168"/>
  <c r="GN7" i="168" l="1"/>
  <c r="GM28" i="168"/>
  <c r="CY116" i="104"/>
  <c r="GB31" i="173"/>
  <c r="GS9" i="173"/>
  <c r="GR28" i="173"/>
  <c r="GV13" i="170"/>
  <c r="GU28" i="170"/>
  <c r="FX30" i="171"/>
  <c r="CV128" i="104" s="1"/>
  <c r="FX30" i="172"/>
  <c r="CV129" i="104" s="1"/>
  <c r="FX30" i="170"/>
  <c r="CV127" i="104" s="1"/>
  <c r="FX30" i="169"/>
  <c r="CV130" i="104" s="1"/>
  <c r="FW30" i="168"/>
  <c r="CU125" i="104" s="1"/>
  <c r="FX30" i="173"/>
  <c r="CV126" i="104" s="1"/>
  <c r="DF115" i="104"/>
  <c r="GI31" i="168"/>
  <c r="GN28" i="168" l="1"/>
  <c r="GO7" i="168"/>
  <c r="CZ116" i="104"/>
  <c r="GC31" i="173"/>
  <c r="GT9" i="173"/>
  <c r="GS28" i="173"/>
  <c r="GW13" i="170"/>
  <c r="GV28" i="170"/>
  <c r="FY30" i="171"/>
  <c r="CW128" i="104" s="1"/>
  <c r="FY30" i="172"/>
  <c r="CW129" i="104" s="1"/>
  <c r="FX30" i="168"/>
  <c r="CV125" i="104" s="1"/>
  <c r="FY30" i="169"/>
  <c r="CW130" i="104" s="1"/>
  <c r="FY30" i="173"/>
  <c r="CW126" i="104" s="1"/>
  <c r="FY30" i="170"/>
  <c r="CW127" i="104" s="1"/>
  <c r="DG115" i="104"/>
  <c r="GJ31" i="168"/>
  <c r="GP7" i="168" l="1"/>
  <c r="GO28" i="168"/>
  <c r="DA116" i="104"/>
  <c r="GD31" i="173"/>
  <c r="GU9" i="173"/>
  <c r="GT28" i="173"/>
  <c r="GX13" i="170"/>
  <c r="GW28" i="170"/>
  <c r="FZ30" i="171"/>
  <c r="CX128" i="104" s="1"/>
  <c r="FZ30" i="172"/>
  <c r="CX129" i="104" s="1"/>
  <c r="FZ30" i="173"/>
  <c r="CX126" i="104" s="1"/>
  <c r="FZ30" i="170"/>
  <c r="CX127" i="104" s="1"/>
  <c r="FZ30" i="169"/>
  <c r="CX130" i="104" s="1"/>
  <c r="FY30" i="168"/>
  <c r="CW125" i="104" s="1"/>
  <c r="DH115" i="104"/>
  <c r="GK31" i="168"/>
  <c r="GQ7" i="168" l="1"/>
  <c r="GP28" i="168"/>
  <c r="DB116" i="104"/>
  <c r="GE31" i="173"/>
  <c r="GV9" i="173"/>
  <c r="GU28" i="173"/>
  <c r="GY13" i="170"/>
  <c r="GX28" i="170"/>
  <c r="GA30" i="171"/>
  <c r="CY128" i="104" s="1"/>
  <c r="GA30" i="172"/>
  <c r="CY129" i="104" s="1"/>
  <c r="GA30" i="170"/>
  <c r="CY127" i="104" s="1"/>
  <c r="FZ30" i="168"/>
  <c r="CX125" i="104" s="1"/>
  <c r="GA30" i="169"/>
  <c r="CY130" i="104" s="1"/>
  <c r="GA30" i="173"/>
  <c r="CY126" i="104" s="1"/>
  <c r="DI115" i="104"/>
  <c r="GL31" i="168"/>
  <c r="GR7" i="168" l="1"/>
  <c r="GQ28" i="168"/>
  <c r="DC116" i="104"/>
  <c r="GF31" i="173"/>
  <c r="GW9" i="173"/>
  <c r="GV28" i="173"/>
  <c r="GZ13" i="170"/>
  <c r="GY28" i="170"/>
  <c r="GB30" i="171"/>
  <c r="CZ128" i="104" s="1"/>
  <c r="GB30" i="172"/>
  <c r="CZ129" i="104" s="1"/>
  <c r="GB30" i="169"/>
  <c r="CZ130" i="104" s="1"/>
  <c r="GB30" i="173"/>
  <c r="CZ126" i="104" s="1"/>
  <c r="GA30" i="168"/>
  <c r="CY125" i="104" s="1"/>
  <c r="GB30" i="170"/>
  <c r="CZ127" i="104" s="1"/>
  <c r="DJ115" i="104"/>
  <c r="GM31" i="168"/>
  <c r="GS7" i="168" l="1"/>
  <c r="GR28" i="168"/>
  <c r="DD116" i="104"/>
  <c r="GG31" i="173"/>
  <c r="GX9" i="173"/>
  <c r="GW28" i="173"/>
  <c r="HA13" i="170"/>
  <c r="HA28" i="170" s="1"/>
  <c r="GZ28" i="170"/>
  <c r="GC30" i="171"/>
  <c r="DA128" i="104" s="1"/>
  <c r="GC30" i="172"/>
  <c r="DA129" i="104" s="1"/>
  <c r="GB30" i="168"/>
  <c r="CZ125" i="104" s="1"/>
  <c r="GC30" i="173"/>
  <c r="DA126" i="104" s="1"/>
  <c r="GC30" i="170"/>
  <c r="DA127" i="104" s="1"/>
  <c r="GC30" i="169"/>
  <c r="DA130" i="104" s="1"/>
  <c r="DK115" i="104"/>
  <c r="GN31" i="168"/>
  <c r="GT7" i="168" l="1"/>
  <c r="GS28" i="168"/>
  <c r="DE116" i="104"/>
  <c r="GH31" i="173"/>
  <c r="GY9" i="173"/>
  <c r="GX28" i="173"/>
  <c r="GD30" i="171"/>
  <c r="DB128" i="104" s="1"/>
  <c r="GD30" i="172"/>
  <c r="DB129" i="104" s="1"/>
  <c r="GD30" i="170"/>
  <c r="DB127" i="104" s="1"/>
  <c r="GD30" i="173"/>
  <c r="DB126" i="104" s="1"/>
  <c r="GD30" i="169"/>
  <c r="DB130" i="104" s="1"/>
  <c r="GC30" i="168"/>
  <c r="DA125" i="104" s="1"/>
  <c r="DL115" i="104"/>
  <c r="GO31" i="168"/>
  <c r="GT28" i="168" l="1"/>
  <c r="GU7" i="168"/>
  <c r="DF116" i="104"/>
  <c r="GI31" i="173"/>
  <c r="GZ9" i="173"/>
  <c r="GY28" i="173"/>
  <c r="GE30" i="171"/>
  <c r="DC128" i="104" s="1"/>
  <c r="GE30" i="172"/>
  <c r="DC129" i="104" s="1"/>
  <c r="GE30" i="173"/>
  <c r="DC126" i="104" s="1"/>
  <c r="GE30" i="170"/>
  <c r="DC127" i="104" s="1"/>
  <c r="GD30" i="168"/>
  <c r="DB125" i="104" s="1"/>
  <c r="GE30" i="169"/>
  <c r="DC130" i="104" s="1"/>
  <c r="DM115" i="104"/>
  <c r="GP31" i="168"/>
  <c r="GV7" i="168" l="1"/>
  <c r="GU28" i="168"/>
  <c r="DG116" i="104"/>
  <c r="GJ31" i="173"/>
  <c r="HA9" i="173"/>
  <c r="HA28" i="173" s="1"/>
  <c r="GZ28" i="173"/>
  <c r="GF30" i="171"/>
  <c r="DD128" i="104" s="1"/>
  <c r="GF30" i="172"/>
  <c r="DD129" i="104" s="1"/>
  <c r="GE30" i="168"/>
  <c r="DC125" i="104" s="1"/>
  <c r="GF30" i="170"/>
  <c r="DD127" i="104" s="1"/>
  <c r="GF30" i="173"/>
  <c r="DD126" i="104" s="1"/>
  <c r="GF30" i="169"/>
  <c r="DD130" i="104" s="1"/>
  <c r="DN115" i="104"/>
  <c r="GQ31" i="168"/>
  <c r="GW7" i="168" l="1"/>
  <c r="GV28" i="168"/>
  <c r="DH116" i="104"/>
  <c r="GK31" i="173"/>
  <c r="GG30" i="171"/>
  <c r="DE128" i="104" s="1"/>
  <c r="GG30" i="172"/>
  <c r="DE129" i="104" s="1"/>
  <c r="GG30" i="170"/>
  <c r="DE127" i="104" s="1"/>
  <c r="GG30" i="169"/>
  <c r="DE130" i="104" s="1"/>
  <c r="GG30" i="173"/>
  <c r="DE126" i="104" s="1"/>
  <c r="GF30" i="168"/>
  <c r="DD125" i="104" s="1"/>
  <c r="DO115" i="104"/>
  <c r="GR31" i="168"/>
  <c r="GW28" i="168" l="1"/>
  <c r="GX7" i="168"/>
  <c r="DI116" i="104"/>
  <c r="GL31" i="173"/>
  <c r="GH30" i="171"/>
  <c r="DF128" i="104" s="1"/>
  <c r="GH30" i="172"/>
  <c r="DF129" i="104" s="1"/>
  <c r="GH30" i="169"/>
  <c r="DF130" i="104" s="1"/>
  <c r="GH30" i="170"/>
  <c r="DF127" i="104" s="1"/>
  <c r="GG30" i="168"/>
  <c r="DE125" i="104" s="1"/>
  <c r="GH30" i="173"/>
  <c r="DF126" i="104" s="1"/>
  <c r="DP115" i="104"/>
  <c r="GS31" i="168"/>
  <c r="GX28" i="168" l="1"/>
  <c r="GY7" i="168"/>
  <c r="DJ116" i="104"/>
  <c r="GM31" i="173"/>
  <c r="GI30" i="171"/>
  <c r="DG128" i="104" s="1"/>
  <c r="GI30" i="172"/>
  <c r="DG129" i="104" s="1"/>
  <c r="GH30" i="168"/>
  <c r="DF125" i="104" s="1"/>
  <c r="GI30" i="170"/>
  <c r="DG127" i="104" s="1"/>
  <c r="GI30" i="173"/>
  <c r="DG126" i="104" s="1"/>
  <c r="GI30" i="169"/>
  <c r="DG130" i="104" s="1"/>
  <c r="DQ115" i="104"/>
  <c r="GT31" i="168"/>
  <c r="GZ7" i="168" l="1"/>
  <c r="GY28" i="168"/>
  <c r="DK116" i="104"/>
  <c r="GN31" i="173"/>
  <c r="GJ30" i="171"/>
  <c r="DH128" i="104" s="1"/>
  <c r="GJ30" i="172"/>
  <c r="DH129" i="104" s="1"/>
  <c r="GJ30" i="170"/>
  <c r="DH127" i="104" s="1"/>
  <c r="GJ30" i="169"/>
  <c r="DH130" i="104" s="1"/>
  <c r="GI30" i="168"/>
  <c r="DG125" i="104" s="1"/>
  <c r="GJ30" i="173"/>
  <c r="DH126" i="104" s="1"/>
  <c r="DR115" i="104"/>
  <c r="GU31" i="168"/>
  <c r="GZ28" i="168" l="1"/>
  <c r="HA7" i="168"/>
  <c r="HA28" i="168" s="1"/>
  <c r="DL116" i="104"/>
  <c r="GO31" i="173"/>
  <c r="GK30" i="171"/>
  <c r="DI128" i="104" s="1"/>
  <c r="GK30" i="172"/>
  <c r="DI129" i="104" s="1"/>
  <c r="GJ30" i="168"/>
  <c r="DH125" i="104" s="1"/>
  <c r="GK30" i="169"/>
  <c r="DI130" i="104" s="1"/>
  <c r="GK30" i="170"/>
  <c r="DI127" i="104" s="1"/>
  <c r="GK30" i="173"/>
  <c r="DI126" i="104" s="1"/>
  <c r="DS115" i="104"/>
  <c r="GV31" i="168"/>
  <c r="DM116" i="104" l="1"/>
  <c r="GP31" i="173"/>
  <c r="GL30" i="171"/>
  <c r="DJ128" i="104" s="1"/>
  <c r="GL30" i="172"/>
  <c r="DJ129" i="104" s="1"/>
  <c r="GL30" i="170"/>
  <c r="DJ127" i="104" s="1"/>
  <c r="GL30" i="169"/>
  <c r="DJ130" i="104" s="1"/>
  <c r="GL30" i="173"/>
  <c r="DJ126" i="104" s="1"/>
  <c r="GK30" i="168"/>
  <c r="DI125" i="104" s="1"/>
  <c r="DT115" i="104"/>
  <c r="GW31" i="168"/>
  <c r="DN116" i="104" l="1"/>
  <c r="GQ31" i="173"/>
  <c r="GM30" i="171"/>
  <c r="DK128" i="104" s="1"/>
  <c r="GM30" i="172"/>
  <c r="DK129" i="104" s="1"/>
  <c r="GM30" i="169"/>
  <c r="DK130" i="104" s="1"/>
  <c r="GM30" i="170"/>
  <c r="DK127" i="104" s="1"/>
  <c r="GL30" i="168"/>
  <c r="DJ125" i="104" s="1"/>
  <c r="GM30" i="173"/>
  <c r="DK126" i="104" s="1"/>
  <c r="DU115" i="104"/>
  <c r="GX31" i="168"/>
  <c r="DO116" i="104" l="1"/>
  <c r="GR31" i="173"/>
  <c r="GN30" i="171"/>
  <c r="DL128" i="104" s="1"/>
  <c r="GN30" i="172"/>
  <c r="DL129" i="104" s="1"/>
  <c r="GM30" i="168"/>
  <c r="DK125" i="104" s="1"/>
  <c r="GN30" i="170"/>
  <c r="DL127" i="104" s="1"/>
  <c r="GN30" i="173"/>
  <c r="DL126" i="104" s="1"/>
  <c r="GN30" i="169"/>
  <c r="DL130" i="104" s="1"/>
  <c r="DV115" i="104"/>
  <c r="GY31" i="168"/>
  <c r="DP116" i="104" l="1"/>
  <c r="GS31" i="173"/>
  <c r="GO30" i="171"/>
  <c r="DM128" i="104" s="1"/>
  <c r="GO30" i="172"/>
  <c r="DM129" i="104" s="1"/>
  <c r="GO30" i="169"/>
  <c r="DM130" i="104" s="1"/>
  <c r="GO30" i="170"/>
  <c r="DM127" i="104" s="1"/>
  <c r="GO30" i="173"/>
  <c r="DM126" i="104" s="1"/>
  <c r="GN30" i="168"/>
  <c r="DL125" i="104" s="1"/>
  <c r="DW115" i="104"/>
  <c r="GZ31" i="168"/>
  <c r="DQ116" i="104" l="1"/>
  <c r="GT31" i="173"/>
  <c r="GP30" i="171"/>
  <c r="DN128" i="104" s="1"/>
  <c r="GP30" i="172"/>
  <c r="DN129" i="104" s="1"/>
  <c r="GP30" i="170"/>
  <c r="DN127" i="104" s="1"/>
  <c r="GP30" i="169"/>
  <c r="DN130" i="104" s="1"/>
  <c r="GO30" i="168"/>
  <c r="DM125" i="104" s="1"/>
  <c r="GP30" i="173"/>
  <c r="DN126" i="104" s="1"/>
  <c r="DX115" i="104"/>
  <c r="HA31" i="168"/>
  <c r="DY115" i="104" s="1"/>
  <c r="DR116" i="104" l="1"/>
  <c r="GU31" i="173"/>
  <c r="GQ30" i="171"/>
  <c r="DO128" i="104" s="1"/>
  <c r="GQ30" i="172"/>
  <c r="DO129" i="104" s="1"/>
  <c r="GQ30" i="169"/>
  <c r="DO130" i="104" s="1"/>
  <c r="GP30" i="168"/>
  <c r="DN125" i="104" s="1"/>
  <c r="GQ30" i="173"/>
  <c r="DO126" i="104" s="1"/>
  <c r="GQ30" i="170"/>
  <c r="DO127" i="104" s="1"/>
  <c r="DS116" i="104" l="1"/>
  <c r="GV31" i="173"/>
  <c r="GR30" i="171"/>
  <c r="DP128" i="104" s="1"/>
  <c r="GR30" i="172"/>
  <c r="DP129" i="104" s="1"/>
  <c r="GQ30" i="168"/>
  <c r="DO125" i="104" s="1"/>
  <c r="GR30" i="169"/>
  <c r="DP130" i="104" s="1"/>
  <c r="GR30" i="170"/>
  <c r="DP127" i="104" s="1"/>
  <c r="GR30" i="173"/>
  <c r="DP126" i="104" s="1"/>
  <c r="DT116" i="104" l="1"/>
  <c r="GW31" i="173"/>
  <c r="GS30" i="171"/>
  <c r="DQ128" i="104" s="1"/>
  <c r="GS30" i="172"/>
  <c r="DQ129" i="104" s="1"/>
  <c r="GS30" i="169"/>
  <c r="DQ130" i="104" s="1"/>
  <c r="GS30" i="173"/>
  <c r="DQ126" i="104" s="1"/>
  <c r="GR30" i="168"/>
  <c r="DP125" i="104" s="1"/>
  <c r="GS30" i="170"/>
  <c r="DQ127" i="104" s="1"/>
  <c r="DU116" i="104" l="1"/>
  <c r="GX31" i="173"/>
  <c r="GT30" i="171"/>
  <c r="DR128" i="104" s="1"/>
  <c r="GT30" i="172"/>
  <c r="DR129" i="104" s="1"/>
  <c r="GS30" i="168"/>
  <c r="DQ125" i="104" s="1"/>
  <c r="GT30" i="173"/>
  <c r="DR126" i="104" s="1"/>
  <c r="GT30" i="170"/>
  <c r="DR127" i="104" s="1"/>
  <c r="GT30" i="169"/>
  <c r="DR130" i="104" s="1"/>
  <c r="AH25" i="104"/>
  <c r="S133" i="104" s="1"/>
  <c r="AA133" i="104" s="1"/>
  <c r="L37" i="104" s="1"/>
  <c r="AI25" i="104"/>
  <c r="S134" i="104" s="1"/>
  <c r="AA134" i="104" s="1"/>
  <c r="L40" i="104" s="1"/>
  <c r="AG25" i="104"/>
  <c r="S132" i="104" s="1"/>
  <c r="AA132" i="104" s="1"/>
  <c r="L34" i="104" s="1"/>
  <c r="AC26" i="104"/>
  <c r="DV116" i="104" l="1"/>
  <c r="GY31" i="173"/>
  <c r="GU30" i="171"/>
  <c r="DS128" i="104" s="1"/>
  <c r="GU30" i="172"/>
  <c r="DS129" i="104" s="1"/>
  <c r="GU30" i="173"/>
  <c r="DS126" i="104" s="1"/>
  <c r="GU30" i="169"/>
  <c r="DS130" i="104" s="1"/>
  <c r="GU30" i="170"/>
  <c r="DS127" i="104" s="1"/>
  <c r="GT30" i="168"/>
  <c r="DR125" i="104" s="1"/>
  <c r="AC24" i="104"/>
  <c r="AC29" i="104"/>
  <c r="AC27" i="104"/>
  <c r="AC28" i="104"/>
  <c r="AC25" i="104"/>
  <c r="DW116" i="104" l="1"/>
  <c r="GZ31" i="173"/>
  <c r="GV30" i="171"/>
  <c r="DT128" i="104" s="1"/>
  <c r="GV30" i="172"/>
  <c r="DT129" i="104" s="1"/>
  <c r="GV30" i="169"/>
  <c r="DT130" i="104" s="1"/>
  <c r="GU30" i="168"/>
  <c r="DS125" i="104" s="1"/>
  <c r="GV30" i="173"/>
  <c r="DT126" i="104" s="1"/>
  <c r="GV30" i="170"/>
  <c r="DT127" i="104" s="1"/>
  <c r="AD25" i="104"/>
  <c r="AD27" i="104"/>
  <c r="AD28" i="104"/>
  <c r="AD29" i="104"/>
  <c r="AD24" i="104"/>
  <c r="AD26" i="104"/>
  <c r="DX116" i="104" l="1"/>
  <c r="HA31" i="173"/>
  <c r="DY116" i="104" s="1"/>
  <c r="GW30" i="171"/>
  <c r="DU128" i="104" s="1"/>
  <c r="GW30" i="172"/>
  <c r="DU129" i="104" s="1"/>
  <c r="GV30" i="168"/>
  <c r="DT125" i="104" s="1"/>
  <c r="GW30" i="170"/>
  <c r="DU127" i="104" s="1"/>
  <c r="GW30" i="173"/>
  <c r="DU126" i="104" s="1"/>
  <c r="GW30" i="169"/>
  <c r="DU130" i="104" s="1"/>
  <c r="AE26" i="104"/>
  <c r="AE27" i="104"/>
  <c r="AE24" i="104"/>
  <c r="AE29" i="104"/>
  <c r="AE28" i="104"/>
  <c r="AE25" i="104"/>
  <c r="GX30" i="171" l="1"/>
  <c r="DV128" i="104" s="1"/>
  <c r="GX30" i="172"/>
  <c r="DV129" i="104" s="1"/>
  <c r="GX30" i="170"/>
  <c r="DV127" i="104" s="1"/>
  <c r="GX30" i="169"/>
  <c r="DV130" i="104" s="1"/>
  <c r="GX30" i="173"/>
  <c r="DV126" i="104" s="1"/>
  <c r="GW30" i="168"/>
  <c r="DU125" i="104" s="1"/>
  <c r="S35" i="104"/>
  <c r="T35" i="104" s="1"/>
  <c r="S34" i="104"/>
  <c r="T34" i="104" s="1"/>
  <c r="S37" i="104"/>
  <c r="T37" i="104" s="1"/>
  <c r="S33" i="104"/>
  <c r="T33" i="104" s="1"/>
  <c r="S32" i="104"/>
  <c r="T32" i="104" s="1"/>
  <c r="S36" i="104"/>
  <c r="T36" i="104" s="1"/>
  <c r="GY30" i="171" l="1"/>
  <c r="DW128" i="104" s="1"/>
  <c r="GY30" i="172"/>
  <c r="DW129" i="104" s="1"/>
  <c r="GY30" i="169"/>
  <c r="DW130" i="104" s="1"/>
  <c r="GX30" i="168"/>
  <c r="DV125" i="104" s="1"/>
  <c r="GY30" i="170"/>
  <c r="DW127" i="104" s="1"/>
  <c r="GY30" i="173"/>
  <c r="DW126" i="104" s="1"/>
  <c r="S131" i="104"/>
  <c r="K30" i="104" s="1"/>
  <c r="GZ30" i="171" l="1"/>
  <c r="DX128" i="104" s="1"/>
  <c r="HA30" i="171"/>
  <c r="DY128" i="104" s="1"/>
  <c r="HA30" i="172"/>
  <c r="DY129" i="104" s="1"/>
  <c r="GZ30" i="172"/>
  <c r="DX129" i="104" s="1"/>
  <c r="HA30" i="170"/>
  <c r="DY127" i="104" s="1"/>
  <c r="GZ30" i="170"/>
  <c r="DX127" i="104" s="1"/>
  <c r="GZ30" i="173"/>
  <c r="DX126" i="104" s="1"/>
  <c r="HA30" i="173"/>
  <c r="DY126" i="104" s="1"/>
  <c r="GY30" i="168"/>
  <c r="DW125" i="104" s="1"/>
  <c r="HA30" i="169"/>
  <c r="DY130" i="104" s="1"/>
  <c r="GZ30" i="169"/>
  <c r="DX130" i="104" s="1"/>
  <c r="HA30" i="168" l="1"/>
  <c r="DY125" i="104" s="1"/>
  <c r="GZ30" i="168"/>
  <c r="DX125" i="10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Penny Gowler</author>
    <author>TURK</author>
    <author>Thomas Howarth</author>
  </authors>
  <commentList>
    <comment ref="C5" authorId="0" shapeId="0" xr:uid="{1DD2EF36-0078-4506-A56E-1F4651DF31BA}">
      <text>
        <r>
          <rPr>
            <b/>
            <sz val="9"/>
            <color indexed="81"/>
            <rFont val="Tahoma"/>
            <family val="2"/>
          </rPr>
          <t xml:space="preserve">Project no. 
</t>
        </r>
        <r>
          <rPr>
            <sz val="9"/>
            <color indexed="81"/>
            <rFont val="Tahoma"/>
            <family val="2"/>
          </rPr>
          <t xml:space="preserve">User reference, used in titles
</t>
        </r>
      </text>
    </comment>
    <comment ref="C6" authorId="0" shapeId="0" xr:uid="{203516CE-092E-4183-AB4A-2FA7E02AB415}">
      <text>
        <r>
          <rPr>
            <b/>
            <sz val="9"/>
            <color indexed="81"/>
            <rFont val="Tahoma"/>
            <family val="2"/>
          </rPr>
          <t xml:space="preserve">Project name
</t>
        </r>
        <r>
          <rPr>
            <sz val="9"/>
            <color indexed="81"/>
            <rFont val="Tahoma"/>
            <family val="2"/>
          </rPr>
          <t xml:space="preserve">User reference used in titles
</t>
        </r>
      </text>
    </comment>
    <comment ref="C7" authorId="0" shapeId="0" xr:uid="{36ECE423-78C0-4856-B9CA-65320FC42E51}">
      <text>
        <r>
          <rPr>
            <b/>
            <sz val="9"/>
            <color indexed="81"/>
            <rFont val="Tahoma"/>
            <family val="2"/>
          </rPr>
          <t xml:space="preserve">Typology
</t>
        </r>
        <r>
          <rPr>
            <sz val="9"/>
            <color indexed="81"/>
            <rFont val="Tahoma"/>
            <family val="2"/>
          </rPr>
          <t xml:space="preserve">Select the closest fit for your project. This defines the targets to which your data will be compared e.g. LETI, RIBA etc
</t>
        </r>
      </text>
    </comment>
    <comment ref="C8" authorId="0" shapeId="0" xr:uid="{464AB870-9FEE-483F-8E4A-9B0013CFBEE5}">
      <text>
        <r>
          <rPr>
            <b/>
            <sz val="9"/>
            <color indexed="81"/>
            <rFont val="Tahoma"/>
            <family val="2"/>
          </rPr>
          <t xml:space="preserve">Design stage
</t>
        </r>
        <r>
          <rPr>
            <sz val="9"/>
            <color indexed="81"/>
            <rFont val="Tahoma"/>
            <family val="2"/>
          </rPr>
          <t xml:space="preserve">For user reference and titles only
</t>
        </r>
      </text>
    </comment>
    <comment ref="C9" authorId="1" shapeId="0" xr:uid="{704A9CE2-633C-4B63-87A0-78218BC24EFD}">
      <text>
        <r>
          <rPr>
            <b/>
            <sz val="9"/>
            <color indexed="81"/>
            <rFont val="Tahoma"/>
            <family val="2"/>
          </rPr>
          <t xml:space="preserve">Required for A5a calculation.
</t>
        </r>
        <r>
          <rPr>
            <sz val="9"/>
            <color indexed="81"/>
            <rFont val="Tahoma"/>
            <family val="2"/>
          </rPr>
          <t>Whole Building construction value with emissions of 700 kgCO2e per £100,000 construction cost in accordance with section 2.2.4.4 of How to calculate embodied carbon. If you have more detailed information about site emissions, please contact climateemergency@istructe.org</t>
        </r>
      </text>
    </comment>
    <comment ref="C10" authorId="2" shapeId="0" xr:uid="{706537B9-8A85-41DE-AF99-C72BB1033794}">
      <text>
        <r>
          <rPr>
            <b/>
            <sz val="9"/>
            <color indexed="81"/>
            <rFont val="Tahoma"/>
            <family val="2"/>
          </rPr>
          <t xml:space="preserve">Required for C1 calculation.
</t>
        </r>
        <r>
          <rPr>
            <sz val="9"/>
            <color indexed="81"/>
            <rFont val="Tahoma"/>
            <family val="2"/>
          </rPr>
          <t>Insert expected GIA of whole project. If a partial building or a typical bay is being studied, this area may be inserted instead, to ensure that kgCO2e/m2 outputs are correct. Note that for reuse projects, total GIA of the whole scheme is typically used. For non-buildings projects, other areas may be used too, such as the Functional Area for a bridge project.</t>
        </r>
      </text>
    </comment>
    <comment ref="C14" authorId="1" shapeId="0" xr:uid="{F658689F-10ED-4016-A9FF-929FF29DB97D}">
      <text>
        <r>
          <rPr>
            <sz val="9"/>
            <color indexed="81"/>
            <rFont val="Tahoma"/>
            <family val="2"/>
          </rPr>
          <t xml:space="preserve"> If unknown, assume 50 km.</t>
        </r>
      </text>
    </comment>
    <comment ref="C16" authorId="2" shapeId="0" xr:uid="{2E88AE4D-18E7-47EE-9B40-A1F941A120FE}">
      <text>
        <r>
          <rPr>
            <sz val="9"/>
            <color indexed="81"/>
            <rFont val="Tahoma"/>
            <family val="2"/>
          </rPr>
          <t>Default Value = 100%</t>
        </r>
      </text>
    </comment>
    <comment ref="C17" authorId="1" shapeId="0" xr:uid="{C03B59E8-6B08-43B4-81FB-B688243BEF04}">
      <text>
        <r>
          <rPr>
            <b/>
            <sz val="9"/>
            <color indexed="81"/>
            <rFont val="Tahoma"/>
            <family val="2"/>
          </rPr>
          <t>Required for excavation emission calculations.
Drained Granular Soils Bulk Density (kg/m3)</t>
        </r>
        <r>
          <rPr>
            <sz val="9"/>
            <color indexed="81"/>
            <rFont val="Tahoma"/>
            <family val="2"/>
          </rPr>
          <t xml:space="preserve">
Very Loose: &lt;1600
Loose: 1600-1800     
Medium Dense: 1800-1900
Dense: 1900-2100
Very Dense: 2100
</t>
        </r>
        <r>
          <rPr>
            <b/>
            <sz val="9"/>
            <color indexed="81"/>
            <rFont val="Tahoma"/>
            <family val="2"/>
          </rPr>
          <t xml:space="preserve">Undrained Cohesive Soils Bulk Density (kg/m3)
</t>
        </r>
        <r>
          <rPr>
            <sz val="9"/>
            <color indexed="81"/>
            <rFont val="Tahoma"/>
            <family val="2"/>
          </rPr>
          <t>Clay: 1600-2200
Silty Clay: 1600-2000
Sandy Clay: 1600-2000</t>
        </r>
      </text>
    </comment>
    <comment ref="C18" authorId="0" shapeId="0" xr:uid="{04BF6FB6-1F1F-49ED-AE9D-C367B4FE11D5}">
      <text>
        <r>
          <rPr>
            <b/>
            <sz val="9"/>
            <color indexed="81"/>
            <rFont val="Tahoma"/>
            <family val="2"/>
          </rPr>
          <t xml:space="preserve">Design life
</t>
        </r>
        <r>
          <rPr>
            <sz val="9"/>
            <color indexed="81"/>
            <rFont val="Tahoma"/>
            <family val="2"/>
          </rPr>
          <t>Min 2 years (temp structure)
Max 110 years
Default Value = 60 years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Howarth</author>
    <author>Penny Gowler</author>
    <author>William Hudson</author>
    <author xml:space="preserve"> -Penny Gowler</author>
  </authors>
  <commentList>
    <comment ref="F3" authorId="0" shapeId="0" xr:uid="{341F91D8-9747-44DA-8BEE-4E9491C7B47D}">
      <text>
        <r>
          <rPr>
            <sz val="9"/>
            <color rgb="FF000000"/>
            <rFont val="Tahoma"/>
            <family val="2"/>
          </rPr>
          <t>Do not use \ , / , * , ? , : , [ , ] in scheme name.</t>
        </r>
      </text>
    </comment>
    <comment ref="E5" authorId="1" shapeId="0" xr:uid="{9EBE894C-7BED-4759-A95B-537BCD00922C}">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t>
        </r>
      </text>
    </comment>
    <comment ref="F5" authorId="2" shapeId="0" xr:uid="{B15B9AD1-DECA-4A79-BBC5-4D2B805A8F81}">
      <text>
        <r>
          <rPr>
            <sz val="9"/>
            <color indexed="81"/>
            <rFont val="Tahoma"/>
            <family val="2"/>
          </rPr>
          <t>Description of material, i.e. use within building, location etc.</t>
        </r>
      </text>
    </comment>
    <comment ref="G5" authorId="1" shapeId="0" xr:uid="{D19D878A-0640-41E4-A8DB-A7820E67BD8C}">
      <text>
        <r>
          <rPr>
            <sz val="9"/>
            <color indexed="81"/>
            <rFont val="Tahoma"/>
            <family val="2"/>
          </rPr>
          <t xml:space="preserve">Lifespan of component / materials entered on each row. Must be less than or equal to the Design Life of the building as specified by the user on the 'Project Info' sheet.
</t>
        </r>
      </text>
    </comment>
    <comment ref="H5" authorId="1" shapeId="0" xr:uid="{DD907568-1624-42A4-BC2A-76CBA3C9945C}">
      <text>
        <r>
          <rPr>
            <sz val="9"/>
            <color indexed="81"/>
            <rFont val="Tahoma"/>
            <family val="2"/>
          </rPr>
          <t xml:space="preserve">Specify whether the material / component is a temporary works element
</t>
        </r>
      </text>
    </comment>
    <comment ref="I5" authorId="1" shapeId="0" xr:uid="{F5BFFE85-2ABA-4A63-97E6-95140DA1AF55}">
      <text>
        <r>
          <rPr>
            <sz val="9"/>
            <color indexed="81"/>
            <rFont val="Tahoma"/>
            <family val="2"/>
          </rPr>
          <t>Temporary works waste rate (% of material not re-used after project). Only applies to temporary works and must be between 0% and 100%.</t>
        </r>
      </text>
    </comment>
    <comment ref="J5" authorId="3" shapeId="0" xr:uid="{D86C4995-02DE-4FAD-A0EC-DD98543B6CE8}">
      <text>
        <r>
          <rPr>
            <sz val="9"/>
            <color indexed="81"/>
            <rFont val="Tahoma"/>
            <family val="2"/>
          </rPr>
          <t xml:space="preserve">Select whether you want to enter the material quantities as volume or mass. Volume is preferred, to use the built in density values.
</t>
        </r>
      </text>
    </comment>
    <comment ref="L5" authorId="2" shapeId="0" xr:uid="{4E486F76-4346-4B3B-84E4-92CC47BD41B6}">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BM5" authorId="2" shapeId="0" xr:uid="{08977009-2E18-4936-BCBD-555463852904}">
      <text>
        <r>
          <rPr>
            <b/>
            <sz val="9"/>
            <color indexed="81"/>
            <rFont val="Tahoma"/>
            <family val="2"/>
          </rPr>
          <t>--DO NOT CHANGE--</t>
        </r>
        <r>
          <rPr>
            <sz val="9"/>
            <color indexed="81"/>
            <rFont val="Tahoma"/>
            <family val="2"/>
          </rPr>
          <t xml:space="preserve">
WEIGHT CALCULATED AUTOMATICALLY</t>
        </r>
      </text>
    </comment>
    <comment ref="B28" authorId="0" shapeId="0" xr:uid="{94076A4D-5014-4B8F-B066-C2B864831B45}">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29.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Howarth</author>
    <author>Penny Gowler</author>
    <author>William Hudson</author>
    <author xml:space="preserve"> -Penny Gowler</author>
  </authors>
  <commentList>
    <comment ref="F3" authorId="0" shapeId="0" xr:uid="{B9AF652B-E89C-4649-9028-AA255D7BB7F2}">
      <text>
        <r>
          <rPr>
            <sz val="9"/>
            <color rgb="FF000000"/>
            <rFont val="Tahoma"/>
            <family val="2"/>
          </rPr>
          <t>Do not use \ , / , * , ? , : , [ , ] in scheme name.</t>
        </r>
      </text>
    </comment>
    <comment ref="E5" authorId="1" shapeId="0" xr:uid="{E4F64A46-DE25-4596-AA85-DF4B70EFCED2}">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t>
        </r>
      </text>
    </comment>
    <comment ref="F5" authorId="2" shapeId="0" xr:uid="{9A0522CB-E58B-429D-B37A-6FEA8E51A622}">
      <text>
        <r>
          <rPr>
            <sz val="9"/>
            <color indexed="81"/>
            <rFont val="Tahoma"/>
            <family val="2"/>
          </rPr>
          <t>Description of material, i.e. use within building, location etc.</t>
        </r>
      </text>
    </comment>
    <comment ref="G5" authorId="1" shapeId="0" xr:uid="{DB8E6D7D-124D-43AB-AD27-5062C0F9AE6A}">
      <text>
        <r>
          <rPr>
            <sz val="9"/>
            <color indexed="81"/>
            <rFont val="Tahoma"/>
            <family val="2"/>
          </rPr>
          <t xml:space="preserve">Lifespan of component / materials entered on each row. Must be less than or equal to the Design Life of the building as specified by the user on the 'Project Info' sheet.
</t>
        </r>
      </text>
    </comment>
    <comment ref="H5" authorId="1" shapeId="0" xr:uid="{8A446A59-AEFB-498B-817C-4B0F88B36F22}">
      <text>
        <r>
          <rPr>
            <sz val="9"/>
            <color indexed="81"/>
            <rFont val="Tahoma"/>
            <family val="2"/>
          </rPr>
          <t xml:space="preserve">Specify whether the material / component is a temporary works element
</t>
        </r>
      </text>
    </comment>
    <comment ref="I5" authorId="1" shapeId="0" xr:uid="{C4C04363-C1C1-45B8-8507-ED6DCEEF1513}">
      <text>
        <r>
          <rPr>
            <sz val="9"/>
            <color indexed="81"/>
            <rFont val="Tahoma"/>
            <family val="2"/>
          </rPr>
          <t>Temporary works waste rate (% of material not re-used after project). Only applies to temporary works and must be between 0% and 100%.</t>
        </r>
      </text>
    </comment>
    <comment ref="J5" authorId="3" shapeId="0" xr:uid="{52F7627D-1619-4E4F-A8D1-AED181A5A3F4}">
      <text>
        <r>
          <rPr>
            <sz val="9"/>
            <color indexed="81"/>
            <rFont val="Tahoma"/>
            <family val="2"/>
          </rPr>
          <t xml:space="preserve">Select whether you want to enter the material quantities as volume or mass. Volume is preferred, to use the built in density values.
</t>
        </r>
      </text>
    </comment>
    <comment ref="L5" authorId="2" shapeId="0" xr:uid="{03AFAE68-F21F-4726-A5B7-95B411551536}">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BM5" authorId="2" shapeId="0" xr:uid="{FC58230E-BCF2-4422-92A2-704D3C867942}">
      <text>
        <r>
          <rPr>
            <b/>
            <sz val="9"/>
            <color indexed="81"/>
            <rFont val="Tahoma"/>
            <family val="2"/>
          </rPr>
          <t>--DO NOT CHANGE--</t>
        </r>
        <r>
          <rPr>
            <sz val="9"/>
            <color indexed="81"/>
            <rFont val="Tahoma"/>
            <family val="2"/>
          </rPr>
          <t xml:space="preserve">
WEIGHT CALCULATED AUTOMATICALLY</t>
        </r>
      </text>
    </comment>
    <comment ref="B28" authorId="0" shapeId="0" xr:uid="{3A241415-CD03-4653-9C58-BE729894F599}">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29.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Howarth</author>
    <author>Penny Gowler</author>
    <author>William Hudson</author>
    <author xml:space="preserve"> -Penny Gowler</author>
  </authors>
  <commentList>
    <comment ref="F3" authorId="0" shapeId="0" xr:uid="{1966A37A-8C43-4A12-BDC5-CC785A033273}">
      <text>
        <r>
          <rPr>
            <sz val="9"/>
            <color rgb="FF000000"/>
            <rFont val="Tahoma"/>
            <family val="2"/>
          </rPr>
          <t>Do not use \ , / , * , ? , : , [ , ] in scheme name.</t>
        </r>
      </text>
    </comment>
    <comment ref="E5" authorId="1" shapeId="0" xr:uid="{FB638532-54F6-4615-9E19-EA6DABD6695A}">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t>
        </r>
      </text>
    </comment>
    <comment ref="F5" authorId="2" shapeId="0" xr:uid="{558E79B9-ADBE-43E1-8C41-E09DC6F411FF}">
      <text>
        <r>
          <rPr>
            <sz val="9"/>
            <color indexed="81"/>
            <rFont val="Tahoma"/>
            <family val="2"/>
          </rPr>
          <t>Description of material, i.e. use within building, location etc.</t>
        </r>
      </text>
    </comment>
    <comment ref="G5" authorId="1" shapeId="0" xr:uid="{8CCA3176-76BF-4C28-BCF3-A82AE070CB09}">
      <text>
        <r>
          <rPr>
            <sz val="9"/>
            <color indexed="81"/>
            <rFont val="Tahoma"/>
            <family val="2"/>
          </rPr>
          <t xml:space="preserve">Lifespan of component / materials entered on each row. Must be less than or equal to the Design Life of the building as specified by the user on the 'Project Info' sheet.
</t>
        </r>
      </text>
    </comment>
    <comment ref="H5" authorId="1" shapeId="0" xr:uid="{60CB06B0-0CAC-4571-A45A-A3688B1C50F6}">
      <text>
        <r>
          <rPr>
            <sz val="9"/>
            <color indexed="81"/>
            <rFont val="Tahoma"/>
            <family val="2"/>
          </rPr>
          <t xml:space="preserve">Specify whether the material / component is a temporary works element
</t>
        </r>
      </text>
    </comment>
    <comment ref="I5" authorId="1" shapeId="0" xr:uid="{1B5D7532-DD5B-4013-B6DD-4C1308D3D554}">
      <text>
        <r>
          <rPr>
            <sz val="9"/>
            <color indexed="81"/>
            <rFont val="Tahoma"/>
            <family val="2"/>
          </rPr>
          <t>Temporary works waste rate (% of material not re-used after project). Only applies to temporary works and must be between 0% and 100%.</t>
        </r>
      </text>
    </comment>
    <comment ref="J5" authorId="3" shapeId="0" xr:uid="{E19606C1-6A84-4B5B-807E-353398766B13}">
      <text>
        <r>
          <rPr>
            <sz val="9"/>
            <color indexed="81"/>
            <rFont val="Tahoma"/>
            <family val="2"/>
          </rPr>
          <t xml:space="preserve">Select whether you want to enter the material quantities as volume or mass. Volume is preferred, to use the built in density values.
</t>
        </r>
      </text>
    </comment>
    <comment ref="L5" authorId="2" shapeId="0" xr:uid="{5D6A2A4D-424E-44AC-BF19-332CEBB4B7D1}">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BM5" authorId="2" shapeId="0" xr:uid="{F8C2244F-5143-4A6F-A58E-980A25CF9D98}">
      <text>
        <r>
          <rPr>
            <b/>
            <sz val="9"/>
            <color indexed="81"/>
            <rFont val="Tahoma"/>
            <family val="2"/>
          </rPr>
          <t>--DO NOT CHANGE--</t>
        </r>
        <r>
          <rPr>
            <sz val="9"/>
            <color indexed="81"/>
            <rFont val="Tahoma"/>
            <family val="2"/>
          </rPr>
          <t xml:space="preserve">
WEIGHT CALCULATED AUTOMATICALLY</t>
        </r>
      </text>
    </comment>
    <comment ref="B28" authorId="0" shapeId="0" xr:uid="{DF6809CD-9B62-4B51-AB8F-B2ECEEC019AD}">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29.</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Howarth</author>
    <author>Penny Gowler</author>
    <author>William Hudson</author>
    <author xml:space="preserve"> -Penny Gowler</author>
  </authors>
  <commentList>
    <comment ref="F3" authorId="0" shapeId="0" xr:uid="{CCE3FD91-DC65-48EE-B158-080C2ADEBC4F}">
      <text>
        <r>
          <rPr>
            <sz val="9"/>
            <color rgb="FF000000"/>
            <rFont val="Tahoma"/>
            <family val="2"/>
          </rPr>
          <t>Do not use \ , / , * , ? , : , [ , ] in scheme name.</t>
        </r>
      </text>
    </comment>
    <comment ref="E5" authorId="1" shapeId="0" xr:uid="{5EF7C7D4-AF61-4EC9-A25F-EBE317B15C92}">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t>
        </r>
      </text>
    </comment>
    <comment ref="F5" authorId="2" shapeId="0" xr:uid="{D655DACB-46BD-4792-B250-19F661280857}">
      <text>
        <r>
          <rPr>
            <sz val="9"/>
            <color indexed="81"/>
            <rFont val="Tahoma"/>
            <family val="2"/>
          </rPr>
          <t>Description of material, i.e. use within building, location etc.</t>
        </r>
      </text>
    </comment>
    <comment ref="G5" authorId="1" shapeId="0" xr:uid="{6573386A-4DED-4B90-A5DA-F57451A1C38B}">
      <text>
        <r>
          <rPr>
            <sz val="9"/>
            <color indexed="81"/>
            <rFont val="Tahoma"/>
            <family val="2"/>
          </rPr>
          <t xml:space="preserve">Lifespan of component / materials entered on each row. Must be less than or equal to the Design Life of the building as specified by the user on the 'Project Info' sheet.
</t>
        </r>
      </text>
    </comment>
    <comment ref="H5" authorId="1" shapeId="0" xr:uid="{4EA4AAC7-86BF-4DD2-8D9D-82EC291F54AE}">
      <text>
        <r>
          <rPr>
            <sz val="9"/>
            <color indexed="81"/>
            <rFont val="Tahoma"/>
            <family val="2"/>
          </rPr>
          <t xml:space="preserve">Specify whether the material / component is a temporary works element
</t>
        </r>
      </text>
    </comment>
    <comment ref="I5" authorId="1" shapeId="0" xr:uid="{F6ECF13C-B7D8-4FDA-83FE-2C651FD56B79}">
      <text>
        <r>
          <rPr>
            <sz val="9"/>
            <color indexed="81"/>
            <rFont val="Tahoma"/>
            <family val="2"/>
          </rPr>
          <t>Temporary works waste rate (% of material not re-used after project). Only applies to temporary works and must be between 0% and 100%.</t>
        </r>
      </text>
    </comment>
    <comment ref="J5" authorId="3" shapeId="0" xr:uid="{950E13BE-AE81-4E13-8F3B-9125E8410EF8}">
      <text>
        <r>
          <rPr>
            <sz val="9"/>
            <color indexed="81"/>
            <rFont val="Tahoma"/>
            <family val="2"/>
          </rPr>
          <t xml:space="preserve">Select whether you want to enter the material quantities as volume or mass. Volume is preferred, to use the built in density values.
</t>
        </r>
      </text>
    </comment>
    <comment ref="L5" authorId="2" shapeId="0" xr:uid="{82B65B35-3099-4ACA-B0BD-2DAA2D5D4206}">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BM5" authorId="2" shapeId="0" xr:uid="{3EBBFAFD-CAB8-4A88-8201-EDF478EC4E4C}">
      <text>
        <r>
          <rPr>
            <b/>
            <sz val="9"/>
            <color indexed="81"/>
            <rFont val="Tahoma"/>
            <family val="2"/>
          </rPr>
          <t>--DO NOT CHANGE--</t>
        </r>
        <r>
          <rPr>
            <sz val="9"/>
            <color indexed="81"/>
            <rFont val="Tahoma"/>
            <family val="2"/>
          </rPr>
          <t xml:space="preserve">
WEIGHT CALCULATED AUTOMATICALLY</t>
        </r>
      </text>
    </comment>
    <comment ref="B28" authorId="0" shapeId="0" xr:uid="{FDC3498E-3798-4E69-8DF2-ACAB1F050F14}">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29.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Howarth</author>
    <author>Penny Gowler</author>
    <author>William Hudson</author>
    <author xml:space="preserve"> -Penny Gowler</author>
  </authors>
  <commentList>
    <comment ref="F3" authorId="0" shapeId="0" xr:uid="{12B8FF57-DCF1-4EBC-B1F5-80A5B3994495}">
      <text>
        <r>
          <rPr>
            <sz val="9"/>
            <color rgb="FF000000"/>
            <rFont val="Tahoma"/>
            <family val="2"/>
          </rPr>
          <t>Do not use \ , / , * , ? , : , [ , ] in scheme name.</t>
        </r>
      </text>
    </comment>
    <comment ref="E5" authorId="1" shapeId="0" xr:uid="{D3B45570-6B69-40AC-A9E0-2512A6AA3279}">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t>
        </r>
      </text>
    </comment>
    <comment ref="F5" authorId="2" shapeId="0" xr:uid="{39773ED6-17D9-4F87-A903-0AA688B8D8C2}">
      <text>
        <r>
          <rPr>
            <sz val="9"/>
            <color indexed="81"/>
            <rFont val="Tahoma"/>
            <family val="2"/>
          </rPr>
          <t>Description of material, i.e. use within building, location etc.</t>
        </r>
      </text>
    </comment>
    <comment ref="G5" authorId="1" shapeId="0" xr:uid="{358AD43B-9914-4880-AB24-F5853FFF4706}">
      <text>
        <r>
          <rPr>
            <sz val="9"/>
            <color indexed="81"/>
            <rFont val="Tahoma"/>
            <family val="2"/>
          </rPr>
          <t xml:space="preserve">Lifespan of component / materials entered on each row. Must be less than or equal to the Design Life of the building as specified by the user on the 'Project Info' sheet.
</t>
        </r>
      </text>
    </comment>
    <comment ref="H5" authorId="1" shapeId="0" xr:uid="{BFEF8EBF-A7B0-484F-BDF6-B5DB6B909C08}">
      <text>
        <r>
          <rPr>
            <sz val="9"/>
            <color indexed="81"/>
            <rFont val="Tahoma"/>
            <family val="2"/>
          </rPr>
          <t xml:space="preserve">Specify whether the material / component is a temporary works element
</t>
        </r>
      </text>
    </comment>
    <comment ref="I5" authorId="1" shapeId="0" xr:uid="{0F15C745-4FC5-4158-ABB5-659643B19792}">
      <text>
        <r>
          <rPr>
            <sz val="9"/>
            <color indexed="81"/>
            <rFont val="Tahoma"/>
            <family val="2"/>
          </rPr>
          <t>Temporary works waste rate (% of material not re-used after project). Only applies to temporary works and must be between 0% and 100%.</t>
        </r>
      </text>
    </comment>
    <comment ref="J5" authorId="3" shapeId="0" xr:uid="{58FB54E7-64A8-4A05-B6D1-85FECF2C3441}">
      <text>
        <r>
          <rPr>
            <sz val="9"/>
            <color indexed="81"/>
            <rFont val="Tahoma"/>
            <family val="2"/>
          </rPr>
          <t xml:space="preserve">Select whether you want to enter the material quantities as volume or mass. Volume is preferred, to use the built in density values.
</t>
        </r>
      </text>
    </comment>
    <comment ref="L5" authorId="2" shapeId="0" xr:uid="{A804AC38-9301-414A-8088-CDFAC2C54CF6}">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BM5" authorId="2" shapeId="0" xr:uid="{DD17CE95-5B8D-4502-9A48-C63A6291C840}">
      <text>
        <r>
          <rPr>
            <b/>
            <sz val="9"/>
            <color indexed="81"/>
            <rFont val="Tahoma"/>
            <family val="2"/>
          </rPr>
          <t>--DO NOT CHANGE--</t>
        </r>
        <r>
          <rPr>
            <sz val="9"/>
            <color indexed="81"/>
            <rFont val="Tahoma"/>
            <family val="2"/>
          </rPr>
          <t xml:space="preserve">
WEIGHT CALCULATED AUTOMATICALLY</t>
        </r>
      </text>
    </comment>
    <comment ref="B28" authorId="0" shapeId="0" xr:uid="{95C143E5-E597-48E9-B323-7D7D4DC54F63}">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29.</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Thomas Howarth</author>
    <author>Penny Gowler</author>
    <author>William Hudson</author>
    <author xml:space="preserve"> -Penny Gowler</author>
  </authors>
  <commentList>
    <comment ref="F3" authorId="0" shapeId="0" xr:uid="{C0E64C2E-B93D-431F-A184-0CEA84AC1837}">
      <text>
        <r>
          <rPr>
            <sz val="9"/>
            <color rgb="FF000000"/>
            <rFont val="Tahoma"/>
            <family val="2"/>
          </rPr>
          <t>Do not use \ , / , * , ? , : , [ , ] in scheme name.</t>
        </r>
      </text>
    </comment>
    <comment ref="E5" authorId="1" shapeId="0" xr:uid="{5FE1A372-DFED-45A5-B55A-F5F8DB4BF49D}">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t>
        </r>
      </text>
    </comment>
    <comment ref="F5" authorId="2" shapeId="0" xr:uid="{F1BACA9E-679C-401D-B077-0210DA7CDC9B}">
      <text>
        <r>
          <rPr>
            <sz val="9"/>
            <color indexed="81"/>
            <rFont val="Tahoma"/>
            <family val="2"/>
          </rPr>
          <t>Description of material, i.e. use within building, location etc.</t>
        </r>
      </text>
    </comment>
    <comment ref="G5" authorId="1" shapeId="0" xr:uid="{02D46D45-340B-4A81-AB37-D889680DF839}">
      <text>
        <r>
          <rPr>
            <sz val="9"/>
            <color indexed="81"/>
            <rFont val="Tahoma"/>
            <family val="2"/>
          </rPr>
          <t xml:space="preserve">Lifespan of component / materials entered on each row. Must be less than or equal to the Design Life of the building as specified by the user on the 'Project Info' sheet.
</t>
        </r>
      </text>
    </comment>
    <comment ref="H5" authorId="1" shapeId="0" xr:uid="{994FE091-FB5A-485A-A3B2-02A2C72390A6}">
      <text>
        <r>
          <rPr>
            <sz val="9"/>
            <color indexed="81"/>
            <rFont val="Tahoma"/>
            <family val="2"/>
          </rPr>
          <t xml:space="preserve">Specify whether the material / component is a temporary works element
</t>
        </r>
      </text>
    </comment>
    <comment ref="I5" authorId="1" shapeId="0" xr:uid="{E479440E-0AA4-417F-8C30-381C35CFCC2E}">
      <text>
        <r>
          <rPr>
            <sz val="9"/>
            <color indexed="81"/>
            <rFont val="Tahoma"/>
            <family val="2"/>
          </rPr>
          <t>Temporary works waste rate (% of material not re-used after project). Only applies to temporary works and must be between 0% and 100%.</t>
        </r>
      </text>
    </comment>
    <comment ref="J5" authorId="3" shapeId="0" xr:uid="{83D98E98-A6F4-4340-AB03-CA42958B5EA5}">
      <text>
        <r>
          <rPr>
            <sz val="9"/>
            <color indexed="81"/>
            <rFont val="Tahoma"/>
            <family val="2"/>
          </rPr>
          <t xml:space="preserve">Select whether you want to enter the material quantities as volume or mass. Volume is preferred, to use the built in density values.
</t>
        </r>
      </text>
    </comment>
    <comment ref="L5" authorId="2" shapeId="0" xr:uid="{A7F567AC-3C22-4B12-8C82-C1AA2243D661}">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BM5" authorId="2" shapeId="0" xr:uid="{E342C182-5555-4463-8471-C34B584CB5DA}">
      <text>
        <r>
          <rPr>
            <b/>
            <sz val="9"/>
            <color indexed="81"/>
            <rFont val="Tahoma"/>
            <family val="2"/>
          </rPr>
          <t>--DO NOT CHANGE--</t>
        </r>
        <r>
          <rPr>
            <sz val="9"/>
            <color indexed="81"/>
            <rFont val="Tahoma"/>
            <family val="2"/>
          </rPr>
          <t xml:space="preserve">
WEIGHT CALCULATED AUTOMATICALLY</t>
        </r>
      </text>
    </comment>
    <comment ref="B28" authorId="0" shapeId="0" xr:uid="{DDC78673-2F55-4AA6-A9FC-52D965BE3106}">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29.</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TURK</author>
    <author>William Hudson</author>
    <author>Thomas Howarth</author>
  </authors>
  <commentList>
    <comment ref="L14" authorId="0" shapeId="0" xr:uid="{910DD9DB-8234-4A1D-9A8B-72448900AF66}">
      <text>
        <r>
          <rPr>
            <sz val="9"/>
            <color indexed="81"/>
            <rFont val="Tahoma"/>
            <family val="2"/>
          </rPr>
          <t>Table 2.6, How To Calculate Embodied Carbon (IStructE, 2020, P.21)</t>
        </r>
      </text>
    </comment>
    <comment ref="A15" authorId="1" shapeId="0" xr:uid="{EAD1BE22-180B-434E-A1D8-54D6D98F43D3}">
      <text>
        <r>
          <rPr>
            <sz val="9"/>
            <color indexed="81"/>
            <rFont val="Tahoma"/>
            <family val="2"/>
          </rPr>
          <t>Define material type</t>
        </r>
      </text>
    </comment>
    <comment ref="D15" authorId="2" shapeId="0" xr:uid="{40681667-8614-452B-AF3A-494BA56F92DA}">
      <text>
        <r>
          <rPr>
            <sz val="9"/>
            <color indexed="81"/>
            <rFont val="Tahoma"/>
            <family val="2"/>
          </rPr>
          <t>Amount of carbon sequestered (kgCO</t>
        </r>
        <r>
          <rPr>
            <vertAlign val="subscript"/>
            <sz val="9"/>
            <color indexed="81"/>
            <rFont val="Tahoma"/>
            <family val="2"/>
          </rPr>
          <t>2</t>
        </r>
        <r>
          <rPr>
            <sz val="9"/>
            <color indexed="81"/>
            <rFont val="Tahoma"/>
            <family val="2"/>
          </rPr>
          <t>e/kg) for timber materials. Note this number should be entered as a negative value. 
Default = -1.64 (kgCO</t>
        </r>
        <r>
          <rPr>
            <vertAlign val="subscript"/>
            <sz val="9"/>
            <color indexed="81"/>
            <rFont val="Tahoma"/>
            <family val="2"/>
          </rPr>
          <t>2</t>
        </r>
        <r>
          <rPr>
            <sz val="9"/>
            <color indexed="81"/>
            <rFont val="Tahoma"/>
            <family val="2"/>
          </rPr>
          <t>e/kg)</t>
        </r>
      </text>
    </comment>
    <comment ref="E15" authorId="2" shapeId="0" xr:uid="{73026337-AC36-4425-9AAD-92715BAB86A9}">
      <text>
        <r>
          <rPr>
            <sz val="9"/>
            <color indexed="81"/>
            <rFont val="Tahoma"/>
            <family val="2"/>
          </rPr>
          <t>When interpreting A1-A3 emissions from an EPD, be sure that the number stated is not accounting for potential recyclability of the product at end of life (as part of A1-A3). Any benefits associated with recyclability should be reported in Module D.</t>
        </r>
      </text>
    </comment>
    <comment ref="G15" authorId="0" shapeId="0" xr:uid="{1E4B6A3C-0A05-49F7-85C9-801E433BC7B6}">
      <text>
        <r>
          <rPr>
            <sz val="9"/>
            <color indexed="81"/>
            <rFont val="Tahoma"/>
            <family val="2"/>
          </rPr>
          <t>Percentage of a material wasted on site.
See Waste Rate Data table for general values.</t>
        </r>
      </text>
    </comment>
    <comment ref="H15" authorId="0" shapeId="0" xr:uid="{1DA90A75-60D2-4629-BAB9-916466866DE8}">
      <text>
        <r>
          <rPr>
            <sz val="9"/>
            <color indexed="81"/>
            <rFont val="Tahoma"/>
            <family val="2"/>
          </rPr>
          <t xml:space="preserve">0.005 kgCO2e/kg default, C2 calculator may be used if transport distance is known.
</t>
        </r>
      </text>
    </comment>
    <comment ref="I15" authorId="0" shapeId="0" xr:uid="{FE1A5C9B-E8C8-4C39-8D44-0761EAB9A30F}">
      <text>
        <r>
          <rPr>
            <sz val="9"/>
            <color indexed="81"/>
            <rFont val="Tahoma"/>
            <family val="2"/>
          </rPr>
          <t>C3/C4 values generally provided by EPD. 
If C3/C4 values are not provided, a default value of 0.013 kgCO2e/kg may be used for non timber materials.
Timber EOL C3/C4 calculator may be used to determine values for timber.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Thomas Howarth</author>
    <author>Penny Gowler</author>
  </authors>
  <commentList>
    <comment ref="A2" authorId="0" shapeId="0" xr:uid="{3CAB5E40-10F7-4334-AE0F-BA8D93986A8A}">
      <text>
        <r>
          <rPr>
            <sz val="9"/>
            <color indexed="81"/>
            <rFont val="Tahoma"/>
            <family val="2"/>
          </rPr>
          <t>Please email climateemergency@istructe.org to submit material data for consideration in the next update of The Structural Carbon Tool. 
To add other materials, use the "Custom Data" tab.
 Refer ICE database V3.0 for A1-3 emissions estimates for additional concrete mixes</t>
        </r>
      </text>
    </comment>
    <comment ref="F2" authorId="0" shapeId="0" xr:uid="{FDA3001F-8C59-4B64-ABD2-042986EB5532}">
      <text>
        <r>
          <rPr>
            <sz val="9"/>
            <color indexed="81"/>
            <rFont val="Tahoma"/>
            <family val="2"/>
          </rPr>
          <t>When interpreting A1-A3 emissions from an EPD, be sure that the number stated is not accounting for potential recyclability of the product at end of life (as part of A1-A3). Any benefits associated with recyclability should be reported in Module D.</t>
        </r>
      </text>
    </comment>
    <comment ref="G2" authorId="1" shapeId="0" xr:uid="{D5B7C808-BB2E-40B7-BCEE-6EE845B8E2AD}">
      <text>
        <r>
          <rPr>
            <sz val="9"/>
            <color indexed="81"/>
            <rFont val="Tahoma"/>
            <family val="2"/>
          </rPr>
          <t xml:space="preserve">Default transport ECFs based on Table 2.5 of How to calculate embodied carbon
</t>
        </r>
      </text>
    </comment>
    <comment ref="M3" authorId="0" shapeId="0" xr:uid="{421E4966-D5E8-442A-BD1B-CC44572D4F2E}">
      <text>
        <r>
          <rPr>
            <sz val="9"/>
            <color indexed="81"/>
            <rFont val="Tahoma"/>
            <family val="2"/>
          </rPr>
          <t>Excludes in-use emissions (Module B) as well as whole-design emissions (Modules A5a and C1)</t>
        </r>
      </text>
    </comment>
    <comment ref="N3" authorId="0" shapeId="0" xr:uid="{B4ACB96B-8030-4403-8E37-CDD5E85D56F0}">
      <text>
        <r>
          <rPr>
            <sz val="9"/>
            <color indexed="81"/>
            <rFont val="Tahoma"/>
            <family val="2"/>
          </rPr>
          <t>Excludes in-use emissions (Module B) as well as whole-design emissions (Modules A5a and C1)</t>
        </r>
      </text>
    </comment>
    <comment ref="H4" authorId="0" shapeId="0" xr:uid="{F6D8C05E-465F-4A8F-A8AC-C37D52ECBF6A}">
      <text>
        <r>
          <rPr>
            <sz val="9"/>
            <color indexed="81"/>
            <rFont val="Tahoma"/>
            <family val="2"/>
          </rPr>
          <t>Refer table 2.6 of How to calculate embodied carbon for waste rates and factors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Thomas Howarth</author>
    <author>Penny Gowler</author>
  </authors>
  <commentList>
    <comment ref="A2" authorId="0" shapeId="0" xr:uid="{DDB1DEEC-13E0-418C-A57D-1E3DB0A27435}">
      <text>
        <r>
          <rPr>
            <sz val="9"/>
            <color indexed="81"/>
            <rFont val="Tahoma"/>
            <family val="2"/>
          </rPr>
          <t>Please email climateemergency@istructe.org to submit material data for consideration in the next update of The Structural Carbon Tool. 
To add other materials, use the "Custom Data" tab.
 Refer ICE database V3.0 for A1-3 emissions estimates for additional concrete mixes</t>
        </r>
      </text>
    </comment>
    <comment ref="F2" authorId="0" shapeId="0" xr:uid="{20A385D8-067F-4518-B1F2-883FBD1E95AB}">
      <text>
        <r>
          <rPr>
            <sz val="9"/>
            <color indexed="81"/>
            <rFont val="Tahoma"/>
            <family val="2"/>
          </rPr>
          <t>When interpreting A1-A3 emissions from an EPD, be sure that the number stated is not accounting for potential recyclability of the product at end of life (as part of A1-A3). Any benefits associated with recyclability should be reported in Module D.</t>
        </r>
      </text>
    </comment>
    <comment ref="G2" authorId="1" shapeId="0" xr:uid="{D02A44AA-40D6-4547-8269-BB07E2F4C8E7}">
      <text>
        <r>
          <rPr>
            <sz val="9"/>
            <color indexed="81"/>
            <rFont val="Tahoma"/>
            <family val="2"/>
          </rPr>
          <t xml:space="preserve">Default transport ECFs based on Table 2.5 of How to calculate embodied carbon
</t>
        </r>
      </text>
    </comment>
    <comment ref="M3" authorId="0" shapeId="0" xr:uid="{0343B441-8FCF-4AAE-BB18-2AE7677C015C}">
      <text>
        <r>
          <rPr>
            <sz val="9"/>
            <color indexed="81"/>
            <rFont val="Tahoma"/>
            <family val="2"/>
          </rPr>
          <t>Excludes in-use emissions (Module B) as well as whole-design emissions (Modules A5a and C1)</t>
        </r>
      </text>
    </comment>
    <comment ref="N3" authorId="0" shapeId="0" xr:uid="{C255F1D9-059E-4A74-A46D-A18663A2FE1D}">
      <text>
        <r>
          <rPr>
            <sz val="9"/>
            <color indexed="81"/>
            <rFont val="Tahoma"/>
            <family val="2"/>
          </rPr>
          <t>Excludes in-use emissions (Module B) as well as whole-design emissions (Modules A5a and C1)</t>
        </r>
      </text>
    </comment>
    <comment ref="H4" authorId="0" shapeId="0" xr:uid="{92471F61-03FF-4C88-A653-E750E9021182}">
      <text>
        <r>
          <rPr>
            <sz val="9"/>
            <color indexed="81"/>
            <rFont val="Tahoma"/>
            <family val="2"/>
          </rPr>
          <t>Refer table 2.6 of How to calculate embodied carbon for waste rates and factors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 Arnold</author>
  </authors>
  <commentList>
    <comment ref="Q19" authorId="0" shapeId="0" xr:uid="{2FCBC3CC-2562-42D4-8B3A-AEB3F69AE561}">
      <text>
        <r>
          <rPr>
            <b/>
            <sz val="9"/>
            <color indexed="81"/>
            <rFont val="Tahoma"/>
            <family val="2"/>
          </rPr>
          <t>Will Arnold:</t>
        </r>
        <r>
          <rPr>
            <sz val="9"/>
            <color indexed="81"/>
            <rFont val="Tahoma"/>
            <family val="2"/>
          </rPr>
          <t xml:space="preserve">
These are currently just grey cells (E29 and E30), we should replace with white uneditable cells with these categories in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<sst xmlns="http://schemas.openxmlformats.org/spreadsheetml/2006/main" count="2454" uniqueCount="771">
  <si>
    <t>TOTAL</t>
  </si>
  <si>
    <t>Material</t>
  </si>
  <si>
    <t>Concrete</t>
  </si>
  <si>
    <t>REINFORCEMENT 
[kg/m3]</t>
  </si>
  <si>
    <t>Zone</t>
  </si>
  <si>
    <t>Superstructure</t>
  </si>
  <si>
    <t>Typology</t>
  </si>
  <si>
    <t>Education</t>
  </si>
  <si>
    <t>DENSITY [tons/m3]</t>
  </si>
  <si>
    <t xml:space="preserve">Generic Classification </t>
  </si>
  <si>
    <t>S</t>
  </si>
  <si>
    <t>C</t>
  </si>
  <si>
    <t>T</t>
  </si>
  <si>
    <t>O</t>
  </si>
  <si>
    <t>Steel</t>
  </si>
  <si>
    <t>Timber</t>
  </si>
  <si>
    <t>Other</t>
  </si>
  <si>
    <t>Substructure</t>
  </si>
  <si>
    <t>Reinforcement Estimate</t>
  </si>
  <si>
    <r>
      <t xml:space="preserve">Volume </t>
    </r>
    <r>
      <rPr>
        <sz val="11"/>
        <color theme="1"/>
        <rFont val="Arial"/>
        <family val="2"/>
        <scheme val="minor"/>
      </rPr>
      <t>(m3)</t>
    </r>
  </si>
  <si>
    <t>Reinforcement Type</t>
  </si>
  <si>
    <r>
      <t xml:space="preserve">Average </t>
    </r>
    <r>
      <rPr>
        <sz val="11"/>
        <color theme="1"/>
        <rFont val="Arial"/>
        <family val="2"/>
        <scheme val="minor"/>
      </rPr>
      <t>(kg/m3)</t>
    </r>
  </si>
  <si>
    <r>
      <t xml:space="preserve">Total Weight </t>
    </r>
    <r>
      <rPr>
        <sz val="11"/>
        <color theme="1"/>
        <rFont val="Arial"/>
        <family val="2"/>
        <scheme val="minor"/>
      </rPr>
      <t>(kg)</t>
    </r>
  </si>
  <si>
    <t>SLABS</t>
  </si>
  <si>
    <t>Transfer Slabs</t>
  </si>
  <si>
    <t>BEAMS</t>
  </si>
  <si>
    <t>General Beams</t>
  </si>
  <si>
    <t>COLUMNS</t>
  </si>
  <si>
    <t>Medium Columns</t>
  </si>
  <si>
    <t>WALLS</t>
  </si>
  <si>
    <t>General Walls</t>
  </si>
  <si>
    <t>From Structural Engineer's Pocket Book:</t>
  </si>
  <si>
    <t>Min</t>
  </si>
  <si>
    <t>Max</t>
  </si>
  <si>
    <t>AVERAGE</t>
  </si>
  <si>
    <t>General Slabs</t>
  </si>
  <si>
    <r>
      <t>kg/m</t>
    </r>
    <r>
      <rPr>
        <vertAlign val="superscript"/>
        <sz val="8"/>
        <color theme="1"/>
        <rFont val="Swis721 BT"/>
        <family val="2"/>
      </rPr>
      <t>3</t>
    </r>
  </si>
  <si>
    <t>General Columns</t>
  </si>
  <si>
    <t>Ground Beams</t>
  </si>
  <si>
    <t>Retaining Walls</t>
  </si>
  <si>
    <t>Rafts</t>
  </si>
  <si>
    <t>From DN20 Rebar Estimates (AKT):</t>
  </si>
  <si>
    <t>Floating slabs - top only</t>
  </si>
  <si>
    <t>Light</t>
  </si>
  <si>
    <t xml:space="preserve">Light Columns </t>
  </si>
  <si>
    <t>Walls generally</t>
  </si>
  <si>
    <t>Floating slabs - top and bottom</t>
  </si>
  <si>
    <t>Medium</t>
  </si>
  <si>
    <t>Large retaining walls</t>
  </si>
  <si>
    <t>Heavy</t>
  </si>
  <si>
    <t>Heavy Columns</t>
  </si>
  <si>
    <t>Water retaining walls in ground</t>
  </si>
  <si>
    <t>One way spanning</t>
  </si>
  <si>
    <t>Heavy cantilever beams</t>
  </si>
  <si>
    <t>Slab Columns</t>
  </si>
  <si>
    <t>Two way spanning</t>
  </si>
  <si>
    <t>Underground water storage tank</t>
  </si>
  <si>
    <t>Flat plates</t>
  </si>
  <si>
    <t>Heavy cantilever balances</t>
  </si>
  <si>
    <t>Retaining walls tied at foot</t>
  </si>
  <si>
    <t>EW Recommended Range</t>
  </si>
  <si>
    <t xml:space="preserve">Low </t>
  </si>
  <si>
    <t xml:space="preserve">High </t>
  </si>
  <si>
    <t>Yes</t>
  </si>
  <si>
    <t>No</t>
  </si>
  <si>
    <t>Concrete Grade</t>
  </si>
  <si>
    <t>Grade 28/35</t>
  </si>
  <si>
    <t>Grade 32/40</t>
  </si>
  <si>
    <t>Cement Replacement</t>
  </si>
  <si>
    <t>(0% PFA / GGBS)</t>
  </si>
  <si>
    <t>(15% PFA)</t>
  </si>
  <si>
    <t>(30% PFA)</t>
  </si>
  <si>
    <t>(40% PFA)</t>
  </si>
  <si>
    <t>(25% GGBS)</t>
  </si>
  <si>
    <t>(50% GGBS)</t>
  </si>
  <si>
    <t>(70% GGBS)</t>
  </si>
  <si>
    <t>Plate</t>
  </si>
  <si>
    <t>Glass</t>
  </si>
  <si>
    <t>_</t>
  </si>
  <si>
    <t>GENERAL CLASSIFICATION</t>
  </si>
  <si>
    <t>N/A</t>
  </si>
  <si>
    <t>CONCRETE</t>
  </si>
  <si>
    <t xml:space="preserve">  </t>
  </si>
  <si>
    <t>Target</t>
  </si>
  <si>
    <t>Purpose</t>
  </si>
  <si>
    <t>Version</t>
  </si>
  <si>
    <t>Author</t>
  </si>
  <si>
    <t>Metal Deck Slab</t>
  </si>
  <si>
    <t>Nominal thickness</t>
  </si>
  <si>
    <t>Volume of steel (mm3/m2)</t>
  </si>
  <si>
    <t>Comflor_46</t>
  </si>
  <si>
    <t>Comflor_51</t>
  </si>
  <si>
    <t>Comflor_60</t>
  </si>
  <si>
    <t>Comflor_80</t>
  </si>
  <si>
    <t>Comflor_100</t>
  </si>
  <si>
    <t>Comflor_210</t>
  </si>
  <si>
    <t>Comflor_225</t>
  </si>
  <si>
    <t>Concrete Volume (m3/m2)</t>
  </si>
  <si>
    <t>Slab Depth (mm)</t>
  </si>
  <si>
    <t xml:space="preserve">Comflor_46 </t>
  </si>
  <si>
    <t xml:space="preserve">Comflor_51 </t>
  </si>
  <si>
    <t xml:space="preserve">Comflor_60 </t>
  </si>
  <si>
    <t xml:space="preserve">Comflor_80 </t>
  </si>
  <si>
    <t>METAL DECK SLAB</t>
  </si>
  <si>
    <t>MASS [KG]</t>
  </si>
  <si>
    <t>VOLUME / MASS</t>
  </si>
  <si>
    <t>Concrete Grade Classification</t>
  </si>
  <si>
    <t>Brickwork</t>
  </si>
  <si>
    <t>Blockwork</t>
  </si>
  <si>
    <t>A1-A3</t>
  </si>
  <si>
    <t>A4</t>
  </si>
  <si>
    <t>C1</t>
  </si>
  <si>
    <t>C2</t>
  </si>
  <si>
    <t>Transport emissions</t>
  </si>
  <si>
    <t>Transport</t>
  </si>
  <si>
    <t>Waste processing 
for reuse, 
recovery or 
recycling</t>
  </si>
  <si>
    <t>Product stage
(Cradle to gate)</t>
  </si>
  <si>
    <t>D</t>
  </si>
  <si>
    <t>Rebar</t>
  </si>
  <si>
    <t>MASS OF REINFORCEMENT [KG]</t>
  </si>
  <si>
    <t>Locally manufactured</t>
  </si>
  <si>
    <t>Nationally manufactured</t>
  </si>
  <si>
    <t>European manufactured</t>
  </si>
  <si>
    <t>Globally manufactured</t>
  </si>
  <si>
    <t>Aluminium</t>
  </si>
  <si>
    <t>Area of steel (mm2/m)</t>
  </si>
  <si>
    <t>Kgspan_MD60</t>
  </si>
  <si>
    <t>Kgspan_MD50</t>
  </si>
  <si>
    <t>Kgspan_MD80</t>
  </si>
  <si>
    <t>Concrete (all insitu)</t>
  </si>
  <si>
    <t>Concrete (all precast)</t>
  </si>
  <si>
    <t>Concrete Type</t>
  </si>
  <si>
    <t>Grade 16/20</t>
  </si>
  <si>
    <t>Grade 20/25</t>
  </si>
  <si>
    <t>Grade 25/30</t>
  </si>
  <si>
    <t>Grade 40/50</t>
  </si>
  <si>
    <t>GEN 0 (6/8 MPa)</t>
  </si>
  <si>
    <t>GEN 1 (8/10 MPa)</t>
  </si>
  <si>
    <t>GEN 2 (12/15 MPa)</t>
  </si>
  <si>
    <t>GEN 3 (16/20 MPa)</t>
  </si>
  <si>
    <t>Structural Element</t>
  </si>
  <si>
    <t>Piling</t>
  </si>
  <si>
    <t>Residential</t>
  </si>
  <si>
    <t>Commercial</t>
  </si>
  <si>
    <t>Comments</t>
  </si>
  <si>
    <t>Concrete in situ</t>
  </si>
  <si>
    <t>Mortar</t>
  </si>
  <si>
    <t>Screed</t>
  </si>
  <si>
    <t>Concrete precast (beams and frames)</t>
  </si>
  <si>
    <t>Steel frame (beams, columns, braces)</t>
  </si>
  <si>
    <t>Concrete blocks</t>
  </si>
  <si>
    <t>Brick</t>
  </si>
  <si>
    <t>Stone</t>
  </si>
  <si>
    <t>Timber frames (beams, columns, braces)</t>
  </si>
  <si>
    <t>Timber floors (joists, board)</t>
  </si>
  <si>
    <t>Timber formwork</t>
  </si>
  <si>
    <t>Aluminium frames</t>
  </si>
  <si>
    <t>Plasterboard (for boarding)</t>
  </si>
  <si>
    <t>Sprayed cementitious fire protection to steel</t>
  </si>
  <si>
    <t>A5w</t>
  </si>
  <si>
    <t>A5a</t>
  </si>
  <si>
    <t>Granite</t>
  </si>
  <si>
    <t>Limestone</t>
  </si>
  <si>
    <t>Sandstone</t>
  </si>
  <si>
    <t>Plasterboard</t>
  </si>
  <si>
    <t>Average distance to landfill (km)</t>
  </si>
  <si>
    <t>C2 to C4</t>
  </si>
  <si>
    <t>C3 / C4</t>
  </si>
  <si>
    <t>Project Name</t>
  </si>
  <si>
    <t>Project Number</t>
  </si>
  <si>
    <t>C2-C4</t>
  </si>
  <si>
    <t>B</t>
  </si>
  <si>
    <t>A</t>
  </si>
  <si>
    <t>RIBA</t>
  </si>
  <si>
    <t>Domestic</t>
  </si>
  <si>
    <t>Non-domestic</t>
  </si>
  <si>
    <t>A- C whole building (excl. B6-7)</t>
  </si>
  <si>
    <t>A1-A5 as % of A-C</t>
  </si>
  <si>
    <t>Assumed structural carbon as % of whole building carbon</t>
  </si>
  <si>
    <t>A1-A5 structures 2030 target (&amp; SCORS rating)</t>
  </si>
  <si>
    <t>LETI</t>
  </si>
  <si>
    <t>LETI targets, modules A1-A5, whole building</t>
  </si>
  <si>
    <t>Structural carbon as % of whole-building carbon (per LETI ECP)</t>
  </si>
  <si>
    <t>2020 target</t>
  </si>
  <si>
    <t>2030 target</t>
  </si>
  <si>
    <t>SCORS</t>
  </si>
  <si>
    <t>Biogenic Carbon
(Sequestration)</t>
  </si>
  <si>
    <t>Mortar/Screed</t>
  </si>
  <si>
    <t>1:4 cement:sand mix CEM I</t>
  </si>
  <si>
    <t>1:4 cement:sand mix avg UK cement mix</t>
  </si>
  <si>
    <t>Insitu</t>
  </si>
  <si>
    <t>Mortar_screed</t>
  </si>
  <si>
    <t>Precast_concrete</t>
  </si>
  <si>
    <t>Reinforced - 150mm hollow core slab</t>
  </si>
  <si>
    <t>PT Strands</t>
  </si>
  <si>
    <t>PT_strands</t>
  </si>
  <si>
    <t>Structural_Sections</t>
  </si>
  <si>
    <t>Sheet - Worldwide- 31% recycled content</t>
  </si>
  <si>
    <t>Sheet - European - 31% recycled content</t>
  </si>
  <si>
    <t>Extruded profile - European - 31% recycled content</t>
  </si>
  <si>
    <t>Extruded profile - Worldwide - 31% recycled content</t>
  </si>
  <si>
    <t>General</t>
  </si>
  <si>
    <t>Toughened</t>
  </si>
  <si>
    <t>Partitioning / ceilings (min 60% recycled content)</t>
  </si>
  <si>
    <t>Amotherm Steel WB EPD</t>
  </si>
  <si>
    <t>PCC Lightweight (AAC) blocks</t>
  </si>
  <si>
    <t>PCC Dense blocks</t>
  </si>
  <si>
    <t>Granular_fill</t>
  </si>
  <si>
    <t>Studwork_framing_flooring</t>
  </si>
  <si>
    <t>Sheet_materials</t>
  </si>
  <si>
    <t>Studwork_Framing_Flooring</t>
  </si>
  <si>
    <t>Sheet_Materials</t>
  </si>
  <si>
    <t>Concrete - Mortar_screed - 1:4 cement:sand mix CEM I</t>
  </si>
  <si>
    <t>Concrete - Mortar_screed - 1:4 cement:sand mix avg UK cement mix</t>
  </si>
  <si>
    <t>Concrete - Precast_concrete - Reinforced - 150mm hollow core slab</t>
  </si>
  <si>
    <t>A1 - A5:</t>
  </si>
  <si>
    <t>A-C:</t>
  </si>
  <si>
    <t>Scheme</t>
  </si>
  <si>
    <t>Reinforcement</t>
  </si>
  <si>
    <t>Waste Factor</t>
  </si>
  <si>
    <t>Concrete - Insitu</t>
  </si>
  <si>
    <t>Concrete - Mortar_screed</t>
  </si>
  <si>
    <t>Steel - Rebar</t>
  </si>
  <si>
    <t>Concrete - Precast</t>
  </si>
  <si>
    <t>WF</t>
  </si>
  <si>
    <t xml:space="preserve">Steel - Plate - </t>
  </si>
  <si>
    <t>Transport_Scenario</t>
  </si>
  <si>
    <t>Steel - Structural_sections</t>
  </si>
  <si>
    <t>Timber - frame</t>
  </si>
  <si>
    <t>Timber - floor</t>
  </si>
  <si>
    <t>Timber - formwork</t>
  </si>
  <si>
    <t>Other - Stone - Granite</t>
  </si>
  <si>
    <t>Other - Stone - Limestone</t>
  </si>
  <si>
    <t>Other - Stone - Sandstone</t>
  </si>
  <si>
    <t>Other - Blockwork - PCC Lightweight (AAC) blocks</t>
  </si>
  <si>
    <t>Other - Blockwork - PCC Dense blocks</t>
  </si>
  <si>
    <t>Other - Glass - General</t>
  </si>
  <si>
    <t>Other - Glass - Toughened</t>
  </si>
  <si>
    <t>Other - Aluminium - Sheet - European - 31% recycled content</t>
  </si>
  <si>
    <t>Other - Aluminium - Sheet - Worldwide- 31% recycled content</t>
  </si>
  <si>
    <t>Other - Aluminium - Extruded profile - European - 31% recycled content</t>
  </si>
  <si>
    <t>Other - Aluminium - Extruded profile - Worldwide - 31% recycled content</t>
  </si>
  <si>
    <t>Other - Plasterboard - Partitioning / ceilings (min 60% recycled content)</t>
  </si>
  <si>
    <t>Paint</t>
  </si>
  <si>
    <t>Fill</t>
  </si>
  <si>
    <t>Scheme name:</t>
  </si>
  <si>
    <t>Custom_EPD</t>
  </si>
  <si>
    <t>MATERIAL</t>
  </si>
  <si>
    <t>A++</t>
  </si>
  <si>
    <t>A+</t>
  </si>
  <si>
    <t>E</t>
  </si>
  <si>
    <t>F</t>
  </si>
  <si>
    <t>G</t>
  </si>
  <si>
    <t xml:space="preserve">Equivalent Return Flights to New York </t>
  </si>
  <si>
    <t>Cut meat, dairy and beer from your diet for 1 Year</t>
  </si>
  <si>
    <t>Stopping driving your car for 1 year</t>
  </si>
  <si>
    <t>Project stages A1-A5</t>
  </si>
  <si>
    <t>Project stages A-C</t>
  </si>
  <si>
    <t>Product Stage</t>
  </si>
  <si>
    <t>LOOKUP</t>
  </si>
  <si>
    <t>Calculation of A4</t>
  </si>
  <si>
    <t>Distance by Road (km)</t>
  </si>
  <si>
    <t>Distance by Sea (km)</t>
  </si>
  <si>
    <t>Distance by Freight Air (km)</t>
  </si>
  <si>
    <t>Distance by Rail (km)</t>
  </si>
  <si>
    <t>User input:</t>
  </si>
  <si>
    <t>Waste Rate Data</t>
  </si>
  <si>
    <t>Material/product</t>
  </si>
  <si>
    <t>WR (waste rate)</t>
  </si>
  <si>
    <t>Steel reinforcement</t>
  </si>
  <si>
    <t>Calculation of Timber EOL C3/C4</t>
  </si>
  <si>
    <t>Recycling</t>
  </si>
  <si>
    <t>Incineration for 
energy recovery</t>
  </si>
  <si>
    <t>Landfill
(no gas recovery)</t>
  </si>
  <si>
    <t>Calculation of C2</t>
  </si>
  <si>
    <t>Distance to Reuse/Recycling/Landfill (km)</t>
  </si>
  <si>
    <t>Percentage excavation removed from site</t>
  </si>
  <si>
    <t>Concrete_EPD</t>
  </si>
  <si>
    <t>Steel_EPD</t>
  </si>
  <si>
    <t>Timber_EPD</t>
  </si>
  <si>
    <t>Other_EPD</t>
  </si>
  <si>
    <t xml:space="preserve"> </t>
  </si>
  <si>
    <t>Reinforcement_Type</t>
  </si>
  <si>
    <t>A1-A5</t>
  </si>
  <si>
    <t>A-C</t>
  </si>
  <si>
    <t>Carbon Comparison</t>
  </si>
  <si>
    <t>Design Stage</t>
  </si>
  <si>
    <t>Materials</t>
  </si>
  <si>
    <t>Element</t>
  </si>
  <si>
    <t>Targets kgCO2e/m2</t>
  </si>
  <si>
    <t>Target line</t>
  </si>
  <si>
    <t>Rank</t>
  </si>
  <si>
    <t>Scheme Rankings</t>
  </si>
  <si>
    <t>Flights</t>
  </si>
  <si>
    <t>1st</t>
  </si>
  <si>
    <t>2nd</t>
  </si>
  <si>
    <t>3rd</t>
  </si>
  <si>
    <t>4th</t>
  </si>
  <si>
    <t>5th</t>
  </si>
  <si>
    <t>6th</t>
  </si>
  <si>
    <t>Dairy</t>
  </si>
  <si>
    <t>Cars</t>
  </si>
  <si>
    <t xml:space="preserve"> average family cars running for 1 year</t>
  </si>
  <si>
    <r>
      <t>Gross Internal Floor Area (m</t>
    </r>
    <r>
      <rPr>
        <b/>
        <vertAlign val="superscript"/>
        <sz val="11"/>
        <color theme="0"/>
        <rFont val="Arial"/>
        <family val="2"/>
        <scheme val="minor"/>
      </rPr>
      <t>2</t>
    </r>
    <r>
      <rPr>
        <b/>
        <sz val="11"/>
        <color theme="0"/>
        <rFont val="Arial"/>
        <family val="2"/>
        <scheme val="minor"/>
      </rPr>
      <t>)</t>
    </r>
  </si>
  <si>
    <r>
      <t>Soil Density (kg/m</t>
    </r>
    <r>
      <rPr>
        <b/>
        <vertAlign val="superscript"/>
        <sz val="11"/>
        <color theme="0"/>
        <rFont val="Arial"/>
        <family val="2"/>
        <scheme val="minor"/>
      </rPr>
      <t>3</t>
    </r>
    <r>
      <rPr>
        <b/>
        <sz val="11"/>
        <color theme="0"/>
        <rFont val="Arial"/>
        <family val="2"/>
        <scheme val="minor"/>
      </rPr>
      <t>)</t>
    </r>
  </si>
  <si>
    <t>Emissions [tCO2e]</t>
  </si>
  <si>
    <t>Module D:</t>
  </si>
  <si>
    <t>Waste Rate</t>
  </si>
  <si>
    <t>Assumptions</t>
  </si>
  <si>
    <t>Comparison Inc</t>
  </si>
  <si>
    <t>LETI Education Target (168)</t>
  </si>
  <si>
    <t>LETI Residential Target (201)</t>
  </si>
  <si>
    <t>LETI Commercial Target (228)</t>
  </si>
  <si>
    <r>
      <t>Biogenic Carbon
(Sequestration) [kgCO</t>
    </r>
    <r>
      <rPr>
        <b/>
        <vertAlign val="subscript"/>
        <sz val="11"/>
        <color theme="0"/>
        <rFont val="Arial"/>
        <family val="2"/>
      </rPr>
      <t>2</t>
    </r>
    <r>
      <rPr>
        <b/>
        <sz val="11"/>
        <color theme="0"/>
        <rFont val="Arial"/>
        <family val="2"/>
      </rPr>
      <t>e/kg]</t>
    </r>
  </si>
  <si>
    <t>Inc</t>
  </si>
  <si>
    <t>Custom EPD Emission Calculators</t>
  </si>
  <si>
    <t>Custom EPD Table</t>
  </si>
  <si>
    <t>Reference EOL Scenarios</t>
  </si>
  <si>
    <t>The Structural Carbon Tool</t>
  </si>
  <si>
    <t>Ratio, %</t>
  </si>
  <si>
    <t>Material Type</t>
  </si>
  <si>
    <t>Material Specification</t>
  </si>
  <si>
    <t>Description</t>
  </si>
  <si>
    <r>
      <t>Volume [m</t>
    </r>
    <r>
      <rPr>
        <b/>
        <vertAlign val="superscript"/>
        <sz val="10"/>
        <color theme="0"/>
        <rFont val="Arial"/>
        <family val="2"/>
        <scheme val="minor"/>
      </rPr>
      <t>3</t>
    </r>
    <r>
      <rPr>
        <b/>
        <sz val="10"/>
        <color theme="0"/>
        <rFont val="Arial"/>
        <family val="2"/>
        <scheme val="minor"/>
      </rPr>
      <t>] or Mass [kg]?</t>
    </r>
  </si>
  <si>
    <r>
      <t>Material Quantity
[m</t>
    </r>
    <r>
      <rPr>
        <b/>
        <vertAlign val="superscript"/>
        <sz val="10"/>
        <color theme="0"/>
        <rFont val="Arial"/>
        <family val="2"/>
        <scheme val="minor"/>
      </rPr>
      <t>3</t>
    </r>
    <r>
      <rPr>
        <b/>
        <sz val="10"/>
        <color theme="0"/>
        <rFont val="Arial"/>
        <family val="2"/>
        <scheme val="minor"/>
      </rPr>
      <t>, kg]</t>
    </r>
  </si>
  <si>
    <r>
      <t>Element Embodied 
Carbon [tCO</t>
    </r>
    <r>
      <rPr>
        <b/>
        <vertAlign val="subscript"/>
        <sz val="10"/>
        <color theme="0"/>
        <rFont val="Arial"/>
        <family val="2"/>
        <scheme val="minor"/>
      </rPr>
      <t>2</t>
    </r>
    <r>
      <rPr>
        <b/>
        <sz val="10"/>
        <color theme="0"/>
        <rFont val="Arial"/>
        <family val="2"/>
        <scheme val="minor"/>
      </rPr>
      <t>e]</t>
    </r>
  </si>
  <si>
    <t>Scheme Comparison Page</t>
  </si>
  <si>
    <t>The options are also compared against the targets set by the RIBA, LETI, and the SCORS paper published in The Structural Engineer. All are described as 2030 targets in their individual publications, meaning that these should constitute 'normal design' by the year 2030 at the very latest. These targets are considered best practice today, and the design team should aim to get as close to beating these targets as possible</t>
  </si>
  <si>
    <t>The following graphs compare the different schemes in terms of carbon emissions and material usage. These can be used to compare the options against one another, as well as understanding how the emissions for each option breaks down by element or lifecycle stage. It should be noted that the accuracy of these estimates may be low, depending on the current project stage and the certainty of the supply chain.</t>
  </si>
  <si>
    <t>RIBA Non-Domestic Target (156)</t>
  </si>
  <si>
    <t>RIBA Domestic Target (144)</t>
  </si>
  <si>
    <t>Targets 2030</t>
  </si>
  <si>
    <t>SCORS Target (137)</t>
  </si>
  <si>
    <t>Volume [m3]</t>
  </si>
  <si>
    <t>Mass [kg]</t>
  </si>
  <si>
    <r>
      <t>Reinforcement [kg/m</t>
    </r>
    <r>
      <rPr>
        <b/>
        <vertAlign val="superscript"/>
        <sz val="10"/>
        <color theme="0"/>
        <rFont val="Arial"/>
        <family val="2"/>
        <scheme val="minor"/>
      </rPr>
      <t>3</t>
    </r>
    <r>
      <rPr>
        <b/>
        <sz val="10"/>
        <color theme="0"/>
        <rFont val="Arial"/>
        <family val="2"/>
        <scheme val="minor"/>
      </rPr>
      <t>]</t>
    </r>
  </si>
  <si>
    <t>Column1</t>
  </si>
  <si>
    <t>Column2</t>
  </si>
  <si>
    <t>Column3</t>
  </si>
  <si>
    <t>Column4</t>
  </si>
  <si>
    <t>Years</t>
  </si>
  <si>
    <t>Total (tCO2e)</t>
  </si>
  <si>
    <t>Timber A1-A3</t>
  </si>
  <si>
    <t>Timber A4</t>
  </si>
  <si>
    <t>Timber A5</t>
  </si>
  <si>
    <t>Timber C2-C4</t>
  </si>
  <si>
    <t>A5</t>
  </si>
  <si>
    <t>Other A1-A3</t>
  </si>
  <si>
    <t>Other A4</t>
  </si>
  <si>
    <t>Other A5</t>
  </si>
  <si>
    <t>Other C2-C4</t>
  </si>
  <si>
    <t>Overall C1</t>
  </si>
  <si>
    <t>Overall A5a</t>
  </si>
  <si>
    <t>Design life (years)</t>
  </si>
  <si>
    <t>Timber C2</t>
  </si>
  <si>
    <t>Timber C3/4</t>
  </si>
  <si>
    <t>Other C2</t>
  </si>
  <si>
    <t>Other C3/C4</t>
  </si>
  <si>
    <t>C3/4</t>
  </si>
  <si>
    <t>User Guide</t>
  </si>
  <si>
    <t>Prerequisites</t>
  </si>
  <si>
    <t>In order to use this tool, information must be obtained from designs, models or otherwise, giving the type, specification and quantity of materials used for a specific scheme.</t>
  </si>
  <si>
    <t>Project Information</t>
  </si>
  <si>
    <t>Project Value (£)</t>
  </si>
  <si>
    <t>Material Transport Distance:</t>
  </si>
  <si>
    <t>Lifecycle Material Data</t>
  </si>
  <si>
    <t>Beyond Lifecycle</t>
  </si>
  <si>
    <t>WR [%]</t>
  </si>
  <si>
    <t>ERROR: Total Ratio &lt;&gt; 100%</t>
  </si>
  <si>
    <r>
      <t>Transport Emissions Factor, kgCO</t>
    </r>
    <r>
      <rPr>
        <b/>
        <vertAlign val="subscript"/>
        <sz val="11"/>
        <color theme="1"/>
        <rFont val="Arial"/>
        <family val="2"/>
      </rPr>
      <t>2</t>
    </r>
    <r>
      <rPr>
        <b/>
        <sz val="11"/>
        <color theme="1"/>
        <rFont val="Arial"/>
        <family val="2"/>
      </rPr>
      <t>e/kg</t>
    </r>
  </si>
  <si>
    <r>
      <t>Emissions Factor, kgCO</t>
    </r>
    <r>
      <rPr>
        <b/>
        <vertAlign val="subscript"/>
        <sz val="11"/>
        <color theme="1"/>
        <rFont val="Arial"/>
        <family val="2"/>
      </rPr>
      <t>2</t>
    </r>
    <r>
      <rPr>
        <b/>
        <sz val="11"/>
        <color theme="1"/>
        <rFont val="Arial"/>
        <family val="2"/>
      </rPr>
      <t>e/kg</t>
    </r>
  </si>
  <si>
    <t xml:space="preserve">This guide gives an overview of the key features on each sheet. </t>
  </si>
  <si>
    <t>-Any values changed from the original are highlighted in blue.
-To reset the table back to original values, use the 'Reset Table' button located at the top of the page</t>
  </si>
  <si>
    <t xml:space="preserve">-If the user wishes to adjust these values, they may do so. However, any new materials must be added in the 'Custom EPDs' sheet.
</t>
  </si>
  <si>
    <t xml:space="preserve">
References</t>
  </si>
  <si>
    <t>Project Info Sheet</t>
  </si>
  <si>
    <t>Scheme Sheets</t>
  </si>
  <si>
    <t>For each scheme:</t>
  </si>
  <si>
    <t>For each material present in a scheme:</t>
  </si>
  <si>
    <t>Notes:</t>
  </si>
  <si>
    <t xml:space="preserve">
</t>
  </si>
  <si>
    <t xml:space="preserve">
THE SOFTWARE IS PROVIDED “AS IS”, WITHOUT WARRANTY OF ANY KIND, EXPRESS OR IMPLIED, INCLUDING BUT NOT LIMITED TO ANY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</si>
  <si>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r>
      <rPr>
        <b/>
        <sz val="9"/>
        <color theme="1"/>
        <rFont val="Arial"/>
        <family val="2"/>
        <scheme val="minor"/>
      </rPr>
      <t>The Structural Carbon Tool</t>
    </r>
    <r>
      <rPr>
        <sz val="9"/>
        <color theme="1"/>
        <rFont val="Arial"/>
        <family val="2"/>
        <scheme val="minor"/>
      </rPr>
      <t xml:space="preserve">
</t>
    </r>
    <r>
      <rPr>
        <b/>
        <sz val="9"/>
        <color theme="1"/>
        <rFont val="Arial"/>
        <family val="2"/>
        <scheme val="minor"/>
      </rPr>
      <t xml:space="preserve">© Copyright Elliott Wood Partnership Limited 2020 </t>
    </r>
    <r>
      <rPr>
        <sz val="9"/>
        <color theme="1"/>
        <rFont val="Arial"/>
        <family val="2"/>
        <scheme val="minor"/>
      </rPr>
      <t xml:space="preserve">
Permission is hereby granted, free of charge, to any person obtaining a copy of this software and associated documentation files (the “Software”), to copy, use, sub-license, publish, and distribute the Software, and to permit persons to whom the Software is furnished to do so, subject to the following condition: The above copyright notice and this permission notice including the below disclaimer of liability shall be included in all copies or substantial portions of the Software.
</t>
    </r>
  </si>
  <si>
    <r>
      <rPr>
        <b/>
        <sz val="9"/>
        <color theme="1"/>
        <rFont val="Arial"/>
        <family val="2"/>
        <scheme val="minor"/>
      </rPr>
      <t>Elliott Wood Partnership Ltd (EWPL)</t>
    </r>
    <r>
      <rPr>
        <sz val="9"/>
        <color theme="1"/>
        <rFont val="Arial"/>
        <family val="2"/>
        <scheme val="minor"/>
      </rPr>
      <t xml:space="preserve"> have a strong purpose and commitment to ‘Engineer a Better Society’.  This is implemented through their ETHICS framework which sets out six broad pillars (Education, Technology, Health, Infrastructure, Culture and Sustainability) to allow them to question and test ideas on projects using these criteria.  The Building Society was also created to act as a place for this to happen. It is a co-working space for those within the Built Environment to assemble, collaborate and learn with a purpose of influencing the construction industry to do better things.  This is also </t>
    </r>
    <r>
      <rPr>
        <b/>
        <sz val="9"/>
        <color theme="1"/>
        <rFont val="Arial"/>
        <family val="2"/>
        <scheme val="minor"/>
      </rPr>
      <t>EWPL</t>
    </r>
    <r>
      <rPr>
        <sz val="9"/>
        <color theme="1"/>
        <rFont val="Arial"/>
        <family val="2"/>
        <scheme val="minor"/>
      </rPr>
      <t>’s Central London office.</t>
    </r>
  </si>
  <si>
    <r>
      <rPr>
        <b/>
        <sz val="9"/>
        <color theme="1"/>
        <rFont val="Arial"/>
        <family val="2"/>
        <scheme val="minor"/>
      </rPr>
      <t>Elliott Wood Partnership Ltd</t>
    </r>
    <r>
      <rPr>
        <sz val="9"/>
        <color theme="1"/>
        <rFont val="Arial"/>
        <family val="2"/>
        <scheme val="minor"/>
      </rPr>
      <t xml:space="preserve"> have invested a significant amount of time and money into developing a carbon tool to allow the calculation of embodied carbon of the structure in buildings.  Embodied Carbon currently accounts for around 50% of all carbon generated in buildings and around 50% of that relates to the structure alone.  Consequently, structural and civil engineers have the ability to significantly impact the amount of embodied carbon by making the right choices during the design process.  It is currently thought that most engineers in the UK are not considering this and therefore there is a great opportunity to help smaller companies, that perhaps are not aware of what is possible or simply don’t have the resources to do anything about it.</t>
    </r>
  </si>
  <si>
    <t>Notes</t>
  </si>
  <si>
    <r>
      <t>Total [tCO</t>
    </r>
    <r>
      <rPr>
        <b/>
        <vertAlign val="subscript"/>
        <sz val="10"/>
        <color theme="0"/>
        <rFont val="Arial"/>
        <family val="2"/>
        <scheme val="minor"/>
      </rPr>
      <t>2</t>
    </r>
    <r>
      <rPr>
        <b/>
        <sz val="10"/>
        <color theme="0"/>
        <rFont val="Arial"/>
        <family val="2"/>
        <scheme val="minor"/>
      </rPr>
      <t>e]</t>
    </r>
  </si>
  <si>
    <r>
      <t>Global Values [tCO</t>
    </r>
    <r>
      <rPr>
        <b/>
        <vertAlign val="subscript"/>
        <sz val="10"/>
        <color theme="0"/>
        <rFont val="Arial"/>
        <family val="2"/>
        <scheme val="minor"/>
      </rPr>
      <t>2</t>
    </r>
    <r>
      <rPr>
        <b/>
        <sz val="10"/>
        <color theme="0"/>
        <rFont val="Arial"/>
        <family val="2"/>
        <scheme val="minor"/>
      </rPr>
      <t>e]</t>
    </r>
  </si>
  <si>
    <t>Rebar Estimates</t>
  </si>
  <si>
    <t>Mass Concrete</t>
  </si>
  <si>
    <t>Raft</t>
  </si>
  <si>
    <t>Pile</t>
  </si>
  <si>
    <t>General Beam</t>
  </si>
  <si>
    <t>Ground Beam</t>
  </si>
  <si>
    <t>Light Column</t>
  </si>
  <si>
    <t>Medium Column</t>
  </si>
  <si>
    <t>Heavy Column</t>
  </si>
  <si>
    <t>General Wall</t>
  </si>
  <si>
    <t>Retaining Wall</t>
  </si>
  <si>
    <t>Precast Wall</t>
  </si>
  <si>
    <t>Precast Column</t>
  </si>
  <si>
    <t>Custom 1</t>
  </si>
  <si>
    <t>Custom 2</t>
  </si>
  <si>
    <t>Custom 3</t>
  </si>
  <si>
    <t>Custom 4</t>
  </si>
  <si>
    <t>Custom 5</t>
  </si>
  <si>
    <r>
      <t>kg/m</t>
    </r>
    <r>
      <rPr>
        <vertAlign val="superscript"/>
        <sz val="11"/>
        <color theme="0"/>
        <rFont val="Arial"/>
        <family val="2"/>
        <scheme val="minor"/>
      </rPr>
      <t>3</t>
    </r>
  </si>
  <si>
    <r>
      <rPr>
        <b/>
        <sz val="11"/>
        <color theme="1"/>
        <rFont val="Arial"/>
        <family val="2"/>
        <scheme val="minor"/>
      </rPr>
      <t>IStructE</t>
    </r>
    <r>
      <rPr>
        <i/>
        <sz val="11"/>
        <color theme="1"/>
        <rFont val="Arial"/>
        <family val="2"/>
        <scheme val="minor"/>
      </rPr>
      <t xml:space="preserve"> 'Setting carbon targets: an introduction to the proposed SCORS rating scheme'</t>
    </r>
  </si>
  <si>
    <r>
      <rPr>
        <b/>
        <sz val="11"/>
        <color theme="1"/>
        <rFont val="Arial"/>
        <family val="2"/>
        <scheme val="minor"/>
      </rPr>
      <t>IStructE</t>
    </r>
    <r>
      <rPr>
        <i/>
        <sz val="11"/>
        <color theme="1"/>
        <rFont val="Arial"/>
        <family val="2"/>
        <scheme val="minor"/>
      </rPr>
      <t xml:space="preserve"> 'Timber and carbon sequestration'</t>
    </r>
  </si>
  <si>
    <r>
      <rPr>
        <b/>
        <sz val="11"/>
        <color theme="1"/>
        <rFont val="Arial"/>
        <family val="2"/>
        <scheme val="minor"/>
      </rPr>
      <t>RIBA</t>
    </r>
    <r>
      <rPr>
        <sz val="11"/>
        <color theme="1"/>
        <rFont val="Arial"/>
        <family val="2"/>
        <scheme val="minor"/>
      </rPr>
      <t xml:space="preserve"> </t>
    </r>
    <r>
      <rPr>
        <i/>
        <sz val="11"/>
        <color theme="1"/>
        <rFont val="Arial"/>
        <family val="2"/>
        <scheme val="minor"/>
      </rPr>
      <t>'RIBA 2030 Climate Challenge'</t>
    </r>
  </si>
  <si>
    <r>
      <rPr>
        <b/>
        <sz val="11"/>
        <color theme="1"/>
        <rFont val="Arial"/>
        <family val="2"/>
        <scheme val="minor"/>
      </rPr>
      <t xml:space="preserve">LETI </t>
    </r>
    <r>
      <rPr>
        <i/>
        <sz val="11"/>
        <color theme="1"/>
        <rFont val="Arial"/>
        <family val="2"/>
        <scheme val="minor"/>
      </rPr>
      <t>'LETI Embodied Carbon Primer'</t>
    </r>
  </si>
  <si>
    <t>Include in comparison?</t>
  </si>
  <si>
    <t>Other substructure</t>
  </si>
  <si>
    <t>Frame and roof frame</t>
  </si>
  <si>
    <t>Upper floors/slabs inc roof</t>
  </si>
  <si>
    <t>Structural walls</t>
  </si>
  <si>
    <t>Waste processing for guaranteed reuse, recovery or recycling</t>
  </si>
  <si>
    <t>Reinforcement Rate Table</t>
  </si>
  <si>
    <t xml:space="preserve">This sheet allows user to enter custom data provided by supplier EPDs or otherwise. </t>
  </si>
  <si>
    <t>Custom Data</t>
  </si>
  <si>
    <t>Total A1-A5w</t>
  </si>
  <si>
    <t>Total A-C</t>
  </si>
  <si>
    <t>Material - Type - Specification</t>
  </si>
  <si>
    <t>Reference</t>
  </si>
  <si>
    <t>Concrete - Precast_concrete - C40/50 avg UK cement mix</t>
  </si>
  <si>
    <t>C40/50 avg UK cement mix</t>
  </si>
  <si>
    <r>
      <rPr>
        <b/>
        <sz val="11"/>
        <color rgb="FF008231"/>
        <rFont val="Arial"/>
        <family val="2"/>
        <scheme val="minor"/>
      </rPr>
      <t xml:space="preserve">
Comparisons Sheet</t>
    </r>
    <r>
      <rPr>
        <b/>
        <sz val="11"/>
        <color theme="1"/>
        <rFont val="Arial"/>
        <family val="2"/>
        <scheme val="minor"/>
      </rPr>
      <t xml:space="preserve">
</t>
    </r>
    <r>
      <rPr>
        <sz val="11"/>
        <color theme="1"/>
        <rFont val="Arial"/>
        <family val="2"/>
        <scheme val="minor"/>
      </rPr>
      <t>-This sheet shows graphs and infographics comparing embodied carbon data between the selected schemes.
-To show a scheme on the comparison page, ensure 'Include in comparison' is set to yes.
-All comparison charts are updated automatically.</t>
    </r>
  </si>
  <si>
    <t>General Slab</t>
  </si>
  <si>
    <t>Transfer Slab</t>
  </si>
  <si>
    <t>Precast Plank</t>
  </si>
  <si>
    <t>Excavation?</t>
  </si>
  <si>
    <t>VOLUME (m3)</t>
  </si>
  <si>
    <t>Welcome</t>
  </si>
  <si>
    <t>Do not use this tool just to calculate carbon.</t>
  </si>
  <si>
    <t>Remember that every decision on every project matters.</t>
  </si>
  <si>
    <t>Calculating embodied carbon process overview</t>
  </si>
  <si>
    <r>
      <t xml:space="preserve">
</t>
    </r>
    <r>
      <rPr>
        <b/>
        <sz val="11"/>
        <color theme="1"/>
        <rFont val="Arial"/>
        <family val="2"/>
        <scheme val="minor"/>
      </rPr>
      <t xml:space="preserve">General
</t>
    </r>
    <r>
      <rPr>
        <sz val="11"/>
        <color theme="2" tint="-0.499984740745262"/>
        <rFont val="Arial"/>
        <family val="2"/>
        <scheme val="minor"/>
      </rPr>
      <t>Light Grey Cells</t>
    </r>
    <r>
      <rPr>
        <sz val="11"/>
        <color theme="1"/>
        <rFont val="Arial"/>
        <family val="2"/>
        <scheme val="minor"/>
      </rPr>
      <t xml:space="preserve"> - User input
</t>
    </r>
    <r>
      <rPr>
        <sz val="11"/>
        <color theme="3" tint="-0.249977111117893"/>
        <rFont val="Arial"/>
        <family val="2"/>
        <scheme val="minor"/>
      </rPr>
      <t>Dark Grey Cells</t>
    </r>
    <r>
      <rPr>
        <sz val="11"/>
        <color theme="1"/>
        <rFont val="Arial"/>
        <family val="2"/>
        <scheme val="minor"/>
      </rPr>
      <t xml:space="preserve"> - Data cells
</t>
    </r>
    <r>
      <rPr>
        <sz val="11"/>
        <color rgb="FF269C6F"/>
        <rFont val="Arial"/>
        <family val="2"/>
        <scheme val="minor"/>
      </rPr>
      <t>Green Cells</t>
    </r>
    <r>
      <rPr>
        <sz val="11"/>
        <color theme="1"/>
        <rFont val="Arial"/>
        <family val="2"/>
        <scheme val="minor"/>
      </rPr>
      <t xml:space="preserve"> - Calculation output
</t>
    </r>
    <r>
      <rPr>
        <sz val="11"/>
        <color rgb="FFFF0000"/>
        <rFont val="Arial"/>
        <family val="2"/>
        <scheme val="minor"/>
      </rPr>
      <t>Red Cells</t>
    </r>
    <r>
      <rPr>
        <sz val="11"/>
        <color theme="1"/>
        <rFont val="Arial"/>
        <family val="2"/>
        <scheme val="minor"/>
      </rPr>
      <t xml:space="preserve"> - Cell error (check material information is correct)
</t>
    </r>
    <r>
      <rPr>
        <b/>
        <sz val="11"/>
        <color theme="1"/>
        <rFont val="Arial"/>
        <family val="2"/>
        <scheme val="minor"/>
      </rPr>
      <t xml:space="preserve">Password </t>
    </r>
    <r>
      <rPr>
        <sz val="11"/>
        <color theme="1"/>
        <rFont val="Arial"/>
        <family val="2"/>
        <scheme val="minor"/>
      </rPr>
      <t xml:space="preserve">to unprotect sheets: carbon
Cells can be copied and pasted but whole rows or columns cannot.
</t>
    </r>
  </si>
  <si>
    <t>RATING</t>
  </si>
  <si>
    <t>H</t>
  </si>
  <si>
    <t>Guaranteed 
Reuse</t>
  </si>
  <si>
    <t>Please email climateemergency@istructe.org to submit material data for consideration in the next update of The Structural Carbon Tool
To add other materials, use the "Custom Data" tab. Refer to ICE database V3.0 for A1-3 emissions estimates for additional concrete mixes</t>
  </si>
  <si>
    <t>-Where materials or products have been newly manufactured for the project, these may be included using regular materials as A1-3 emissions. Where materials are being reused, or will be reused, a custom EPD may be used to reflect the transportation emissions bringing these to site (A4) along with any waste allowances (A5w).</t>
  </si>
  <si>
    <t>1.1 Piling</t>
  </si>
  <si>
    <t>1.1 Foundations (incl. pile caps)</t>
  </si>
  <si>
    <t>1.1 Lowest floor/slab</t>
  </si>
  <si>
    <t>1.1 Basement retaining walls</t>
  </si>
  <si>
    <t>2.1 Frame</t>
  </si>
  <si>
    <t>2.2 Upper floors/slabs</t>
  </si>
  <si>
    <t>2.3 Roof beams</t>
  </si>
  <si>
    <t>2.3 Roof</t>
  </si>
  <si>
    <t>2.4 Stairs &amp; ramps</t>
  </si>
  <si>
    <t>2.5 Structural ext. walls</t>
  </si>
  <si>
    <t>2.7 Structural int. walls</t>
  </si>
  <si>
    <t>1.1 Excavation-Foundation</t>
  </si>
  <si>
    <t>1.1 Excavation-Other</t>
  </si>
  <si>
    <t>Piling (1.1)</t>
  </si>
  <si>
    <t>Other substructure (1.1)</t>
  </si>
  <si>
    <t>Frame and roof frame (2.1, 2.3)</t>
  </si>
  <si>
    <t>Upper floors/slabs inc roof (2.2, 2.3)</t>
  </si>
  <si>
    <t>Structural walls (2.5, 2.7)</t>
  </si>
  <si>
    <t>Commercial, Education, Other</t>
  </si>
  <si>
    <t>Residential, Commercial, Education, Other</t>
  </si>
  <si>
    <t xml:space="preserve">     •   A1-A5 upfront emissions released during construction
     •   A-C whole life-cycle emissions from construction through to deconstruction
     •   Carbon sequestration (storage) during the building's life
     •   Module D possible future benefit / burdens following deconstruction
     •   Impacts other than carbon (not currently quantified here)
     •   Specify enough material, and no more</t>
  </si>
  <si>
    <t>Total:</t>
  </si>
  <si>
    <t>RIBA:</t>
  </si>
  <si>
    <t>LETI:</t>
  </si>
  <si>
    <t>SCORS:</t>
  </si>
  <si>
    <t xml:space="preserve"> one-way flights from London to New York</t>
  </si>
  <si>
    <t xml:space="preserve"> people's consumption of meat, dairy and beer for 1 year</t>
  </si>
  <si>
    <r>
      <t>SCORS Rating &amp; A1-A5 Emissions (kgCO</t>
    </r>
    <r>
      <rPr>
        <b/>
        <vertAlign val="subscript"/>
        <sz val="11"/>
        <color theme="0"/>
        <rFont val="Arial"/>
        <family val="2"/>
        <scheme val="minor"/>
      </rPr>
      <t>2</t>
    </r>
    <r>
      <rPr>
        <b/>
        <sz val="11"/>
        <color theme="0"/>
        <rFont val="Arial"/>
        <family val="2"/>
        <scheme val="minor"/>
      </rPr>
      <t>e/m</t>
    </r>
    <r>
      <rPr>
        <b/>
        <vertAlign val="superscript"/>
        <sz val="11"/>
        <color theme="0"/>
        <rFont val="Arial"/>
        <family val="2"/>
        <scheme val="minor"/>
      </rPr>
      <t>2</t>
    </r>
    <r>
      <rPr>
        <b/>
        <sz val="11"/>
        <color theme="0"/>
        <rFont val="Arial"/>
        <family val="2"/>
        <scheme val="minor"/>
      </rPr>
      <t>)</t>
    </r>
  </si>
  <si>
    <t>kg CO2e</t>
  </si>
  <si>
    <t>No.</t>
  </si>
  <si>
    <t>Structural Carbon over Time Chart Data</t>
  </si>
  <si>
    <t>Lifecycle Stage</t>
  </si>
  <si>
    <t>Columns removed from main data entry page</t>
  </si>
  <si>
    <t>Target (A1 to A5)</t>
  </si>
  <si>
    <t>kgCO2e/m2</t>
  </si>
  <si>
    <t>Pie Chart Title:</t>
  </si>
  <si>
    <t>CHECK MATERIAL TYPE &amp; SPEC</t>
  </si>
  <si>
    <t>Comparison to 2030 targets chart</t>
  </si>
  <si>
    <t>Structural Carbon over Time Chart data</t>
  </si>
  <si>
    <t>SCORS Rating</t>
  </si>
  <si>
    <t>Seq</t>
  </si>
  <si>
    <t>Custom Data (Advanced Users)</t>
  </si>
  <si>
    <t>The ICE Database (www.circularecology.com/embodied-carbon-footprint-database.html) is a good starting point for carbon factors if you don't have project-specific data, and includes materials such as Expanded Polystyrene (EPS foam), many other concrete grades, aggregates, sands, aluminium, bricks, glass and other forms of timber (beware sequestration values!)</t>
  </si>
  <si>
    <r>
      <t>The Reinforcement Rate Table gives the estimates of kg of rebar per m</t>
    </r>
    <r>
      <rPr>
        <vertAlign val="superscript"/>
        <sz val="11"/>
        <color theme="1"/>
        <rFont val="Arial"/>
        <family val="2"/>
        <scheme val="minor"/>
      </rPr>
      <t>3</t>
    </r>
    <r>
      <rPr>
        <sz val="11"/>
        <color theme="1"/>
        <rFont val="Arial"/>
        <family val="2"/>
        <scheme val="minor"/>
      </rPr>
      <t xml:space="preserve"> of concrete for standard scenarios. These may be edited by the user to suit element specifications. The user may enter extra scenarios using the custom rows. Please note, reinforcement values on the scheme sheets must be updated manually after updating the Reinforcement Rate Table.</t>
    </r>
  </si>
  <si>
    <t>-Enter the relevant project information and assumptions into the 'Project Information' table.
-'Project Cost' and 'Gross Internal Floor Area' must be entered to calculate global embodied carbon values.
-2030 targets shown based on the 'Typology' chosen.
-Enter any site/project relevant assumptions into the 'Assumptions' table. The default values may be used if values are not known.</t>
  </si>
  <si>
    <t>-Enter the scheme name in cell F3, (name of tab is changed automatically to scheme name).
-The 'Print Preview' button shows a print preview of the current page.
-Note: you could also use the scheme tabs to track embodied carbon through the design &amp; construction phase e.g. Scheme 1 = RIBA Stage 2, Scheme 3 = RIBA Stage 3 &amp; so on.</t>
  </si>
  <si>
    <r>
      <t xml:space="preserve">-Scheme ranking table: </t>
    </r>
    <r>
      <rPr>
        <sz val="11"/>
        <color theme="1"/>
        <rFont val="Arial"/>
        <family val="2"/>
        <scheme val="minor"/>
      </rPr>
      <t>Shows the ranking of the selected schemes by upfront embodied carbon (A1 - A5) from best to worst.</t>
    </r>
    <r>
      <rPr>
        <i/>
        <sz val="11"/>
        <color theme="1"/>
        <rFont val="Arial"/>
        <family val="2"/>
        <scheme val="minor"/>
      </rPr>
      <t xml:space="preserve">
-Carbon equivalents (highest vs lowest): </t>
    </r>
    <r>
      <rPr>
        <sz val="11"/>
        <color theme="1"/>
        <rFont val="Arial"/>
        <family val="2"/>
        <scheme val="minor"/>
      </rPr>
      <t>Compares the schemes with the highest and lowest embodied carbon in terms of equivalent examples.</t>
    </r>
  </si>
  <si>
    <t>-This sheet allows the user to enter material specifications that are not listed in the tool, i.e. specific product EPDs.  A detailed guide of how to enter these specifications is provided on the 'Custom Data' sheet.</t>
  </si>
  <si>
    <t xml:space="preserve">The Structural Carbon Tool was produced by Elliott Wood Partnership Limited in partnership with The Institution of Structural Engineers. </t>
  </si>
  <si>
    <t>The Structural Carbon Tool was produced by Elliott Wood Partnership Limited in partnership with The Institution of Structural Engineers. 
THE SOFTWARE IS PROVIDED “AS IS”, WITHOUT WARRANTY OF ANY KIND, EXPRESS OR IMPLIED, INCLUDING BUT NOT LIMITED TO ANY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</si>
  <si>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The structural engineer’s first priority in the Climate Emergency is to minimise carbon emissions by minimising the use of new material as far as possible. This tool has been created to help you make quantitative decisions 
as to how best to go about doing this.</t>
  </si>
  <si>
    <r>
      <t xml:space="preserve">Use this tool to </t>
    </r>
    <r>
      <rPr>
        <b/>
        <sz val="11"/>
        <color rgb="FF269C6F"/>
        <rFont val="Arial"/>
        <family val="2"/>
        <scheme val="minor"/>
      </rPr>
      <t>reduce the embodied carbon footprint of your design.</t>
    </r>
  </si>
  <si>
    <r>
      <t xml:space="preserve">You can do this by:
     •   </t>
    </r>
    <r>
      <rPr>
        <b/>
        <sz val="11"/>
        <color rgb="FF269C6F"/>
        <rFont val="Arial"/>
        <family val="2"/>
        <scheme val="minor"/>
      </rPr>
      <t>estimating</t>
    </r>
    <r>
      <rPr>
        <sz val="11"/>
        <rFont val="Arial"/>
        <family val="2"/>
        <scheme val="minor"/>
      </rPr>
      <t xml:space="preserve"> the amount of carbon in different parts of the design
     •   identifying carbon </t>
    </r>
    <r>
      <rPr>
        <b/>
        <sz val="11"/>
        <color rgb="FF269C6F"/>
        <rFont val="Arial"/>
        <family val="2"/>
        <scheme val="minor"/>
      </rPr>
      <t>hotspots and opportunities</t>
    </r>
    <r>
      <rPr>
        <sz val="11"/>
        <rFont val="Arial"/>
        <family val="2"/>
        <scheme val="minor"/>
      </rPr>
      <t xml:space="preserve"> to target for material reduction
     •   understanding </t>
    </r>
    <r>
      <rPr>
        <b/>
        <sz val="11"/>
        <color rgb="FF269C6F"/>
        <rFont val="Arial"/>
        <family val="2"/>
        <scheme val="minor"/>
      </rPr>
      <t>rough differences</t>
    </r>
    <r>
      <rPr>
        <sz val="11"/>
        <rFont val="Arial"/>
        <family val="2"/>
        <scheme val="minor"/>
      </rPr>
      <t xml:space="preserve"> between different structural options
     •   </t>
    </r>
    <r>
      <rPr>
        <b/>
        <sz val="11"/>
        <color rgb="FF269C6F"/>
        <rFont val="Arial"/>
        <family val="2"/>
        <scheme val="minor"/>
      </rPr>
      <t>communicating</t>
    </r>
    <r>
      <rPr>
        <sz val="11"/>
        <rFont val="Arial"/>
        <family val="2"/>
        <scheme val="minor"/>
      </rPr>
      <t xml:space="preserve"> decision-making impacts with your design team</t>
    </r>
  </si>
  <si>
    <r>
      <t xml:space="preserve">Consider the </t>
    </r>
    <r>
      <rPr>
        <b/>
        <sz val="11"/>
        <color rgb="FF269C6F"/>
        <rFont val="Arial"/>
        <family val="2"/>
        <scheme val="minor"/>
      </rPr>
      <t>whole picture</t>
    </r>
    <r>
      <rPr>
        <sz val="11"/>
        <color theme="1"/>
        <rFont val="Arial"/>
        <family val="2"/>
        <scheme val="minor"/>
      </rPr>
      <t>:</t>
    </r>
  </si>
  <si>
    <r>
      <t xml:space="preserve">When looking at these, remember that we are in a climate emergency and we must reduce our carbon 
emissions to </t>
    </r>
    <r>
      <rPr>
        <b/>
        <sz val="11"/>
        <color rgb="FF269C6F"/>
        <rFont val="Arial"/>
        <family val="2"/>
        <scheme val="minor"/>
      </rPr>
      <t>zero</t>
    </r>
    <r>
      <rPr>
        <sz val="11"/>
        <rFont val="Arial"/>
        <family val="2"/>
        <scheme val="minor"/>
      </rPr>
      <t xml:space="preserve"> by the year 2050 at the absolute latest.</t>
    </r>
  </si>
  <si>
    <r>
      <t>A1-A3
[kgCO</t>
    </r>
    <r>
      <rPr>
        <b/>
        <vertAlign val="subscript"/>
        <sz val="11"/>
        <color theme="0"/>
        <rFont val="Arial"/>
        <family val="2"/>
      </rPr>
      <t>2</t>
    </r>
    <r>
      <rPr>
        <b/>
        <sz val="11"/>
        <color theme="0"/>
        <rFont val="Arial"/>
        <family val="2"/>
      </rPr>
      <t>e/kg]</t>
    </r>
  </si>
  <si>
    <r>
      <t>A4
[kgCO</t>
    </r>
    <r>
      <rPr>
        <b/>
        <vertAlign val="subscript"/>
        <sz val="11"/>
        <color theme="0"/>
        <rFont val="Arial"/>
        <family val="2"/>
      </rPr>
      <t>2</t>
    </r>
    <r>
      <rPr>
        <b/>
        <sz val="11"/>
        <color theme="0"/>
        <rFont val="Arial"/>
        <family val="2"/>
      </rPr>
      <t>e/kg]</t>
    </r>
  </si>
  <si>
    <r>
      <t>C2 
[kgCO</t>
    </r>
    <r>
      <rPr>
        <b/>
        <vertAlign val="subscript"/>
        <sz val="11"/>
        <color theme="0"/>
        <rFont val="Arial"/>
        <family val="2"/>
      </rPr>
      <t>2</t>
    </r>
    <r>
      <rPr>
        <b/>
        <sz val="11"/>
        <color theme="0"/>
        <rFont val="Arial"/>
        <family val="2"/>
      </rPr>
      <t>e/kg]</t>
    </r>
  </si>
  <si>
    <r>
      <t>C3/C4
[kgCO</t>
    </r>
    <r>
      <rPr>
        <b/>
        <vertAlign val="subscript"/>
        <sz val="11"/>
        <color theme="0"/>
        <rFont val="Arial"/>
        <family val="2"/>
      </rPr>
      <t>2</t>
    </r>
    <r>
      <rPr>
        <b/>
        <sz val="11"/>
        <color theme="0"/>
        <rFont val="Arial"/>
        <family val="2"/>
      </rPr>
      <t>e/kg]</t>
    </r>
  </si>
  <si>
    <r>
      <t>D
[kgCO</t>
    </r>
    <r>
      <rPr>
        <b/>
        <vertAlign val="subscript"/>
        <sz val="11"/>
        <color theme="0"/>
        <rFont val="Arial"/>
        <family val="2"/>
      </rPr>
      <t>2</t>
    </r>
    <r>
      <rPr>
        <b/>
        <sz val="11"/>
        <color theme="0"/>
        <rFont val="Arial"/>
        <family val="2"/>
      </rPr>
      <t>e/kg]</t>
    </r>
  </si>
  <si>
    <r>
      <t>A4 Value (kgCO</t>
    </r>
    <r>
      <rPr>
        <b/>
        <vertAlign val="subscript"/>
        <sz val="11"/>
        <color theme="0"/>
        <rFont val="Arial"/>
        <family val="2"/>
      </rPr>
      <t>2</t>
    </r>
    <r>
      <rPr>
        <b/>
        <sz val="11"/>
        <color theme="0"/>
        <rFont val="Arial"/>
        <family val="2"/>
      </rPr>
      <t>e/kg)</t>
    </r>
  </si>
  <si>
    <r>
      <t>Total C3/C4 Value (kgCO</t>
    </r>
    <r>
      <rPr>
        <b/>
        <vertAlign val="subscript"/>
        <sz val="11"/>
        <color theme="0"/>
        <rFont val="Arial"/>
        <family val="2"/>
      </rPr>
      <t>2</t>
    </r>
    <r>
      <rPr>
        <b/>
        <sz val="11"/>
        <color theme="0"/>
        <rFont val="Arial"/>
        <family val="2"/>
      </rPr>
      <t>e/kg)</t>
    </r>
  </si>
  <si>
    <r>
      <t>C2 Value (kgCO</t>
    </r>
    <r>
      <rPr>
        <b/>
        <vertAlign val="subscript"/>
        <sz val="11"/>
        <color theme="0"/>
        <rFont val="Arial"/>
        <family val="2"/>
      </rPr>
      <t>2</t>
    </r>
    <r>
      <rPr>
        <b/>
        <sz val="11"/>
        <color theme="0"/>
        <rFont val="Arial"/>
        <family val="2"/>
      </rPr>
      <t>e/kg)</t>
    </r>
  </si>
  <si>
    <t>After editing this table, check scheme pages in case rebar needs re-selecting</t>
  </si>
  <si>
    <r>
      <t>Density 
(kg/m</t>
    </r>
    <r>
      <rPr>
        <b/>
        <vertAlign val="superscript"/>
        <sz val="11"/>
        <color theme="0"/>
        <rFont val="Arial"/>
        <family val="2"/>
      </rPr>
      <t>3</t>
    </r>
    <r>
      <rPr>
        <b/>
        <sz val="11"/>
        <color theme="0"/>
        <rFont val="Arial"/>
        <family val="2"/>
      </rPr>
      <t>)</t>
    </r>
  </si>
  <si>
    <r>
      <t>Density 
[tonnes/m</t>
    </r>
    <r>
      <rPr>
        <b/>
        <vertAlign val="superscript"/>
        <sz val="11"/>
        <color theme="1"/>
        <rFont val="Arial"/>
        <family val="2"/>
        <scheme val="minor"/>
      </rPr>
      <t>3</t>
    </r>
    <r>
      <rPr>
        <b/>
        <sz val="11"/>
        <color theme="1"/>
        <rFont val="Arial"/>
        <family val="2"/>
        <scheme val="minor"/>
      </rPr>
      <t>]</t>
    </r>
  </si>
  <si>
    <r>
      <t>EC 
[kgCO</t>
    </r>
    <r>
      <rPr>
        <b/>
        <vertAlign val="subscript"/>
        <sz val="11"/>
        <color theme="1"/>
        <rFont val="Arial"/>
        <family val="2"/>
        <scheme val="minor"/>
      </rPr>
      <t>2</t>
    </r>
    <r>
      <rPr>
        <b/>
        <sz val="11"/>
        <color theme="1"/>
        <rFont val="Arial"/>
        <family val="2"/>
        <scheme val="minor"/>
      </rPr>
      <t>e/kg]</t>
    </r>
  </si>
  <si>
    <t>TH</t>
  </si>
  <si>
    <t>Launch Version</t>
  </si>
  <si>
    <t>Date</t>
  </si>
  <si>
    <t xml:space="preserve">The IStructE’s ‘How to calculate embodied carbon’ guide was created to help address this issue, and to bring consistency and greater clarity to the process of calculating embodied carbon amongst those who are already doing it. The provision of a free-to-use tool to accompany this guide is seen a crucial step in increasing awareness and helping designers reduce the amount of embodied carbon created by the construction of buildings and other structures. There is currently no industry-wide free-to-use tool available that does this. </t>
  </si>
  <si>
    <r>
      <rPr>
        <b/>
        <sz val="9"/>
        <color theme="1"/>
        <rFont val="Arial"/>
        <family val="2"/>
        <scheme val="minor"/>
      </rPr>
      <t>EWPL</t>
    </r>
    <r>
      <rPr>
        <sz val="9"/>
        <color theme="1"/>
        <rFont val="Arial"/>
        <family val="2"/>
        <scheme val="minor"/>
      </rPr>
      <t>, in partnership with the</t>
    </r>
    <r>
      <rPr>
        <b/>
        <sz val="9"/>
        <color theme="1"/>
        <rFont val="Arial"/>
        <family val="2"/>
        <scheme val="minor"/>
      </rPr>
      <t xml:space="preserve"> Institution of Structural Engineers, (IStructE) </t>
    </r>
    <r>
      <rPr>
        <sz val="9"/>
        <color theme="1"/>
        <rFont val="Arial"/>
        <family val="2"/>
        <scheme val="minor"/>
      </rPr>
      <t>wish to donate their tool to make it available to all other engineers.  It is aimed at smaller practices that perhaps do not have the capacity to create their own tool but is available to all registered structural engineers. Ideally the IStructE ‘How to calculate embodied carbon’ guide and The Structural Carbon Tool would be used by all structural engineers so that the method and outputs are consistent and comparable across all projects.</t>
    </r>
  </si>
  <si>
    <r>
      <rPr>
        <b/>
        <sz val="9"/>
        <color theme="1"/>
        <rFont val="Arial"/>
        <family val="2"/>
        <scheme val="minor"/>
      </rPr>
      <t xml:space="preserve">EWPL </t>
    </r>
    <r>
      <rPr>
        <sz val="9"/>
        <color theme="1"/>
        <rFont val="Arial"/>
        <family val="2"/>
        <scheme val="minor"/>
      </rPr>
      <t>have committed to updating the tool at their own cost from time to time to ensure it is up to date with the</t>
    </r>
    <r>
      <rPr>
        <b/>
        <sz val="9"/>
        <color theme="1"/>
        <rFont val="Arial"/>
        <family val="2"/>
        <scheme val="minor"/>
      </rPr>
      <t xml:space="preserve"> IStructE’s </t>
    </r>
    <r>
      <rPr>
        <sz val="9"/>
        <color theme="1"/>
        <rFont val="Arial"/>
        <family val="2"/>
        <scheme val="minor"/>
      </rPr>
      <t>‘How to calculate embodied carbon’ guide, current legislation and available datasets</t>
    </r>
    <r>
      <rPr>
        <b/>
        <sz val="9"/>
        <color theme="1"/>
        <rFont val="Arial"/>
        <family val="2"/>
        <scheme val="minor"/>
      </rPr>
      <t>.</t>
    </r>
    <r>
      <rPr>
        <sz val="9"/>
        <color theme="1"/>
        <rFont val="Arial"/>
        <family val="2"/>
        <scheme val="minor"/>
      </rPr>
      <t xml:space="preserve">  The tool will be available to all members of the </t>
    </r>
    <r>
      <rPr>
        <b/>
        <sz val="9"/>
        <color theme="1"/>
        <rFont val="Arial"/>
        <family val="2"/>
        <scheme val="minor"/>
      </rPr>
      <t>Institution of Structural Engineers</t>
    </r>
    <r>
      <rPr>
        <sz val="9"/>
        <color theme="1"/>
        <rFont val="Arial"/>
        <family val="2"/>
        <scheme val="minor"/>
      </rPr>
      <t>.  It will be free of charge and a downloadable version will be available via the</t>
    </r>
    <r>
      <rPr>
        <b/>
        <sz val="9"/>
        <color theme="1"/>
        <rFont val="Arial"/>
        <family val="2"/>
        <scheme val="minor"/>
      </rPr>
      <t xml:space="preserve"> IStructE</t>
    </r>
    <r>
      <rPr>
        <sz val="9"/>
        <color theme="1"/>
        <rFont val="Arial"/>
        <family val="2"/>
        <scheme val="minor"/>
      </rPr>
      <t xml:space="preserve"> website. The intellectual property associated with the translation of the </t>
    </r>
    <r>
      <rPr>
        <b/>
        <sz val="9"/>
        <color theme="1"/>
        <rFont val="Arial"/>
        <family val="2"/>
        <scheme val="minor"/>
      </rPr>
      <t>IStructE</t>
    </r>
    <r>
      <rPr>
        <sz val="9"/>
        <color theme="1"/>
        <rFont val="Arial"/>
        <family val="2"/>
        <scheme val="minor"/>
      </rPr>
      <t xml:space="preserve"> ‘How to calculate embodied carbon’ guide into a tool and the resulting software will remain with </t>
    </r>
    <r>
      <rPr>
        <b/>
        <sz val="9"/>
        <color theme="1"/>
        <rFont val="Arial"/>
        <family val="2"/>
        <scheme val="minor"/>
      </rPr>
      <t>EWPL</t>
    </r>
    <r>
      <rPr>
        <sz val="9"/>
        <color theme="1"/>
        <rFont val="Arial"/>
        <family val="2"/>
        <scheme val="minor"/>
      </rPr>
      <t xml:space="preserve">.  However, all marketing, media and publications will be co-hosted / co-branded as a joint venture between </t>
    </r>
    <r>
      <rPr>
        <b/>
        <sz val="9"/>
        <color theme="1"/>
        <rFont val="Arial"/>
        <family val="2"/>
        <scheme val="minor"/>
      </rPr>
      <t>EWPL</t>
    </r>
    <r>
      <rPr>
        <sz val="9"/>
        <color theme="1"/>
        <rFont val="Arial"/>
        <family val="2"/>
        <scheme val="minor"/>
      </rPr>
      <t xml:space="preserve"> and the </t>
    </r>
    <r>
      <rPr>
        <b/>
        <sz val="9"/>
        <color theme="1"/>
        <rFont val="Arial"/>
        <family val="2"/>
        <scheme val="minor"/>
      </rPr>
      <t>IStructE</t>
    </r>
    <r>
      <rPr>
        <sz val="9"/>
        <color theme="1"/>
        <rFont val="Arial"/>
        <family val="2"/>
        <scheme val="minor"/>
      </rPr>
      <t xml:space="preserve">. Whilst the tool will be available through the </t>
    </r>
    <r>
      <rPr>
        <b/>
        <sz val="9"/>
        <color theme="1"/>
        <rFont val="Arial"/>
        <family val="2"/>
        <scheme val="minor"/>
      </rPr>
      <t>IStructE</t>
    </r>
    <r>
      <rPr>
        <sz val="9"/>
        <color theme="1"/>
        <rFont val="Arial"/>
        <family val="2"/>
        <scheme val="minor"/>
      </rPr>
      <t xml:space="preserve">, who have collaborated with other organisations to create the </t>
    </r>
    <r>
      <rPr>
        <b/>
        <sz val="9"/>
        <color theme="1"/>
        <rFont val="Arial"/>
        <family val="2"/>
        <scheme val="minor"/>
      </rPr>
      <t>IStructE</t>
    </r>
    <r>
      <rPr>
        <sz val="9"/>
        <color theme="1"/>
        <rFont val="Arial"/>
        <family val="2"/>
        <scheme val="minor"/>
      </rPr>
      <t xml:space="preserve"> ‘How to calculate embodied carbon’ guide that this tool is based on, it is understood that credits for the production and sharing of the tool are given to </t>
    </r>
    <r>
      <rPr>
        <b/>
        <sz val="9"/>
        <color theme="1"/>
        <rFont val="Arial"/>
        <family val="2"/>
        <scheme val="minor"/>
      </rPr>
      <t>EWPL</t>
    </r>
    <r>
      <rPr>
        <sz val="9"/>
        <color theme="1"/>
        <rFont val="Arial"/>
        <family val="2"/>
        <scheme val="minor"/>
      </rPr>
      <t>.</t>
    </r>
  </si>
  <si>
    <t>TH / PG</t>
  </si>
  <si>
    <t>The Structural Carbon Tool is designed to work with Microsoft Excel 2016 or later. For earlier versions of Excel some formulae will not work correctly.</t>
  </si>
  <si>
    <t>Scheme 6</t>
  </si>
  <si>
    <t>User Guide: added note about incompatibility pre-2016 versions of Excel.
Project Info: updated legal text.
Scheme: conditional formatting for reinforcement to ensure the cell is changed to red if the reinforcement rates are changed on the Custom Data sheet (previously only working for rows 13 to 27).
Lifecycle Material Data: Changed A4 values for precast from 0.005 to 0.032. Updated densities for plasterboard, intumescent paint.
Comparisons: fixed error when calculating the no. flights, vegans etc when comparing schemes.</t>
  </si>
  <si>
    <t>Temporary Works</t>
  </si>
  <si>
    <t>B4</t>
  </si>
  <si>
    <t>1.2 WIP Changes</t>
  </si>
  <si>
    <t xml:space="preserve">Author </t>
  </si>
  <si>
    <t>Complete?</t>
  </si>
  <si>
    <t>WIP</t>
  </si>
  <si>
    <t>Task</t>
  </si>
  <si>
    <t>Component Lifsepan</t>
  </si>
  <si>
    <t>Component Lifespan [years]</t>
  </si>
  <si>
    <t>Investigate how to enter custom value but also link to design life as default. Take percentage of timber seq?</t>
  </si>
  <si>
    <t>Bricks &amp; Blocks - typical A4 values. A4 for bricks and blocks based on a 100km travel distance.</t>
  </si>
  <si>
    <t>Y</t>
  </si>
  <si>
    <t>Remove extra formulas</t>
  </si>
  <si>
    <t>Input Y/N for temp works, allow input of temp works waste rate if set to Y - default 100%</t>
  </si>
  <si>
    <t>Currently unable to remove, reasearching. May need temporary macro to delete</t>
  </si>
  <si>
    <t>Seq Chart</t>
  </si>
  <si>
    <t>Non Seq</t>
  </si>
  <si>
    <t>Temp Works Columns</t>
  </si>
  <si>
    <t>16/</t>
  </si>
  <si>
    <t>Year</t>
  </si>
  <si>
    <t>B4 total</t>
  </si>
  <si>
    <t>Fossil Carbon</t>
  </si>
  <si>
    <t>Biogenic carbon</t>
  </si>
  <si>
    <t>No. replacements</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</si>
  <si>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</si>
  <si>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</si>
  <si>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</si>
  <si>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</si>
  <si>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</si>
  <si>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</si>
  <si>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</si>
  <si>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</si>
  <si>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</si>
  <si>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</si>
  <si>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</si>
  <si>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</si>
  <si>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</si>
  <si>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</si>
  <si>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</si>
  <si>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</si>
  <si>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</si>
  <si>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</si>
  <si>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</si>
  <si>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</si>
  <si>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</si>
  <si>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</si>
  <si>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</si>
  <si>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</si>
  <si>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</si>
  <si>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</si>
  <si>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</si>
  <si>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</si>
  <si>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</si>
  <si>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</si>
  <si>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</si>
  <si>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</si>
  <si>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</si>
  <si>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</si>
  <si>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</si>
  <si>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</si>
  <si>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</si>
  <si>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</si>
  <si>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</si>
  <si>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</si>
  <si>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</si>
  <si>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</si>
  <si>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</si>
  <si>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</si>
  <si>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</si>
  <si>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</si>
  <si>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</si>
  <si>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</si>
  <si>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</si>
  <si>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</si>
  <si>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</si>
  <si>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</si>
  <si>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</si>
  <si>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</si>
  <si>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</si>
  <si>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</si>
  <si>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</si>
  <si>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</si>
  <si>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</si>
  <si>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</si>
  <si>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</si>
  <si>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</si>
  <si>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</si>
  <si>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</si>
  <si>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</si>
  <si>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</si>
  <si>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</si>
  <si>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</si>
  <si>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</si>
  <si>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</si>
  <si>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</si>
  <si>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</si>
  <si>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</si>
  <si>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</si>
  <si>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</si>
  <si>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</si>
  <si>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</si>
  <si>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</si>
  <si>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</si>
  <si>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</si>
  <si>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</si>
  <si>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</si>
  <si>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</si>
  <si>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</si>
  <si>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</si>
  <si>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</si>
  <si>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</si>
  <si>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</si>
  <si>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</si>
  <si>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</si>
  <si>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</si>
  <si>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</si>
  <si>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</si>
  <si>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</si>
  <si>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</si>
  <si>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</si>
  <si>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</si>
  <si>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</si>
  <si>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</si>
  <si>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</si>
  <si>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</si>
  <si>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</si>
  <si>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</si>
  <si>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</si>
  <si>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</si>
  <si>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</si>
  <si>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</si>
  <si>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</si>
  <si>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</si>
  <si>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</si>
  <si>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</si>
  <si>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</si>
  <si>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</si>
  <si>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</si>
  <si>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</si>
  <si>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</si>
  <si>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</si>
  <si>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</si>
  <si>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</si>
  <si>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Biogenic Carbon</t>
  </si>
  <si>
    <t>Replacement Factor</t>
  </si>
  <si>
    <t>-2</t>
  </si>
  <si>
    <t>-1</t>
  </si>
  <si>
    <t>-0.5</t>
  </si>
  <si>
    <t>Biogenic Carbon:</t>
  </si>
  <si>
    <r>
      <t>Rating based on total A1-5 emissions for superstructure plus substructure, 
excluding biogenic carbon or offsetting, in accordance with the 
IStructE guide</t>
    </r>
    <r>
      <rPr>
        <i/>
        <sz val="11"/>
        <color theme="3"/>
        <rFont val="Arial"/>
        <family val="2"/>
        <scheme val="minor"/>
      </rPr>
      <t xml:space="preserve"> </t>
    </r>
    <r>
      <rPr>
        <b/>
        <sz val="11"/>
        <color theme="3"/>
        <rFont val="Arial"/>
        <family val="2"/>
        <scheme val="minor"/>
      </rPr>
      <t>How to calculate embodied carbon</t>
    </r>
  </si>
  <si>
    <t xml:space="preserve">Graph shows estimated carbon emissions over a 120-year period due to the construction, life, and demolition of each structural option. When comparing emissions to make decisions between options, you should account for the fact that the IPCC (www.ipcc.ch/sr15/) requires a 45% reduction in emission levels by 2030 compared to 2010 levels, and 100% reduction by 2050. </t>
  </si>
  <si>
    <t>119</t>
  </si>
  <si>
    <t>120</t>
  </si>
  <si>
    <t>0.2 Major Demolition Work</t>
  </si>
  <si>
    <t>0.3 Temp Supports to Adjacent Structures</t>
  </si>
  <si>
    <t>Timber Bio Carb</t>
  </si>
  <si>
    <t>Scheme 2</t>
  </si>
  <si>
    <t>Scheme 3</t>
  </si>
  <si>
    <t>Scheme 4</t>
  </si>
  <si>
    <t>Scheme 5</t>
  </si>
  <si>
    <t>Concrete - Insitu - UK C16/20 (0% SCM)</t>
  </si>
  <si>
    <t>Concrete - Insitu - UK C20/25 (25% GGBS)</t>
  </si>
  <si>
    <t>Concrete - Insitu - UK C25/30 (25% GGBS)</t>
  </si>
  <si>
    <t>Concrete - Insitu - UK C32/40 (25% GGBS)</t>
  </si>
  <si>
    <t>Concrete - Insitu - UK C40/50 (25% GGBS)</t>
  </si>
  <si>
    <t>Concrete - Insitu - Global Avg C32/40 ±10% (Excludes China)</t>
  </si>
  <si>
    <t>Steel - Rebar - Global avg</t>
  </si>
  <si>
    <t>Steel - Rebar - UK 97% recycled EAF production</t>
  </si>
  <si>
    <t>Steel - PT_strands - UK 97% recycled EAF production</t>
  </si>
  <si>
    <t>Steel - PT_strands - Global avg</t>
  </si>
  <si>
    <t>Steel - Structural_sections - UK open rolled sections</t>
  </si>
  <si>
    <t>Steel - Structural_sections - Global open rolled sections</t>
  </si>
  <si>
    <t>Steel - Structural_sections - UK closed sections</t>
  </si>
  <si>
    <t>Steel - Structural_sections - Global closed sections</t>
  </si>
  <si>
    <t>Steel - Galvanised_profiled_sheet - UK</t>
  </si>
  <si>
    <t>Steel - Galvanised_profiled_sheet - Global hot dip galvanised</t>
  </si>
  <si>
    <t>Timber - Manufactured_structural_timber - UK CLT 100% FSC/PEFC</t>
  </si>
  <si>
    <t>Timber - Manufactured_structural_timber - Global CLT 100% FSC/PEFC</t>
  </si>
  <si>
    <t>Timber - Manufactured_structural_timber - UK Glulam 100% FSC/PEFC</t>
  </si>
  <si>
    <t>Timber - Manufactured_structural_timber - Global Glulam 100% FSC/PEFC</t>
  </si>
  <si>
    <t>Timber - Manufactured_structural_timber - LVL 100% FSC/PEFC</t>
  </si>
  <si>
    <t>Timber - Sheet_materials - Plywood 100% FSC/PEFC</t>
  </si>
  <si>
    <t>Timber - Sheet_materials - OSB 100% FSC/PEFC</t>
  </si>
  <si>
    <t>Other - Granular_fill - UK</t>
  </si>
  <si>
    <t>Other - Granular_fill - Global</t>
  </si>
  <si>
    <t>Global Avg C32/40 ±10% (Excludes China)</t>
  </si>
  <si>
    <t>UK C40/50 (25% GGBS)</t>
  </si>
  <si>
    <t>UK C32/40 (25% GGBS)</t>
  </si>
  <si>
    <t>UK C25/30 (25% GGBS)</t>
  </si>
  <si>
    <t>UK C20/25 (25% GGBS)</t>
  </si>
  <si>
    <t>UK C16/20 (0% SCM)</t>
  </si>
  <si>
    <t>UK 97% recycled EAF production</t>
  </si>
  <si>
    <t>Global avg</t>
  </si>
  <si>
    <t>UK open rolled sections</t>
  </si>
  <si>
    <t>Global open rolled sections</t>
  </si>
  <si>
    <t>UK closed sections</t>
  </si>
  <si>
    <t>Global closed sections</t>
  </si>
  <si>
    <t>Galvanised_profiled_sheet</t>
  </si>
  <si>
    <t>UK Avg</t>
  </si>
  <si>
    <t>Global hot dip galvanised</t>
  </si>
  <si>
    <t>Timber - Studwork_framing_flooring - Softwood, 100% FSC/PEFC</t>
  </si>
  <si>
    <t>Softwood, 100% FSC/PEFC</t>
  </si>
  <si>
    <t>UK CLT 100% FSC/PEFC</t>
  </si>
  <si>
    <t>Manufactured_structural_timber</t>
  </si>
  <si>
    <t>Global CLT 100% FSC/PEFC</t>
  </si>
  <si>
    <t>UK Glulam 100% FSC/PEFC</t>
  </si>
  <si>
    <t>Global Glulam 100% FSC/PEFC</t>
  </si>
  <si>
    <t>LVL 100% FSC/PEFC</t>
  </si>
  <si>
    <t>Plywood 100% FSC/PEFC</t>
  </si>
  <si>
    <t>OSB 100% FSC/PEFC</t>
  </si>
  <si>
    <t>Amotherm concrete WB EPD</t>
  </si>
  <si>
    <t>Cementitous spray</t>
  </si>
  <si>
    <t>UK: BDA generic brick</t>
  </si>
  <si>
    <t>% of Temp Works Wasted</t>
  </si>
  <si>
    <t>Temp WF</t>
  </si>
  <si>
    <t>Scheme 1</t>
  </si>
  <si>
    <t>Other - Brickwork - UK: BDA generic brick</t>
  </si>
  <si>
    <t>Granular Fill</t>
  </si>
  <si>
    <t>UK</t>
  </si>
  <si>
    <t>Global</t>
  </si>
  <si>
    <t>Other - Brickwork - Single skin wall with mortar 1:4 CEM I cement:sand mix</t>
  </si>
  <si>
    <t>Other - Brickwork - Double skin wall with mortar 1:4 CEM I cement:sand mix</t>
  </si>
  <si>
    <t>Single skin wall with mortar 1:4 CEM I cement:sand mix</t>
  </si>
  <si>
    <t>Double skin wall with mortar 1:4 CEM I cement:sand mix</t>
  </si>
  <si>
    <t>TH/PG</t>
  </si>
  <si>
    <t>Gibbons O, Orr J. How to calculate embodied carbon, 2nd ed., London: IStructE Ltd; 2022</t>
  </si>
  <si>
    <t>Gibbons O, Orr J. How to calculate embodied carbon, 2nd ed., London: IStructE Ltd; 2022 Ref. 17</t>
  </si>
  <si>
    <t>How to calculate embodied carbon, 2nd ed., London: IStructE Ltd; 2022 for A1-A3, other modules set to same as concrete.</t>
  </si>
  <si>
    <t>How to calculate embodied carbon, 2nd ed., London: IStructE Ltd; 2022 for A1-A4, other modules set to same as steel.</t>
  </si>
  <si>
    <t>B4 added, component lifespan added, temporary works &amp; % temporary works wasted added. Sequestration chart on the comparisons sheet updated to reflect new approach in HTCEC Rev2. Lifecycle material data updated in line with HTCEC V2.0.</t>
  </si>
  <si>
    <t>Bio</t>
  </si>
  <si>
    <t>At the structure’s end of life, biogenic carbon is either transferred out of the structure (e.g sending the timber for reuse), emitted into the atmosphere (e.g. incineration for energy), or both (e.g. sent to landfill). BS EN 15804 requires that transfers and emissions are both included in C3/C4 emissions, and so both are shown here. The factors shown in this table are based on default biogenic carbon of 1.64 kgCO2e/kg.</t>
  </si>
  <si>
    <r>
      <t xml:space="preserve">Always use regional </t>
    </r>
    <r>
      <rPr>
        <b/>
        <sz val="11"/>
        <color rgb="FF269C6F"/>
        <rFont val="Arial"/>
        <family val="2"/>
        <scheme val="minor"/>
      </rPr>
      <t>average carbon factors</t>
    </r>
    <r>
      <rPr>
        <sz val="11"/>
        <rFont val="Arial"/>
        <family val="2"/>
        <scheme val="minor"/>
      </rPr>
      <t xml:space="preserve"> until you have a confirmed supply chain with project-specific carbon data:
     •   Don't be tempted to specify lower-carbon versions of materials where the constituent materials are in 
         high demand
     •   This behaviour skews your results, and global carbon emissions won't change due to one project (in 
         fact they may increase)
     •   For every tonne of lower-carbon material you receive, someone else gets a tonne of higher-carbon 
         material, and the industry average emissions remain constant.
</t>
    </r>
  </si>
  <si>
    <r>
      <rPr>
        <sz val="11"/>
        <color theme="10"/>
        <rFont val="Arial"/>
        <family val="2"/>
        <scheme val="minor"/>
      </rPr>
      <t xml:space="preserve">       </t>
    </r>
    <r>
      <rPr>
        <sz val="11"/>
        <rFont val="Arial"/>
        <family val="2"/>
        <scheme val="minor"/>
      </rPr>
      <t xml:space="preserve"> •   For more information, refer </t>
    </r>
    <r>
      <rPr>
        <u/>
        <sz val="11"/>
        <color theme="10"/>
        <rFont val="Arial"/>
        <family val="2"/>
        <scheme val="minor"/>
      </rPr>
      <t>https://www.istructe.org/journal/volumes/volume-99-(2021)/issue-10/seeing-the-bigger-picture-industry-emissions/</t>
    </r>
  </si>
  <si>
    <r>
      <rPr>
        <b/>
        <i/>
        <sz val="11"/>
        <color theme="1"/>
        <rFont val="Arial"/>
        <family val="2"/>
        <scheme val="minor"/>
      </rPr>
      <t xml:space="preserve">IStructE </t>
    </r>
    <r>
      <rPr>
        <i/>
        <sz val="11"/>
        <color theme="1"/>
        <rFont val="Arial"/>
        <family val="2"/>
        <scheme val="minor"/>
      </rPr>
      <t>'How to calculate embodied carbon', 2nd ed. (2022)</t>
    </r>
  </si>
  <si>
    <r>
      <rPr>
        <b/>
        <sz val="11"/>
        <color theme="1"/>
        <rFont val="Arial"/>
        <family val="2"/>
        <scheme val="minor"/>
      </rPr>
      <t>RICS</t>
    </r>
    <r>
      <rPr>
        <sz val="11"/>
        <color theme="1"/>
        <rFont val="Arial"/>
        <family val="2"/>
        <scheme val="minor"/>
      </rPr>
      <t xml:space="preserve"> </t>
    </r>
    <r>
      <rPr>
        <i/>
        <sz val="11"/>
        <color theme="1"/>
        <rFont val="Arial"/>
        <family val="2"/>
        <scheme val="minor"/>
      </rPr>
      <t>'Whole life carbon assessment for the built environment'</t>
    </r>
    <r>
      <rPr>
        <sz val="11"/>
        <color theme="1"/>
        <rFont val="Arial"/>
        <family val="2"/>
        <scheme val="minor"/>
      </rPr>
      <t xml:space="preserve"> </t>
    </r>
    <r>
      <rPr>
        <i/>
        <sz val="11"/>
        <color theme="1"/>
        <rFont val="Arial"/>
        <family val="2"/>
        <scheme val="minor"/>
      </rPr>
      <t>1st edition (2017)</t>
    </r>
  </si>
  <si>
    <t>-'Excavation-Foundations' is calculated automatically based on the volume of foundations and lowest slab. Basement walls are not included. Extra excavation may be added in 'Excavation-Other'.
-The emissions calculated for excavation are based upon the 'Average distance to landfill' and 'Percentage excavation removed from site' on the 'Project Info' sheet.
-The green section shows total, staged and biogenic carbon emission data for each material.
-Biogenic carbon is only applicable to timber elements and is negative due to sequestration. 
-Charts and infographics below main table are updated automatically.
-The 'Component Lifespan' defaults to the 'Design Life' of the building when the workbook opens. If the user changes this value then the default no longer works. The tool will show the cell blue if this cell is left empty to prompt the user to enter a value.</t>
  </si>
  <si>
    <r>
      <t xml:space="preserve">Overview of scheme infographics:
</t>
    </r>
    <r>
      <rPr>
        <i/>
        <sz val="11"/>
        <color theme="1"/>
        <rFont val="Arial"/>
        <family val="2"/>
        <scheme val="minor"/>
      </rPr>
      <t>-Element emission breakdown:</t>
    </r>
    <r>
      <rPr>
        <sz val="11"/>
        <color theme="1"/>
        <rFont val="Arial"/>
        <family val="2"/>
        <scheme val="minor"/>
      </rPr>
      <t xml:space="preserve"> Shows a pie chart displaying the percentages of carbon emissions from each structural element group e.g. frame. </t>
    </r>
    <r>
      <rPr>
        <b/>
        <i/>
        <sz val="11"/>
        <color theme="1"/>
        <rFont val="Arial"/>
        <family val="2"/>
        <scheme val="minor"/>
      </rPr>
      <t xml:space="preserve">
</t>
    </r>
    <r>
      <rPr>
        <i/>
        <sz val="11"/>
        <color theme="1"/>
        <rFont val="Arial"/>
        <family val="2"/>
        <scheme val="minor"/>
      </rPr>
      <t>-Carbon equivalents:</t>
    </r>
    <r>
      <rPr>
        <sz val="11"/>
        <color theme="1"/>
        <rFont val="Arial"/>
        <family val="2"/>
        <scheme val="minor"/>
      </rPr>
      <t xml:space="preserve"> Displays information comparing the scheme's A1-A5 emissions to equivalent examples.</t>
    </r>
    <r>
      <rPr>
        <b/>
        <i/>
        <sz val="11"/>
        <color theme="1"/>
        <rFont val="Arial"/>
        <family val="2"/>
        <scheme val="minor"/>
      </rPr>
      <t xml:space="preserve">
</t>
    </r>
    <r>
      <rPr>
        <i/>
        <sz val="11"/>
        <color theme="1"/>
        <rFont val="Arial"/>
        <family val="2"/>
        <scheme val="minor"/>
      </rPr>
      <t xml:space="preserve">-2030 Targets: </t>
    </r>
    <r>
      <rPr>
        <sz val="11"/>
        <color theme="1"/>
        <rFont val="Arial"/>
        <family val="2"/>
        <scheme val="minor"/>
      </rPr>
      <t xml:space="preserve">Shows whether the scheme meets the relevant 2030 targets set out by SCORS, RIBA and LETI.
</t>
    </r>
    <r>
      <rPr>
        <i/>
        <sz val="11"/>
        <color theme="1"/>
        <rFont val="Arial"/>
        <family val="2"/>
        <scheme val="minor"/>
      </rPr>
      <t>-SCORS Label:</t>
    </r>
    <r>
      <rPr>
        <sz val="11"/>
        <color theme="1"/>
        <rFont val="Arial"/>
        <family val="2"/>
        <scheme val="minor"/>
      </rPr>
      <t xml:space="preserve"> Provides a rating for the scheme based on A1-A5 emissions (ex. biogenic carbon) divided by GIA as defined on Project Info page. Follows rules outlined in "Setting carbon targets: an introduction to the proposed SCORS rating scheme", Arnold et al, The Structural Engineer (2020)
</t>
    </r>
  </si>
  <si>
    <r>
      <rPr>
        <b/>
        <i/>
        <sz val="11"/>
        <color theme="1"/>
        <rFont val="Arial"/>
        <family val="2"/>
        <scheme val="minor"/>
      </rPr>
      <t>Overview of comparison charts:</t>
    </r>
    <r>
      <rPr>
        <sz val="11"/>
        <color theme="1"/>
        <rFont val="Arial"/>
        <family val="2"/>
        <scheme val="minor"/>
      </rPr>
      <t xml:space="preserve">
</t>
    </r>
    <r>
      <rPr>
        <i/>
        <sz val="11"/>
        <color theme="1"/>
        <rFont val="Arial"/>
        <family val="2"/>
        <scheme val="minor"/>
      </rPr>
      <t>-Estimated embodied carbon (tCO2e) Modules A1 - A5 and A - C:</t>
    </r>
    <r>
      <rPr>
        <sz val="11"/>
        <color theme="1"/>
        <rFont val="Arial"/>
        <family val="2"/>
        <scheme val="minor"/>
      </rPr>
      <t xml:space="preserve"> Compares the embodied carbon of the selected schemes to practical completion (A1 - A5) and over the life cycle (A - C).
</t>
    </r>
    <r>
      <rPr>
        <i/>
        <sz val="11"/>
        <color theme="1"/>
        <rFont val="Arial"/>
        <family val="2"/>
        <scheme val="minor"/>
      </rPr>
      <t>-Estimated embodied carbon (tCO2e) Modules A1 - A5 by element</t>
    </r>
    <r>
      <rPr>
        <sz val="11"/>
        <color theme="1"/>
        <rFont val="Arial"/>
        <family val="2"/>
        <scheme val="minor"/>
      </rPr>
      <t xml:space="preserve">: Compares the embodied carbon divided into element types of the selected schemes to practical completion (A1 - A5).
</t>
    </r>
    <r>
      <rPr>
        <i/>
        <sz val="11"/>
        <color theme="1"/>
        <rFont val="Arial"/>
        <family val="2"/>
        <scheme val="minor"/>
      </rPr>
      <t>-Estimated embodied carbon (tCO2e) by lifecycle stages: Gives a detailed overview of embodied carbon for specific lifecycle stages, including biogenic carbon and module D.
-Comparisons to 2030 targets (kgCO2/m2):</t>
    </r>
    <r>
      <rPr>
        <sz val="11"/>
        <color theme="1"/>
        <rFont val="Arial"/>
        <family val="2"/>
        <scheme val="minor"/>
      </rPr>
      <t xml:space="preserve"> Shows the embodied carbon per m2 for each scheme in relation to the relevant 2030 targets set out by SCORS, RIBA and LETI.
</t>
    </r>
  </si>
  <si>
    <t>Incorporated comments from Will Arnold's email dated 14/01/2022.</t>
  </si>
  <si>
    <r>
      <rPr>
        <sz val="11"/>
        <color theme="1"/>
        <rFont val="Arial"/>
        <family val="2"/>
        <scheme val="minor"/>
      </rPr>
      <t>-Choose the material type. Note, when selecting the material on the scheme sheet choose 'Custom EPD' as the material, 
-Enter a description of the material. Note, this will appear in the 'Material Type' column on the scheme sheet.
-Enter the density of the material in kg/m</t>
    </r>
    <r>
      <rPr>
        <vertAlign val="superscript"/>
        <sz val="11"/>
        <color theme="1"/>
        <rFont val="Arial"/>
        <family val="2"/>
        <scheme val="minor"/>
      </rPr>
      <t>3</t>
    </r>
    <r>
      <rPr>
        <sz val="11"/>
        <color theme="1"/>
        <rFont val="Arial"/>
        <family val="2"/>
        <scheme val="minor"/>
      </rPr>
      <t xml:space="preserve"> .
-Timber only: enter the</t>
    </r>
    <r>
      <rPr>
        <sz val="11"/>
        <rFont val="Arial"/>
        <family val="2"/>
        <scheme val="minor"/>
      </rPr>
      <t xml:space="preserve"> biogenic carbon amou</t>
    </r>
    <r>
      <rPr>
        <sz val="11"/>
        <color theme="1"/>
        <rFont val="Arial"/>
        <family val="2"/>
        <scheme val="minor"/>
      </rPr>
      <t>nt per kg. Default = -1.64 kgCO</t>
    </r>
    <r>
      <rPr>
        <vertAlign val="subscript"/>
        <sz val="11"/>
        <color theme="1"/>
        <rFont val="Arial"/>
        <family val="2"/>
        <scheme val="minor"/>
      </rPr>
      <t>2</t>
    </r>
    <r>
      <rPr>
        <sz val="11"/>
        <color theme="1"/>
        <rFont val="Arial"/>
        <family val="2"/>
        <scheme val="minor"/>
      </rPr>
      <t xml:space="preserve">e/kg.
-A1-A3: Emission data generally given by EPD.
-A4 : Emission data calculated based on material transport distance.
_Default waste rate values may taken from 'Waste Rate' table.
-C2: Emission data calculated based on material transport distance to reuse/recycling/landfill.
-C3/4: Given by EPD. For timber, may be calculated base on ratio of material reused, recycled, incinerated or sent to landfill. Wood for good and RICS provide default scenarios.
-If known, enter value for D. If not set to 0.
</t>
    </r>
    <r>
      <rPr>
        <i/>
        <sz val="11"/>
        <color theme="1"/>
        <rFont val="Arial"/>
        <family val="2"/>
        <scheme val="minor"/>
      </rPr>
      <t>The calculators provided may be used to determine A4, C2 and Timber C3/C4.</t>
    </r>
    <r>
      <rPr>
        <sz val="11"/>
        <color theme="1"/>
        <rFont val="Arial"/>
        <family val="2"/>
        <scheme val="minor"/>
      </rPr>
      <t xml:space="preserve">
</t>
    </r>
  </si>
  <si>
    <t>Other - Steel_fire_protection - Amotherm steel WB EPD</t>
  </si>
  <si>
    <t>Other - Steel_fire_protection - Amotherm concrete WB EPD</t>
  </si>
  <si>
    <t>Other - Steel_fire_protection - Cementitous spray</t>
  </si>
  <si>
    <t>Steel_fire_protection</t>
  </si>
  <si>
    <t>Reference: Figure 2.2 IStructE 'How to calculate embodied carbon' 2nd ed. (2022)</t>
  </si>
  <si>
    <t>Be aware that carbon calculations typically have a low accuracy until final materials have been confirmed for delivery to site. The calculations performed in this tool are based on best-practice industry information available at the time of publishing and is subject to update. Embodied carbon results are intended to provide a ‘guide’ for comparison purposes and should not be taken as a definitive value for the project.</t>
  </si>
  <si>
    <t>-Enter the 'Material', 'Material Type' and 'Material Specification'.
-Enter the 'Structural Element' for which the material is used.
-Enter a 'Description' (optional). Note this is for user reference and does not affect calculations.
-Amend the 'Component Lifespan' if this is different to the design life of the building. This allows for components to be replaced during the life of the building. The associated embodied carbon is reported under lifeycle module B4. 
-Indicate whether the component is 'Temporary Works'. This column is defaulted to 'No'.
-If 'Temporary Works' = 'Yes' then the user must state the % of temporary works that will be wasted (not reused) after use on this project. 
-Enter the calculated 'Material Quantity', either as Volume [m3] or Mass [kg], chosen in the adjacent column.
-If relevant, enter the type of concrete reinforcement used, custom rebar densities may be entered on the 'Custom Data, sheet. Ensure that the custom rebar values are entered before filling out the scheme sheets, or that the relevant reinforcement inputs are updated on each sheet after changing values in the Reinforcement Rate Table. Reinforcement cells that do not match a reinforcement value in the Reinforcement Rate Table are highlighted in red.</t>
  </si>
  <si>
    <r>
      <t xml:space="preserve">Cumulative embodied carbon over time graph:
</t>
    </r>
    <r>
      <rPr>
        <sz val="11"/>
        <color theme="1"/>
        <rFont val="Arial"/>
        <family val="2"/>
        <scheme val="minor"/>
      </rPr>
      <t xml:space="preserve">-This graph shows the cumulative embodied carbon in tonnes CO2e through the lifespan of the building and after deconstruction. The chart splits the embodied carbon into 'fossil carbon' and 'biogenic carbon' to reflect the revised approach explained in </t>
    </r>
    <r>
      <rPr>
        <i/>
        <sz val="11"/>
        <color theme="1"/>
        <rFont val="Arial"/>
        <family val="2"/>
        <scheme val="minor"/>
      </rPr>
      <t>How to Calculate Embodied Carbon 2nd ed. (2022)</t>
    </r>
    <r>
      <rPr>
        <sz val="11"/>
        <color theme="1"/>
        <rFont val="Arial"/>
        <family val="2"/>
        <scheme val="minor"/>
      </rPr>
      <t xml:space="preserve">.  Note that the user can select which data to show on this chart. For example you would only select 'yes' for biogenic carbon if the scheme includes timber elements. </t>
    </r>
  </si>
  <si>
    <r>
      <t xml:space="preserve">-This sheet allows the user to view the material data used in the carbon emission calculations following the guidance set out in the IStructE document </t>
    </r>
    <r>
      <rPr>
        <i/>
        <sz val="11"/>
        <color theme="1"/>
        <rFont val="Arial"/>
        <family val="2"/>
        <scheme val="minor"/>
      </rPr>
      <t>'How to Calculate Embodied Carbon 2nd ed. (2022)'</t>
    </r>
    <r>
      <rPr>
        <sz val="11"/>
        <color theme="1"/>
        <rFont val="Arial"/>
        <family val="2"/>
        <scheme val="minor"/>
      </rPr>
      <t xml:space="preserve">. </t>
    </r>
  </si>
  <si>
    <r>
      <t xml:space="preserve">Where included, dashed lines below the X-axis show the amount of biogenic carbon that is stored (or ‘sequestered’) within the structure during the lifetime of the building. Showing sequestered biogenic carbon separately to fossil carbon emissions is aligned with EN 15804. Locking biogenic carbon into a timber structure is of climatic benefit for as long as the carbon is kept within that structure, though the storage itself does not negate the immediate effects of fossil carbon emissions (e.g. those produced due to the production of a timber beam). For more information refer </t>
    </r>
    <r>
      <rPr>
        <i/>
        <sz val="11"/>
        <color theme="3"/>
        <rFont val="Arial"/>
        <family val="2"/>
        <scheme val="minor"/>
      </rPr>
      <t>How to calculate embodied carbon.</t>
    </r>
  </si>
  <si>
    <r>
      <t>The purpose of this tool is to assist structural engineers in making embodied carbon estimates for structural schemes. The calculations made in this tool follow the carbon calculation principles provided by the IStructE publication "</t>
    </r>
    <r>
      <rPr>
        <i/>
        <sz val="11"/>
        <color theme="1"/>
        <rFont val="Arial"/>
        <family val="2"/>
        <scheme val="minor"/>
      </rPr>
      <t>How to Calculate Embodied Carbon", 2nd ed. (2022)</t>
    </r>
    <r>
      <rPr>
        <sz val="11"/>
        <color theme="1"/>
        <rFont val="Arial"/>
        <family val="2"/>
        <scheme val="minor"/>
      </rPr>
      <t>. The insights gained from this tool allows for the comparison of embodied carbon between structural schemes, as well as indicating how choices of material type, specification and quantity may affect the estimated embodied carbon for a scheme.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</si>
</sst>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quot;£&quot;* #,##0.00_);_(&quot;£&quot;* \(#,##0.00\);_(&quot;£&quot;* &quot;-&quot;??_);_(@_)"/>
    <numFmt numFmtId="165" formatCode="_(* #,##0.00_);_(* \(#,##0.00\);_(* &quot;-&quot;??_);_(@_)"/>
    <numFmt numFmtId="166" formatCode="&quot;£&quot;#,##0_);\(&quot;£&quot;#,##0\)"/>
    <numFmt numFmtId="167" formatCode="_(* #,##0_);_(* \(#,##0\);_(* &quot;-&quot;_);_(@_)"/>
    <numFmt numFmtId="168" formatCode="0.000"/>
    <numFmt numFmtId="169" formatCode="0.0"/>
    <numFmt numFmtId="170" formatCode="#,##0_ ;\-#,##0\ "/>
    <numFmt numFmtId="171" formatCode="#,##0&quot; kgCO₂e/m²&quot;"/>
    <numFmt numFmtId="172" formatCode="#,##0&quot; tCO₂e&quot;"/>
    <numFmt numFmtId="173" formatCode="0.0%"/>
    <numFmt numFmtId="174" formatCode="0.00000E+00"/>
  </numFmts>
  <fonts count="132">
    <font>
      <sz val="11"/>
      <color theme="1"/>
      <name val="Arial"/>
      <family val="2"/>
      <scheme val="minor"/>
    </font>
    <font>
      <b/>
      <sz val="11"/>
      <color theme="1"/>
      <name val="Arial"/>
      <family val="2"/>
      <scheme val="minor"/>
    </font>
    <font>
      <sz val="10"/>
      <color theme="1"/>
      <name val="Arial"/>
      <family val="2"/>
      <scheme val="minor"/>
    </font>
    <font>
      <i/>
      <sz val="10"/>
      <color theme="1"/>
      <name val="Arial"/>
      <family val="2"/>
      <scheme val="minor"/>
    </font>
    <font>
      <sz val="11"/>
      <color theme="1"/>
      <name val="Arial"/>
      <family val="2"/>
      <scheme val="minor"/>
    </font>
    <font>
      <sz val="11"/>
      <color rgb="FFFF0000"/>
      <name val="Arial"/>
      <family val="2"/>
      <scheme val="minor"/>
    </font>
    <font>
      <b/>
      <sz val="9"/>
      <color indexed="81"/>
      <name val="Tahoma"/>
      <family val="2"/>
    </font>
    <font>
      <sz val="9"/>
      <color indexed="81"/>
      <name val="Tahoma"/>
      <family val="2"/>
    </font>
    <font>
      <sz val="8"/>
      <name val="Arial"/>
      <family val="2"/>
      <scheme val="minor"/>
    </font>
    <font>
      <b/>
      <sz val="11"/>
      <color theme="0"/>
      <name val="Arial"/>
      <family val="2"/>
      <scheme val="minor"/>
    </font>
    <font>
      <sz val="24"/>
      <color theme="1"/>
      <name val="Arial"/>
      <family val="2"/>
      <scheme val="minor"/>
    </font>
    <font>
      <i/>
      <sz val="9"/>
      <color theme="1"/>
      <name val="Swis721 BT"/>
      <family val="2"/>
    </font>
    <font>
      <b/>
      <i/>
      <sz val="9"/>
      <color theme="1"/>
      <name val="Swis721 BT"/>
      <family val="2"/>
    </font>
    <font>
      <sz val="10"/>
      <color theme="1"/>
      <name val="Swis721 BT"/>
      <family val="2"/>
    </font>
    <font>
      <sz val="11"/>
      <color theme="1"/>
      <name val="Swis721 BT"/>
      <family val="2"/>
    </font>
    <font>
      <sz val="8"/>
      <color theme="1"/>
      <name val="Swis721 BT"/>
      <family val="2"/>
    </font>
    <font>
      <vertAlign val="superscript"/>
      <sz val="8"/>
      <color theme="1"/>
      <name val="Swis721 BT"/>
      <family val="2"/>
    </font>
    <font>
      <b/>
      <sz val="11"/>
      <color theme="1"/>
      <name val="Swis721 BT"/>
      <family val="2"/>
    </font>
    <font>
      <vertAlign val="superscript"/>
      <sz val="11"/>
      <color theme="1"/>
      <name val="Arial"/>
      <family val="2"/>
      <scheme val="minor"/>
    </font>
    <font>
      <b/>
      <sz val="12"/>
      <color theme="1"/>
      <name val="Arial"/>
      <family val="2"/>
      <scheme val="minor"/>
    </font>
    <font>
      <sz val="10"/>
      <color theme="1"/>
      <name val="Swis721 Lt BT"/>
      <family val="2"/>
    </font>
    <font>
      <sz val="11"/>
      <color theme="0" tint="-0.249977111117893"/>
      <name val="Arial"/>
      <family val="2"/>
      <scheme val="minor"/>
    </font>
    <font>
      <sz val="11"/>
      <name val="Arial"/>
      <family val="2"/>
      <scheme val="minor"/>
    </font>
    <font>
      <sz val="10"/>
      <color theme="1"/>
      <name val="Arial"/>
      <family val="2"/>
    </font>
    <font>
      <sz val="10"/>
      <name val="Arial"/>
      <family val="2"/>
    </font>
    <font>
      <u/>
      <sz val="11"/>
      <color theme="10"/>
      <name val="Calibri"/>
      <family val="2"/>
    </font>
    <font>
      <b/>
      <sz val="11"/>
      <color rgb="FFFF0000"/>
      <name val="Arial"/>
      <family val="2"/>
      <scheme val="minor"/>
    </font>
    <font>
      <b/>
      <sz val="14"/>
      <color theme="1"/>
      <name val="Arial"/>
      <family val="2"/>
      <scheme val="minor"/>
    </font>
    <font>
      <b/>
      <i/>
      <sz val="11"/>
      <color theme="1"/>
      <name val="Arial"/>
      <family val="2"/>
      <scheme val="minor"/>
    </font>
    <font>
      <i/>
      <sz val="11"/>
      <color theme="1"/>
      <name val="Arial"/>
      <family val="2"/>
      <scheme val="minor"/>
    </font>
    <font>
      <u/>
      <sz val="11"/>
      <color indexed="12"/>
      <name val="Calibri"/>
      <family val="2"/>
    </font>
    <font>
      <b/>
      <i/>
      <sz val="10"/>
      <color theme="1"/>
      <name val="Arial"/>
      <family val="2"/>
      <scheme val="minor"/>
    </font>
    <font>
      <sz val="11"/>
      <color theme="1"/>
      <name val="Arial"/>
      <family val="2"/>
    </font>
    <font>
      <vertAlign val="subscript"/>
      <sz val="11"/>
      <color theme="1"/>
      <name val="Arial"/>
      <family val="2"/>
    </font>
    <font>
      <sz val="9"/>
      <color theme="1"/>
      <name val="Arial"/>
      <family val="2"/>
      <scheme val="minor"/>
    </font>
    <font>
      <b/>
      <sz val="9"/>
      <color theme="1"/>
      <name val="Arial"/>
      <family val="2"/>
      <scheme val="minor"/>
    </font>
    <font>
      <sz val="11"/>
      <color theme="0"/>
      <name val="Arial"/>
      <family val="2"/>
      <scheme val="minor"/>
    </font>
    <font>
      <sz val="11"/>
      <color rgb="FF201F1E"/>
      <name val="Arial"/>
      <family val="2"/>
      <scheme val="minor"/>
    </font>
    <font>
      <b/>
      <sz val="20"/>
      <color theme="0"/>
      <name val="Arial"/>
      <family val="2"/>
    </font>
    <font>
      <sz val="16"/>
      <color rgb="FF4D4F53"/>
      <name val="HelveticaNeue"/>
    </font>
    <font>
      <b/>
      <sz val="11"/>
      <color theme="1"/>
      <name val="Arial"/>
      <family val="2"/>
    </font>
    <font>
      <sz val="9"/>
      <color theme="1"/>
      <name val="Arial"/>
      <family val="2"/>
    </font>
    <font>
      <b/>
      <sz val="9"/>
      <color theme="1"/>
      <name val="Arial"/>
      <family val="2"/>
    </font>
    <font>
      <b/>
      <sz val="8"/>
      <color theme="1"/>
      <name val="Arial"/>
      <family val="2"/>
    </font>
    <font>
      <sz val="8"/>
      <color theme="1"/>
      <name val="Arial"/>
      <family val="2"/>
    </font>
    <font>
      <sz val="11"/>
      <color rgb="FF000000"/>
      <name val="Calibri"/>
      <family val="2"/>
    </font>
    <font>
      <sz val="11"/>
      <color rgb="FF269C6F"/>
      <name val="Arial"/>
      <family val="2"/>
      <scheme val="minor"/>
    </font>
    <font>
      <sz val="13"/>
      <color theme="1"/>
      <name val="Arial"/>
      <family val="2"/>
      <scheme val="minor"/>
    </font>
    <font>
      <sz val="13"/>
      <color theme="1"/>
      <name val="Arial"/>
      <family val="2"/>
    </font>
    <font>
      <sz val="12"/>
      <color theme="1"/>
      <name val="Arial"/>
      <family val="2"/>
    </font>
    <font>
      <b/>
      <sz val="11"/>
      <color theme="0"/>
      <name val="Arial"/>
      <family val="2"/>
    </font>
    <font>
      <b/>
      <vertAlign val="subscript"/>
      <sz val="11"/>
      <color theme="0"/>
      <name val="Arial"/>
      <family val="2"/>
    </font>
    <font>
      <sz val="7"/>
      <color theme="1"/>
      <name val="Arial"/>
      <family val="2"/>
      <scheme val="minor"/>
    </font>
    <font>
      <b/>
      <sz val="11"/>
      <color theme="3"/>
      <name val="Arial"/>
      <family val="2"/>
      <scheme val="minor"/>
    </font>
    <font>
      <b/>
      <sz val="10"/>
      <color theme="1"/>
      <name val="Arial"/>
      <family val="2"/>
      <scheme val="minor"/>
    </font>
    <font>
      <b/>
      <vertAlign val="subscript"/>
      <sz val="11"/>
      <color theme="0"/>
      <name val="Arial"/>
      <family val="2"/>
      <scheme val="minor"/>
    </font>
    <font>
      <b/>
      <vertAlign val="superscript"/>
      <sz val="11"/>
      <color theme="0"/>
      <name val="Arial"/>
      <family val="2"/>
      <scheme val="minor"/>
    </font>
    <font>
      <b/>
      <sz val="16"/>
      <color rgb="FF269C6F"/>
      <name val="Arial"/>
      <family val="2"/>
      <scheme val="minor"/>
    </font>
    <font>
      <b/>
      <sz val="12"/>
      <color rgb="FF269C6F"/>
      <name val="Arial"/>
      <family val="2"/>
      <scheme val="minor"/>
    </font>
    <font>
      <b/>
      <sz val="20"/>
      <color rgb="FF269C6F"/>
      <name val="Arial"/>
      <family val="2"/>
      <scheme val="minor"/>
    </font>
    <font>
      <sz val="11"/>
      <name val="Arial"/>
      <family val="2"/>
    </font>
    <font>
      <b/>
      <sz val="24"/>
      <name val="Arial"/>
      <family val="2"/>
      <scheme val="minor"/>
    </font>
    <font>
      <vertAlign val="subscript"/>
      <sz val="11"/>
      <color theme="1"/>
      <name val="Arial"/>
      <family val="2"/>
      <scheme val="minor"/>
    </font>
    <font>
      <b/>
      <sz val="10"/>
      <color theme="0"/>
      <name val="Arial"/>
      <family val="2"/>
      <scheme val="minor"/>
    </font>
    <font>
      <b/>
      <vertAlign val="subscript"/>
      <sz val="10"/>
      <color theme="0"/>
      <name val="Arial"/>
      <family val="2"/>
      <scheme val="minor"/>
    </font>
    <font>
      <sz val="10"/>
      <color theme="0"/>
      <name val="Arial"/>
      <family val="2"/>
      <scheme val="minor"/>
    </font>
    <font>
      <sz val="14"/>
      <color theme="1"/>
      <name val="Arial"/>
      <family val="2"/>
      <scheme val="minor"/>
    </font>
    <font>
      <sz val="12"/>
      <color theme="1"/>
      <name val="Arial"/>
      <family val="2"/>
      <scheme val="minor"/>
    </font>
    <font>
      <b/>
      <sz val="14"/>
      <color rgb="FF269C6F"/>
      <name val="Arial"/>
      <family val="2"/>
      <scheme val="minor"/>
    </font>
    <font>
      <b/>
      <sz val="12"/>
      <color theme="0" tint="-0.499984740745262"/>
      <name val="Arial"/>
      <family val="2"/>
      <scheme val="minor"/>
    </font>
    <font>
      <b/>
      <vertAlign val="superscript"/>
      <sz val="10"/>
      <color theme="0"/>
      <name val="Arial"/>
      <family val="2"/>
      <scheme val="minor"/>
    </font>
    <font>
      <b/>
      <sz val="14"/>
      <color rgb="FF4D4F53"/>
      <name val="Arial"/>
      <family val="2"/>
      <scheme val="minor"/>
    </font>
    <font>
      <sz val="11"/>
      <color theme="3"/>
      <name val="Arial"/>
      <family val="2"/>
      <scheme val="minor"/>
    </font>
    <font>
      <b/>
      <sz val="9"/>
      <color theme="3"/>
      <name val="Arial"/>
      <family val="2"/>
      <scheme val="minor"/>
    </font>
    <font>
      <b/>
      <sz val="11"/>
      <name val="Arial"/>
      <family val="2"/>
      <scheme val="minor"/>
    </font>
    <font>
      <b/>
      <sz val="11"/>
      <color rgb="FF269C6F"/>
      <name val="Arial"/>
      <family val="2"/>
      <scheme val="minor"/>
    </font>
    <font>
      <sz val="11"/>
      <color theme="2" tint="-0.499984740745262"/>
      <name val="Arial"/>
      <family val="2"/>
      <scheme val="minor"/>
    </font>
    <font>
      <sz val="11"/>
      <color theme="3" tint="-0.249977111117893"/>
      <name val="Arial"/>
      <family val="2"/>
      <scheme val="minor"/>
    </font>
    <font>
      <b/>
      <sz val="11"/>
      <color rgb="FFFF7D01"/>
      <name val="Arial"/>
      <family val="2"/>
      <scheme val="minor"/>
    </font>
    <font>
      <b/>
      <sz val="11"/>
      <color rgb="FF008231"/>
      <name val="Arial"/>
      <family val="2"/>
      <scheme val="minor"/>
    </font>
    <font>
      <b/>
      <sz val="11"/>
      <color theme="5"/>
      <name val="Arial"/>
      <family val="2"/>
      <scheme val="minor"/>
    </font>
    <font>
      <b/>
      <u/>
      <sz val="11"/>
      <color rgb="FF269C6F"/>
      <name val="Arial"/>
      <family val="2"/>
      <scheme val="minor"/>
    </font>
    <font>
      <b/>
      <sz val="11"/>
      <color theme="3" tint="-0.499984740745262"/>
      <name val="Arial"/>
      <family val="2"/>
      <scheme val="minor"/>
    </font>
    <font>
      <b/>
      <vertAlign val="superscript"/>
      <sz val="11"/>
      <color theme="0"/>
      <name val="Arial"/>
      <family val="2"/>
    </font>
    <font>
      <b/>
      <vertAlign val="subscript"/>
      <sz val="11"/>
      <color theme="1"/>
      <name val="Arial"/>
      <family val="2"/>
    </font>
    <font>
      <b/>
      <i/>
      <sz val="11"/>
      <name val="Arial"/>
      <family val="2"/>
      <scheme val="minor"/>
    </font>
    <font>
      <vertAlign val="subscript"/>
      <sz val="9"/>
      <color indexed="81"/>
      <name val="Tahoma"/>
      <family val="2"/>
    </font>
    <font>
      <vertAlign val="superscript"/>
      <sz val="9"/>
      <color indexed="81"/>
      <name val="Tahoma"/>
      <family val="2"/>
    </font>
    <font>
      <sz val="11"/>
      <color theme="0"/>
      <name val="Arial"/>
      <family val="2"/>
    </font>
    <font>
      <vertAlign val="superscript"/>
      <sz val="11"/>
      <color theme="0"/>
      <name val="Arial"/>
      <family val="2"/>
      <scheme val="minor"/>
    </font>
    <font>
      <u/>
      <sz val="11"/>
      <color theme="10"/>
      <name val="Arial"/>
      <family val="2"/>
      <scheme val="minor"/>
    </font>
    <font>
      <sz val="14"/>
      <color theme="0"/>
      <name val="Arial"/>
      <family val="2"/>
      <scheme val="minor"/>
    </font>
    <font>
      <sz val="9"/>
      <color theme="0"/>
      <name val="Arial"/>
      <family val="2"/>
    </font>
    <font>
      <b/>
      <sz val="9"/>
      <color theme="0"/>
      <name val="Arial"/>
      <family val="2"/>
    </font>
    <font>
      <b/>
      <sz val="18"/>
      <color theme="0"/>
      <name val="Arial"/>
      <family val="2"/>
      <scheme val="minor"/>
    </font>
    <font>
      <b/>
      <sz val="28"/>
      <color rgb="FF269C6F"/>
      <name val="Arial"/>
      <family val="2"/>
      <scheme val="minor"/>
    </font>
    <font>
      <b/>
      <sz val="22"/>
      <color rgb="FF269C6F"/>
      <name val="Arial"/>
      <family val="2"/>
      <scheme val="minor"/>
    </font>
    <font>
      <sz val="9"/>
      <color rgb="FF000000"/>
      <name val="Tahoma"/>
      <family val="2"/>
    </font>
    <font>
      <sz val="20"/>
      <color theme="0" tint="-0.499984740745262"/>
      <name val="Arial"/>
      <family val="2"/>
      <scheme val="minor"/>
    </font>
    <font>
      <sz val="20"/>
      <color theme="1"/>
      <name val="Arial"/>
      <family val="2"/>
      <scheme val="minor"/>
    </font>
    <font>
      <sz val="10"/>
      <name val="Arial"/>
      <family val="2"/>
      <scheme val="minor"/>
    </font>
    <font>
      <i/>
      <sz val="11"/>
      <color theme="3"/>
      <name val="Arial"/>
      <family val="2"/>
      <scheme val="minor"/>
    </font>
    <font>
      <b/>
      <sz val="16"/>
      <color theme="0"/>
      <name val="Arial"/>
      <family val="2"/>
      <scheme val="minor"/>
    </font>
    <font>
      <b/>
      <sz val="14"/>
      <color rgb="FFFF0000"/>
      <name val="Arial"/>
      <family val="2"/>
      <scheme val="minor"/>
    </font>
    <font>
      <b/>
      <sz val="13"/>
      <color theme="0"/>
      <name val="Arial"/>
      <family val="2"/>
      <scheme val="minor"/>
    </font>
    <font>
      <sz val="12"/>
      <color rgb="FF4D4F53"/>
      <name val="Arial"/>
      <family val="2"/>
      <scheme val="minor"/>
    </font>
    <font>
      <b/>
      <sz val="12"/>
      <color theme="3"/>
      <name val="Arial"/>
      <family val="2"/>
      <scheme val="minor"/>
    </font>
    <font>
      <sz val="10"/>
      <color rgb="FFFF0000"/>
      <name val="Arial"/>
      <family val="2"/>
      <scheme val="minor"/>
    </font>
    <font>
      <b/>
      <sz val="18"/>
      <color theme="3"/>
      <name val="Arial"/>
      <family val="2"/>
      <scheme val="minor"/>
    </font>
    <font>
      <b/>
      <sz val="8"/>
      <color theme="0"/>
      <name val="Arial"/>
      <family val="2"/>
    </font>
    <font>
      <sz val="8"/>
      <color theme="0"/>
      <name val="Arial"/>
      <family val="2"/>
    </font>
    <font>
      <sz val="16"/>
      <color rgb="FFFF0000"/>
      <name val="Arial"/>
      <family val="2"/>
      <scheme val="minor"/>
    </font>
    <font>
      <b/>
      <vertAlign val="superscript"/>
      <sz val="11"/>
      <color theme="1"/>
      <name val="Arial"/>
      <family val="2"/>
      <scheme val="minor"/>
    </font>
    <font>
      <b/>
      <vertAlign val="subscript"/>
      <sz val="11"/>
      <color theme="1"/>
      <name val="Arial"/>
      <family val="2"/>
      <scheme val="minor"/>
    </font>
    <font>
      <sz val="7"/>
      <color theme="0"/>
      <name val="Arial"/>
      <family val="2"/>
      <scheme val="minor"/>
    </font>
    <font>
      <b/>
      <sz val="20"/>
      <color rgb="FFFF0000"/>
      <name val="Arial"/>
      <family val="2"/>
      <scheme val="minor"/>
    </font>
    <font>
      <b/>
      <sz val="16"/>
      <color rgb="FFFF0000"/>
      <name val="Arial"/>
      <family val="2"/>
    </font>
    <font>
      <sz val="24"/>
      <color theme="0"/>
      <name val="Arial"/>
      <family val="2"/>
      <scheme val="minor"/>
    </font>
    <font>
      <b/>
      <sz val="24"/>
      <color theme="0"/>
      <name val="Arial"/>
      <family val="2"/>
      <scheme val="minor"/>
    </font>
    <font>
      <b/>
      <sz val="12"/>
      <color theme="0"/>
      <name val="Arial"/>
      <family val="2"/>
      <scheme val="minor"/>
    </font>
    <font>
      <sz val="20"/>
      <color theme="0"/>
      <name val="Arial"/>
      <family val="2"/>
      <scheme val="minor"/>
    </font>
    <font>
      <b/>
      <sz val="28"/>
      <color theme="0"/>
      <name val="Arial"/>
      <family val="2"/>
      <scheme val="minor"/>
    </font>
    <font>
      <sz val="28"/>
      <color theme="0"/>
      <name val="Arial"/>
      <family val="2"/>
      <scheme val="minor"/>
    </font>
    <font>
      <sz val="11"/>
      <color theme="10"/>
      <name val="Arial"/>
      <family val="2"/>
      <scheme val="minor"/>
    </font>
    <font>
      <b/>
      <sz val="20"/>
      <name val="Arial"/>
      <family val="2"/>
      <scheme val="minor"/>
    </font>
    <font>
      <b/>
      <sz val="14"/>
      <color theme="0"/>
      <name val="Arial"/>
      <family val="2"/>
      <scheme val="minor"/>
    </font>
    <font>
      <sz val="24"/>
      <color rgb="FFFF0000"/>
      <name val="Arial"/>
      <family val="2"/>
      <scheme val="minor"/>
    </font>
    <font>
      <b/>
      <sz val="12"/>
      <color rgb="FFFF0000"/>
      <name val="Arial"/>
      <family val="2"/>
      <scheme val="minor"/>
    </font>
    <font>
      <b/>
      <sz val="18"/>
      <color rgb="FFFF0000"/>
      <name val="Arial"/>
      <family val="2"/>
      <scheme val="minor"/>
    </font>
    <font>
      <b/>
      <sz val="28"/>
      <color rgb="FFFF0000"/>
      <name val="Arial"/>
      <family val="2"/>
      <scheme val="minor"/>
    </font>
    <font>
      <sz val="28"/>
      <color rgb="FFFF0000"/>
      <name val="Arial"/>
      <family val="2"/>
      <scheme val="minor"/>
    </font>
    <font>
      <sz val="18"/>
      <color rgb="FF000000"/>
      <name val="Swis721 Lt BT"/>
    </font>
  </fonts>
  <fills count="2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3"/>
        <bgColor indexed="64"/>
      </patternFill>
    </fill>
    <fill>
      <patternFill patternType="solid">
        <fgColor theme="2"/>
        <bgColor indexed="64"/>
      </patternFill>
    </fill>
    <fill>
      <patternFill patternType="solid">
        <fgColor theme="8"/>
        <bgColor indexed="64"/>
      </patternFill>
    </fill>
    <fill>
      <patternFill patternType="solid">
        <fgColor theme="2" tint="-0.499984740745262"/>
        <bgColor indexed="64"/>
      </patternFill>
    </fill>
    <fill>
      <patternFill patternType="solid">
        <fgColor theme="3" tint="0.39997558519241921"/>
        <bgColor indexed="64"/>
      </patternFill>
    </fill>
    <fill>
      <patternFill patternType="solid">
        <fgColor rgb="FF4D4F53"/>
        <bgColor indexed="64"/>
      </patternFill>
    </fill>
    <fill>
      <patternFill patternType="solid">
        <fgColor rgb="FFC9E6DB"/>
        <bgColor indexed="64"/>
      </patternFill>
    </fill>
    <fill>
      <patternFill patternType="solid">
        <fgColor rgb="FF269C6F"/>
        <bgColor indexed="64"/>
      </patternFill>
    </fill>
    <fill>
      <patternFill patternType="solid">
        <fgColor rgb="FFF3F3F2"/>
        <bgColor indexed="64"/>
      </patternFill>
    </fill>
    <fill>
      <patternFill patternType="solid">
        <fgColor theme="1"/>
        <bgColor indexed="64"/>
      </patternFill>
    </fill>
    <fill>
      <patternFill patternType="solid">
        <fgColor rgb="FFBEE2D5"/>
        <bgColor indexed="64"/>
      </patternFill>
    </fill>
    <fill>
      <patternFill patternType="solid">
        <fgColor rgb="FFF3F3F3"/>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medium">
        <color auto="1"/>
      </right>
      <top style="medium">
        <color auto="1"/>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hair">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theme="1"/>
      </left>
      <right style="thin">
        <color theme="1"/>
      </right>
      <top style="thin">
        <color theme="1"/>
      </top>
      <bottom style="thin">
        <color theme="1"/>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rgb="FF269C6F"/>
      </left>
      <right/>
      <top style="medium">
        <color rgb="FF269C6F"/>
      </top>
      <bottom/>
      <diagonal/>
    </border>
    <border>
      <left/>
      <right/>
      <top style="medium">
        <color rgb="FF269C6F"/>
      </top>
      <bottom/>
      <diagonal/>
    </border>
    <border>
      <left/>
      <right style="medium">
        <color rgb="FF269C6F"/>
      </right>
      <top style="medium">
        <color rgb="FF269C6F"/>
      </top>
      <bottom/>
      <diagonal/>
    </border>
    <border>
      <left style="medium">
        <color rgb="FF269C6F"/>
      </left>
      <right/>
      <top/>
      <bottom/>
      <diagonal/>
    </border>
    <border>
      <left/>
      <right style="medium">
        <color rgb="FF269C6F"/>
      </right>
      <top/>
      <bottom/>
      <diagonal/>
    </border>
    <border>
      <left style="medium">
        <color rgb="FF269C6F"/>
      </left>
      <right/>
      <top/>
      <bottom style="medium">
        <color rgb="FF269C6F"/>
      </bottom>
      <diagonal/>
    </border>
    <border>
      <left/>
      <right/>
      <top/>
      <bottom style="medium">
        <color rgb="FF269C6F"/>
      </bottom>
      <diagonal/>
    </border>
    <border>
      <left/>
      <right style="medium">
        <color rgb="FF269C6F"/>
      </right>
      <top/>
      <bottom style="medium">
        <color rgb="FF269C6F"/>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1"/>
      </top>
      <bottom style="thin">
        <color indexed="64"/>
      </bottom>
      <diagonal/>
    </border>
    <border>
      <left style="medium">
        <color rgb="FF269C6F"/>
      </left>
      <right style="medium">
        <color rgb="FF269C6F"/>
      </right>
      <top style="medium">
        <color rgb="FF269C6F"/>
      </top>
      <bottom style="medium">
        <color rgb="FF269C6F"/>
      </bottom>
      <diagonal/>
    </border>
    <border>
      <left style="medium">
        <color rgb="FF269C6F"/>
      </left>
      <right style="medium">
        <color rgb="FF269C6F"/>
      </right>
      <top style="medium">
        <color rgb="FF269C6F"/>
      </top>
      <bottom/>
      <diagonal/>
    </border>
    <border>
      <left style="medium">
        <color auto="1"/>
      </left>
      <right style="medium">
        <color theme="1"/>
      </right>
      <top style="medium">
        <color indexed="64"/>
      </top>
      <bottom style="medium">
        <color indexed="64"/>
      </bottom>
      <diagonal/>
    </border>
    <border>
      <left style="medium">
        <color rgb="FF269C6F"/>
      </left>
      <right style="medium">
        <color rgb="FF269C6F"/>
      </right>
      <top/>
      <bottom style="medium">
        <color rgb="FF269C6F"/>
      </bottom>
      <diagonal/>
    </border>
    <border>
      <left/>
      <right/>
      <top/>
      <bottom style="thick">
        <color rgb="FF269C6F"/>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theme="1"/>
      </right>
      <top style="thin">
        <color theme="1"/>
      </top>
      <bottom style="thin">
        <color theme="1"/>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97">
    <xf numFmtId="0" fontId="0" fillId="0" borderId="0"/>
    <xf numFmtId="165" fontId="4" fillId="0" borderId="0" applyFont="0" applyFill="0" applyBorder="0" applyAlignment="0" applyProtection="0"/>
    <xf numFmtId="164" fontId="4" fillId="0" borderId="0" applyFont="0" applyFill="0" applyBorder="0" applyAlignment="0" applyProtection="0"/>
    <xf numFmtId="0" fontId="23" fillId="0" borderId="0"/>
    <xf numFmtId="0" fontId="24" fillId="0" borderId="0"/>
    <xf numFmtId="0" fontId="25" fillId="0" borderId="0" applyNumberFormat="0" applyFill="0" applyBorder="0" applyAlignment="0" applyProtection="0">
      <alignment vertical="top"/>
      <protection locked="0"/>
    </xf>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0" fontId="30" fillId="0" borderId="0" applyNumberFormat="0" applyFill="0" applyBorder="0" applyAlignment="0" applyProtection="0">
      <alignment vertical="top"/>
      <protection locked="0"/>
    </xf>
    <xf numFmtId="165" fontId="23"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3"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3"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3"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3"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3"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3"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3"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3"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3" fillId="0" borderId="0" applyFont="0" applyFill="0" applyBorder="0" applyAlignment="0" applyProtection="0"/>
    <xf numFmtId="0" fontId="90" fillId="0" borderId="0" applyNumberFormat="0" applyFill="0" applyBorder="0" applyAlignment="0" applyProtection="0"/>
  </cellStyleXfs>
  <cellXfs count="707">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0" borderId="6" xfId="0" applyBorder="1"/>
    <xf numFmtId="0" fontId="0" fillId="0" borderId="6" xfId="0" applyBorder="1" applyAlignment="1">
      <alignment horizontal="center" vertical="center"/>
    </xf>
    <xf numFmtId="0" fontId="0" fillId="0" borderId="6" xfId="0" applyBorder="1" applyAlignment="1">
      <alignment horizontal="left" vertical="center"/>
    </xf>
    <xf numFmtId="0" fontId="1" fillId="2" borderId="6" xfId="0" applyFont="1" applyFill="1" applyBorder="1" applyAlignment="1">
      <alignment horizontal="center" vertical="center"/>
    </xf>
    <xf numFmtId="49" fontId="1" fillId="0" borderId="9" xfId="0" applyNumberFormat="1" applyFont="1" applyBorder="1"/>
    <xf numFmtId="0" fontId="0" fillId="0" borderId="9" xfId="0" applyBorder="1"/>
    <xf numFmtId="0" fontId="1" fillId="0" borderId="0" xfId="0" applyFont="1" applyAlignment="1">
      <alignment horizontal="center"/>
    </xf>
    <xf numFmtId="0" fontId="1" fillId="0" borderId="0" xfId="0" applyFont="1"/>
    <xf numFmtId="0" fontId="1" fillId="0" borderId="6" xfId="0" applyFont="1" applyBorder="1" applyAlignment="1">
      <alignment horizontal="right"/>
    </xf>
    <xf numFmtId="0" fontId="1" fillId="4" borderId="0" xfId="0" applyFont="1" applyFill="1"/>
    <xf numFmtId="0" fontId="0" fillId="4" borderId="0" xfId="0" applyFill="1"/>
    <xf numFmtId="0" fontId="0" fillId="4" borderId="10" xfId="0" applyFill="1" applyBorder="1"/>
    <xf numFmtId="0" fontId="1" fillId="5" borderId="0" xfId="0" applyFont="1" applyFill="1"/>
    <xf numFmtId="0" fontId="0" fillId="5" borderId="0" xfId="0" applyFill="1"/>
    <xf numFmtId="0" fontId="0" fillId="5" borderId="10" xfId="0" applyFill="1" applyBorder="1"/>
    <xf numFmtId="0" fontId="1" fillId="6" borderId="11" xfId="0" applyFont="1" applyFill="1" applyBorder="1"/>
    <xf numFmtId="0" fontId="0" fillId="6" borderId="0" xfId="0" applyFill="1"/>
    <xf numFmtId="0" fontId="0" fillId="6" borderId="10" xfId="0" applyFill="1" applyBorder="1"/>
    <xf numFmtId="0" fontId="1" fillId="7" borderId="0" xfId="0" applyFont="1" applyFill="1"/>
    <xf numFmtId="0" fontId="0" fillId="7" borderId="0" xfId="0" applyFill="1"/>
    <xf numFmtId="0" fontId="0" fillId="7" borderId="10" xfId="0" applyFill="1" applyBorder="1"/>
    <xf numFmtId="0" fontId="11" fillId="4" borderId="0" xfId="0" applyFont="1" applyFill="1" applyAlignment="1">
      <alignment vertical="center"/>
    </xf>
    <xf numFmtId="0" fontId="11" fillId="4" borderId="0" xfId="0" applyFont="1" applyFill="1" applyAlignment="1">
      <alignment horizontal="center" vertical="center"/>
    </xf>
    <xf numFmtId="0" fontId="12" fillId="4" borderId="10" xfId="0" applyFont="1" applyFill="1" applyBorder="1" applyAlignment="1">
      <alignment vertical="center"/>
    </xf>
    <xf numFmtId="0" fontId="11" fillId="5" borderId="0" xfId="0" applyFont="1" applyFill="1" applyAlignment="1">
      <alignment vertical="center"/>
    </xf>
    <xf numFmtId="0" fontId="11" fillId="5" borderId="0" xfId="0" applyFont="1" applyFill="1" applyAlignment="1">
      <alignment horizontal="center" vertical="center"/>
    </xf>
    <xf numFmtId="0" fontId="12" fillId="5" borderId="10" xfId="0" applyFont="1" applyFill="1" applyBorder="1" applyAlignment="1">
      <alignment vertical="center"/>
    </xf>
    <xf numFmtId="0" fontId="11" fillId="6" borderId="11" xfId="0" applyFont="1" applyFill="1" applyBorder="1" applyAlignment="1">
      <alignment vertical="center"/>
    </xf>
    <xf numFmtId="0" fontId="11" fillId="6" borderId="0" xfId="0" applyFont="1" applyFill="1" applyAlignment="1">
      <alignment vertical="center"/>
    </xf>
    <xf numFmtId="0" fontId="11" fillId="6" borderId="0" xfId="0" applyFont="1" applyFill="1" applyAlignment="1">
      <alignment horizontal="center" vertical="center"/>
    </xf>
    <xf numFmtId="0" fontId="12" fillId="6" borderId="10" xfId="0" applyFont="1" applyFill="1" applyBorder="1" applyAlignment="1">
      <alignment vertical="center"/>
    </xf>
    <xf numFmtId="0" fontId="11" fillId="7" borderId="0" xfId="0" applyFont="1" applyFill="1" applyAlignment="1">
      <alignment vertical="center"/>
    </xf>
    <xf numFmtId="0" fontId="11" fillId="7" borderId="0" xfId="0" applyFont="1" applyFill="1" applyAlignment="1">
      <alignment horizontal="center" vertical="center"/>
    </xf>
    <xf numFmtId="0" fontId="12" fillId="7" borderId="10" xfId="0" applyFont="1" applyFill="1" applyBorder="1" applyAlignment="1">
      <alignment vertical="center"/>
    </xf>
    <xf numFmtId="0" fontId="13" fillId="4" borderId="0" xfId="0" applyFont="1" applyFill="1" applyAlignment="1">
      <alignment vertical="center"/>
    </xf>
    <xf numFmtId="0" fontId="14" fillId="4" borderId="0" xfId="0" applyFont="1" applyFill="1" applyAlignment="1">
      <alignment vertical="center"/>
    </xf>
    <xf numFmtId="0" fontId="15" fillId="4" borderId="0" xfId="0" applyFont="1" applyFill="1" applyAlignment="1">
      <alignment horizontal="left" vertical="center"/>
    </xf>
    <xf numFmtId="0" fontId="17" fillId="4" borderId="10" xfId="0" applyFont="1" applyFill="1" applyBorder="1" applyAlignment="1">
      <alignment horizontal="left" vertical="center"/>
    </xf>
    <xf numFmtId="0" fontId="13" fillId="5" borderId="0" xfId="0" applyFont="1" applyFill="1" applyAlignment="1">
      <alignment vertical="center"/>
    </xf>
    <xf numFmtId="0" fontId="14" fillId="5" borderId="0" xfId="0" applyFont="1" applyFill="1" applyAlignment="1">
      <alignment vertical="center"/>
    </xf>
    <xf numFmtId="0" fontId="15" fillId="5" borderId="0" xfId="0" applyFont="1" applyFill="1" applyAlignment="1">
      <alignment horizontal="left" vertical="center"/>
    </xf>
    <xf numFmtId="0" fontId="17" fillId="5" borderId="10" xfId="0" applyFont="1" applyFill="1" applyBorder="1" applyAlignment="1">
      <alignment horizontal="left" vertical="center"/>
    </xf>
    <xf numFmtId="0" fontId="13" fillId="6" borderId="11" xfId="0" applyFont="1" applyFill="1" applyBorder="1" applyAlignment="1">
      <alignment vertical="center"/>
    </xf>
    <xf numFmtId="0" fontId="14" fillId="6" borderId="0" xfId="0" applyFont="1" applyFill="1" applyAlignment="1">
      <alignment vertical="center"/>
    </xf>
    <xf numFmtId="0" fontId="14" fillId="6" borderId="0" xfId="0" applyFont="1" applyFill="1" applyAlignment="1">
      <alignment horizontal="right" vertical="center"/>
    </xf>
    <xf numFmtId="0" fontId="15" fillId="6" borderId="0" xfId="0" applyFont="1" applyFill="1" applyAlignment="1">
      <alignment horizontal="left" vertical="center"/>
    </xf>
    <xf numFmtId="0" fontId="14" fillId="6" borderId="10" xfId="0" applyFont="1" applyFill="1" applyBorder="1" applyAlignment="1">
      <alignment horizontal="left" vertical="center"/>
    </xf>
    <xf numFmtId="0" fontId="13" fillId="7" borderId="0" xfId="0" applyFont="1" applyFill="1" applyAlignment="1">
      <alignment vertical="center"/>
    </xf>
    <xf numFmtId="0" fontId="14" fillId="7" borderId="0" xfId="0" applyFont="1" applyFill="1" applyAlignment="1">
      <alignment vertical="center"/>
    </xf>
    <xf numFmtId="0" fontId="15" fillId="7" borderId="0" xfId="0" applyFont="1" applyFill="1" applyAlignment="1">
      <alignment horizontal="left" vertical="center"/>
    </xf>
    <xf numFmtId="0" fontId="17" fillId="7" borderId="10" xfId="0" applyFont="1" applyFill="1" applyBorder="1" applyAlignment="1">
      <alignment horizontal="left" vertical="center"/>
    </xf>
    <xf numFmtId="0" fontId="14" fillId="6" borderId="11" xfId="0" applyFont="1" applyFill="1" applyBorder="1" applyAlignment="1">
      <alignment vertical="center"/>
    </xf>
    <xf numFmtId="0" fontId="13" fillId="6" borderId="0" xfId="0" applyFont="1" applyFill="1" applyAlignment="1">
      <alignment vertical="center"/>
    </xf>
    <xf numFmtId="0" fontId="14" fillId="6" borderId="10" xfId="0" applyFont="1" applyFill="1" applyBorder="1" applyAlignment="1">
      <alignment vertical="center"/>
    </xf>
    <xf numFmtId="0" fontId="14" fillId="4" borderId="10" xfId="0" applyFont="1" applyFill="1" applyBorder="1" applyAlignment="1">
      <alignment horizontal="left" vertical="center"/>
    </xf>
    <xf numFmtId="0" fontId="14" fillId="7" borderId="10" xfId="0" applyFont="1" applyFill="1" applyBorder="1" applyAlignment="1">
      <alignment vertical="center"/>
    </xf>
    <xf numFmtId="0" fontId="14" fillId="5" borderId="10" xfId="0" applyFont="1" applyFill="1" applyBorder="1" applyAlignment="1">
      <alignment horizontal="left" vertical="center"/>
    </xf>
    <xf numFmtId="0" fontId="17" fillId="6" borderId="10" xfId="0" applyFont="1" applyFill="1" applyBorder="1" applyAlignment="1">
      <alignment horizontal="left" vertical="center"/>
    </xf>
    <xf numFmtId="0" fontId="14" fillId="7" borderId="10" xfId="0" applyFont="1" applyFill="1" applyBorder="1" applyAlignment="1">
      <alignment horizontal="left" vertical="center"/>
    </xf>
    <xf numFmtId="0" fontId="14" fillId="7" borderId="0" xfId="0" applyFont="1" applyFill="1" applyAlignment="1">
      <alignment horizontal="right" vertical="center"/>
    </xf>
    <xf numFmtId="0" fontId="14" fillId="5" borderId="10" xfId="0" applyFont="1" applyFill="1" applyBorder="1" applyAlignment="1">
      <alignment vertical="center"/>
    </xf>
    <xf numFmtId="0" fontId="17" fillId="6" borderId="0" xfId="0" applyFont="1" applyFill="1" applyAlignment="1">
      <alignment vertical="center"/>
    </xf>
    <xf numFmtId="0" fontId="17" fillId="4" borderId="0" xfId="0" applyFont="1" applyFill="1" applyAlignment="1">
      <alignment vertical="center"/>
    </xf>
    <xf numFmtId="0" fontId="14" fillId="4" borderId="10" xfId="0" applyFont="1" applyFill="1" applyBorder="1" applyAlignment="1">
      <alignment vertical="center"/>
    </xf>
    <xf numFmtId="0" fontId="17" fillId="5" borderId="0" xfId="0" applyFont="1" applyFill="1" applyAlignment="1">
      <alignment vertical="center"/>
    </xf>
    <xf numFmtId="0" fontId="17" fillId="6" borderId="11" xfId="0" applyFont="1" applyFill="1" applyBorder="1" applyAlignment="1">
      <alignment vertical="center"/>
    </xf>
    <xf numFmtId="0" fontId="17" fillId="7" borderId="0" xfId="0" applyFont="1" applyFill="1" applyAlignment="1">
      <alignment vertical="center"/>
    </xf>
    <xf numFmtId="0" fontId="17" fillId="4" borderId="6" xfId="0" applyFont="1" applyFill="1" applyBorder="1" applyAlignment="1">
      <alignment vertical="center"/>
    </xf>
    <xf numFmtId="0" fontId="17" fillId="5" borderId="8" xfId="0" applyFont="1" applyFill="1" applyBorder="1" applyAlignment="1">
      <alignment vertical="center"/>
    </xf>
    <xf numFmtId="0" fontId="17" fillId="5" borderId="6" xfId="0" applyFont="1" applyFill="1" applyBorder="1" applyAlignment="1">
      <alignment vertical="center"/>
    </xf>
    <xf numFmtId="0" fontId="17" fillId="6" borderId="6" xfId="0" applyFont="1" applyFill="1" applyBorder="1" applyAlignment="1">
      <alignment vertical="center"/>
    </xf>
    <xf numFmtId="0" fontId="17" fillId="7" borderId="8" xfId="0" applyFont="1" applyFill="1" applyBorder="1" applyAlignment="1">
      <alignment vertical="center"/>
    </xf>
    <xf numFmtId="0" fontId="17" fillId="7" borderId="6" xfId="0" applyFont="1" applyFill="1" applyBorder="1" applyAlignment="1">
      <alignment vertical="center"/>
    </xf>
    <xf numFmtId="0" fontId="0" fillId="0" borderId="12" xfId="0" applyBorder="1" applyAlignment="1">
      <alignment horizontal="center" vertical="center"/>
    </xf>
    <xf numFmtId="0" fontId="1" fillId="2" borderId="7" xfId="0" applyFont="1" applyFill="1" applyBorder="1" applyAlignment="1">
      <alignment horizontal="center" vertical="center"/>
    </xf>
    <xf numFmtId="0" fontId="18" fillId="0" borderId="0" xfId="0" applyFont="1" applyAlignment="1">
      <alignment horizontal="center" vertical="top"/>
    </xf>
    <xf numFmtId="0" fontId="1" fillId="0" borderId="6" xfId="0" applyFont="1" applyBorder="1"/>
    <xf numFmtId="0" fontId="1" fillId="0" borderId="17" xfId="0" applyFont="1" applyBorder="1"/>
    <xf numFmtId="0" fontId="0" fillId="0" borderId="7" xfId="0" applyBorder="1"/>
    <xf numFmtId="0" fontId="0" fillId="0" borderId="17" xfId="0" applyBorder="1"/>
    <xf numFmtId="0" fontId="0" fillId="0" borderId="12" xfId="0" applyBorder="1"/>
    <xf numFmtId="0" fontId="0" fillId="0" borderId="16" xfId="0" applyBorder="1"/>
    <xf numFmtId="0" fontId="0" fillId="0" borderId="6" xfId="0" applyBorder="1" applyAlignment="1">
      <alignment horizontal="right" vertical="center"/>
    </xf>
    <xf numFmtId="0" fontId="0" fillId="0" borderId="16" xfId="0" applyBorder="1" applyAlignment="1">
      <alignment horizontal="center" vertical="center"/>
    </xf>
    <xf numFmtId="0" fontId="0" fillId="0" borderId="0" xfId="0" applyAlignment="1">
      <alignment horizontal="right" vertical="center"/>
    </xf>
    <xf numFmtId="0" fontId="0" fillId="0" borderId="6" xfId="0" applyBorder="1" applyAlignment="1">
      <alignment horizontal="right"/>
    </xf>
    <xf numFmtId="0" fontId="5" fillId="0" borderId="0" xfId="0" applyFont="1"/>
    <xf numFmtId="0" fontId="0" fillId="0" borderId="8" xfId="0" applyBorder="1" applyAlignment="1">
      <alignment horizontal="center" vertical="center"/>
    </xf>
    <xf numFmtId="0" fontId="31"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67" fontId="0" fillId="3" borderId="0" xfId="1" applyNumberFormat="1" applyFont="1" applyFill="1" applyBorder="1" applyAlignment="1" applyProtection="1">
      <alignment horizontal="center" vertical="center"/>
    </xf>
    <xf numFmtId="0" fontId="37" fillId="0" borderId="6" xfId="0" applyFont="1" applyBorder="1"/>
    <xf numFmtId="49" fontId="0" fillId="0" borderId="0" xfId="0" applyNumberFormat="1" applyAlignment="1">
      <alignment horizontal="center" vertical="center"/>
    </xf>
    <xf numFmtId="170" fontId="2" fillId="10" borderId="6" xfId="6" applyNumberFormat="1" applyFont="1" applyFill="1" applyBorder="1" applyAlignment="1" applyProtection="1">
      <alignment horizontal="center" vertical="center"/>
      <protection locked="0"/>
    </xf>
    <xf numFmtId="0" fontId="36" fillId="3" borderId="0" xfId="0" applyFont="1" applyFill="1" applyAlignment="1">
      <alignment horizontal="center" vertical="center"/>
    </xf>
    <xf numFmtId="0" fontId="0" fillId="0" borderId="0" xfId="0" applyAlignment="1">
      <alignment wrapText="1"/>
    </xf>
    <xf numFmtId="0" fontId="0" fillId="8" borderId="0" xfId="0" applyFill="1" applyAlignment="1">
      <alignment vertical="center"/>
    </xf>
    <xf numFmtId="0" fontId="0" fillId="0" borderId="0" xfId="0" applyAlignment="1">
      <alignment vertical="center"/>
    </xf>
    <xf numFmtId="0" fontId="0" fillId="3" borderId="0" xfId="0" applyFill="1" applyAlignment="1">
      <alignment vertical="center"/>
    </xf>
    <xf numFmtId="0" fontId="0" fillId="3" borderId="0" xfId="0" applyFill="1"/>
    <xf numFmtId="0" fontId="21" fillId="3" borderId="0" xfId="0" applyFont="1" applyFill="1" applyAlignment="1">
      <alignment vertical="center"/>
    </xf>
    <xf numFmtId="0" fontId="0" fillId="3" borderId="0" xfId="0" applyFill="1" applyAlignment="1">
      <alignment horizontal="center" vertical="center"/>
    </xf>
    <xf numFmtId="0" fontId="5" fillId="3" borderId="0" xfId="0" applyFont="1" applyFill="1" applyAlignment="1">
      <alignment vertical="center"/>
    </xf>
    <xf numFmtId="0" fontId="0" fillId="3" borderId="0" xfId="0" applyFill="1" applyAlignment="1">
      <alignment horizontal="left" vertical="center"/>
    </xf>
    <xf numFmtId="171" fontId="0" fillId="3" borderId="0" xfId="0" applyNumberFormat="1" applyFill="1" applyAlignment="1">
      <alignment horizontal="left" vertical="center"/>
    </xf>
    <xf numFmtId="0" fontId="39" fillId="3" borderId="0" xfId="0" applyFont="1" applyFill="1" applyAlignment="1">
      <alignment horizontal="left" vertical="center"/>
    </xf>
    <xf numFmtId="0" fontId="32" fillId="3" borderId="0" xfId="0" applyFont="1" applyFill="1" applyAlignment="1">
      <alignment horizontal="left" vertical="center"/>
    </xf>
    <xf numFmtId="0" fontId="10" fillId="3" borderId="0" xfId="0" applyFont="1" applyFill="1" applyAlignment="1">
      <alignment vertical="center"/>
    </xf>
    <xf numFmtId="0" fontId="0" fillId="10" borderId="25" xfId="0" applyFill="1" applyBorder="1" applyAlignment="1" applyProtection="1">
      <alignment horizontal="left" vertical="center"/>
      <protection locked="0"/>
    </xf>
    <xf numFmtId="0" fontId="32" fillId="10" borderId="27" xfId="0" applyFont="1" applyFill="1" applyBorder="1" applyAlignment="1" applyProtection="1">
      <alignment horizontal="left" vertical="center"/>
      <protection locked="0"/>
    </xf>
    <xf numFmtId="0" fontId="32" fillId="10" borderId="28" xfId="0" applyFont="1" applyFill="1" applyBorder="1" applyAlignment="1" applyProtection="1">
      <alignment horizontal="left" vertical="center"/>
      <protection locked="0"/>
    </xf>
    <xf numFmtId="49" fontId="32" fillId="10" borderId="27" xfId="0" applyNumberFormat="1" applyFont="1" applyFill="1" applyBorder="1" applyAlignment="1" applyProtection="1">
      <alignment horizontal="left" vertical="center"/>
      <protection locked="0"/>
    </xf>
    <xf numFmtId="49" fontId="32" fillId="10" borderId="28" xfId="0" applyNumberFormat="1" applyFont="1" applyFill="1" applyBorder="1" applyAlignment="1" applyProtection="1">
      <alignment horizontal="left" vertical="center"/>
      <protection locked="0"/>
    </xf>
    <xf numFmtId="0" fontId="0" fillId="12" borderId="6" xfId="0" applyFill="1" applyBorder="1"/>
    <xf numFmtId="49" fontId="0" fillId="12" borderId="6" xfId="0" applyNumberFormat="1" applyFill="1" applyBorder="1"/>
    <xf numFmtId="0" fontId="61" fillId="3" borderId="0" xfId="0" applyFont="1" applyFill="1" applyAlignment="1">
      <alignment vertical="center"/>
    </xf>
    <xf numFmtId="0" fontId="63" fillId="9" borderId="21" xfId="0" applyFont="1" applyFill="1" applyBorder="1" applyAlignment="1">
      <alignment horizontal="center" vertical="center" wrapText="1"/>
    </xf>
    <xf numFmtId="0" fontId="63" fillId="9" borderId="4" xfId="0" applyFont="1" applyFill="1" applyBorder="1" applyAlignment="1">
      <alignment horizontal="center" vertical="center" wrapText="1"/>
    </xf>
    <xf numFmtId="0" fontId="2" fillId="10" borderId="32" xfId="0" applyFont="1" applyFill="1" applyBorder="1" applyAlignment="1" applyProtection="1">
      <alignment horizontal="left" vertical="center"/>
      <protection locked="0"/>
    </xf>
    <xf numFmtId="0" fontId="2" fillId="10" borderId="6" xfId="0" applyFont="1" applyFill="1" applyBorder="1" applyAlignment="1" applyProtection="1">
      <alignment horizontal="left" vertical="center"/>
      <protection locked="0"/>
    </xf>
    <xf numFmtId="0" fontId="2" fillId="10" borderId="6" xfId="0" quotePrefix="1" applyFont="1" applyFill="1" applyBorder="1" applyAlignment="1" applyProtection="1">
      <alignment horizontal="left" vertical="center"/>
      <protection locked="0"/>
    </xf>
    <xf numFmtId="0" fontId="27" fillId="3" borderId="0" xfId="0" applyFont="1" applyFill="1" applyAlignment="1">
      <alignment horizontal="right" vertical="center"/>
    </xf>
    <xf numFmtId="0" fontId="22" fillId="3" borderId="0" xfId="0" applyFont="1" applyFill="1" applyAlignment="1">
      <alignment vertical="center"/>
    </xf>
    <xf numFmtId="0" fontId="22" fillId="3" borderId="0" xfId="0" applyFont="1" applyFill="1" applyAlignment="1">
      <alignment horizontal="left" vertical="center"/>
    </xf>
    <xf numFmtId="0" fontId="36" fillId="3" borderId="0" xfId="0" applyFont="1" applyFill="1"/>
    <xf numFmtId="0" fontId="65" fillId="12" borderId="17" xfId="0" applyFont="1" applyFill="1" applyBorder="1" applyAlignment="1">
      <alignment horizontal="left" vertical="center"/>
    </xf>
    <xf numFmtId="0" fontId="65" fillId="12" borderId="6" xfId="0" applyFont="1" applyFill="1" applyBorder="1" applyAlignment="1">
      <alignment horizontal="left" vertical="center"/>
    </xf>
    <xf numFmtId="0" fontId="65" fillId="12" borderId="6" xfId="0" quotePrefix="1" applyFont="1" applyFill="1" applyBorder="1" applyAlignment="1">
      <alignment horizontal="left" vertical="center"/>
    </xf>
    <xf numFmtId="0" fontId="2" fillId="12" borderId="6" xfId="0" applyFont="1" applyFill="1" applyBorder="1" applyAlignment="1">
      <alignment horizontal="left" vertical="center"/>
    </xf>
    <xf numFmtId="170" fontId="2" fillId="12" borderId="12" xfId="1" applyNumberFormat="1" applyFont="1" applyFill="1" applyBorder="1" applyAlignment="1" applyProtection="1">
      <alignment horizontal="center" vertical="center"/>
    </xf>
    <xf numFmtId="0" fontId="58" fillId="3" borderId="36" xfId="0" applyFont="1" applyFill="1" applyBorder="1" applyAlignment="1">
      <alignment horizontal="right" vertical="center" indent="4"/>
    </xf>
    <xf numFmtId="172" fontId="58" fillId="3" borderId="36" xfId="0" applyNumberFormat="1" applyFont="1" applyFill="1" applyBorder="1" applyAlignment="1">
      <alignment horizontal="left" vertical="center"/>
    </xf>
    <xf numFmtId="0" fontId="69" fillId="3" borderId="0" xfId="0" applyFont="1" applyFill="1" applyAlignment="1">
      <alignment horizontal="right" vertical="center" indent="4"/>
    </xf>
    <xf numFmtId="172" fontId="69" fillId="3" borderId="0" xfId="0" applyNumberFormat="1" applyFont="1" applyFill="1" applyAlignment="1">
      <alignment horizontal="left" vertical="center"/>
    </xf>
    <xf numFmtId="0" fontId="19" fillId="3" borderId="0" xfId="0" applyFont="1" applyFill="1" applyAlignment="1">
      <alignment horizontal="left" vertical="center"/>
    </xf>
    <xf numFmtId="0" fontId="19" fillId="3" borderId="39" xfId="0" applyFont="1" applyFill="1" applyBorder="1" applyAlignment="1">
      <alignment horizontal="left" vertical="center"/>
    </xf>
    <xf numFmtId="0" fontId="58" fillId="3" borderId="0" xfId="0" applyFont="1" applyFill="1" applyAlignment="1">
      <alignment horizontal="right" vertical="center" indent="4"/>
    </xf>
    <xf numFmtId="172" fontId="58" fillId="3" borderId="0" xfId="0" applyNumberFormat="1" applyFont="1" applyFill="1" applyAlignment="1">
      <alignment horizontal="left" vertical="center"/>
    </xf>
    <xf numFmtId="0" fontId="69" fillId="3" borderId="41" xfId="0" applyFont="1" applyFill="1" applyBorder="1" applyAlignment="1">
      <alignment horizontal="right" vertical="center" indent="4"/>
    </xf>
    <xf numFmtId="172" fontId="69" fillId="3" borderId="41" xfId="0" applyNumberFormat="1" applyFont="1" applyFill="1" applyBorder="1" applyAlignment="1">
      <alignment horizontal="left" vertical="center"/>
    </xf>
    <xf numFmtId="0" fontId="1" fillId="10" borderId="21" xfId="0" applyFont="1" applyFill="1" applyBorder="1" applyAlignment="1">
      <alignment horizontal="center"/>
    </xf>
    <xf numFmtId="0" fontId="23" fillId="0" borderId="0" xfId="0" applyFont="1" applyAlignment="1">
      <alignment vertical="top"/>
    </xf>
    <xf numFmtId="0" fontId="9" fillId="9" borderId="30" xfId="0" applyFont="1" applyFill="1" applyBorder="1" applyAlignment="1">
      <alignment horizontal="right"/>
    </xf>
    <xf numFmtId="0" fontId="43" fillId="0" borderId="0" xfId="0" applyFont="1" applyAlignment="1">
      <alignment horizontal="center" wrapText="1"/>
    </xf>
    <xf numFmtId="0" fontId="9" fillId="9" borderId="34" xfId="0" applyFont="1" applyFill="1" applyBorder="1" applyAlignment="1">
      <alignment horizontal="right"/>
    </xf>
    <xf numFmtId="0" fontId="42" fillId="0" borderId="0" xfId="0" applyFont="1" applyAlignment="1">
      <alignment horizontal="right"/>
    </xf>
    <xf numFmtId="0" fontId="44" fillId="0" borderId="0" xfId="0" applyFont="1" applyAlignment="1">
      <alignment horizontal="center" vertical="center"/>
    </xf>
    <xf numFmtId="168" fontId="44" fillId="0" borderId="0" xfId="0" applyNumberFormat="1" applyFont="1" applyAlignment="1">
      <alignment horizontal="center" vertical="center"/>
    </xf>
    <xf numFmtId="0" fontId="9" fillId="9" borderId="31" xfId="0" applyFont="1" applyFill="1" applyBorder="1" applyAlignment="1">
      <alignment horizontal="right"/>
    </xf>
    <xf numFmtId="0" fontId="9" fillId="3" borderId="0" xfId="0" applyFont="1" applyFill="1" applyAlignment="1">
      <alignment horizontal="right"/>
    </xf>
    <xf numFmtId="1" fontId="0" fillId="3" borderId="0" xfId="0" applyNumberFormat="1" applyFill="1" applyAlignment="1">
      <alignment horizontal="left"/>
    </xf>
    <xf numFmtId="0" fontId="0" fillId="0" borderId="0" xfId="0" applyAlignment="1">
      <alignment horizontal="center"/>
    </xf>
    <xf numFmtId="0" fontId="74" fillId="0" borderId="0" xfId="0" applyFont="1" applyAlignment="1">
      <alignment horizontal="right"/>
    </xf>
    <xf numFmtId="1" fontId="22" fillId="0" borderId="0" xfId="0" applyNumberFormat="1" applyFont="1" applyAlignment="1">
      <alignment horizontal="left"/>
    </xf>
    <xf numFmtId="0" fontId="40" fillId="0" borderId="0" xfId="0" applyFont="1" applyAlignment="1">
      <alignment vertical="center"/>
    </xf>
    <xf numFmtId="0" fontId="40" fillId="0" borderId="0" xfId="0" applyFont="1" applyAlignment="1">
      <alignment horizontal="center" vertical="center" wrapText="1"/>
    </xf>
    <xf numFmtId="0" fontId="32" fillId="0" borderId="0" xfId="0" applyFont="1" applyAlignment="1">
      <alignment horizontal="left" vertical="center"/>
    </xf>
    <xf numFmtId="173" fontId="32" fillId="0" borderId="0" xfId="0" applyNumberFormat="1" applyFont="1" applyAlignment="1">
      <alignment horizontal="left" vertical="center"/>
    </xf>
    <xf numFmtId="168" fontId="32" fillId="0" borderId="0" xfId="0" applyNumberFormat="1" applyFont="1" applyAlignment="1">
      <alignment horizontal="left" vertical="center"/>
    </xf>
    <xf numFmtId="0" fontId="35" fillId="0" borderId="0" xfId="0" applyFont="1" applyAlignment="1">
      <alignment horizontal="center" vertical="center" wrapText="1"/>
    </xf>
    <xf numFmtId="0" fontId="34" fillId="0" borderId="0" xfId="0" applyFont="1" applyAlignment="1">
      <alignment horizontal="center" vertical="center" wrapText="1"/>
    </xf>
    <xf numFmtId="168" fontId="0" fillId="0" borderId="0" xfId="0" applyNumberFormat="1"/>
    <xf numFmtId="0" fontId="0" fillId="10" borderId="24" xfId="0" applyFill="1" applyBorder="1" applyAlignment="1" applyProtection="1">
      <alignment horizontal="left"/>
      <protection locked="0"/>
    </xf>
    <xf numFmtId="0" fontId="0" fillId="10" borderId="25" xfId="0" applyFill="1" applyBorder="1" applyAlignment="1" applyProtection="1">
      <alignment horizontal="left"/>
      <protection locked="0"/>
    </xf>
    <xf numFmtId="166" fontId="0" fillId="10" borderId="25" xfId="2" applyNumberFormat="1" applyFont="1" applyFill="1" applyBorder="1" applyAlignment="1" applyProtection="1">
      <alignment horizontal="left"/>
      <protection locked="0"/>
    </xf>
    <xf numFmtId="1" fontId="0" fillId="10" borderId="26" xfId="0" applyNumberFormat="1" applyFill="1" applyBorder="1" applyAlignment="1" applyProtection="1">
      <alignment horizontal="left"/>
      <protection locked="0"/>
    </xf>
    <xf numFmtId="1" fontId="0" fillId="10" borderId="51" xfId="0" applyNumberFormat="1" applyFill="1" applyBorder="1" applyAlignment="1" applyProtection="1">
      <alignment horizontal="left"/>
      <protection locked="0"/>
    </xf>
    <xf numFmtId="0" fontId="0" fillId="10" borderId="52" xfId="0" applyFill="1" applyBorder="1" applyAlignment="1" applyProtection="1">
      <alignment horizontal="left"/>
      <protection locked="0"/>
    </xf>
    <xf numFmtId="9" fontId="0" fillId="10" borderId="52" xfId="0" applyNumberFormat="1" applyFill="1" applyBorder="1" applyAlignment="1" applyProtection="1">
      <alignment horizontal="left"/>
      <protection locked="0"/>
    </xf>
    <xf numFmtId="1" fontId="0" fillId="10" borderId="52" xfId="0" applyNumberFormat="1" applyFill="1" applyBorder="1" applyAlignment="1" applyProtection="1">
      <alignment horizontal="left"/>
      <protection locked="0"/>
    </xf>
    <xf numFmtId="1" fontId="0" fillId="10" borderId="53" xfId="0" applyNumberFormat="1" applyFill="1" applyBorder="1" applyAlignment="1" applyProtection="1">
      <alignment horizontal="left"/>
      <protection locked="0"/>
    </xf>
    <xf numFmtId="49" fontId="0" fillId="0" borderId="0" xfId="0" applyNumberFormat="1" applyAlignment="1">
      <alignment wrapText="1"/>
    </xf>
    <xf numFmtId="0" fontId="0" fillId="0" borderId="0" xfId="0" applyAlignment="1">
      <alignment horizontal="left" vertical="top"/>
    </xf>
    <xf numFmtId="0" fontId="32" fillId="10" borderId="27" xfId="0" applyFont="1" applyFill="1" applyBorder="1" applyAlignment="1" applyProtection="1">
      <alignment horizontal="center"/>
      <protection locked="0"/>
    </xf>
    <xf numFmtId="173" fontId="60" fillId="10" borderId="25" xfId="0" applyNumberFormat="1" applyFont="1" applyFill="1" applyBorder="1" applyAlignment="1" applyProtection="1">
      <alignment horizontal="center"/>
      <protection locked="0"/>
    </xf>
    <xf numFmtId="0" fontId="32" fillId="10" borderId="28" xfId="0" applyFont="1" applyFill="1" applyBorder="1" applyAlignment="1" applyProtection="1">
      <alignment horizontal="center"/>
      <protection locked="0"/>
    </xf>
    <xf numFmtId="173" fontId="60" fillId="10" borderId="26" xfId="0" applyNumberFormat="1" applyFont="1" applyFill="1" applyBorder="1" applyAlignment="1" applyProtection="1">
      <alignment horizontal="center"/>
      <protection locked="0"/>
    </xf>
    <xf numFmtId="0" fontId="32" fillId="10" borderId="20" xfId="0" applyFont="1" applyFill="1" applyBorder="1" applyAlignment="1" applyProtection="1">
      <alignment horizontal="center" vertical="center"/>
      <protection locked="0"/>
    </xf>
    <xf numFmtId="0" fontId="32" fillId="10" borderId="14" xfId="0" applyFont="1" applyFill="1" applyBorder="1" applyAlignment="1" applyProtection="1">
      <alignment horizontal="center" vertical="center"/>
      <protection locked="0"/>
    </xf>
    <xf numFmtId="0" fontId="32" fillId="10" borderId="4" xfId="0" applyFont="1" applyFill="1" applyBorder="1" applyAlignment="1" applyProtection="1">
      <alignment horizontal="center" vertical="center"/>
      <protection locked="0"/>
    </xf>
    <xf numFmtId="9" fontId="32" fillId="10" borderId="4" xfId="0" applyNumberFormat="1" applyFont="1" applyFill="1" applyBorder="1" applyAlignment="1" applyProtection="1">
      <alignment horizontal="center" vertical="center"/>
      <protection locked="0"/>
    </xf>
    <xf numFmtId="0" fontId="26" fillId="0" borderId="0" xfId="0" applyFont="1"/>
    <xf numFmtId="1" fontId="0" fillId="3" borderId="0" xfId="0" applyNumberFormat="1" applyFill="1" applyAlignment="1" applyProtection="1">
      <alignment horizontal="left" vertical="top"/>
      <protection locked="0"/>
    </xf>
    <xf numFmtId="0" fontId="63" fillId="9" borderId="5" xfId="0" applyFont="1" applyFill="1" applyBorder="1" applyAlignment="1">
      <alignment horizontal="center" vertical="top" wrapText="1"/>
    </xf>
    <xf numFmtId="1" fontId="2" fillId="15" borderId="27" xfId="0" applyNumberFormat="1" applyFont="1" applyFill="1" applyBorder="1" applyAlignment="1">
      <alignment horizontal="center" vertical="center"/>
    </xf>
    <xf numFmtId="1" fontId="2" fillId="15" borderId="34" xfId="0" applyNumberFormat="1" applyFont="1" applyFill="1" applyBorder="1" applyAlignment="1">
      <alignment horizontal="center" vertical="center"/>
    </xf>
    <xf numFmtId="1" fontId="2" fillId="15" borderId="6" xfId="0" applyNumberFormat="1" applyFont="1" applyFill="1" applyBorder="1" applyAlignment="1">
      <alignment horizontal="center" vertical="center"/>
    </xf>
    <xf numFmtId="1" fontId="2" fillId="15" borderId="12" xfId="0" applyNumberFormat="1" applyFont="1" applyFill="1" applyBorder="1" applyAlignment="1">
      <alignment horizontal="center" vertical="center"/>
    </xf>
    <xf numFmtId="1" fontId="2" fillId="15" borderId="25" xfId="0" applyNumberFormat="1" applyFont="1" applyFill="1" applyBorder="1" applyAlignment="1">
      <alignment horizontal="center" vertical="center"/>
    </xf>
    <xf numFmtId="1" fontId="2" fillId="15" borderId="56" xfId="0" applyNumberFormat="1" applyFont="1" applyFill="1" applyBorder="1" applyAlignment="1">
      <alignment horizontal="center" vertical="center"/>
    </xf>
    <xf numFmtId="1" fontId="2" fillId="15" borderId="18" xfId="0" applyNumberFormat="1" applyFont="1" applyFill="1" applyBorder="1" applyAlignment="1">
      <alignment horizontal="center" vertical="center"/>
    </xf>
    <xf numFmtId="1" fontId="2" fillId="15" borderId="4" xfId="0" applyNumberFormat="1" applyFont="1" applyFill="1" applyBorder="1" applyAlignment="1">
      <alignment horizontal="center" vertical="center"/>
    </xf>
    <xf numFmtId="1" fontId="2" fillId="15" borderId="13" xfId="0" applyNumberFormat="1" applyFont="1" applyFill="1" applyBorder="1" applyAlignment="1">
      <alignment horizontal="center" vertical="center"/>
    </xf>
    <xf numFmtId="1" fontId="2" fillId="15" borderId="20" xfId="0" applyNumberFormat="1" applyFont="1" applyFill="1" applyBorder="1" applyAlignment="1">
      <alignment horizontal="center" vertical="center"/>
    </xf>
    <xf numFmtId="0" fontId="88" fillId="3" borderId="0" xfId="0" applyFont="1" applyFill="1" applyAlignment="1">
      <alignment horizontal="left" vertical="center"/>
    </xf>
    <xf numFmtId="0" fontId="46" fillId="3" borderId="0" xfId="0" applyFont="1" applyFill="1"/>
    <xf numFmtId="0" fontId="32" fillId="10" borderId="57" xfId="0" applyFont="1" applyFill="1" applyBorder="1" applyAlignment="1" applyProtection="1">
      <alignment horizontal="center"/>
      <protection locked="0"/>
    </xf>
    <xf numFmtId="0" fontId="32" fillId="10" borderId="58" xfId="0" applyFont="1" applyFill="1" applyBorder="1" applyAlignment="1" applyProtection="1">
      <alignment horizontal="center"/>
      <protection locked="0"/>
    </xf>
    <xf numFmtId="0" fontId="32" fillId="10" borderId="25" xfId="0" applyFont="1" applyFill="1" applyBorder="1" applyAlignment="1" applyProtection="1">
      <alignment horizontal="center"/>
      <protection locked="0"/>
    </xf>
    <xf numFmtId="0" fontId="32" fillId="10" borderId="26" xfId="0" applyFont="1" applyFill="1" applyBorder="1" applyAlignment="1" applyProtection="1">
      <alignment horizontal="center"/>
      <protection locked="0"/>
    </xf>
    <xf numFmtId="0" fontId="32" fillId="13" borderId="21" xfId="0" applyFont="1" applyFill="1" applyBorder="1" applyAlignment="1">
      <alignment horizontal="left" vertical="center"/>
    </xf>
    <xf numFmtId="173" fontId="32" fillId="13" borderId="21" xfId="0" applyNumberFormat="1" applyFont="1" applyFill="1" applyBorder="1" applyAlignment="1">
      <alignment horizontal="left" vertical="center"/>
    </xf>
    <xf numFmtId="0" fontId="32" fillId="13" borderId="19" xfId="0" applyFont="1" applyFill="1" applyBorder="1" applyAlignment="1">
      <alignment horizontal="left" vertical="center"/>
    </xf>
    <xf numFmtId="173" fontId="32" fillId="13" borderId="19" xfId="0" applyNumberFormat="1" applyFont="1" applyFill="1" applyBorder="1" applyAlignment="1">
      <alignment horizontal="left" vertical="center"/>
    </xf>
    <xf numFmtId="0" fontId="32" fillId="13" borderId="20" xfId="0" applyFont="1" applyFill="1" applyBorder="1" applyAlignment="1">
      <alignment horizontal="left" vertical="center"/>
    </xf>
    <xf numFmtId="173" fontId="32" fillId="13" borderId="20" xfId="0" applyNumberFormat="1" applyFont="1" applyFill="1" applyBorder="1" applyAlignment="1">
      <alignment horizontal="left" vertical="center"/>
    </xf>
    <xf numFmtId="0" fontId="0" fillId="3" borderId="0" xfId="0" applyFill="1" applyAlignment="1">
      <alignment horizontal="left" vertical="top" wrapText="1"/>
    </xf>
    <xf numFmtId="0" fontId="50" fillId="9" borderId="21" xfId="0" applyFont="1" applyFill="1" applyBorder="1" applyAlignment="1">
      <alignment horizontal="center" vertical="center" wrapText="1"/>
    </xf>
    <xf numFmtId="0" fontId="50" fillId="9" borderId="1" xfId="0" applyFont="1" applyFill="1" applyBorder="1" applyAlignment="1">
      <alignment horizontal="center" vertical="center" wrapText="1"/>
    </xf>
    <xf numFmtId="0" fontId="50" fillId="9" borderId="33" xfId="0" applyFont="1" applyFill="1" applyBorder="1" applyAlignment="1">
      <alignment horizontal="center" vertical="center" wrapText="1"/>
    </xf>
    <xf numFmtId="0" fontId="50" fillId="9" borderId="21" xfId="0" applyFont="1" applyFill="1" applyBorder="1" applyAlignment="1">
      <alignment horizontal="center" vertical="center"/>
    </xf>
    <xf numFmtId="0" fontId="13" fillId="3" borderId="0" xfId="0" applyFont="1" applyFill="1" applyAlignment="1">
      <alignment vertical="center"/>
    </xf>
    <xf numFmtId="0" fontId="32" fillId="0" borderId="0" xfId="0" applyFont="1"/>
    <xf numFmtId="0" fontId="50" fillId="9" borderId="4" xfId="0" applyFont="1" applyFill="1" applyBorder="1" applyAlignment="1">
      <alignment horizontal="center" wrapText="1"/>
    </xf>
    <xf numFmtId="0" fontId="50" fillId="9" borderId="5" xfId="0" applyFont="1" applyFill="1" applyBorder="1" applyAlignment="1">
      <alignment horizontal="center" wrapText="1"/>
    </xf>
    <xf numFmtId="0" fontId="50" fillId="9" borderId="21" xfId="0" applyFont="1" applyFill="1" applyBorder="1" applyAlignment="1">
      <alignment horizontal="center" wrapText="1"/>
    </xf>
    <xf numFmtId="0" fontId="40" fillId="0" borderId="4" xfId="0" applyFont="1" applyBorder="1" applyAlignment="1">
      <alignment horizontal="right"/>
    </xf>
    <xf numFmtId="0" fontId="50" fillId="3" borderId="0" xfId="0" applyFont="1" applyFill="1" applyAlignment="1">
      <alignment wrapText="1"/>
    </xf>
    <xf numFmtId="0" fontId="50" fillId="9" borderId="1" xfId="0" applyFont="1" applyFill="1" applyBorder="1" applyAlignment="1">
      <alignment horizontal="center" wrapText="1"/>
    </xf>
    <xf numFmtId="0" fontId="40" fillId="0" borderId="5" xfId="0" applyFont="1" applyBorder="1" applyAlignment="1">
      <alignment horizontal="right"/>
    </xf>
    <xf numFmtId="168" fontId="32" fillId="12" borderId="15" xfId="0" applyNumberFormat="1" applyFont="1" applyFill="1" applyBorder="1" applyAlignment="1">
      <alignment horizontal="center" vertical="center"/>
    </xf>
    <xf numFmtId="0" fontId="32" fillId="12" borderId="4" xfId="0" applyFont="1" applyFill="1" applyBorder="1" applyAlignment="1" applyProtection="1">
      <alignment horizontal="center" vertical="center"/>
      <protection locked="0"/>
    </xf>
    <xf numFmtId="0" fontId="32" fillId="12" borderId="5" xfId="0" applyFont="1" applyFill="1" applyBorder="1" applyAlignment="1" applyProtection="1">
      <alignment horizontal="center" vertical="center"/>
      <protection locked="0"/>
    </xf>
    <xf numFmtId="0" fontId="32" fillId="12" borderId="20" xfId="0" applyFont="1" applyFill="1" applyBorder="1" applyAlignment="1" applyProtection="1">
      <alignment horizontal="center" vertical="center"/>
      <protection locked="0"/>
    </xf>
    <xf numFmtId="0" fontId="0" fillId="0" borderId="23" xfId="0" applyBorder="1" applyAlignment="1">
      <alignment horizontal="left" vertical="center"/>
    </xf>
    <xf numFmtId="0" fontId="0" fillId="0" borderId="23" xfId="0" applyBorder="1"/>
    <xf numFmtId="0" fontId="0" fillId="0" borderId="22" xfId="0" applyBorder="1" applyAlignment="1">
      <alignment horizontal="left" vertical="center"/>
    </xf>
    <xf numFmtId="0" fontId="0" fillId="0" borderId="22" xfId="0" applyBorder="1"/>
    <xf numFmtId="168" fontId="0" fillId="0" borderId="23" xfId="0" applyNumberFormat="1" applyBorder="1" applyProtection="1">
      <protection locked="0"/>
    </xf>
    <xf numFmtId="168" fontId="0" fillId="0" borderId="22" xfId="0" applyNumberFormat="1" applyBorder="1" applyProtection="1">
      <protection locked="0"/>
    </xf>
    <xf numFmtId="168" fontId="0" fillId="3" borderId="22" xfId="0" applyNumberFormat="1" applyFill="1" applyBorder="1" applyProtection="1">
      <protection locked="0"/>
    </xf>
    <xf numFmtId="0" fontId="1" fillId="2" borderId="6" xfId="0" applyFont="1" applyFill="1" applyBorder="1"/>
    <xf numFmtId="0" fontId="1" fillId="2" borderId="6" xfId="0" applyFont="1" applyFill="1" applyBorder="1" applyAlignment="1">
      <alignment wrapText="1"/>
    </xf>
    <xf numFmtId="168" fontId="0" fillId="0" borderId="23" xfId="0" applyNumberFormat="1" applyBorder="1"/>
    <xf numFmtId="168" fontId="32" fillId="15" borderId="15" xfId="0" applyNumberFormat="1" applyFont="1" applyFill="1" applyBorder="1" applyAlignment="1">
      <alignment horizontal="center" vertical="center"/>
    </xf>
    <xf numFmtId="168" fontId="32" fillId="15" borderId="18" xfId="0" applyNumberFormat="1" applyFont="1" applyFill="1" applyBorder="1" applyAlignment="1">
      <alignment horizontal="center" vertical="center"/>
    </xf>
    <xf numFmtId="168" fontId="32" fillId="15" borderId="20" xfId="0" applyNumberFormat="1" applyFont="1" applyFill="1" applyBorder="1" applyAlignment="1">
      <alignment horizontal="center" vertical="center"/>
    </xf>
    <xf numFmtId="0" fontId="46" fillId="0" borderId="0" xfId="0" applyFont="1"/>
    <xf numFmtId="0" fontId="46" fillId="0" borderId="0" xfId="0" applyFont="1" applyAlignment="1">
      <alignment horizontal="left" vertical="top"/>
    </xf>
    <xf numFmtId="0" fontId="46" fillId="3" borderId="0" xfId="0" applyFont="1" applyFill="1" applyAlignment="1">
      <alignment horizontal="left" vertical="top"/>
    </xf>
    <xf numFmtId="0" fontId="36" fillId="3" borderId="0" xfId="0" applyFont="1" applyFill="1" applyAlignment="1">
      <alignment vertical="center"/>
    </xf>
    <xf numFmtId="0" fontId="36" fillId="3" borderId="0" xfId="0" applyFont="1" applyFill="1" applyAlignment="1">
      <alignment horizontal="left" vertical="center"/>
    </xf>
    <xf numFmtId="0" fontId="36" fillId="0" borderId="0" xfId="0" applyFont="1" applyAlignment="1">
      <alignment horizontal="center" vertical="center"/>
    </xf>
    <xf numFmtId="0" fontId="0" fillId="10" borderId="51" xfId="0" applyFill="1" applyBorder="1"/>
    <xf numFmtId="0" fontId="0" fillId="10" borderId="52" xfId="0" applyFill="1" applyBorder="1" applyAlignment="1">
      <alignment vertical="center"/>
    </xf>
    <xf numFmtId="0" fontId="0" fillId="10" borderId="52" xfId="0" applyFill="1" applyBorder="1" applyAlignment="1">
      <alignment horizontal="right" vertical="center"/>
    </xf>
    <xf numFmtId="0" fontId="0" fillId="10" borderId="30" xfId="0" applyFill="1" applyBorder="1"/>
    <xf numFmtId="0" fontId="0" fillId="10" borderId="34" xfId="0" applyFill="1" applyBorder="1" applyAlignment="1">
      <alignment vertical="center"/>
    </xf>
    <xf numFmtId="0" fontId="0" fillId="10" borderId="34" xfId="0" applyFill="1" applyBorder="1"/>
    <xf numFmtId="0" fontId="0" fillId="10" borderId="52" xfId="0" applyFill="1" applyBorder="1"/>
    <xf numFmtId="0" fontId="0" fillId="10" borderId="31" xfId="0" applyFill="1" applyBorder="1"/>
    <xf numFmtId="0" fontId="0" fillId="10" borderId="53" xfId="0" applyFill="1" applyBorder="1"/>
    <xf numFmtId="0" fontId="2" fillId="0" borderId="0" xfId="0" applyFont="1" applyAlignment="1">
      <alignment vertical="top" wrapText="1"/>
    </xf>
    <xf numFmtId="0" fontId="1" fillId="10" borderId="0" xfId="0" applyFont="1" applyFill="1"/>
    <xf numFmtId="0" fontId="0" fillId="10" borderId="0" xfId="0" applyFill="1"/>
    <xf numFmtId="0" fontId="36" fillId="0" borderId="0" xfId="0" applyFont="1"/>
    <xf numFmtId="0" fontId="9" fillId="0" borderId="0" xfId="0" applyFont="1"/>
    <xf numFmtId="0" fontId="58" fillId="0" borderId="0" xfId="0" applyFont="1" applyAlignment="1">
      <alignment vertical="top" wrapText="1"/>
    </xf>
    <xf numFmtId="0" fontId="52" fillId="0" borderId="0" xfId="0" applyFont="1" applyAlignment="1">
      <alignment vertical="top" wrapText="1"/>
    </xf>
    <xf numFmtId="0" fontId="0" fillId="10" borderId="0" xfId="0" applyFill="1" applyProtection="1">
      <protection locked="0"/>
    </xf>
    <xf numFmtId="0" fontId="0" fillId="10" borderId="51" xfId="0" applyFill="1" applyBorder="1" applyProtection="1">
      <protection locked="0"/>
    </xf>
    <xf numFmtId="0" fontId="0" fillId="10" borderId="52" xfId="0" applyFill="1" applyBorder="1" applyAlignment="1" applyProtection="1">
      <alignment vertical="center"/>
      <protection locked="0"/>
    </xf>
    <xf numFmtId="0" fontId="0" fillId="10" borderId="52" xfId="0" applyFill="1" applyBorder="1" applyAlignment="1" applyProtection="1">
      <alignment horizontal="right" vertical="center"/>
      <protection locked="0"/>
    </xf>
    <xf numFmtId="0" fontId="0" fillId="10" borderId="52" xfId="0" applyFill="1" applyBorder="1" applyProtection="1">
      <protection locked="0"/>
    </xf>
    <xf numFmtId="0" fontId="0" fillId="10" borderId="53" xfId="0" applyFill="1" applyBorder="1" applyProtection="1">
      <protection locked="0"/>
    </xf>
    <xf numFmtId="0" fontId="0" fillId="10" borderId="34" xfId="0" applyFill="1" applyBorder="1" applyProtection="1">
      <protection locked="0"/>
    </xf>
    <xf numFmtId="0" fontId="0" fillId="10" borderId="31" xfId="0" applyFill="1" applyBorder="1" applyProtection="1">
      <protection locked="0"/>
    </xf>
    <xf numFmtId="0" fontId="92" fillId="3" borderId="0" xfId="0" applyFont="1" applyFill="1" applyAlignment="1">
      <alignment horizontal="center" vertical="center" wrapText="1"/>
    </xf>
    <xf numFmtId="0" fontId="93" fillId="3" borderId="0" xfId="0" applyFont="1" applyFill="1" applyAlignment="1">
      <alignment horizontal="center" vertical="center" wrapText="1"/>
    </xf>
    <xf numFmtId="0" fontId="50" fillId="3" borderId="0" xfId="0" applyFont="1" applyFill="1" applyAlignment="1">
      <alignment horizontal="center" vertical="center" wrapText="1"/>
    </xf>
    <xf numFmtId="0" fontId="88" fillId="3" borderId="0" xfId="0" applyFont="1" applyFill="1" applyAlignment="1">
      <alignment horizontal="center"/>
    </xf>
    <xf numFmtId="0" fontId="1" fillId="2" borderId="59" xfId="0" applyFont="1" applyFill="1" applyBorder="1" applyAlignment="1">
      <alignment horizontal="center"/>
    </xf>
    <xf numFmtId="0" fontId="0" fillId="0" borderId="22" xfId="0" applyBorder="1" applyAlignment="1">
      <alignment horizontal="left" indent="1"/>
    </xf>
    <xf numFmtId="168" fontId="0" fillId="12" borderId="6" xfId="0" applyNumberFormat="1" applyFill="1" applyBorder="1"/>
    <xf numFmtId="0" fontId="0" fillId="0" borderId="60" xfId="0" applyBorder="1" applyAlignment="1">
      <alignment horizontal="left" indent="1"/>
    </xf>
    <xf numFmtId="0" fontId="36" fillId="8" borderId="0" xfId="0" applyFont="1" applyFill="1"/>
    <xf numFmtId="0" fontId="36" fillId="8" borderId="0" xfId="0" applyFont="1" applyFill="1" applyAlignment="1">
      <alignment vertical="center"/>
    </xf>
    <xf numFmtId="168" fontId="0" fillId="0" borderId="22" xfId="0" applyNumberFormat="1" applyBorder="1"/>
    <xf numFmtId="168" fontId="0" fillId="3" borderId="22" xfId="0" applyNumberFormat="1" applyFill="1" applyBorder="1"/>
    <xf numFmtId="0" fontId="0" fillId="0" borderId="22" xfId="0" applyBorder="1" applyAlignment="1" applyProtection="1">
      <alignment horizontal="left" indent="1"/>
      <protection locked="0"/>
    </xf>
    <xf numFmtId="0" fontId="0" fillId="0" borderId="60" xfId="0" applyBorder="1" applyAlignment="1" applyProtection="1">
      <alignment horizontal="left" indent="1"/>
      <protection locked="0"/>
    </xf>
    <xf numFmtId="0" fontId="36" fillId="0" borderId="0" xfId="0" applyFont="1" applyAlignment="1">
      <alignment horizontal="left" vertical="center"/>
    </xf>
    <xf numFmtId="0" fontId="9" fillId="3" borderId="0" xfId="0" applyFont="1" applyFill="1"/>
    <xf numFmtId="1" fontId="36" fillId="3" borderId="0" xfId="0" applyNumberFormat="1" applyFont="1" applyFill="1"/>
    <xf numFmtId="0" fontId="5" fillId="3" borderId="0" xfId="0" applyFont="1" applyFill="1"/>
    <xf numFmtId="49" fontId="0" fillId="3" borderId="0" xfId="0" applyNumberFormat="1" applyFill="1" applyAlignment="1">
      <alignment wrapText="1"/>
    </xf>
    <xf numFmtId="0" fontId="0" fillId="3" borderId="0" xfId="0" applyFill="1" applyAlignment="1">
      <alignment vertical="top"/>
    </xf>
    <xf numFmtId="0" fontId="27" fillId="3" borderId="0" xfId="0" applyFont="1" applyFill="1" applyAlignment="1">
      <alignment vertical="center"/>
    </xf>
    <xf numFmtId="0" fontId="0" fillId="17" borderId="0" xfId="0" applyFill="1" applyAlignment="1">
      <alignment horizontal="left" vertical="center"/>
    </xf>
    <xf numFmtId="0" fontId="67" fillId="17" borderId="0" xfId="0" applyFont="1" applyFill="1" applyAlignment="1">
      <alignment horizontal="left" vertical="center"/>
    </xf>
    <xf numFmtId="0" fontId="67" fillId="17" borderId="0" xfId="0" applyFont="1" applyFill="1" applyAlignment="1">
      <alignment vertical="center"/>
    </xf>
    <xf numFmtId="0" fontId="2" fillId="17" borderId="0" xfId="0" applyFont="1" applyFill="1" applyAlignment="1">
      <alignment horizontal="center" vertical="center"/>
    </xf>
    <xf numFmtId="0" fontId="0" fillId="17" borderId="0" xfId="0" applyFill="1" applyAlignment="1">
      <alignment horizontal="center" vertical="center"/>
    </xf>
    <xf numFmtId="167" fontId="0" fillId="17" borderId="0" xfId="1" applyNumberFormat="1" applyFont="1" applyFill="1" applyBorder="1" applyAlignment="1" applyProtection="1">
      <alignment horizontal="center" vertical="center"/>
    </xf>
    <xf numFmtId="1" fontId="1" fillId="17" borderId="0" xfId="0" applyNumberFormat="1" applyFont="1" applyFill="1" applyAlignment="1">
      <alignment horizontal="center" vertical="center"/>
    </xf>
    <xf numFmtId="1" fontId="2" fillId="17" borderId="0" xfId="0" applyNumberFormat="1" applyFont="1" applyFill="1" applyAlignment="1">
      <alignment horizontal="center" vertical="center"/>
    </xf>
    <xf numFmtId="1" fontId="0" fillId="17" borderId="0" xfId="0" applyNumberFormat="1" applyFill="1" applyAlignment="1">
      <alignment horizontal="center" vertical="center"/>
    </xf>
    <xf numFmtId="0" fontId="33" fillId="17" borderId="0" xfId="0" applyFont="1" applyFill="1" applyAlignment="1">
      <alignment horizontal="left" vertical="center"/>
    </xf>
    <xf numFmtId="2" fontId="2" fillId="17" borderId="0" xfId="0" applyNumberFormat="1" applyFont="1" applyFill="1" applyAlignment="1">
      <alignment horizontal="center" vertical="center"/>
    </xf>
    <xf numFmtId="167" fontId="0" fillId="17" borderId="55" xfId="1" applyNumberFormat="1" applyFont="1" applyFill="1" applyBorder="1" applyAlignment="1" applyProtection="1">
      <alignment horizontal="center" vertical="center"/>
    </xf>
    <xf numFmtId="0" fontId="0" fillId="3" borderId="2" xfId="0" applyFill="1" applyBorder="1" applyAlignment="1">
      <alignment horizontal="left" vertical="center"/>
    </xf>
    <xf numFmtId="0" fontId="5" fillId="3" borderId="0" xfId="0" applyFont="1" applyFill="1" applyAlignment="1">
      <alignment horizontal="center" vertical="center"/>
    </xf>
    <xf numFmtId="0" fontId="5" fillId="3" borderId="0" xfId="0" applyFont="1" applyFill="1" applyAlignment="1">
      <alignment horizontal="left" vertical="center"/>
    </xf>
    <xf numFmtId="0" fontId="0" fillId="10" borderId="38" xfId="0" applyFill="1" applyBorder="1" applyAlignment="1">
      <alignment horizontal="left" vertical="top" wrapText="1"/>
    </xf>
    <xf numFmtId="0" fontId="0" fillId="10" borderId="39" xfId="0" applyFill="1" applyBorder="1" applyAlignment="1">
      <alignment horizontal="left" vertical="top" wrapText="1"/>
    </xf>
    <xf numFmtId="0" fontId="81" fillId="10" borderId="38" xfId="0" applyFont="1" applyFill="1" applyBorder="1" applyAlignment="1">
      <alignment horizontal="left"/>
    </xf>
    <xf numFmtId="0" fontId="75" fillId="10" borderId="39" xfId="0" applyFont="1" applyFill="1" applyBorder="1" applyAlignment="1">
      <alignment horizontal="left" vertical="top" wrapText="1"/>
    </xf>
    <xf numFmtId="0" fontId="0" fillId="10" borderId="38" xfId="0" applyFill="1" applyBorder="1" applyAlignment="1">
      <alignment horizontal="left" vertical="top"/>
    </xf>
    <xf numFmtId="0" fontId="78" fillId="10" borderId="38" xfId="0" applyFont="1" applyFill="1" applyBorder="1" applyAlignment="1">
      <alignment horizontal="left" vertical="top" wrapText="1"/>
    </xf>
    <xf numFmtId="0" fontId="0" fillId="10" borderId="38" xfId="0" quotePrefix="1" applyFill="1" applyBorder="1" applyAlignment="1">
      <alignment horizontal="left" vertical="top" wrapText="1"/>
    </xf>
    <xf numFmtId="0" fontId="80" fillId="10" borderId="38" xfId="0" quotePrefix="1" applyFont="1" applyFill="1" applyBorder="1" applyAlignment="1">
      <alignment horizontal="left" vertical="top" wrapText="1"/>
    </xf>
    <xf numFmtId="0" fontId="85" fillId="10" borderId="38" xfId="0" quotePrefix="1" applyFont="1" applyFill="1" applyBorder="1" applyAlignment="1">
      <alignment horizontal="left" vertical="top" wrapText="1"/>
    </xf>
    <xf numFmtId="0" fontId="28" fillId="10" borderId="38" xfId="0" quotePrefix="1" applyFont="1" applyFill="1" applyBorder="1" applyAlignment="1">
      <alignment horizontal="left" vertical="top" wrapText="1"/>
    </xf>
    <xf numFmtId="0" fontId="0" fillId="10" borderId="38" xfId="0" applyFill="1" applyBorder="1"/>
    <xf numFmtId="0" fontId="0" fillId="10" borderId="39" xfId="0" applyFill="1" applyBorder="1"/>
    <xf numFmtId="0" fontId="81" fillId="10" borderId="38" xfId="0" applyFont="1" applyFill="1" applyBorder="1" applyAlignment="1">
      <alignment horizontal="left" wrapText="1"/>
    </xf>
    <xf numFmtId="0" fontId="81" fillId="10" borderId="38" xfId="0" applyFont="1" applyFill="1" applyBorder="1"/>
    <xf numFmtId="0" fontId="75" fillId="10" borderId="39" xfId="0" applyFont="1" applyFill="1" applyBorder="1" applyAlignment="1">
      <alignment vertical="top" wrapText="1"/>
    </xf>
    <xf numFmtId="0" fontId="52" fillId="0" borderId="0" xfId="0" applyFont="1" applyAlignment="1">
      <alignment horizontal="center" vertical="top" wrapText="1"/>
    </xf>
    <xf numFmtId="0" fontId="72" fillId="0" borderId="0" xfId="0" applyFont="1" applyAlignment="1">
      <alignment horizontal="center" wrapText="1"/>
    </xf>
    <xf numFmtId="1" fontId="0" fillId="3" borderId="0" xfId="0" applyNumberFormat="1" applyFill="1" applyAlignment="1">
      <alignment horizontal="center" vertical="center"/>
    </xf>
    <xf numFmtId="1" fontId="0" fillId="3" borderId="0" xfId="0" applyNumberFormat="1" applyFill="1" applyAlignment="1">
      <alignment horizontal="center"/>
    </xf>
    <xf numFmtId="0" fontId="0" fillId="0" borderId="69" xfId="0" applyBorder="1"/>
    <xf numFmtId="0" fontId="71" fillId="0" borderId="0" xfId="0" applyFont="1"/>
    <xf numFmtId="0" fontId="95" fillId="0" borderId="0" xfId="0" applyFont="1" applyAlignment="1">
      <alignment horizontal="left" vertical="center"/>
    </xf>
    <xf numFmtId="0" fontId="104" fillId="0" borderId="0" xfId="0" applyFont="1" applyAlignment="1">
      <alignment horizontal="center" vertical="center"/>
    </xf>
    <xf numFmtId="0" fontId="105" fillId="0" borderId="0" xfId="0" applyFont="1" applyAlignment="1">
      <alignment horizontal="center" vertical="center"/>
    </xf>
    <xf numFmtId="0" fontId="72" fillId="0" borderId="0" xfId="0" applyFont="1" applyAlignment="1">
      <alignment wrapText="1"/>
    </xf>
    <xf numFmtId="0" fontId="72" fillId="20" borderId="0" xfId="0" applyFont="1" applyFill="1" applyAlignment="1">
      <alignment wrapText="1"/>
    </xf>
    <xf numFmtId="0" fontId="0" fillId="20" borderId="0" xfId="0" applyFill="1"/>
    <xf numFmtId="0" fontId="2" fillId="20" borderId="0" xfId="0" applyFont="1" applyFill="1" applyAlignment="1">
      <alignment vertical="top" wrapText="1"/>
    </xf>
    <xf numFmtId="0" fontId="72" fillId="20" borderId="0" xfId="0" applyFont="1" applyFill="1" applyAlignment="1">
      <alignment horizontal="center" wrapText="1"/>
    </xf>
    <xf numFmtId="0" fontId="9" fillId="14" borderId="17" xfId="0" applyFont="1" applyFill="1" applyBorder="1"/>
    <xf numFmtId="0" fontId="9" fillId="14" borderId="6" xfId="0" applyFont="1" applyFill="1" applyBorder="1"/>
    <xf numFmtId="0" fontId="9" fillId="3" borderId="0" xfId="0" applyFont="1" applyFill="1" applyAlignment="1">
      <alignment horizontal="center"/>
    </xf>
    <xf numFmtId="0" fontId="0" fillId="3" borderId="9" xfId="0" applyFill="1" applyBorder="1"/>
    <xf numFmtId="1" fontId="0" fillId="3" borderId="9" xfId="0" applyNumberFormat="1" applyFill="1" applyBorder="1" applyAlignment="1">
      <alignment horizontal="center" vertical="center"/>
    </xf>
    <xf numFmtId="0" fontId="9" fillId="9" borderId="6" xfId="0" applyFont="1" applyFill="1" applyBorder="1" applyAlignment="1">
      <alignment horizontal="left"/>
    </xf>
    <xf numFmtId="0" fontId="58" fillId="3" borderId="0" xfId="0" applyFont="1" applyFill="1" applyAlignment="1">
      <alignment vertical="top" wrapText="1"/>
    </xf>
    <xf numFmtId="0" fontId="103" fillId="0" borderId="0" xfId="0" applyFont="1"/>
    <xf numFmtId="0" fontId="2" fillId="3" borderId="0" xfId="0" applyFont="1" applyFill="1" applyAlignment="1">
      <alignment vertical="top" wrapText="1"/>
    </xf>
    <xf numFmtId="0" fontId="0" fillId="3" borderId="6" xfId="0" applyFill="1" applyBorder="1" applyAlignment="1">
      <alignment horizontal="left"/>
    </xf>
    <xf numFmtId="0" fontId="0" fillId="0" borderId="6" xfId="0" applyBorder="1" applyAlignment="1">
      <alignment horizontal="left"/>
    </xf>
    <xf numFmtId="1" fontId="0" fillId="3" borderId="6" xfId="0" applyNumberFormat="1" applyFill="1" applyBorder="1" applyAlignment="1">
      <alignment horizontal="left" vertical="center"/>
    </xf>
    <xf numFmtId="1" fontId="0" fillId="3" borderId="6" xfId="0" applyNumberFormat="1" applyFill="1" applyBorder="1" applyAlignment="1">
      <alignment horizontal="center"/>
    </xf>
    <xf numFmtId="0" fontId="9" fillId="9" borderId="6" xfId="0" applyFont="1" applyFill="1" applyBorder="1" applyAlignment="1">
      <alignment horizontal="center" vertical="center" wrapText="1"/>
    </xf>
    <xf numFmtId="0" fontId="36" fillId="3" borderId="0" xfId="0" applyFont="1" applyFill="1" applyAlignment="1">
      <alignment horizontal="left"/>
    </xf>
    <xf numFmtId="0" fontId="66" fillId="3" borderId="0" xfId="0" applyFont="1" applyFill="1" applyAlignment="1">
      <alignment vertical="center"/>
    </xf>
    <xf numFmtId="0" fontId="63" fillId="16" borderId="4" xfId="0" applyFont="1" applyFill="1" applyBorder="1" applyAlignment="1">
      <alignment horizontal="center" vertical="center" wrapText="1"/>
    </xf>
    <xf numFmtId="0" fontId="63" fillId="16" borderId="67" xfId="0" applyFont="1" applyFill="1" applyBorder="1" applyAlignment="1">
      <alignment horizontal="center" vertical="center" wrapText="1"/>
    </xf>
    <xf numFmtId="0" fontId="67" fillId="17" borderId="55" xfId="0" applyFont="1" applyFill="1" applyBorder="1" applyAlignment="1">
      <alignment horizontal="left" vertical="center"/>
    </xf>
    <xf numFmtId="0" fontId="67" fillId="17" borderId="55" xfId="0" applyFont="1" applyFill="1" applyBorder="1" applyAlignment="1">
      <alignment vertical="center"/>
    </xf>
    <xf numFmtId="0" fontId="0" fillId="17" borderId="55" xfId="0" applyFill="1" applyBorder="1" applyAlignment="1">
      <alignment horizontal="left" vertical="center"/>
    </xf>
    <xf numFmtId="1" fontId="1" fillId="17" borderId="55" xfId="0" applyNumberFormat="1" applyFont="1" applyFill="1" applyBorder="1" applyAlignment="1">
      <alignment horizontal="center" vertical="center"/>
    </xf>
    <xf numFmtId="1" fontId="0" fillId="17" borderId="55" xfId="0" applyNumberFormat="1" applyFill="1" applyBorder="1" applyAlignment="1">
      <alignment horizontal="center" vertical="center"/>
    </xf>
    <xf numFmtId="1" fontId="1" fillId="3" borderId="0" xfId="0" applyNumberFormat="1" applyFont="1" applyFill="1" applyAlignment="1">
      <alignment horizontal="center" vertical="center"/>
    </xf>
    <xf numFmtId="0" fontId="36" fillId="18" borderId="0" xfId="0" applyFont="1" applyFill="1" applyAlignment="1">
      <alignment horizontal="center" vertical="center"/>
    </xf>
    <xf numFmtId="0" fontId="38" fillId="18" borderId="0" xfId="0" applyFont="1" applyFill="1" applyAlignment="1">
      <alignment horizontal="left" vertical="center" wrapText="1"/>
    </xf>
    <xf numFmtId="171" fontId="98" fillId="3" borderId="0" xfId="0" applyNumberFormat="1" applyFont="1" applyFill="1" applyAlignment="1">
      <alignment horizontal="left" vertical="center" wrapText="1"/>
    </xf>
    <xf numFmtId="0" fontId="99" fillId="3" borderId="0" xfId="0" applyFont="1" applyFill="1" applyAlignment="1">
      <alignment horizontal="left" vertical="center"/>
    </xf>
    <xf numFmtId="171" fontId="100" fillId="0" borderId="0" xfId="0" applyNumberFormat="1" applyFont="1" applyAlignment="1">
      <alignment horizontal="right" vertical="center" wrapText="1"/>
    </xf>
    <xf numFmtId="171" fontId="100" fillId="0" borderId="0" xfId="0" applyNumberFormat="1" applyFont="1" applyAlignment="1">
      <alignment horizontal="left" vertical="center" wrapText="1"/>
    </xf>
    <xf numFmtId="0" fontId="9" fillId="3" borderId="0" xfId="0" applyFont="1" applyFill="1" applyAlignment="1">
      <alignment horizontal="left" vertical="center"/>
    </xf>
    <xf numFmtId="0" fontId="107" fillId="0" borderId="0" xfId="0" applyFont="1" applyAlignment="1">
      <alignment vertical="top" wrapText="1"/>
    </xf>
    <xf numFmtId="1" fontId="5" fillId="0" borderId="0" xfId="0" applyNumberFormat="1" applyFont="1"/>
    <xf numFmtId="167" fontId="5" fillId="0" borderId="0" xfId="0" applyNumberFormat="1" applyFont="1"/>
    <xf numFmtId="0" fontId="107" fillId="0" borderId="0" xfId="0" applyFont="1" applyAlignment="1">
      <alignment vertical="top"/>
    </xf>
    <xf numFmtId="1" fontId="26" fillId="0" borderId="0" xfId="0" applyNumberFormat="1" applyFont="1" applyAlignment="1">
      <alignment vertical="center"/>
    </xf>
    <xf numFmtId="49" fontId="0" fillId="0" borderId="22" xfId="0" applyNumberFormat="1" applyBorder="1"/>
    <xf numFmtId="0" fontId="0" fillId="0" borderId="29" xfId="0" applyBorder="1"/>
    <xf numFmtId="168" fontId="0" fillId="8" borderId="23" xfId="0" applyNumberFormat="1" applyFill="1" applyBorder="1"/>
    <xf numFmtId="168" fontId="0" fillId="8" borderId="22" xfId="0" applyNumberFormat="1" applyFill="1" applyBorder="1"/>
    <xf numFmtId="168" fontId="0" fillId="8" borderId="61" xfId="0" applyNumberFormat="1" applyFill="1" applyBorder="1"/>
    <xf numFmtId="0" fontId="108" fillId="3" borderId="0" xfId="0" applyFont="1" applyFill="1" applyAlignment="1">
      <alignment vertical="center"/>
    </xf>
    <xf numFmtId="171" fontId="108" fillId="3" borderId="0" xfId="0" applyNumberFormat="1" applyFont="1" applyFill="1" applyAlignment="1">
      <alignment horizontal="left" vertical="center"/>
    </xf>
    <xf numFmtId="0" fontId="22" fillId="0" borderId="0" xfId="0" applyFont="1"/>
    <xf numFmtId="0" fontId="81" fillId="17" borderId="35" xfId="0" applyFont="1" applyFill="1" applyBorder="1"/>
    <xf numFmtId="0" fontId="75" fillId="17" borderId="37" xfId="0" applyFont="1" applyFill="1" applyBorder="1" applyAlignment="1">
      <alignment vertical="top" wrapText="1"/>
    </xf>
    <xf numFmtId="0" fontId="0" fillId="17" borderId="38" xfId="0" applyFill="1" applyBorder="1" applyAlignment="1">
      <alignment horizontal="left" vertical="center" wrapText="1" indent="1"/>
    </xf>
    <xf numFmtId="0" fontId="0" fillId="17" borderId="39" xfId="0" applyFill="1" applyBorder="1" applyAlignment="1">
      <alignment horizontal="left" vertical="center" wrapText="1" indent="1"/>
    </xf>
    <xf numFmtId="0" fontId="81" fillId="17" borderId="38" xfId="0" applyFont="1" applyFill="1" applyBorder="1" applyAlignment="1">
      <alignment horizontal="left" vertical="center" indent="1"/>
    </xf>
    <xf numFmtId="0" fontId="75" fillId="17" borderId="39" xfId="0" applyFont="1" applyFill="1" applyBorder="1" applyAlignment="1">
      <alignment horizontal="left" vertical="center" wrapText="1" indent="1"/>
    </xf>
    <xf numFmtId="0" fontId="0" fillId="17" borderId="40" xfId="0" applyFill="1" applyBorder="1"/>
    <xf numFmtId="0" fontId="0" fillId="17" borderId="42" xfId="0" applyFill="1" applyBorder="1"/>
    <xf numFmtId="0" fontId="0" fillId="3" borderId="0" xfId="0" applyFill="1" applyAlignment="1">
      <alignment wrapText="1"/>
    </xf>
    <xf numFmtId="0" fontId="0" fillId="3" borderId="0" xfId="0" applyFill="1" applyAlignment="1">
      <alignment horizontal="left" vertical="top"/>
    </xf>
    <xf numFmtId="49" fontId="81" fillId="3" borderId="0" xfId="0" applyNumberFormat="1" applyFont="1" applyFill="1" applyAlignment="1">
      <alignment vertical="top"/>
    </xf>
    <xf numFmtId="0" fontId="40" fillId="3" borderId="0" xfId="0" applyFont="1" applyFill="1" applyAlignment="1">
      <alignment vertical="center"/>
    </xf>
    <xf numFmtId="0" fontId="40" fillId="3" borderId="0" xfId="0" applyFont="1" applyFill="1" applyAlignment="1">
      <alignment horizontal="center" vertical="center" wrapText="1"/>
    </xf>
    <xf numFmtId="0" fontId="54" fillId="3" borderId="0" xfId="0" applyFont="1" applyFill="1" applyAlignment="1">
      <alignment vertical="top" wrapText="1"/>
    </xf>
    <xf numFmtId="0" fontId="23" fillId="3" borderId="0" xfId="0" applyFont="1" applyFill="1" applyAlignment="1">
      <alignment vertical="top" wrapText="1"/>
    </xf>
    <xf numFmtId="0" fontId="23" fillId="3" borderId="0" xfId="0" applyFont="1" applyFill="1" applyAlignment="1">
      <alignment vertical="top"/>
    </xf>
    <xf numFmtId="0" fontId="2" fillId="3" borderId="0" xfId="0" applyFont="1" applyFill="1" applyAlignment="1">
      <alignment horizontal="left" vertical="top" wrapText="1"/>
    </xf>
    <xf numFmtId="0" fontId="49" fillId="3" borderId="0" xfId="0" applyFont="1" applyFill="1" applyAlignment="1">
      <alignment horizontal="left" vertical="top" wrapText="1"/>
    </xf>
    <xf numFmtId="0" fontId="23" fillId="3" borderId="0" xfId="0" applyFont="1" applyFill="1" applyAlignment="1">
      <alignment horizontal="left" vertical="top" wrapText="1"/>
    </xf>
    <xf numFmtId="0" fontId="47" fillId="3" borderId="0" xfId="0" applyFont="1" applyFill="1" applyAlignment="1">
      <alignment horizontal="left" vertical="top" wrapText="1"/>
    </xf>
    <xf numFmtId="49" fontId="48" fillId="3" borderId="0" xfId="0" applyNumberFormat="1" applyFont="1" applyFill="1" applyAlignment="1">
      <alignment horizontal="left" vertical="center" wrapText="1"/>
    </xf>
    <xf numFmtId="0" fontId="0" fillId="3" borderId="0" xfId="0" applyFill="1" applyAlignment="1">
      <alignment horizontal="left" vertical="center" wrapText="1"/>
    </xf>
    <xf numFmtId="49" fontId="32" fillId="3" borderId="0" xfId="0" applyNumberFormat="1" applyFont="1" applyFill="1" applyAlignment="1">
      <alignment horizontal="left" vertical="center"/>
    </xf>
    <xf numFmtId="0" fontId="21" fillId="0" borderId="0" xfId="0" applyFont="1" applyAlignment="1">
      <alignment vertical="center"/>
    </xf>
    <xf numFmtId="0" fontId="0" fillId="0" borderId="41" xfId="0" applyBorder="1" applyAlignment="1">
      <alignment horizontal="left" vertical="center"/>
    </xf>
    <xf numFmtId="0" fontId="0" fillId="0" borderId="41" xfId="0" applyBorder="1" applyAlignment="1">
      <alignment horizontal="center" vertical="center"/>
    </xf>
    <xf numFmtId="0" fontId="10" fillId="0" borderId="0" xfId="0" applyFont="1" applyAlignment="1">
      <alignment vertical="center"/>
    </xf>
    <xf numFmtId="0" fontId="96" fillId="0" borderId="0" xfId="0" applyFont="1" applyAlignment="1">
      <alignment horizontal="right" vertical="center"/>
    </xf>
    <xf numFmtId="0" fontId="27" fillId="0" borderId="0" xfId="0" applyFont="1" applyAlignment="1">
      <alignment horizontal="right" vertical="center"/>
    </xf>
    <xf numFmtId="0" fontId="0" fillId="3" borderId="35" xfId="0" applyFill="1" applyBorder="1" applyAlignment="1">
      <alignment vertical="center"/>
    </xf>
    <xf numFmtId="0" fontId="0" fillId="3" borderId="38" xfId="0" applyFill="1" applyBorder="1" applyAlignment="1">
      <alignment vertical="center"/>
    </xf>
    <xf numFmtId="0" fontId="0" fillId="3" borderId="40" xfId="0" applyFill="1" applyBorder="1" applyAlignment="1">
      <alignment vertical="center"/>
    </xf>
    <xf numFmtId="0" fontId="22" fillId="3" borderId="0" xfId="0" applyFont="1" applyFill="1"/>
    <xf numFmtId="0" fontId="0" fillId="3" borderId="69" xfId="0" applyFill="1" applyBorder="1"/>
    <xf numFmtId="0" fontId="72" fillId="3" borderId="0" xfId="0" applyFont="1" applyFill="1" applyAlignment="1">
      <alignment wrapText="1"/>
    </xf>
    <xf numFmtId="0" fontId="72" fillId="3" borderId="0" xfId="0" applyFont="1" applyFill="1" applyAlignment="1">
      <alignment horizontal="center" wrapText="1"/>
    </xf>
    <xf numFmtId="0" fontId="107" fillId="3" borderId="0" xfId="0" applyFont="1" applyFill="1" applyAlignment="1">
      <alignment vertical="top" wrapText="1"/>
    </xf>
    <xf numFmtId="0" fontId="71" fillId="3" borderId="0" xfId="0" applyFont="1" applyFill="1"/>
    <xf numFmtId="0" fontId="26" fillId="3" borderId="0" xfId="0" applyFont="1" applyFill="1"/>
    <xf numFmtId="0" fontId="95" fillId="3" borderId="0" xfId="0" applyFont="1" applyFill="1" applyAlignment="1">
      <alignment horizontal="left" vertical="center"/>
    </xf>
    <xf numFmtId="0" fontId="104" fillId="3" borderId="0" xfId="0" applyFont="1" applyFill="1" applyAlignment="1">
      <alignment horizontal="center" vertical="center"/>
    </xf>
    <xf numFmtId="0" fontId="105" fillId="3" borderId="0" xfId="0" applyFont="1" applyFill="1" applyAlignment="1">
      <alignment horizontal="center" vertical="center"/>
    </xf>
    <xf numFmtId="0" fontId="0" fillId="3" borderId="3" xfId="0" applyFill="1" applyBorder="1" applyAlignment="1">
      <alignment horizontal="left" vertical="top" wrapText="1"/>
    </xf>
    <xf numFmtId="0" fontId="0" fillId="3" borderId="54" xfId="0" applyFill="1" applyBorder="1" applyAlignment="1">
      <alignment horizontal="left" vertical="top" wrapText="1"/>
    </xf>
    <xf numFmtId="0" fontId="75" fillId="3" borderId="3" xfId="0" applyFont="1" applyFill="1" applyBorder="1" applyAlignment="1">
      <alignment horizontal="left" vertical="top" wrapText="1"/>
    </xf>
    <xf numFmtId="0" fontId="0" fillId="3" borderId="3" xfId="0" applyFill="1" applyBorder="1"/>
    <xf numFmtId="0" fontId="41" fillId="3" borderId="0" xfId="0" applyFont="1" applyFill="1" applyAlignment="1">
      <alignment horizontal="center" vertical="center" wrapText="1"/>
    </xf>
    <xf numFmtId="0" fontId="42" fillId="3" borderId="21" xfId="0" applyFont="1" applyFill="1" applyBorder="1" applyAlignment="1">
      <alignment horizontal="center" vertical="center" wrapText="1"/>
    </xf>
    <xf numFmtId="0" fontId="42" fillId="3" borderId="33" xfId="0" applyFont="1" applyFill="1" applyBorder="1" applyAlignment="1">
      <alignment horizontal="center" vertical="center" wrapText="1"/>
    </xf>
    <xf numFmtId="0" fontId="42" fillId="3" borderId="1" xfId="0" applyFont="1" applyFill="1" applyBorder="1" applyAlignment="1">
      <alignment horizontal="center" vertical="center" wrapText="1"/>
    </xf>
    <xf numFmtId="0" fontId="20" fillId="3" borderId="0" xfId="0" applyFont="1" applyFill="1"/>
    <xf numFmtId="0" fontId="1" fillId="3" borderId="0" xfId="0" applyFont="1" applyFill="1"/>
    <xf numFmtId="0" fontId="40" fillId="3" borderId="0" xfId="0" applyFont="1" applyFill="1"/>
    <xf numFmtId="0" fontId="32" fillId="3" borderId="0" xfId="0" applyFont="1" applyFill="1"/>
    <xf numFmtId="0" fontId="26" fillId="3" borderId="0" xfId="0" applyFont="1" applyFill="1" applyAlignment="1">
      <alignment wrapText="1"/>
    </xf>
    <xf numFmtId="0" fontId="1" fillId="3" borderId="62" xfId="0" applyFont="1" applyFill="1" applyBorder="1" applyAlignment="1">
      <alignment textRotation="45"/>
    </xf>
    <xf numFmtId="0" fontId="1" fillId="3" borderId="62" xfId="0" applyFont="1" applyFill="1" applyBorder="1" applyAlignment="1">
      <alignment textRotation="45" wrapText="1"/>
    </xf>
    <xf numFmtId="0" fontId="0" fillId="3" borderId="11" xfId="0" applyFill="1" applyBorder="1"/>
    <xf numFmtId="0" fontId="1" fillId="3" borderId="63" xfId="0" applyFont="1" applyFill="1" applyBorder="1" applyAlignment="1">
      <alignment horizontal="center"/>
    </xf>
    <xf numFmtId="0" fontId="1" fillId="3" borderId="64" xfId="0" applyFont="1" applyFill="1" applyBorder="1" applyAlignment="1">
      <alignment horizontal="center"/>
    </xf>
    <xf numFmtId="0" fontId="22" fillId="3" borderId="4" xfId="0" applyFont="1" applyFill="1" applyBorder="1" applyAlignment="1">
      <alignment wrapText="1"/>
    </xf>
    <xf numFmtId="0" fontId="50" fillId="9" borderId="33" xfId="0" applyFont="1" applyFill="1" applyBorder="1" applyAlignment="1">
      <alignment horizontal="center" wrapText="1"/>
    </xf>
    <xf numFmtId="0" fontId="36" fillId="0" borderId="0" xfId="0" applyFont="1" applyAlignment="1">
      <alignment horizontal="left" vertical="top"/>
    </xf>
    <xf numFmtId="0" fontId="50" fillId="0" borderId="0" xfId="0" applyFont="1" applyAlignment="1">
      <alignment horizontal="center" vertical="center" wrapText="1"/>
    </xf>
    <xf numFmtId="168" fontId="88" fillId="0" borderId="0" xfId="0" applyNumberFormat="1" applyFont="1" applyAlignment="1">
      <alignment horizontal="left" vertical="center"/>
    </xf>
    <xf numFmtId="0" fontId="88" fillId="0" borderId="0" xfId="0" applyFont="1"/>
    <xf numFmtId="0" fontId="109" fillId="0" borderId="0" xfId="0" applyFont="1" applyAlignment="1">
      <alignment horizontal="center" wrapText="1"/>
    </xf>
    <xf numFmtId="0" fontId="110" fillId="0" borderId="0" xfId="0" applyFont="1" applyAlignment="1">
      <alignment horizontal="center" vertical="center"/>
    </xf>
    <xf numFmtId="2" fontId="0" fillId="3" borderId="23" xfId="0" applyNumberFormat="1" applyFill="1" applyBorder="1"/>
    <xf numFmtId="2" fontId="0" fillId="3" borderId="22" xfId="0" applyNumberFormat="1" applyFill="1" applyBorder="1"/>
    <xf numFmtId="2" fontId="0" fillId="0" borderId="22" xfId="0" applyNumberFormat="1" applyBorder="1"/>
    <xf numFmtId="2" fontId="0" fillId="12" borderId="6" xfId="0" applyNumberFormat="1" applyFill="1" applyBorder="1"/>
    <xf numFmtId="168" fontId="0" fillId="3" borderId="23" xfId="0" applyNumberFormat="1" applyFill="1" applyBorder="1"/>
    <xf numFmtId="2" fontId="0" fillId="3" borderId="23" xfId="0" applyNumberFormat="1" applyFill="1" applyBorder="1" applyProtection="1">
      <protection locked="0"/>
    </xf>
    <xf numFmtId="168" fontId="0" fillId="3" borderId="23" xfId="0" applyNumberFormat="1" applyFill="1" applyBorder="1" applyProtection="1">
      <protection locked="0"/>
    </xf>
    <xf numFmtId="2" fontId="0" fillId="3" borderId="22" xfId="0" applyNumberFormat="1" applyFill="1" applyBorder="1" applyProtection="1">
      <protection locked="0"/>
    </xf>
    <xf numFmtId="2" fontId="0" fillId="0" borderId="22" xfId="0" applyNumberFormat="1" applyBorder="1" applyProtection="1">
      <protection locked="0"/>
    </xf>
    <xf numFmtId="0" fontId="1" fillId="2" borderId="6" xfId="0" applyFont="1" applyFill="1" applyBorder="1" applyAlignment="1">
      <alignment horizontal="center" vertical="center" wrapText="1"/>
    </xf>
    <xf numFmtId="0" fontId="1" fillId="2" borderId="6" xfId="0" applyFont="1" applyFill="1" applyBorder="1" applyAlignment="1">
      <alignment vertical="center"/>
    </xf>
    <xf numFmtId="0" fontId="36" fillId="3" borderId="0" xfId="0" applyFont="1" applyFill="1" applyAlignment="1">
      <alignment horizontal="left" vertical="top"/>
    </xf>
    <xf numFmtId="0" fontId="1" fillId="0" borderId="0" xfId="0" applyFont="1" applyAlignment="1">
      <alignment vertical="center"/>
    </xf>
    <xf numFmtId="169" fontId="0" fillId="0" borderId="0" xfId="0" applyNumberFormat="1" applyAlignment="1">
      <alignment vertical="center"/>
    </xf>
    <xf numFmtId="14" fontId="0" fillId="0" borderId="0" xfId="0" applyNumberFormat="1" applyAlignment="1">
      <alignment vertical="center"/>
    </xf>
    <xf numFmtId="0" fontId="0" fillId="0" borderId="0" xfId="0" applyAlignment="1">
      <alignment vertical="center" wrapText="1"/>
    </xf>
    <xf numFmtId="9" fontId="2" fillId="10" borderId="6" xfId="23" applyFont="1" applyFill="1" applyBorder="1" applyAlignment="1" applyProtection="1">
      <alignment horizontal="center" vertical="center"/>
      <protection locked="0"/>
    </xf>
    <xf numFmtId="0" fontId="2" fillId="10" borderId="6" xfId="0" applyFont="1" applyFill="1" applyBorder="1" applyAlignment="1" applyProtection="1">
      <alignment horizontal="center" vertical="center"/>
      <protection locked="0"/>
    </xf>
    <xf numFmtId="9" fontId="2" fillId="10" borderId="6" xfId="0" applyNumberFormat="1" applyFont="1" applyFill="1" applyBorder="1" applyAlignment="1" applyProtection="1">
      <alignment horizontal="center" vertical="center"/>
      <protection locked="0"/>
    </xf>
    <xf numFmtId="0" fontId="0" fillId="0" borderId="0" xfId="0" applyAlignment="1">
      <alignment horizontal="left" vertical="top" wrapText="1"/>
    </xf>
    <xf numFmtId="0" fontId="0" fillId="0" borderId="0" xfId="0" applyAlignment="1">
      <alignment vertical="top" wrapText="1"/>
    </xf>
    <xf numFmtId="14" fontId="0" fillId="0" borderId="0" xfId="0" applyNumberFormat="1" applyAlignment="1">
      <alignment vertical="top"/>
    </xf>
    <xf numFmtId="0" fontId="0" fillId="0" borderId="0" xfId="0" applyAlignment="1">
      <alignment vertical="top"/>
    </xf>
    <xf numFmtId="14" fontId="0" fillId="0" borderId="0" xfId="0" applyNumberFormat="1" applyAlignment="1">
      <alignment vertical="top" wrapText="1"/>
    </xf>
    <xf numFmtId="14" fontId="0" fillId="0" borderId="0" xfId="0" applyNumberFormat="1"/>
    <xf numFmtId="0" fontId="0" fillId="10" borderId="0" xfId="0" applyFill="1" applyAlignment="1">
      <alignment horizontal="left" vertical="center"/>
    </xf>
    <xf numFmtId="172" fontId="69" fillId="10" borderId="0" xfId="0" applyNumberFormat="1" applyFont="1" applyFill="1" applyAlignment="1">
      <alignment horizontal="left" vertical="center"/>
    </xf>
    <xf numFmtId="0" fontId="19" fillId="10" borderId="0" xfId="0" applyFont="1" applyFill="1" applyAlignment="1">
      <alignment horizontal="left" vertical="center"/>
    </xf>
    <xf numFmtId="172" fontId="58" fillId="10" borderId="0" xfId="0" applyNumberFormat="1" applyFont="1" applyFill="1" applyAlignment="1">
      <alignment horizontal="left" vertical="center"/>
    </xf>
    <xf numFmtId="171" fontId="58" fillId="3" borderId="0" xfId="0" applyNumberFormat="1" applyFont="1" applyFill="1" applyAlignment="1">
      <alignment horizontal="right" vertical="center"/>
    </xf>
    <xf numFmtId="171" fontId="69" fillId="3" borderId="0" xfId="0" applyNumberFormat="1" applyFont="1" applyFill="1" applyAlignment="1">
      <alignment horizontal="right" vertical="center"/>
    </xf>
    <xf numFmtId="0" fontId="2" fillId="10" borderId="74" xfId="0" applyFont="1" applyFill="1" applyBorder="1" applyAlignment="1" applyProtection="1">
      <alignment horizontal="left" vertical="center"/>
      <protection locked="0"/>
    </xf>
    <xf numFmtId="169" fontId="2" fillId="0" borderId="52" xfId="0" applyNumberFormat="1" applyFont="1" applyBorder="1" applyAlignment="1" applyProtection="1">
      <alignment horizontal="center" vertical="center"/>
      <protection locked="0"/>
    </xf>
    <xf numFmtId="0" fontId="65" fillId="11" borderId="75" xfId="0" applyFont="1" applyFill="1" applyBorder="1" applyAlignment="1">
      <alignment horizontal="left" vertical="center"/>
    </xf>
    <xf numFmtId="169" fontId="2" fillId="12" borderId="52" xfId="0" applyNumberFormat="1" applyFont="1" applyFill="1" applyBorder="1" applyAlignment="1" applyProtection="1">
      <alignment horizontal="center" vertical="center"/>
      <protection locked="0"/>
    </xf>
    <xf numFmtId="0" fontId="65" fillId="11" borderId="31" xfId="0" applyFont="1" applyFill="1" applyBorder="1" applyAlignment="1">
      <alignment horizontal="left" vertical="center"/>
    </xf>
    <xf numFmtId="0" fontId="65" fillId="12" borderId="76" xfId="0" applyFont="1" applyFill="1" applyBorder="1" applyAlignment="1">
      <alignment horizontal="left" vertical="center"/>
    </xf>
    <xf numFmtId="0" fontId="65" fillId="12" borderId="76" xfId="0" quotePrefix="1" applyFont="1" applyFill="1" applyBorder="1" applyAlignment="1">
      <alignment horizontal="left" vertical="center"/>
    </xf>
    <xf numFmtId="0" fontId="2" fillId="20" borderId="76" xfId="0" applyFont="1" applyFill="1" applyBorder="1" applyAlignment="1" applyProtection="1">
      <alignment horizontal="left" vertical="center"/>
      <protection locked="0"/>
    </xf>
    <xf numFmtId="0" fontId="2" fillId="12" borderId="76" xfId="0" applyFont="1" applyFill="1" applyBorder="1" applyAlignment="1">
      <alignment horizontal="left" vertical="center"/>
    </xf>
    <xf numFmtId="170" fontId="2" fillId="20" borderId="76" xfId="1" applyNumberFormat="1" applyFont="1" applyFill="1" applyBorder="1" applyAlignment="1" applyProtection="1">
      <alignment horizontal="center" vertical="center"/>
      <protection locked="0"/>
    </xf>
    <xf numFmtId="169" fontId="2" fillId="12" borderId="53" xfId="0" applyNumberFormat="1" applyFont="1" applyFill="1" applyBorder="1" applyAlignment="1" applyProtection="1">
      <alignment horizontal="center" vertical="center"/>
      <protection locked="0"/>
    </xf>
    <xf numFmtId="1" fontId="2" fillId="15" borderId="28" xfId="0" applyNumberFormat="1" applyFont="1" applyFill="1" applyBorder="1" applyAlignment="1">
      <alignment horizontal="center" vertical="center"/>
    </xf>
    <xf numFmtId="1" fontId="2" fillId="15" borderId="31" xfId="0" applyNumberFormat="1" applyFont="1" applyFill="1" applyBorder="1" applyAlignment="1">
      <alignment horizontal="center" vertical="center"/>
    </xf>
    <xf numFmtId="1" fontId="2" fillId="15" borderId="76" xfId="0" applyNumberFormat="1" applyFont="1" applyFill="1" applyBorder="1" applyAlignment="1">
      <alignment horizontal="center" vertical="center"/>
    </xf>
    <xf numFmtId="1" fontId="2" fillId="15" borderId="77" xfId="0" applyNumberFormat="1" applyFont="1" applyFill="1" applyBorder="1" applyAlignment="1">
      <alignment horizontal="center" vertical="center"/>
    </xf>
    <xf numFmtId="1" fontId="2" fillId="15" borderId="26" xfId="0" applyNumberFormat="1" applyFont="1" applyFill="1" applyBorder="1" applyAlignment="1">
      <alignment horizontal="center" vertical="center"/>
    </xf>
    <xf numFmtId="171" fontId="58" fillId="3" borderId="36" xfId="0" applyNumberFormat="1" applyFont="1" applyFill="1" applyBorder="1" applyAlignment="1">
      <alignment horizontal="right" vertical="center"/>
    </xf>
    <xf numFmtId="172" fontId="58" fillId="3" borderId="37" xfId="0" applyNumberFormat="1" applyFont="1" applyFill="1" applyBorder="1" applyAlignment="1">
      <alignment horizontal="left" vertical="center"/>
    </xf>
    <xf numFmtId="172" fontId="69" fillId="3" borderId="39" xfId="0" applyNumberFormat="1" applyFont="1" applyFill="1" applyBorder="1" applyAlignment="1">
      <alignment horizontal="left" vertical="center"/>
    </xf>
    <xf numFmtId="172" fontId="58" fillId="3" borderId="39" xfId="0" applyNumberFormat="1" applyFont="1" applyFill="1" applyBorder="1" applyAlignment="1">
      <alignment horizontal="left" vertical="center"/>
    </xf>
    <xf numFmtId="172" fontId="69" fillId="3" borderId="42" xfId="0" applyNumberFormat="1" applyFont="1" applyFill="1" applyBorder="1" applyAlignment="1">
      <alignment horizontal="left" vertical="center"/>
    </xf>
    <xf numFmtId="0" fontId="67" fillId="17" borderId="36" xfId="0" applyFont="1" applyFill="1" applyBorder="1" applyAlignment="1">
      <alignment vertical="center"/>
    </xf>
    <xf numFmtId="0" fontId="115" fillId="3" borderId="0" xfId="0" applyFont="1" applyFill="1" applyAlignment="1">
      <alignment horizontal="center" vertical="center"/>
    </xf>
    <xf numFmtId="0" fontId="116" fillId="3" borderId="0" xfId="0" applyFont="1" applyFill="1" applyAlignment="1">
      <alignment horizontal="left" vertical="center"/>
    </xf>
    <xf numFmtId="0" fontId="117" fillId="3" borderId="0" xfId="0" applyFont="1" applyFill="1" applyAlignment="1">
      <alignment horizontal="center" vertical="center"/>
    </xf>
    <xf numFmtId="0" fontId="117" fillId="3" borderId="0" xfId="0" applyFont="1" applyFill="1" applyAlignment="1">
      <alignment vertical="center"/>
    </xf>
    <xf numFmtId="1" fontId="36" fillId="3" borderId="0" xfId="0" applyNumberFormat="1" applyFont="1" applyFill="1" applyAlignment="1">
      <alignment vertical="center"/>
    </xf>
    <xf numFmtId="1" fontId="36" fillId="3" borderId="0" xfId="0" applyNumberFormat="1" applyFont="1" applyFill="1" applyAlignment="1">
      <alignment horizontal="center" vertical="center"/>
    </xf>
    <xf numFmtId="0" fontId="36" fillId="3" borderId="0" xfId="0" applyFont="1" applyFill="1" applyAlignment="1">
      <alignment horizontal="right" vertical="center"/>
    </xf>
    <xf numFmtId="0" fontId="0" fillId="0" borderId="23" xfId="0" applyBorder="1" applyAlignment="1">
      <alignment horizontal="left" vertical="center" wrapText="1"/>
    </xf>
    <xf numFmtId="0" fontId="22" fillId="0" borderId="22" xfId="0" applyFont="1" applyBorder="1" applyAlignment="1">
      <alignment horizontal="left" vertical="center"/>
    </xf>
    <xf numFmtId="0" fontId="36" fillId="0" borderId="0" xfId="0" applyFont="1" applyAlignment="1">
      <alignment vertical="center"/>
    </xf>
    <xf numFmtId="0" fontId="117" fillId="0" borderId="0" xfId="0" applyFont="1" applyAlignment="1">
      <alignment vertical="center"/>
    </xf>
    <xf numFmtId="0" fontId="118" fillId="0" borderId="0" xfId="0" applyFont="1" applyAlignment="1">
      <alignment vertical="center"/>
    </xf>
    <xf numFmtId="0" fontId="5" fillId="0" borderId="0" xfId="0" applyFont="1" applyAlignment="1">
      <alignment vertical="center"/>
    </xf>
    <xf numFmtId="174" fontId="36" fillId="0" borderId="0" xfId="0" applyNumberFormat="1" applyFont="1" applyAlignment="1">
      <alignment vertical="center"/>
    </xf>
    <xf numFmtId="0" fontId="36" fillId="0" borderId="0" xfId="0" applyFont="1" applyAlignment="1">
      <alignment horizontal="right" vertical="center"/>
    </xf>
    <xf numFmtId="0" fontId="9" fillId="0" borderId="0" xfId="0" applyFont="1" applyAlignment="1">
      <alignment vertical="center"/>
    </xf>
    <xf numFmtId="2" fontId="36" fillId="0" borderId="0" xfId="0" applyNumberFormat="1" applyFont="1" applyAlignment="1">
      <alignment vertical="center"/>
    </xf>
    <xf numFmtId="168" fontId="9" fillId="0" borderId="0" xfId="0" applyNumberFormat="1" applyFont="1" applyAlignment="1">
      <alignment horizontal="center" vertical="center"/>
    </xf>
    <xf numFmtId="0" fontId="119" fillId="0" borderId="0" xfId="0" applyFont="1" applyAlignment="1">
      <alignment vertical="center"/>
    </xf>
    <xf numFmtId="0" fontId="94" fillId="0" borderId="0" xfId="0" applyFont="1" applyAlignment="1">
      <alignment vertical="center"/>
    </xf>
    <xf numFmtId="0" fontId="9" fillId="0" borderId="0" xfId="0" applyFont="1" applyAlignment="1">
      <alignment horizontal="center" vertical="center"/>
    </xf>
    <xf numFmtId="168" fontId="9" fillId="0" borderId="0" xfId="0" applyNumberFormat="1" applyFont="1" applyAlignment="1">
      <alignment vertical="center"/>
    </xf>
    <xf numFmtId="0" fontId="9" fillId="0" borderId="0" xfId="0" applyFont="1" applyAlignment="1">
      <alignment horizontal="center" vertical="center" wrapText="1"/>
    </xf>
    <xf numFmtId="0" fontId="9" fillId="0" borderId="0" xfId="0" applyFont="1" applyAlignment="1">
      <alignment vertical="center" wrapText="1"/>
    </xf>
    <xf numFmtId="9" fontId="36" fillId="0" borderId="0" xfId="23" applyFont="1" applyFill="1" applyBorder="1" applyAlignment="1" applyProtection="1">
      <alignment vertical="center"/>
    </xf>
    <xf numFmtId="167" fontId="36" fillId="0" borderId="0" xfId="1" applyNumberFormat="1" applyFont="1" applyFill="1" applyBorder="1" applyAlignment="1" applyProtection="1">
      <alignment horizontal="center" vertical="center"/>
    </xf>
    <xf numFmtId="1" fontId="36" fillId="0" borderId="0" xfId="0" applyNumberFormat="1" applyFont="1" applyAlignment="1">
      <alignment vertical="center"/>
    </xf>
    <xf numFmtId="167" fontId="36" fillId="0" borderId="0" xfId="0" applyNumberFormat="1" applyFont="1" applyAlignment="1">
      <alignment vertical="center"/>
    </xf>
    <xf numFmtId="2" fontId="9" fillId="0" borderId="0" xfId="0" applyNumberFormat="1" applyFont="1" applyAlignment="1">
      <alignment vertical="center"/>
    </xf>
    <xf numFmtId="2" fontId="9" fillId="0" borderId="0" xfId="0" applyNumberFormat="1" applyFont="1" applyAlignment="1">
      <alignment horizontal="center" vertical="center"/>
    </xf>
    <xf numFmtId="169" fontId="36" fillId="0" borderId="0" xfId="0" applyNumberFormat="1" applyFont="1" applyAlignment="1">
      <alignment vertical="center"/>
    </xf>
    <xf numFmtId="0" fontId="91" fillId="0" borderId="0" xfId="0" applyFont="1" applyAlignment="1">
      <alignment vertical="center"/>
    </xf>
    <xf numFmtId="1" fontId="36" fillId="0" borderId="0" xfId="1" applyNumberFormat="1" applyFont="1" applyFill="1" applyBorder="1" applyAlignment="1" applyProtection="1">
      <alignment horizontal="center" vertical="center"/>
    </xf>
    <xf numFmtId="0" fontId="120" fillId="0" borderId="0" xfId="0" applyFont="1" applyAlignment="1">
      <alignment horizontal="left" vertical="center"/>
    </xf>
    <xf numFmtId="169" fontId="36" fillId="0" borderId="0" xfId="0" applyNumberFormat="1" applyFont="1" applyAlignment="1">
      <alignment horizontal="center" vertical="center"/>
    </xf>
    <xf numFmtId="170" fontId="36" fillId="0" borderId="0" xfId="1" applyNumberFormat="1" applyFont="1" applyFill="1" applyBorder="1" applyAlignment="1" applyProtection="1">
      <alignment horizontal="center" vertical="center"/>
    </xf>
    <xf numFmtId="0" fontId="121" fillId="0" borderId="0" xfId="0" applyFont="1" applyAlignment="1">
      <alignment horizontal="left" vertical="center"/>
    </xf>
    <xf numFmtId="0" fontId="122" fillId="0" borderId="0" xfId="0" applyFont="1" applyAlignment="1">
      <alignment horizontal="left" vertical="center"/>
    </xf>
    <xf numFmtId="0" fontId="9" fillId="0" borderId="0" xfId="0" applyFont="1" applyAlignment="1">
      <alignment horizontal="right" vertical="center"/>
    </xf>
    <xf numFmtId="0" fontId="114" fillId="0" borderId="0" xfId="0" applyFont="1" applyAlignment="1">
      <alignment horizontal="center" vertical="top" wrapText="1"/>
    </xf>
    <xf numFmtId="1" fontId="36" fillId="0" borderId="0" xfId="0" applyNumberFormat="1" applyFont="1"/>
    <xf numFmtId="1" fontId="91" fillId="0" borderId="0" xfId="0" applyNumberFormat="1" applyFont="1"/>
    <xf numFmtId="2" fontId="36" fillId="0" borderId="0" xfId="0" applyNumberFormat="1" applyFont="1"/>
    <xf numFmtId="0" fontId="5" fillId="8" borderId="0" xfId="0" applyFont="1" applyFill="1" applyAlignment="1">
      <alignment horizontal="left" vertical="center"/>
    </xf>
    <xf numFmtId="0" fontId="5" fillId="0" borderId="0" xfId="0" applyFont="1" applyAlignment="1">
      <alignment horizontal="left" vertical="center"/>
    </xf>
    <xf numFmtId="0" fontId="5" fillId="0" borderId="0" xfId="0" applyFont="1" applyAlignment="1">
      <alignment horizontal="center" vertical="center"/>
    </xf>
    <xf numFmtId="0" fontId="26" fillId="0" borderId="0" xfId="0" applyFont="1" applyAlignment="1">
      <alignment vertical="center"/>
    </xf>
    <xf numFmtId="0" fontId="5" fillId="8" borderId="0" xfId="0" applyFont="1" applyFill="1" applyAlignment="1">
      <alignment vertical="center"/>
    </xf>
    <xf numFmtId="0" fontId="0" fillId="0" borderId="60" xfId="0" applyBorder="1"/>
    <xf numFmtId="49" fontId="0" fillId="0" borderId="60" xfId="0" applyNumberFormat="1" applyBorder="1"/>
    <xf numFmtId="2" fontId="0" fillId="0" borderId="60" xfId="0" applyNumberFormat="1" applyBorder="1"/>
    <xf numFmtId="2" fontId="0" fillId="3" borderId="60" xfId="0" applyNumberFormat="1" applyFill="1" applyBorder="1"/>
    <xf numFmtId="168" fontId="0" fillId="0" borderId="60" xfId="0" applyNumberFormat="1" applyBorder="1"/>
    <xf numFmtId="168" fontId="0" fillId="8" borderId="60" xfId="0" applyNumberFormat="1" applyFill="1" applyBorder="1"/>
    <xf numFmtId="49" fontId="0" fillId="0" borderId="17" xfId="0" applyNumberFormat="1" applyBorder="1"/>
    <xf numFmtId="2" fontId="0" fillId="0" borderId="17" xfId="0" applyNumberFormat="1" applyBorder="1"/>
    <xf numFmtId="168" fontId="0" fillId="0" borderId="17" xfId="0" applyNumberFormat="1" applyBorder="1"/>
    <xf numFmtId="168" fontId="0" fillId="8" borderId="17" xfId="0" applyNumberFormat="1" applyFill="1" applyBorder="1"/>
    <xf numFmtId="2" fontId="0" fillId="0" borderId="60" xfId="0" applyNumberFormat="1" applyBorder="1" applyProtection="1">
      <protection locked="0"/>
    </xf>
    <xf numFmtId="2" fontId="0" fillId="3" borderId="60" xfId="0" applyNumberFormat="1" applyFill="1" applyBorder="1" applyProtection="1">
      <protection locked="0"/>
    </xf>
    <xf numFmtId="168" fontId="0" fillId="0" borderId="60" xfId="0" applyNumberFormat="1" applyBorder="1" applyProtection="1">
      <protection locked="0"/>
    </xf>
    <xf numFmtId="168" fontId="0" fillId="3" borderId="60" xfId="0" applyNumberFormat="1" applyFill="1" applyBorder="1"/>
    <xf numFmtId="168" fontId="0" fillId="3" borderId="17" xfId="0" applyNumberFormat="1" applyFill="1" applyBorder="1"/>
    <xf numFmtId="168" fontId="0" fillId="3" borderId="60" xfId="0" applyNumberFormat="1" applyFill="1" applyBorder="1" applyProtection="1">
      <protection locked="0"/>
    </xf>
    <xf numFmtId="0" fontId="0" fillId="3" borderId="6" xfId="0" applyFill="1" applyBorder="1" applyAlignment="1">
      <alignment horizontal="left" vertical="center"/>
    </xf>
    <xf numFmtId="0" fontId="124" fillId="3" borderId="0" xfId="0" applyFont="1" applyFill="1" applyAlignment="1">
      <alignment vertical="center"/>
    </xf>
    <xf numFmtId="0" fontId="114" fillId="3" borderId="0" xfId="0" applyFont="1" applyFill="1" applyAlignment="1">
      <alignment horizontal="center" vertical="top" wrapText="1"/>
    </xf>
    <xf numFmtId="0" fontId="26" fillId="0" borderId="0" xfId="0" applyFont="1" applyAlignment="1">
      <alignment vertical="center" wrapText="1"/>
    </xf>
    <xf numFmtId="0" fontId="22" fillId="0" borderId="0" xfId="0" applyFont="1" applyAlignment="1">
      <alignment vertical="center"/>
    </xf>
    <xf numFmtId="0" fontId="9" fillId="0" borderId="0" xfId="0" applyFont="1" applyAlignment="1">
      <alignment horizontal="left"/>
    </xf>
    <xf numFmtId="1" fontId="9" fillId="0" borderId="0" xfId="0" applyNumberFormat="1" applyFont="1"/>
    <xf numFmtId="0" fontId="125" fillId="0" borderId="0" xfId="0" applyFont="1"/>
    <xf numFmtId="0" fontId="126" fillId="3" borderId="0" xfId="0" applyFont="1" applyFill="1" applyAlignment="1">
      <alignment horizontal="center" vertical="center"/>
    </xf>
    <xf numFmtId="0" fontId="126" fillId="0" borderId="0" xfId="0" applyFont="1" applyAlignment="1">
      <alignment vertical="center"/>
    </xf>
    <xf numFmtId="0" fontId="126" fillId="3" borderId="0" xfId="0" applyFont="1" applyFill="1" applyAlignment="1">
      <alignment vertical="center"/>
    </xf>
    <xf numFmtId="2" fontId="5" fillId="0" borderId="0" xfId="0" applyNumberFormat="1" applyFont="1" applyAlignment="1">
      <alignment vertical="center"/>
    </xf>
    <xf numFmtId="168" fontId="26" fillId="0" borderId="0" xfId="0" applyNumberFormat="1" applyFont="1" applyAlignment="1">
      <alignment horizontal="center" vertical="center"/>
    </xf>
    <xf numFmtId="0" fontId="127" fillId="0" borderId="0" xfId="0" applyFont="1" applyAlignment="1">
      <alignment vertical="center"/>
    </xf>
    <xf numFmtId="0" fontId="128" fillId="0" borderId="0" xfId="0" applyFont="1" applyAlignment="1">
      <alignment vertical="center"/>
    </xf>
    <xf numFmtId="0" fontId="26" fillId="0" borderId="0" xfId="0" applyFont="1" applyAlignment="1">
      <alignment horizontal="center" vertical="center"/>
    </xf>
    <xf numFmtId="168" fontId="26" fillId="0" borderId="0" xfId="0" applyNumberFormat="1" applyFont="1" applyAlignment="1">
      <alignment vertical="center"/>
    </xf>
    <xf numFmtId="0" fontId="26" fillId="0" borderId="0" xfId="0" applyFont="1" applyAlignment="1">
      <alignment horizontal="center" vertical="center" wrapText="1"/>
    </xf>
    <xf numFmtId="9" fontId="5" fillId="0" borderId="0" xfId="23" applyFont="1" applyFill="1" applyBorder="1" applyAlignment="1" applyProtection="1">
      <alignment vertical="center"/>
    </xf>
    <xf numFmtId="2" fontId="26" fillId="0" borderId="0" xfId="0" applyNumberFormat="1" applyFont="1" applyAlignment="1">
      <alignment vertical="center"/>
    </xf>
    <xf numFmtId="2" fontId="26" fillId="0" borderId="0" xfId="0" applyNumberFormat="1" applyFont="1" applyAlignment="1">
      <alignment horizontal="center" vertical="center"/>
    </xf>
    <xf numFmtId="1" fontId="5" fillId="0" borderId="0" xfId="0" applyNumberFormat="1" applyFont="1" applyAlignment="1">
      <alignment vertical="center"/>
    </xf>
    <xf numFmtId="169" fontId="5" fillId="0" borderId="0" xfId="0" applyNumberFormat="1" applyFont="1" applyAlignment="1">
      <alignment vertical="center"/>
    </xf>
    <xf numFmtId="167" fontId="5" fillId="0" borderId="0" xfId="1" applyNumberFormat="1" applyFont="1" applyFill="1" applyBorder="1" applyAlignment="1" applyProtection="1">
      <alignment horizontal="center" vertical="center"/>
    </xf>
    <xf numFmtId="169" fontId="5" fillId="0" borderId="0" xfId="0" applyNumberFormat="1" applyFont="1" applyAlignment="1">
      <alignment horizontal="center" vertical="center"/>
    </xf>
    <xf numFmtId="0" fontId="129" fillId="0" borderId="0" xfId="0" applyFont="1" applyAlignment="1">
      <alignment horizontal="left" vertical="center"/>
    </xf>
    <xf numFmtId="0" fontId="130" fillId="0" borderId="0" xfId="0" applyFont="1" applyAlignment="1">
      <alignment horizontal="left" vertical="center"/>
    </xf>
    <xf numFmtId="170" fontId="5" fillId="0" borderId="0" xfId="1" applyNumberFormat="1" applyFont="1" applyFill="1" applyBorder="1" applyAlignment="1" applyProtection="1">
      <alignment horizontal="center" vertical="center"/>
    </xf>
    <xf numFmtId="2" fontId="0" fillId="0" borderId="17" xfId="0" applyNumberFormat="1" applyBorder="1" applyProtection="1">
      <protection locked="0"/>
    </xf>
    <xf numFmtId="168" fontId="0" fillId="0" borderId="17" xfId="0" applyNumberFormat="1" applyBorder="1" applyProtection="1">
      <protection locked="0"/>
    </xf>
    <xf numFmtId="168" fontId="0" fillId="3" borderId="17" xfId="0" applyNumberFormat="1" applyFill="1" applyBorder="1" applyProtection="1">
      <protection locked="0"/>
    </xf>
    <xf numFmtId="0" fontId="0" fillId="17" borderId="38" xfId="0" quotePrefix="1" applyFill="1" applyBorder="1" applyAlignment="1">
      <alignment horizontal="left" vertical="center" wrapText="1" indent="1"/>
    </xf>
    <xf numFmtId="0" fontId="0" fillId="17" borderId="39" xfId="0" applyFill="1" applyBorder="1" applyAlignment="1">
      <alignment horizontal="left" vertical="center" wrapText="1" indent="1"/>
    </xf>
    <xf numFmtId="0" fontId="75" fillId="17" borderId="38" xfId="0" quotePrefix="1" applyFont="1" applyFill="1" applyBorder="1" applyAlignment="1">
      <alignment horizontal="left" vertical="center" wrapText="1" indent="1"/>
    </xf>
    <xf numFmtId="0" fontId="75" fillId="17" borderId="39" xfId="0" quotePrefix="1" applyFont="1" applyFill="1" applyBorder="1" applyAlignment="1">
      <alignment horizontal="left" vertical="center" wrapText="1" indent="1"/>
    </xf>
    <xf numFmtId="0" fontId="22" fillId="17" borderId="38" xfId="0" applyFont="1" applyFill="1" applyBorder="1" applyAlignment="1">
      <alignment horizontal="left" vertical="top" wrapText="1" indent="1"/>
    </xf>
    <xf numFmtId="0" fontId="81" fillId="17" borderId="39" xfId="0" applyFont="1" applyFill="1" applyBorder="1" applyAlignment="1">
      <alignment horizontal="left" vertical="top" indent="1"/>
    </xf>
    <xf numFmtId="0" fontId="0" fillId="17" borderId="38" xfId="0" applyFill="1" applyBorder="1" applyAlignment="1">
      <alignment horizontal="left" vertical="center" wrapText="1" indent="1"/>
    </xf>
    <xf numFmtId="0" fontId="0" fillId="17" borderId="38" xfId="0" applyFill="1" applyBorder="1" applyAlignment="1">
      <alignment horizontal="left" vertical="center" indent="1"/>
    </xf>
    <xf numFmtId="0" fontId="0" fillId="17" borderId="39" xfId="0" applyFill="1" applyBorder="1" applyAlignment="1">
      <alignment horizontal="left" vertical="center" indent="1"/>
    </xf>
    <xf numFmtId="0" fontId="0" fillId="17" borderId="38" xfId="0" applyFill="1" applyBorder="1" applyAlignment="1">
      <alignment horizontal="left" vertical="top" wrapText="1" indent="1"/>
    </xf>
    <xf numFmtId="0" fontId="0" fillId="17" borderId="39" xfId="0" applyFill="1" applyBorder="1" applyAlignment="1">
      <alignment horizontal="left" vertical="top" wrapText="1" indent="1"/>
    </xf>
    <xf numFmtId="49" fontId="0" fillId="17" borderId="38" xfId="0" applyNumberFormat="1" applyFill="1" applyBorder="1" applyAlignment="1">
      <alignment horizontal="left" vertical="center" wrapText="1" indent="1"/>
    </xf>
    <xf numFmtId="49" fontId="0" fillId="17" borderId="39" xfId="0" applyNumberFormat="1" applyFill="1" applyBorder="1" applyAlignment="1">
      <alignment horizontal="left" vertical="center" wrapText="1" indent="1"/>
    </xf>
    <xf numFmtId="0" fontId="90" fillId="17" borderId="38" xfId="96" applyFill="1" applyBorder="1" applyAlignment="1">
      <alignment horizontal="left" vertical="top" wrapText="1"/>
    </xf>
    <xf numFmtId="0" fontId="90" fillId="17" borderId="39" xfId="96" applyFill="1" applyBorder="1" applyAlignment="1">
      <alignment horizontal="left" vertical="top" wrapText="1"/>
    </xf>
    <xf numFmtId="0" fontId="102" fillId="16" borderId="65" xfId="0" applyFont="1" applyFill="1" applyBorder="1" applyAlignment="1">
      <alignment horizontal="left" vertical="center" indent="1"/>
    </xf>
    <xf numFmtId="0" fontId="0" fillId="17" borderId="65" xfId="0" applyFill="1" applyBorder="1" applyAlignment="1">
      <alignment horizontal="center"/>
    </xf>
    <xf numFmtId="0" fontId="57" fillId="17" borderId="65" xfId="0" applyFont="1" applyFill="1" applyBorder="1" applyAlignment="1">
      <alignment horizontal="center" vertical="center"/>
    </xf>
    <xf numFmtId="0" fontId="57" fillId="17" borderId="66" xfId="0" applyFont="1" applyFill="1" applyBorder="1" applyAlignment="1">
      <alignment horizontal="center" vertical="center"/>
    </xf>
    <xf numFmtId="0" fontId="0" fillId="10" borderId="38" xfId="0" applyFill="1" applyBorder="1" applyAlignment="1">
      <alignment horizontal="left" vertical="top" wrapText="1"/>
    </xf>
    <xf numFmtId="0" fontId="0" fillId="10" borderId="39" xfId="0" applyFill="1" applyBorder="1" applyAlignment="1">
      <alignment horizontal="left" vertical="top" wrapText="1"/>
    </xf>
    <xf numFmtId="0" fontId="1" fillId="10" borderId="38" xfId="0" applyFont="1" applyFill="1" applyBorder="1" applyAlignment="1">
      <alignment horizontal="left" vertical="top" wrapText="1"/>
    </xf>
    <xf numFmtId="0" fontId="1" fillId="10" borderId="39" xfId="0" applyFont="1" applyFill="1" applyBorder="1" applyAlignment="1">
      <alignment horizontal="left" vertical="top" wrapText="1"/>
    </xf>
    <xf numFmtId="0" fontId="0" fillId="10" borderId="38" xfId="0" quotePrefix="1" applyFill="1" applyBorder="1" applyAlignment="1">
      <alignment horizontal="left" vertical="top" wrapText="1"/>
    </xf>
    <xf numFmtId="0" fontId="102" fillId="16" borderId="66" xfId="0" applyFont="1" applyFill="1" applyBorder="1" applyAlignment="1">
      <alignment horizontal="center" vertical="center"/>
    </xf>
    <xf numFmtId="0" fontId="102" fillId="16" borderId="68" xfId="0" applyFont="1" applyFill="1" applyBorder="1" applyAlignment="1">
      <alignment horizontal="center" vertical="center"/>
    </xf>
    <xf numFmtId="0" fontId="0" fillId="0" borderId="66" xfId="0" applyBorder="1" applyAlignment="1">
      <alignment horizontal="center"/>
    </xf>
    <xf numFmtId="0" fontId="0" fillId="0" borderId="68" xfId="0" applyBorder="1" applyAlignment="1">
      <alignment horizontal="center"/>
    </xf>
    <xf numFmtId="0" fontId="57" fillId="17" borderId="35" xfId="0" applyFont="1" applyFill="1" applyBorder="1" applyAlignment="1">
      <alignment horizontal="center" vertical="center"/>
    </xf>
    <xf numFmtId="0" fontId="57" fillId="17" borderId="37" xfId="0" applyFont="1" applyFill="1" applyBorder="1" applyAlignment="1">
      <alignment horizontal="center" vertical="center"/>
    </xf>
    <xf numFmtId="0" fontId="57" fillId="17" borderId="40" xfId="0" applyFont="1" applyFill="1" applyBorder="1" applyAlignment="1">
      <alignment horizontal="center" vertical="center"/>
    </xf>
    <xf numFmtId="0" fontId="57" fillId="17" borderId="42" xfId="0" applyFont="1" applyFill="1" applyBorder="1" applyAlignment="1">
      <alignment horizontal="center" vertical="center"/>
    </xf>
    <xf numFmtId="49" fontId="0" fillId="10" borderId="38" xfId="0" applyNumberFormat="1" applyFill="1" applyBorder="1" applyAlignment="1">
      <alignment horizontal="left" vertical="top" wrapText="1"/>
    </xf>
    <xf numFmtId="49" fontId="0" fillId="10" borderId="39" xfId="0" applyNumberFormat="1" applyFill="1" applyBorder="1" applyAlignment="1">
      <alignment horizontal="left" vertical="top" wrapText="1"/>
    </xf>
    <xf numFmtId="0" fontId="0" fillId="10" borderId="40" xfId="96" applyFont="1" applyFill="1" applyBorder="1" applyAlignment="1">
      <alignment horizontal="left" vertical="top"/>
    </xf>
    <xf numFmtId="0" fontId="4" fillId="10" borderId="42" xfId="96" applyFont="1" applyFill="1" applyBorder="1" applyAlignment="1">
      <alignment horizontal="left" vertical="top"/>
    </xf>
    <xf numFmtId="0" fontId="29" fillId="10" borderId="38" xfId="96" applyFont="1" applyFill="1" applyBorder="1" applyAlignment="1">
      <alignment horizontal="left" vertical="top"/>
    </xf>
    <xf numFmtId="0" fontId="4" fillId="10" borderId="39" xfId="96" applyFont="1" applyFill="1" applyBorder="1" applyAlignment="1">
      <alignment horizontal="left" vertical="top"/>
    </xf>
    <xf numFmtId="0" fontId="0" fillId="10" borderId="38" xfId="96" applyFont="1" applyFill="1" applyBorder="1" applyAlignment="1">
      <alignment horizontal="left" vertical="top"/>
    </xf>
    <xf numFmtId="0" fontId="22" fillId="3" borderId="0" xfId="96" applyFont="1" applyFill="1" applyAlignment="1">
      <alignment horizontal="left"/>
    </xf>
    <xf numFmtId="0" fontId="0" fillId="10" borderId="39" xfId="0" quotePrefix="1" applyFill="1" applyBorder="1" applyAlignment="1">
      <alignment horizontal="left" vertical="top" wrapText="1"/>
    </xf>
    <xf numFmtId="0" fontId="28" fillId="10" borderId="38" xfId="0" applyFont="1" applyFill="1" applyBorder="1" applyAlignment="1">
      <alignment horizontal="left" vertical="top" wrapText="1"/>
    </xf>
    <xf numFmtId="0" fontId="28" fillId="10" borderId="39" xfId="0" applyFont="1" applyFill="1" applyBorder="1" applyAlignment="1">
      <alignment horizontal="left" vertical="top" wrapText="1"/>
    </xf>
    <xf numFmtId="49" fontId="29" fillId="10" borderId="38" xfId="0" quotePrefix="1" applyNumberFormat="1" applyFont="1" applyFill="1" applyBorder="1" applyAlignment="1">
      <alignment horizontal="left" vertical="top" wrapText="1"/>
    </xf>
    <xf numFmtId="49" fontId="29" fillId="10" borderId="39" xfId="0" applyNumberFormat="1" applyFont="1" applyFill="1" applyBorder="1" applyAlignment="1">
      <alignment horizontal="left" vertical="top" wrapText="1"/>
    </xf>
    <xf numFmtId="0" fontId="82" fillId="10" borderId="38" xfId="0" applyFont="1" applyFill="1" applyBorder="1" applyAlignment="1">
      <alignment horizontal="left" vertical="top" wrapText="1"/>
    </xf>
    <xf numFmtId="0" fontId="82" fillId="10" borderId="39" xfId="0" applyFont="1" applyFill="1" applyBorder="1" applyAlignment="1">
      <alignment horizontal="left" vertical="top" wrapText="1"/>
    </xf>
    <xf numFmtId="0" fontId="34" fillId="0" borderId="0" xfId="0" applyFont="1" applyAlignment="1">
      <alignment horizontal="left" vertical="top" wrapText="1"/>
    </xf>
    <xf numFmtId="0" fontId="41" fillId="0" borderId="0" xfId="0" applyFont="1" applyAlignment="1">
      <alignment horizontal="left" vertical="top" wrapText="1"/>
    </xf>
    <xf numFmtId="1" fontId="0" fillId="10" borderId="5" xfId="0" applyNumberFormat="1" applyFill="1" applyBorder="1" applyAlignment="1" applyProtection="1">
      <alignment horizontal="left" vertical="top"/>
      <protection locked="0"/>
    </xf>
    <xf numFmtId="1" fontId="0" fillId="10" borderId="18" xfId="0" applyNumberFormat="1" applyFill="1" applyBorder="1" applyAlignment="1" applyProtection="1">
      <alignment horizontal="left" vertical="top"/>
      <protection locked="0"/>
    </xf>
    <xf numFmtId="0" fontId="73" fillId="3" borderId="0" xfId="0" applyFont="1" applyFill="1" applyAlignment="1">
      <alignment horizontal="center" vertical="top" wrapText="1"/>
    </xf>
    <xf numFmtId="0" fontId="66" fillId="10" borderId="0" xfId="0" applyFont="1" applyFill="1" applyAlignment="1" applyProtection="1">
      <alignment horizontal="center" vertical="center"/>
      <protection locked="0"/>
    </xf>
    <xf numFmtId="0" fontId="36" fillId="0" borderId="0" xfId="0" applyFont="1" applyAlignment="1">
      <alignment horizontal="center" vertical="center"/>
    </xf>
    <xf numFmtId="0" fontId="36" fillId="0" borderId="0" xfId="0" applyFont="1" applyAlignment="1">
      <alignment horizontal="right" vertical="center"/>
    </xf>
    <xf numFmtId="0" fontId="63" fillId="9" borderId="5" xfId="0" applyFont="1" applyFill="1" applyBorder="1" applyAlignment="1">
      <alignment horizontal="center" vertical="center" wrapText="1"/>
    </xf>
    <xf numFmtId="0" fontId="63" fillId="9" borderId="18" xfId="0" applyFont="1" applyFill="1" applyBorder="1" applyAlignment="1">
      <alignment horizontal="center" vertical="center" wrapText="1"/>
    </xf>
    <xf numFmtId="1" fontId="2" fillId="15" borderId="14" xfId="0" applyNumberFormat="1" applyFont="1" applyFill="1" applyBorder="1" applyAlignment="1">
      <alignment horizontal="center" vertical="center"/>
    </xf>
    <xf numFmtId="1" fontId="2" fillId="15" borderId="15" xfId="0" applyNumberFormat="1" applyFont="1" applyFill="1" applyBorder="1" applyAlignment="1">
      <alignment horizontal="center" vertical="center"/>
    </xf>
    <xf numFmtId="0" fontId="72" fillId="3" borderId="0" xfId="0" applyFont="1" applyFill="1" applyAlignment="1">
      <alignment horizontal="center" vertical="top" wrapText="1"/>
    </xf>
    <xf numFmtId="0" fontId="72" fillId="19" borderId="43" xfId="0" applyFont="1" applyFill="1" applyBorder="1" applyAlignment="1">
      <alignment horizontal="left" vertical="center" wrapText="1" indent="1"/>
    </xf>
    <xf numFmtId="0" fontId="72" fillId="19" borderId="44" xfId="0" applyFont="1" applyFill="1" applyBorder="1" applyAlignment="1">
      <alignment horizontal="left" vertical="center" wrapText="1" indent="1"/>
    </xf>
    <xf numFmtId="0" fontId="72" fillId="19" borderId="45" xfId="0" applyFont="1" applyFill="1" applyBorder="1" applyAlignment="1">
      <alignment horizontal="left" vertical="center" wrapText="1" indent="1"/>
    </xf>
    <xf numFmtId="0" fontId="72" fillId="19" borderId="46" xfId="0" applyFont="1" applyFill="1" applyBorder="1" applyAlignment="1">
      <alignment horizontal="left" vertical="center" wrapText="1" indent="1"/>
    </xf>
    <xf numFmtId="0" fontId="72" fillId="19" borderId="0" xfId="0" applyFont="1" applyFill="1" applyAlignment="1">
      <alignment horizontal="left" vertical="center" wrapText="1" indent="1"/>
    </xf>
    <xf numFmtId="0" fontId="72" fillId="19" borderId="47" xfId="0" applyFont="1" applyFill="1" applyBorder="1" applyAlignment="1">
      <alignment horizontal="left" vertical="center" wrapText="1" indent="1"/>
    </xf>
    <xf numFmtId="0" fontId="72" fillId="19" borderId="48" xfId="0" applyFont="1" applyFill="1" applyBorder="1" applyAlignment="1">
      <alignment horizontal="left" vertical="center" wrapText="1" indent="1"/>
    </xf>
    <xf numFmtId="0" fontId="72" fillId="19" borderId="49" xfId="0" applyFont="1" applyFill="1" applyBorder="1" applyAlignment="1">
      <alignment horizontal="left" vertical="center" wrapText="1" indent="1"/>
    </xf>
    <xf numFmtId="0" fontId="72" fillId="19" borderId="50" xfId="0" applyFont="1" applyFill="1" applyBorder="1" applyAlignment="1">
      <alignment horizontal="left" vertical="center" wrapText="1" indent="1"/>
    </xf>
    <xf numFmtId="0" fontId="114" fillId="3" borderId="0" xfId="0" applyFont="1" applyFill="1" applyAlignment="1">
      <alignment horizontal="center" vertical="top" wrapText="1"/>
    </xf>
    <xf numFmtId="0" fontId="68" fillId="0" borderId="0" xfId="0" applyFont="1" applyAlignment="1">
      <alignment horizontal="left" vertical="top" wrapText="1"/>
    </xf>
    <xf numFmtId="1" fontId="106" fillId="0" borderId="0" xfId="0" applyNumberFormat="1" applyFont="1" applyAlignment="1">
      <alignment horizontal="left" vertical="center" wrapText="1"/>
    </xf>
    <xf numFmtId="0" fontId="94" fillId="16" borderId="12" xfId="0" applyFont="1" applyFill="1" applyBorder="1" applyAlignment="1">
      <alignment horizontal="center" vertical="center"/>
    </xf>
    <xf numFmtId="0" fontId="94" fillId="16" borderId="8" xfId="0" applyFont="1" applyFill="1" applyBorder="1" applyAlignment="1">
      <alignment horizontal="center" vertical="center"/>
    </xf>
    <xf numFmtId="0" fontId="52" fillId="0" borderId="0" xfId="0" applyFont="1" applyAlignment="1">
      <alignment horizontal="center" vertical="top" wrapText="1"/>
    </xf>
    <xf numFmtId="1" fontId="53" fillId="0" borderId="0" xfId="0" applyNumberFormat="1" applyFont="1" applyAlignment="1">
      <alignment horizontal="center" vertical="center" wrapText="1"/>
    </xf>
    <xf numFmtId="0" fontId="9" fillId="3" borderId="0" xfId="0" applyFont="1" applyFill="1" applyAlignment="1">
      <alignment horizontal="center"/>
    </xf>
    <xf numFmtId="0" fontId="95" fillId="3" borderId="0" xfId="0" applyFont="1" applyFill="1" applyAlignment="1">
      <alignment horizontal="center" vertical="center"/>
    </xf>
    <xf numFmtId="0" fontId="104" fillId="16" borderId="52" xfId="0" applyFont="1" applyFill="1" applyBorder="1" applyAlignment="1">
      <alignment horizontal="center" vertical="center"/>
    </xf>
    <xf numFmtId="0" fontId="104" fillId="16" borderId="57" xfId="0" applyFont="1" applyFill="1" applyBorder="1" applyAlignment="1">
      <alignment horizontal="center" vertical="center"/>
    </xf>
    <xf numFmtId="0" fontId="104" fillId="16" borderId="34" xfId="0" applyFont="1" applyFill="1" applyBorder="1" applyAlignment="1">
      <alignment horizontal="center" vertical="center"/>
    </xf>
    <xf numFmtId="0" fontId="105" fillId="3" borderId="70" xfId="0" applyFont="1" applyFill="1" applyBorder="1" applyAlignment="1">
      <alignment horizontal="center" vertical="center"/>
    </xf>
    <xf numFmtId="0" fontId="105" fillId="3" borderId="71" xfId="0" applyFont="1" applyFill="1" applyBorder="1" applyAlignment="1">
      <alignment horizontal="center" vertical="center"/>
    </xf>
    <xf numFmtId="0" fontId="105" fillId="3" borderId="54" xfId="0" applyFont="1" applyFill="1" applyBorder="1" applyAlignment="1">
      <alignment horizontal="center" vertical="center"/>
    </xf>
    <xf numFmtId="0" fontId="105" fillId="3" borderId="3" xfId="0" applyFont="1" applyFill="1" applyBorder="1" applyAlignment="1">
      <alignment horizontal="center" vertical="center"/>
    </xf>
    <xf numFmtId="0" fontId="105" fillId="3" borderId="72" xfId="0" applyFont="1" applyFill="1" applyBorder="1" applyAlignment="1">
      <alignment horizontal="center" vertical="center"/>
    </xf>
    <xf numFmtId="0" fontId="105" fillId="3" borderId="73" xfId="0" applyFont="1" applyFill="1" applyBorder="1" applyAlignment="1">
      <alignment horizontal="center" vertical="center"/>
    </xf>
    <xf numFmtId="0" fontId="95" fillId="0" borderId="0" xfId="0" applyFont="1" applyAlignment="1">
      <alignment horizontal="center" vertical="center"/>
    </xf>
    <xf numFmtId="0" fontId="105" fillId="0" borderId="70" xfId="0" applyFont="1" applyBorder="1" applyAlignment="1">
      <alignment horizontal="center" vertical="center"/>
    </xf>
    <xf numFmtId="0" fontId="105" fillId="0" borderId="71" xfId="0" applyFont="1" applyBorder="1" applyAlignment="1">
      <alignment horizontal="center" vertical="center"/>
    </xf>
    <xf numFmtId="0" fontId="105" fillId="0" borderId="54" xfId="0" applyFont="1" applyBorder="1" applyAlignment="1">
      <alignment horizontal="center" vertical="center"/>
    </xf>
    <xf numFmtId="0" fontId="105" fillId="0" borderId="3" xfId="0" applyFont="1" applyBorder="1" applyAlignment="1">
      <alignment horizontal="center" vertical="center"/>
    </xf>
    <xf numFmtId="0" fontId="105" fillId="0" borderId="72" xfId="0" applyFont="1" applyBorder="1" applyAlignment="1">
      <alignment horizontal="center" vertical="center"/>
    </xf>
    <xf numFmtId="0" fontId="105" fillId="0" borderId="73" xfId="0" applyFont="1" applyBorder="1" applyAlignment="1">
      <alignment horizontal="center" vertical="center"/>
    </xf>
    <xf numFmtId="0" fontId="0" fillId="3" borderId="0" xfId="0" applyFill="1" applyAlignment="1">
      <alignment horizontal="left" vertical="top" wrapText="1"/>
    </xf>
    <xf numFmtId="0" fontId="111" fillId="3" borderId="3" xfId="0" applyFont="1" applyFill="1" applyBorder="1" applyAlignment="1">
      <alignment horizontal="center" vertical="center" wrapText="1"/>
    </xf>
    <xf numFmtId="0" fontId="111" fillId="3" borderId="0" xfId="0" applyFont="1" applyFill="1" applyAlignment="1">
      <alignment horizontal="center" vertical="center" wrapText="1"/>
    </xf>
    <xf numFmtId="0" fontId="59" fillId="3" borderId="1" xfId="0" applyFont="1" applyFill="1" applyBorder="1" applyAlignment="1">
      <alignment horizontal="left"/>
    </xf>
    <xf numFmtId="0" fontId="59" fillId="3" borderId="2" xfId="0" applyFont="1" applyFill="1" applyBorder="1" applyAlignment="1">
      <alignment horizontal="left"/>
    </xf>
    <xf numFmtId="0" fontId="59" fillId="3" borderId="33" xfId="0" applyFont="1" applyFill="1" applyBorder="1" applyAlignment="1">
      <alignment horizontal="left"/>
    </xf>
    <xf numFmtId="0" fontId="75" fillId="3" borderId="3" xfId="0" quotePrefix="1" applyFont="1" applyFill="1" applyBorder="1" applyAlignment="1">
      <alignment horizontal="left" vertical="top" wrapText="1"/>
    </xf>
    <xf numFmtId="0" fontId="0" fillId="3" borderId="54" xfId="0" applyFill="1" applyBorder="1" applyAlignment="1">
      <alignment horizontal="left" vertical="top" wrapText="1"/>
    </xf>
    <xf numFmtId="0" fontId="90" fillId="3" borderId="14" xfId="96" applyFill="1" applyBorder="1" applyAlignment="1" applyProtection="1">
      <alignment horizontal="left" vertical="top" wrapText="1"/>
    </xf>
    <xf numFmtId="0" fontId="90" fillId="3" borderId="55" xfId="96" applyFill="1" applyBorder="1" applyAlignment="1" applyProtection="1">
      <alignment horizontal="left" vertical="top" wrapText="1"/>
    </xf>
    <xf numFmtId="0" fontId="90" fillId="3" borderId="15" xfId="96" applyFill="1" applyBorder="1" applyAlignment="1" applyProtection="1">
      <alignment horizontal="left" vertical="top" wrapText="1"/>
    </xf>
    <xf numFmtId="0" fontId="0" fillId="3" borderId="1" xfId="0" applyFill="1" applyBorder="1" applyAlignment="1">
      <alignment horizontal="left" vertical="top" wrapText="1"/>
    </xf>
    <xf numFmtId="0" fontId="0" fillId="3" borderId="2" xfId="0" applyFill="1" applyBorder="1" applyAlignment="1">
      <alignment horizontal="left" vertical="top" wrapText="1"/>
    </xf>
    <xf numFmtId="0" fontId="0" fillId="3" borderId="33" xfId="0" applyFill="1" applyBorder="1" applyAlignment="1">
      <alignment horizontal="left" vertical="top" wrapText="1"/>
    </xf>
    <xf numFmtId="0" fontId="0" fillId="3" borderId="3" xfId="0" applyFill="1" applyBorder="1" applyAlignment="1">
      <alignment horizontal="left" vertical="top" wrapText="1"/>
    </xf>
    <xf numFmtId="0" fontId="1" fillId="0" borderId="0" xfId="0" applyFont="1" applyAlignment="1">
      <alignment horizontal="center"/>
    </xf>
    <xf numFmtId="0" fontId="0" fillId="0" borderId="0" xfId="0" applyAlignment="1">
      <alignment horizontal="center"/>
    </xf>
  </cellXfs>
  <cellStyles count="97">
    <cellStyle name="Comma" xfId="1" builtinId="3"/>
    <cellStyle name="Comma 2" xfId="6" xr:uid="{61B8BA61-2B0C-47DF-B481-4F0A9DBF01FD}"/>
    <cellStyle name="Comma 2 2" xfId="10" xr:uid="{0861949B-CE60-49DE-9CCA-E3FA76221003}"/>
    <cellStyle name="Comma 2 2 2" xfId="20" xr:uid="{3FB91674-9B25-4F9F-B6EE-804651659F58}"/>
    <cellStyle name="Comma 2 2 2 2" xfId="39" xr:uid="{D2186D09-C264-4816-9767-74829DFAC4B8}"/>
    <cellStyle name="Comma 2 2 2 2 2" xfId="75" xr:uid="{24CFF963-637D-4065-8EAB-25A402ADCB17}"/>
    <cellStyle name="Comma 2 2 2 3" xfId="57" xr:uid="{6B8A11F7-4A53-4117-B3F6-00DC5161C29E}"/>
    <cellStyle name="Comma 2 2 2 3 2" xfId="93" xr:uid="{368635B2-47C0-4153-BC8C-ED7304F63FE6}"/>
    <cellStyle name="Comma 2 2 3" xfId="30" xr:uid="{2B057437-5A9D-4EFE-A042-3E7F853DE8E3}"/>
    <cellStyle name="Comma 2 2 3 2" xfId="66" xr:uid="{BB3213E8-EA6C-415D-B6C4-2F7BCA89CCE7}"/>
    <cellStyle name="Comma 2 2 4" xfId="48" xr:uid="{F6BF77AD-F47B-4B63-86E2-E3281C09B4D4}"/>
    <cellStyle name="Comma 2 2 4 2" xfId="84" xr:uid="{53F943DD-3B5C-453E-805A-9DE11D6AB7E5}"/>
    <cellStyle name="Comma 2 3" xfId="16" xr:uid="{FD94D491-F751-4C07-8462-70FEB39DB579}"/>
    <cellStyle name="Comma 2 3 2" xfId="35" xr:uid="{01E1EC83-F910-40D0-A640-CC4E684C99AA}"/>
    <cellStyle name="Comma 2 3 2 2" xfId="71" xr:uid="{72906857-A0B6-4536-8601-9980F998D47B}"/>
    <cellStyle name="Comma 2 3 3" xfId="53" xr:uid="{3B279DDB-E89C-4791-9EAD-6842E72C58D9}"/>
    <cellStyle name="Comma 2 3 3 2" xfId="89" xr:uid="{2F6E12A2-C5AB-4D3D-A641-41248A356CF3}"/>
    <cellStyle name="Comma 2 4" xfId="26" xr:uid="{E73E66F6-E5B7-40C4-AA09-771EF35AE212}"/>
    <cellStyle name="Comma 2 4 2" xfId="62" xr:uid="{D6E40D2E-7348-4B81-ACFA-1CA492E096FE}"/>
    <cellStyle name="Comma 2 5" xfId="44" xr:uid="{CC9A0D9F-F3E5-4B51-93BB-7B96109645DC}"/>
    <cellStyle name="Comma 2 5 2" xfId="80" xr:uid="{011DE976-DA79-46AE-8FD1-239200A974A9}"/>
    <cellStyle name="Comma 3" xfId="8" xr:uid="{E82F6341-5BEA-41FB-B11B-E0717FC8C030}"/>
    <cellStyle name="Comma 3 2" xfId="18" xr:uid="{6ACE61B3-E01B-4F6A-BA24-CFE5FD515C39}"/>
    <cellStyle name="Comma 3 2 2" xfId="37" xr:uid="{EA70336F-2582-4D2C-9A62-788472222D70}"/>
    <cellStyle name="Comma 3 2 2 2" xfId="73" xr:uid="{1F514B85-CE45-48A1-9350-8D2FD2C91CE5}"/>
    <cellStyle name="Comma 3 2 3" xfId="55" xr:uid="{CC1FEBC2-F3AB-41CE-AF9F-3DAFD8A3D06D}"/>
    <cellStyle name="Comma 3 2 3 2" xfId="91" xr:uid="{DDB6084E-5ED1-43FE-ABC1-03E60A22DFFD}"/>
    <cellStyle name="Comma 3 3" xfId="28" xr:uid="{30FC0FA1-D5AE-4E64-97FB-2EAB0525C7ED}"/>
    <cellStyle name="Comma 3 3 2" xfId="64" xr:uid="{AD7012BB-07E2-4216-9258-84B8E05A9A17}"/>
    <cellStyle name="Comma 3 4" xfId="46" xr:uid="{1769B75E-7179-4A64-AD98-5C8D051C1000}"/>
    <cellStyle name="Comma 3 4 2" xfId="82" xr:uid="{38A48B0A-A872-4799-A314-5F5AD3049FFD}"/>
    <cellStyle name="Comma 4" xfId="13" xr:uid="{6A84C4D7-C5D9-43FD-8A65-0876DA2E3D17}"/>
    <cellStyle name="Comma 4 2" xfId="22" xr:uid="{7A4D34B5-08BC-4BAD-AD01-F73B210B7938}"/>
    <cellStyle name="Comma 4 2 2" xfId="41" xr:uid="{1F87D742-DB03-4D0F-BB2E-196ED10DDA7A}"/>
    <cellStyle name="Comma 4 2 2 2" xfId="77" xr:uid="{142726C3-5650-4D88-9B34-859556BE9D96}"/>
    <cellStyle name="Comma 4 2 3" xfId="59" xr:uid="{62EB098A-A53A-46B9-96FF-001C4B818C76}"/>
    <cellStyle name="Comma 4 2 3 2" xfId="95" xr:uid="{37390BEA-6DC4-4619-9E59-8D3E49EF357B}"/>
    <cellStyle name="Comma 4 3" xfId="32" xr:uid="{9E9D7AA8-D87B-4260-B559-3D7E0ABC69E8}"/>
    <cellStyle name="Comma 4 3 2" xfId="68" xr:uid="{FE3F7E1F-CD82-4F33-9460-03087935DE70}"/>
    <cellStyle name="Comma 4 4" xfId="50" xr:uid="{FD6FB53C-00CD-45F2-A801-8494E3D39E04}"/>
    <cellStyle name="Comma 4 4 2" xfId="86" xr:uid="{BC47168A-262B-45F8-99A6-682530A4C140}"/>
    <cellStyle name="Comma 5" xfId="14" xr:uid="{A1423D79-0A40-4F7B-B495-D8D4225F9BA2}"/>
    <cellStyle name="Comma 5 2" xfId="33" xr:uid="{65D6873F-82F5-4B10-B423-14988E5E4EB1}"/>
    <cellStyle name="Comma 5 2 2" xfId="69" xr:uid="{EC08D559-4A6D-4DE9-864E-806BE1BA9BB9}"/>
    <cellStyle name="Comma 5 3" xfId="51" xr:uid="{595A68BD-FA01-4258-A3AE-16CE54936D9A}"/>
    <cellStyle name="Comma 5 3 2" xfId="87" xr:uid="{2237F04C-1C68-43D6-9F0D-5543E83E02F4}"/>
    <cellStyle name="Comma 6" xfId="24" xr:uid="{631F3628-21D0-4849-B9C7-FEA74FE3E674}"/>
    <cellStyle name="Comma 6 2" xfId="60" xr:uid="{AB00121E-F8E1-415A-AA40-59309805F181}"/>
    <cellStyle name="Comma 7" xfId="42" xr:uid="{8472F185-80B0-4E46-8BD9-4EB2E9619564}"/>
    <cellStyle name="Comma 7 2" xfId="78" xr:uid="{50A7FC2B-2602-4478-9BF6-4E7B216E1CDC}"/>
    <cellStyle name="Currency" xfId="2" builtinId="4"/>
    <cellStyle name="Currency 2" xfId="7" xr:uid="{591BEE69-3CD8-458C-98BC-0827EFC63E91}"/>
    <cellStyle name="Currency 2 2" xfId="11" xr:uid="{985ADA11-8120-413E-A512-10EA1C461118}"/>
    <cellStyle name="Currency 2 2 2" xfId="21" xr:uid="{7635D78B-0FC0-486F-B742-6DE5C54EEAC9}"/>
    <cellStyle name="Currency 2 2 2 2" xfId="40" xr:uid="{9BF0C15D-3E5E-49F7-9AC0-BD09B784B76F}"/>
    <cellStyle name="Currency 2 2 2 2 2" xfId="76" xr:uid="{B5D83950-8F71-4CBE-A0ED-E87BD538CF33}"/>
    <cellStyle name="Currency 2 2 2 3" xfId="58" xr:uid="{08F2BD84-BF50-486F-BCA9-8C50858FC3F5}"/>
    <cellStyle name="Currency 2 2 2 3 2" xfId="94" xr:uid="{5EC5D821-905E-433C-9E4A-EABE80597336}"/>
    <cellStyle name="Currency 2 2 3" xfId="31" xr:uid="{991DF929-A528-48F3-946E-FFD6F06368DD}"/>
    <cellStyle name="Currency 2 2 3 2" xfId="67" xr:uid="{CDF51426-E2CE-4443-9E68-120D2F45BBC5}"/>
    <cellStyle name="Currency 2 2 4" xfId="49" xr:uid="{D2600D01-6B82-49C6-92F8-2FEB18CFD0C0}"/>
    <cellStyle name="Currency 2 2 4 2" xfId="85" xr:uid="{833662B9-4DDF-4E92-82F5-83685FA5E8D2}"/>
    <cellStyle name="Currency 2 3" xfId="17" xr:uid="{09FB69CD-DE99-496C-A733-6BB9BE499D0C}"/>
    <cellStyle name="Currency 2 3 2" xfId="36" xr:uid="{36DFC3D7-FB85-4FEF-A907-AE542CAC279F}"/>
    <cellStyle name="Currency 2 3 2 2" xfId="72" xr:uid="{D1B5493C-74F1-4494-8CA6-1A66A811D112}"/>
    <cellStyle name="Currency 2 3 3" xfId="54" xr:uid="{1257690E-C48F-4B2C-A8C7-89E556F974CB}"/>
    <cellStyle name="Currency 2 3 3 2" xfId="90" xr:uid="{A12A2D45-6818-4393-A53F-817C0F14067C}"/>
    <cellStyle name="Currency 2 4" xfId="27" xr:uid="{6A11D766-AD67-4F8F-AC49-701596D807EB}"/>
    <cellStyle name="Currency 2 4 2" xfId="63" xr:uid="{EF20A2B8-1163-4D64-843E-62882761BFA8}"/>
    <cellStyle name="Currency 2 5" xfId="45" xr:uid="{CA46D511-9787-48C1-BD8F-9CAB135A6BCF}"/>
    <cellStyle name="Currency 2 5 2" xfId="81" xr:uid="{92689284-8370-4F45-8C8E-12EA08FEB49F}"/>
    <cellStyle name="Currency 3" xfId="9" xr:uid="{4EC64FBE-AAFE-40AF-BA73-A39E4A94D060}"/>
    <cellStyle name="Currency 3 2" xfId="19" xr:uid="{02BB9DA0-1C31-49A2-A7E5-A6060067D0AF}"/>
    <cellStyle name="Currency 3 2 2" xfId="38" xr:uid="{AB4CF624-315C-4E0F-A67A-97B9209B0239}"/>
    <cellStyle name="Currency 3 2 2 2" xfId="74" xr:uid="{39419735-9D74-47A7-8CBC-23BEEE55E2F0}"/>
    <cellStyle name="Currency 3 2 3" xfId="56" xr:uid="{7259DFB2-7F00-469A-9131-5A0B74B5E82B}"/>
    <cellStyle name="Currency 3 2 3 2" xfId="92" xr:uid="{60861A86-9CFA-41BE-BCCC-C6CB061C2C10}"/>
    <cellStyle name="Currency 3 3" xfId="29" xr:uid="{A7313E77-A81D-4210-A4C9-9C2A61580D8F}"/>
    <cellStyle name="Currency 3 3 2" xfId="65" xr:uid="{8A3C3CB9-1206-4230-8413-9C743B0DDA39}"/>
    <cellStyle name="Currency 3 4" xfId="47" xr:uid="{ED180A1E-7D13-4E96-BB3A-136BE0F2B5BB}"/>
    <cellStyle name="Currency 3 4 2" xfId="83" xr:uid="{65FEE424-68A6-40B1-AF9A-BA8E8D0E289C}"/>
    <cellStyle name="Currency 4" xfId="15" xr:uid="{51FAA26F-E333-42DB-8697-8438ECC56CD3}"/>
    <cellStyle name="Currency 4 2" xfId="34" xr:uid="{1753E0E3-EE61-489D-AF6A-0FB8B95C7BA9}"/>
    <cellStyle name="Currency 4 2 2" xfId="70" xr:uid="{0627CA21-65F6-4C14-BF73-A5C08DDCB09A}"/>
    <cellStyle name="Currency 4 3" xfId="52" xr:uid="{560D1D1A-FB0D-40BC-ABB6-FF870937C9ED}"/>
    <cellStyle name="Currency 4 3 2" xfId="88" xr:uid="{07644D15-153D-4D40-AAA8-4F4799872DC7}"/>
    <cellStyle name="Currency 5" xfId="25" xr:uid="{79A32012-A2A0-4709-96A4-6B8794A9E5F7}"/>
    <cellStyle name="Currency 5 2" xfId="61" xr:uid="{2373CC3E-AB80-4E1E-B925-BEA13027B8FE}"/>
    <cellStyle name="Currency 6" xfId="43" xr:uid="{EA075510-7AAB-4A79-9B5E-914F9F3126CC}"/>
    <cellStyle name="Currency 6 2" xfId="79" xr:uid="{1D2D8624-063B-46BE-9E56-DED04149C245}"/>
    <cellStyle name="Hyperlink" xfId="96" builtinId="8"/>
    <cellStyle name="Hyperlink 2" xfId="5" xr:uid="{7D9A47CC-2D52-476B-965C-B01514013AC4}"/>
    <cellStyle name="Hyperlink 3" xfId="12" xr:uid="{F5BD591B-62CA-440D-8DCA-F2381A01BA61}"/>
    <cellStyle name="Normal" xfId="0" builtinId="0"/>
    <cellStyle name="Normal 2 2" xfId="4" xr:uid="{039B3DEC-2BEA-4E01-85DA-14ACA3975CD9}"/>
    <cellStyle name="Normal 21" xfId="3" xr:uid="{9C005FA8-DFAD-46C5-B924-D8AFE293F0E1}"/>
    <cellStyle name="Percent" xfId="23" builtinId="5"/>
  </cellStyles>
  <dxfs count="601">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4" tint="0.39994506668294322"/>
        </patternFill>
      </fill>
    </dxf>
    <dxf>
      <fill>
        <patternFill>
          <bgColor theme="5" tint="0.39994506668294322"/>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ill>
        <patternFill>
          <bgColor theme="0"/>
        </patternFill>
      </fill>
    </dxf>
    <dxf>
      <fill>
        <patternFill>
          <bgColor theme="1" tint="0.34998626667073579"/>
        </patternFill>
      </fill>
    </dxf>
    <dxf>
      <fill>
        <patternFill>
          <bgColor theme="5" tint="0.39994506668294322"/>
        </patternFill>
      </fill>
    </dxf>
    <dxf>
      <font>
        <color auto="1"/>
      </font>
      <fill>
        <patternFill>
          <bgColor theme="5" tint="0.39994506668294322"/>
        </patternFill>
      </fill>
    </dxf>
    <dxf>
      <fill>
        <patternFill>
          <bgColor rgb="FFFF0000"/>
        </patternFill>
      </fill>
    </dxf>
    <dxf>
      <font>
        <color rgb="FFFF0000"/>
      </font>
      <fill>
        <patternFill patternType="none">
          <bgColor auto="1"/>
        </patternFill>
      </fill>
    </dxf>
    <dxf>
      <fill>
        <patternFill>
          <bgColor rgb="FFFF0000"/>
        </patternFill>
      </fill>
    </dxf>
    <dxf>
      <fill>
        <patternFill>
          <bgColor theme="2"/>
        </patternFill>
      </fill>
    </dxf>
    <dxf>
      <fill>
        <patternFill>
          <bgColor theme="2"/>
        </patternFill>
      </fill>
    </dxf>
    <dxf>
      <fill>
        <patternFill>
          <bgColor theme="2"/>
        </patternFill>
      </fill>
    </dxf>
    <dxf>
      <fill>
        <patternFill>
          <bgColor theme="3" tint="0.39994506668294322"/>
        </patternFill>
      </fill>
    </dxf>
    <dxf>
      <font>
        <b val="0"/>
        <i val="0"/>
        <strike val="0"/>
        <condense val="0"/>
        <extend val="0"/>
        <outline val="0"/>
        <shadow val="0"/>
        <u val="none"/>
        <vertAlign val="baseline"/>
        <sz val="11"/>
        <color theme="1"/>
        <name val="Arial"/>
        <family val="2"/>
        <scheme val="minor"/>
      </font>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protection locked="1" hidden="0"/>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fill>
        <patternFill patternType="none">
          <fgColor indexed="64"/>
          <bgColor auto="1"/>
        </patternFill>
      </fill>
    </dxf>
    <dxf>
      <font>
        <b/>
        <i val="0"/>
        <strike val="0"/>
        <condense val="0"/>
        <extend val="0"/>
        <outline val="0"/>
        <shadow val="0"/>
        <u val="none"/>
        <vertAlign val="baseline"/>
        <sz val="11"/>
        <color theme="0"/>
        <name val="Arial"/>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protection locked="1" hidden="0"/>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fill>
        <patternFill patternType="none">
          <fgColor indexed="64"/>
          <bgColor auto="1"/>
        </patternFill>
      </fill>
    </dxf>
    <dxf>
      <font>
        <b/>
        <i val="0"/>
        <strike val="0"/>
        <condense val="0"/>
        <extend val="0"/>
        <outline val="0"/>
        <shadow val="0"/>
        <u val="none"/>
        <vertAlign val="baseline"/>
        <sz val="11"/>
        <color theme="0"/>
        <name val="Arial"/>
        <family val="2"/>
        <scheme val="minor"/>
      </font>
      <fill>
        <patternFill patternType="none">
          <fgColor indexed="64"/>
          <bgColor auto="1"/>
        </patternFill>
      </fill>
      <alignment horizontal="general" vertical="center" textRotation="0" wrapText="0" indent="0" justifyLastLine="0" shrinkToFit="0" readingOrder="0"/>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ont>
        <color theme="0"/>
      </font>
      <fill>
        <patternFill>
          <bgColor theme="0"/>
        </patternFill>
      </fill>
      <border>
        <left/>
        <right/>
        <bottom/>
      </border>
    </dxf>
    <dxf>
      <font>
        <color theme="0"/>
      </font>
      <fill>
        <patternFill>
          <bgColor theme="0"/>
        </patternFill>
      </fill>
      <border>
        <left/>
        <right/>
        <bottom/>
      </border>
    </dxf>
    <dxf>
      <font>
        <color theme="0"/>
      </font>
      <fill>
        <patternFill>
          <bgColor theme="0"/>
        </patternFill>
      </fill>
      <border>
        <left/>
        <right/>
        <bottom/>
      </border>
    </dxf>
    <dxf>
      <font>
        <color theme="0"/>
      </font>
      <fill>
        <patternFill>
          <bgColor theme="0"/>
        </patternFill>
      </fill>
      <border>
        <left/>
        <right/>
        <bottom/>
      </border>
    </dxf>
    <dxf>
      <font>
        <color theme="0"/>
      </font>
      <fill>
        <patternFill>
          <bgColor theme="0"/>
        </patternFill>
      </fill>
      <border>
        <left/>
        <right/>
        <bottom/>
      </border>
    </dxf>
    <dxf>
      <font>
        <color theme="0"/>
      </font>
      <fill>
        <patternFill>
          <bgColor theme="0"/>
        </patternFill>
      </fill>
      <border>
        <left/>
        <right/>
        <bottom/>
      </border>
    </dxf>
    <dxf>
      <fill>
        <patternFill>
          <bgColor rgb="FFA70000"/>
        </patternFill>
      </fill>
    </dxf>
    <dxf>
      <fill>
        <patternFill>
          <bgColor rgb="FFE00000"/>
        </patternFill>
      </fill>
    </dxf>
    <dxf>
      <fill>
        <patternFill>
          <bgColor rgb="FFFE0000"/>
        </patternFill>
      </fill>
    </dxf>
    <dxf>
      <fill>
        <patternFill>
          <bgColor rgb="FFFF7D01"/>
        </patternFill>
      </fill>
    </dxf>
    <dxf>
      <fill>
        <patternFill>
          <bgColor rgb="FFFECC44"/>
        </patternFill>
      </fill>
    </dxf>
    <dxf>
      <fill>
        <patternFill>
          <bgColor rgb="FFFEFF33"/>
        </patternFill>
      </fill>
    </dxf>
    <dxf>
      <fill>
        <patternFill>
          <bgColor rgb="FFA9C801"/>
        </patternFill>
      </fill>
    </dxf>
    <dxf>
      <fill>
        <patternFill>
          <bgColor rgb="FF46AA50"/>
        </patternFill>
      </fill>
    </dxf>
    <dxf>
      <fill>
        <patternFill>
          <bgColor rgb="FF008231"/>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theme="5"/>
        </patternFill>
      </fill>
    </dxf>
    <dxf>
      <fill>
        <patternFill>
          <bgColor rgb="FFFF0000"/>
        </patternFill>
      </fill>
    </dxf>
    <dxf>
      <font>
        <color theme="2" tint="-0.499984740745262"/>
      </font>
      <fill>
        <patternFill>
          <bgColor theme="2" tint="-0.499984740745262"/>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ill>
        <patternFill>
          <bgColor rgb="FFFF0000"/>
        </patternFill>
      </fill>
    </dxf>
    <dxf>
      <fill>
        <patternFill>
          <bgColor theme="2"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rgb="FFC9E6DB"/>
      </font>
    </dxf>
    <dxf>
      <font>
        <b/>
        <i val="0"/>
        <color theme="0"/>
      </font>
    </dxf>
    <dxf>
      <font>
        <b/>
        <i val="0"/>
        <color rgb="FF269C6F"/>
      </font>
    </dxf>
    <dxf>
      <font>
        <b/>
        <i val="0"/>
        <color theme="0"/>
      </font>
    </dxf>
    <dxf>
      <font>
        <b/>
        <i val="0"/>
        <color rgb="FF269C6F"/>
      </font>
    </dxf>
    <dxf>
      <font>
        <b/>
        <i val="0"/>
        <color theme="0"/>
      </font>
    </dxf>
    <dxf>
      <font>
        <b/>
        <i val="0"/>
        <color rgb="FF269C6F"/>
      </font>
    </dxf>
    <dxf>
      <font>
        <b/>
        <i val="0"/>
        <color rgb="FFFE0000"/>
      </font>
    </dxf>
    <dxf>
      <fill>
        <patternFill>
          <bgColor rgb="FFFF0000"/>
        </patternFill>
      </fill>
    </dxf>
    <dxf>
      <fill>
        <patternFill>
          <bgColor rgb="FFFF0000"/>
        </patternFill>
      </fill>
    </dxf>
    <dxf>
      <fill>
        <patternFill>
          <bgColor theme="5"/>
        </patternFill>
      </fill>
    </dxf>
    <dxf>
      <fill>
        <patternFill>
          <bgColor rgb="FFFF0000"/>
        </patternFill>
      </fill>
    </dxf>
    <dxf>
      <font>
        <color theme="2" tint="-0.499984740745262"/>
      </font>
      <fill>
        <patternFill>
          <bgColor theme="2" tint="-0.499984740745262"/>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ill>
        <patternFill>
          <bgColor rgb="FFFF0000"/>
        </patternFill>
      </fill>
    </dxf>
    <dxf>
      <fill>
        <patternFill>
          <bgColor theme="2"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rgb="FFC9E6DB"/>
      </font>
    </dxf>
    <dxf>
      <font>
        <b/>
        <i val="0"/>
        <color theme="0"/>
      </font>
    </dxf>
    <dxf>
      <font>
        <b/>
        <i val="0"/>
        <color rgb="FF269C6F"/>
      </font>
    </dxf>
    <dxf>
      <font>
        <b/>
        <i val="0"/>
        <color theme="0"/>
      </font>
    </dxf>
    <dxf>
      <font>
        <b/>
        <i val="0"/>
        <color rgb="FF269C6F"/>
      </font>
    </dxf>
    <dxf>
      <font>
        <b/>
        <i val="0"/>
        <color theme="0"/>
      </font>
    </dxf>
    <dxf>
      <font>
        <b/>
        <i val="0"/>
        <color rgb="FF269C6F"/>
      </font>
    </dxf>
    <dxf>
      <font>
        <b/>
        <i val="0"/>
        <color rgb="FFFE0000"/>
      </font>
    </dxf>
    <dxf>
      <fill>
        <patternFill>
          <bgColor rgb="FFFF0000"/>
        </patternFill>
      </fill>
    </dxf>
    <dxf>
      <fill>
        <patternFill>
          <bgColor rgb="FFFF0000"/>
        </patternFill>
      </fill>
    </dxf>
    <dxf>
      <fill>
        <patternFill>
          <bgColor theme="5"/>
        </patternFill>
      </fill>
    </dxf>
    <dxf>
      <fill>
        <patternFill>
          <bgColor rgb="FFFF0000"/>
        </patternFill>
      </fill>
    </dxf>
    <dxf>
      <font>
        <color theme="2" tint="-0.499984740745262"/>
      </font>
      <fill>
        <patternFill>
          <bgColor theme="2" tint="-0.499984740745262"/>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ill>
        <patternFill>
          <bgColor rgb="FFFF0000"/>
        </patternFill>
      </fill>
    </dxf>
    <dxf>
      <fill>
        <patternFill>
          <bgColor theme="2"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rgb="FFC9E6DB"/>
      </font>
    </dxf>
    <dxf>
      <font>
        <b/>
        <i val="0"/>
        <color theme="0"/>
      </font>
    </dxf>
    <dxf>
      <font>
        <b/>
        <i val="0"/>
        <color rgb="FF269C6F"/>
      </font>
    </dxf>
    <dxf>
      <font>
        <b/>
        <i val="0"/>
        <color theme="0"/>
      </font>
    </dxf>
    <dxf>
      <font>
        <b/>
        <i val="0"/>
        <color rgb="FF269C6F"/>
      </font>
    </dxf>
    <dxf>
      <font>
        <b/>
        <i val="0"/>
        <color theme="0"/>
      </font>
    </dxf>
    <dxf>
      <font>
        <b/>
        <i val="0"/>
        <color rgb="FF269C6F"/>
      </font>
    </dxf>
    <dxf>
      <font>
        <b/>
        <i val="0"/>
        <color rgb="FFFE0000"/>
      </font>
    </dxf>
    <dxf>
      <fill>
        <patternFill>
          <bgColor rgb="FFFF0000"/>
        </patternFill>
      </fill>
    </dxf>
    <dxf>
      <fill>
        <patternFill>
          <bgColor rgb="FFFF0000"/>
        </patternFill>
      </fill>
    </dxf>
    <dxf>
      <fill>
        <patternFill>
          <bgColor theme="5"/>
        </patternFill>
      </fill>
    </dxf>
    <dxf>
      <fill>
        <patternFill>
          <bgColor rgb="FFFF0000"/>
        </patternFill>
      </fill>
    </dxf>
    <dxf>
      <font>
        <color theme="2" tint="-0.499984740745262"/>
      </font>
      <fill>
        <patternFill>
          <bgColor theme="2" tint="-0.499984740745262"/>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ill>
        <patternFill>
          <bgColor rgb="FFFF0000"/>
        </patternFill>
      </fill>
    </dxf>
    <dxf>
      <fill>
        <patternFill>
          <bgColor theme="2"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rgb="FFC9E6DB"/>
      </font>
    </dxf>
    <dxf>
      <font>
        <b/>
        <i val="0"/>
        <color theme="0"/>
      </font>
    </dxf>
    <dxf>
      <font>
        <b/>
        <i val="0"/>
        <color rgb="FF269C6F"/>
      </font>
    </dxf>
    <dxf>
      <font>
        <b/>
        <i val="0"/>
        <color theme="0"/>
      </font>
    </dxf>
    <dxf>
      <font>
        <b/>
        <i val="0"/>
        <color rgb="FF269C6F"/>
      </font>
    </dxf>
    <dxf>
      <font>
        <b/>
        <i val="0"/>
        <color theme="0"/>
      </font>
    </dxf>
    <dxf>
      <font>
        <b/>
        <i val="0"/>
        <color rgb="FF269C6F"/>
      </font>
    </dxf>
    <dxf>
      <font>
        <b/>
        <i val="0"/>
        <color rgb="FFFE0000"/>
      </font>
    </dxf>
    <dxf>
      <fill>
        <patternFill>
          <bgColor rgb="FFFF0000"/>
        </patternFill>
      </fill>
    </dxf>
    <dxf>
      <fill>
        <patternFill>
          <bgColor rgb="FFFF0000"/>
        </patternFill>
      </fill>
    </dxf>
    <dxf>
      <fill>
        <patternFill>
          <bgColor theme="5"/>
        </patternFill>
      </fill>
    </dxf>
    <dxf>
      <fill>
        <patternFill>
          <bgColor rgb="FFFF0000"/>
        </patternFill>
      </fill>
    </dxf>
    <dxf>
      <font>
        <color theme="2" tint="-0.499984740745262"/>
      </font>
      <fill>
        <patternFill>
          <bgColor theme="2" tint="-0.499984740745262"/>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ill>
        <patternFill>
          <bgColor rgb="FFFF0000"/>
        </patternFill>
      </fill>
    </dxf>
    <dxf>
      <fill>
        <patternFill>
          <bgColor theme="2"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rgb="FFC9E6DB"/>
      </font>
    </dxf>
    <dxf>
      <font>
        <b/>
        <i val="0"/>
        <color theme="0"/>
      </font>
    </dxf>
    <dxf>
      <font>
        <b/>
        <i val="0"/>
        <color rgb="FF269C6F"/>
      </font>
    </dxf>
    <dxf>
      <font>
        <b/>
        <i val="0"/>
        <color theme="0"/>
      </font>
    </dxf>
    <dxf>
      <font>
        <b/>
        <i val="0"/>
        <color rgb="FF269C6F"/>
      </font>
    </dxf>
    <dxf>
      <font>
        <b/>
        <i val="0"/>
        <color theme="0"/>
      </font>
    </dxf>
    <dxf>
      <font>
        <b/>
        <i val="0"/>
        <color rgb="FF269C6F"/>
      </font>
    </dxf>
    <dxf>
      <font>
        <b/>
        <i val="0"/>
        <color rgb="FFFE0000"/>
      </font>
    </dxf>
    <dxf>
      <fill>
        <patternFill>
          <bgColor rgb="FFFF0000"/>
        </patternFill>
      </fill>
    </dxf>
    <dxf>
      <fill>
        <patternFill>
          <bgColor rgb="FFFF0000"/>
        </patternFill>
      </fill>
    </dxf>
    <dxf>
      <fill>
        <patternFill>
          <bgColor theme="5"/>
        </patternFill>
      </fill>
    </dxf>
    <dxf>
      <fill>
        <patternFill>
          <bgColor rgb="FFFF0000"/>
        </patternFill>
      </fill>
    </dxf>
    <dxf>
      <font>
        <color theme="2" tint="-0.499984740745262"/>
      </font>
      <fill>
        <patternFill>
          <bgColor theme="2" tint="-0.499984740745262"/>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ill>
        <patternFill>
          <bgColor rgb="FFFF0000"/>
        </patternFill>
      </fill>
    </dxf>
    <dxf>
      <fill>
        <patternFill>
          <bgColor theme="2" tint="-0.49998474074526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rgb="FFC9E6DB"/>
      </font>
    </dxf>
    <dxf>
      <font>
        <b/>
        <i val="0"/>
        <color theme="0"/>
      </font>
    </dxf>
    <dxf>
      <font>
        <b/>
        <i val="0"/>
        <color rgb="FF269C6F"/>
      </font>
    </dxf>
    <dxf>
      <font>
        <b/>
        <i val="0"/>
        <color theme="0"/>
      </font>
    </dxf>
    <dxf>
      <font>
        <b/>
        <i val="0"/>
        <color rgb="FF269C6F"/>
      </font>
    </dxf>
    <dxf>
      <font>
        <b/>
        <i val="0"/>
        <color theme="0"/>
      </font>
    </dxf>
    <dxf>
      <font>
        <b/>
        <i val="0"/>
        <color rgb="FF269C6F"/>
      </font>
    </dxf>
    <dxf>
      <font>
        <b/>
        <i val="0"/>
        <color rgb="FFFE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269C6F"/>
      <color rgb="FF46AA50"/>
      <color rgb="FF0F3438"/>
      <color rgb="FF322E43"/>
      <color rgb="FF97410E"/>
      <color rgb="FF195A5F"/>
      <color rgb="FFF3F3F3"/>
      <color rgb="FFF3F3F2"/>
      <color rgb="FFC9E6DB"/>
      <color rgb="FF1957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1'!$AH$27</c:f>
          <c:strCache>
            <c:ptCount val="1"/>
            <c:pt idx="0">
              <c:v>Scheme 1 -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rgbClr val="544D6F"/>
              </a:solidFill>
              <a:ln w="22225">
                <a:noFill/>
              </a:ln>
              <a:effectLst/>
            </c:spPr>
            <c:extLst>
              <c:ext xmlns:c16="http://schemas.microsoft.com/office/drawing/2014/chart" uri="{C3380CC4-5D6E-409C-BE32-E72D297353CC}">
                <c16:uniqueId val="{00000001-B47D-4E22-AB09-D679CBF36AB8}"/>
              </c:ext>
            </c:extLst>
          </c:dPt>
          <c:dPt>
            <c:idx val="1"/>
            <c:bubble3D val="0"/>
            <c:spPr>
              <a:solidFill>
                <a:srgbClr val="2A969F"/>
              </a:solidFill>
              <a:ln w="19050">
                <a:noFill/>
              </a:ln>
              <a:effectLst/>
            </c:spPr>
            <c:extLst>
              <c:ext xmlns:c16="http://schemas.microsoft.com/office/drawing/2014/chart" uri="{C3380CC4-5D6E-409C-BE32-E72D297353CC}">
                <c16:uniqueId val="{00000003-B47D-4E22-AB09-D679CBF36AB8}"/>
              </c:ext>
            </c:extLst>
          </c:dPt>
          <c:dPt>
            <c:idx val="2"/>
            <c:bubble3D val="0"/>
            <c:spPr>
              <a:solidFill>
                <a:srgbClr val="BEE2D5"/>
              </a:solidFill>
              <a:ln w="19050">
                <a:noFill/>
              </a:ln>
              <a:effectLst/>
            </c:spPr>
            <c:extLst>
              <c:ext xmlns:c16="http://schemas.microsoft.com/office/drawing/2014/chart" uri="{C3380CC4-5D6E-409C-BE32-E72D297353CC}">
                <c16:uniqueId val="{00000005-B47D-4E22-AB09-D679CBF36AB8}"/>
              </c:ext>
            </c:extLst>
          </c:dPt>
          <c:dPt>
            <c:idx val="3"/>
            <c:bubble3D val="0"/>
            <c:spPr>
              <a:solidFill>
                <a:srgbClr val="269C6F"/>
              </a:solidFill>
              <a:ln w="19050">
                <a:noFill/>
              </a:ln>
              <a:effectLst/>
            </c:spPr>
            <c:extLst>
              <c:ext xmlns:c16="http://schemas.microsoft.com/office/drawing/2014/chart" uri="{C3380CC4-5D6E-409C-BE32-E72D297353CC}">
                <c16:uniqueId val="{00000007-B47D-4E22-AB09-D679CBF36AB8}"/>
              </c:ext>
            </c:extLst>
          </c:dPt>
          <c:dPt>
            <c:idx val="4"/>
            <c:bubble3D val="0"/>
            <c:spPr>
              <a:solidFill>
                <a:srgbClr val="CEEFF2"/>
              </a:solidFill>
              <a:ln w="19050">
                <a:noFill/>
              </a:ln>
              <a:effectLst/>
            </c:spPr>
            <c:extLst>
              <c:ext xmlns:c16="http://schemas.microsoft.com/office/drawing/2014/chart" uri="{C3380CC4-5D6E-409C-BE32-E72D297353CC}">
                <c16:uniqueId val="{00000009-B47D-4E22-AB09-D679CBF36AB8}"/>
              </c:ext>
            </c:extLst>
          </c:dPt>
          <c:dPt>
            <c:idx val="5"/>
            <c:bubble3D val="0"/>
            <c:spPr>
              <a:solidFill>
                <a:schemeClr val="accent6"/>
              </a:solidFill>
              <a:ln w="19050">
                <a:noFill/>
              </a:ln>
              <a:effectLst/>
            </c:spPr>
            <c:extLst>
              <c:ext xmlns:c16="http://schemas.microsoft.com/office/drawing/2014/chart" uri="{C3380CC4-5D6E-409C-BE32-E72D297353CC}">
                <c16:uniqueId val="{0000000B-B47D-4E22-AB09-D679CBF36AB8}"/>
              </c:ext>
            </c:extLst>
          </c:dPt>
          <c:dLbls>
            <c:dLbl>
              <c:idx val="0"/>
              <c:dLblPos val="outEnd"/>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47D-4E22-AB09-D679CBF36AB8}"/>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'Scheme 1'!$AC$8:$AC$13</c:f>
              <c:strCache>
                <c:ptCount val="6"/>
                <c:pt idx="0">
                  <c:v>Piling (1.1)</c:v>
                </c:pt>
                <c:pt idx="1">
                  <c:v>Other substructure (1.1)</c:v>
                </c:pt>
                <c:pt idx="2">
                  <c:v>Frame and roof frame (2.1, 2.3)</c:v>
                </c:pt>
                <c:pt idx="3">
                  <c:v>Upper floors/slabs inc roof (2.2, 2.3)</c:v>
                </c:pt>
                <c:pt idx="4">
                  <c:v>Structural walls (2.5, 2.7)</c:v>
                </c:pt>
                <c:pt idx="5">
                  <c:v>Other</c:v>
                </c:pt>
              </c:strCache>
            </c:strRef>
          </c:cat>
          <c:val>
            <c:numRef>
              <c:f>'Scheme 1'!$AD$8:$AD$13</c:f>
              <c:numCache>
                <c:formatCode>0</c:formatCode>
                <c:ptCount val="6"/>
                <c:pt idx="0">
                  <c:v>0</c:v>
                </c:pt>
                <c:pt idx="1">
                  <c:v>0</c:v>
                </c:pt>
                <c:pt idx="2">
                  <c:v>0</c:v>
                </c:pt>
                <c:pt idx="3">
                  <c:v>0</c:v>
                </c:pt>
                <c:pt idx="4">
                  <c:v>0</c:v>
                </c:pt>
                <c:pt idx="5" formatCode="0.00">
                  <c:v>0</c:v>
                </c:pt>
              </c:numCache>
            </c:numRef>
          </c:val>
          <c:extLst>
            <c:ext xmlns:c16="http://schemas.microsoft.com/office/drawing/2014/chart" uri="{C3380CC4-5D6E-409C-BE32-E72D297353CC}">
              <c16:uniqueId val="{0000000C-B47D-4E22-AB09-D679CBF36AB8}"/>
            </c:ext>
          </c:extLst>
        </c:ser>
        <c:dLbls>
          <c:showLegendKey val="0"/>
          <c:showVal val="0"/>
          <c:showCatName val="0"/>
          <c:showSerName val="0"/>
          <c:showPercent val="0"/>
          <c:showBubbleSize val="0"/>
          <c:showLeaderLines val="0"/>
        </c:dLbls>
        <c:firstSliceAng val="0"/>
      </c:pieChart>
      <c:spPr>
        <a:noFill/>
        <a:ln>
          <a:noFill/>
        </a:ln>
        <a:effectLst/>
      </c:spPr>
    </c:plotArea>
    <c:legend>
      <c:legendPos val="l"/>
      <c:layout>
        <c:manualLayout>
          <c:xMode val="edge"/>
          <c:yMode val="edge"/>
          <c:x val="1.0318101367407835E-2"/>
          <c:y val="0.23578101239208069"/>
          <c:w val="0.4256090447792425"/>
          <c:h val="0.5448489913732133"/>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2'!$AH$27</c:f>
          <c:strCache>
            <c:ptCount val="1"/>
            <c:pt idx="0">
              <c:v>Scheme 2 -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rgbClr val="544D6F"/>
              </a:solidFill>
              <a:ln w="22225">
                <a:noFill/>
              </a:ln>
              <a:effectLst/>
            </c:spPr>
            <c:extLst>
              <c:ext xmlns:c16="http://schemas.microsoft.com/office/drawing/2014/chart" uri="{C3380CC4-5D6E-409C-BE32-E72D297353CC}">
                <c16:uniqueId val="{00000001-B359-4B77-B869-9275895C2CEF}"/>
              </c:ext>
            </c:extLst>
          </c:dPt>
          <c:dPt>
            <c:idx val="1"/>
            <c:bubble3D val="0"/>
            <c:spPr>
              <a:solidFill>
                <a:srgbClr val="2A969F"/>
              </a:solidFill>
              <a:ln w="19050">
                <a:noFill/>
              </a:ln>
              <a:effectLst/>
            </c:spPr>
            <c:extLst>
              <c:ext xmlns:c16="http://schemas.microsoft.com/office/drawing/2014/chart" uri="{C3380CC4-5D6E-409C-BE32-E72D297353CC}">
                <c16:uniqueId val="{00000003-B359-4B77-B869-9275895C2CEF}"/>
              </c:ext>
            </c:extLst>
          </c:dPt>
          <c:dPt>
            <c:idx val="2"/>
            <c:bubble3D val="0"/>
            <c:spPr>
              <a:solidFill>
                <a:srgbClr val="BEE2D5"/>
              </a:solidFill>
              <a:ln w="19050">
                <a:noFill/>
              </a:ln>
              <a:effectLst/>
            </c:spPr>
            <c:extLst>
              <c:ext xmlns:c16="http://schemas.microsoft.com/office/drawing/2014/chart" uri="{C3380CC4-5D6E-409C-BE32-E72D297353CC}">
                <c16:uniqueId val="{00000005-B359-4B77-B869-9275895C2CEF}"/>
              </c:ext>
            </c:extLst>
          </c:dPt>
          <c:dPt>
            <c:idx val="3"/>
            <c:bubble3D val="0"/>
            <c:spPr>
              <a:solidFill>
                <a:srgbClr val="269C6F"/>
              </a:solidFill>
              <a:ln w="19050">
                <a:noFill/>
              </a:ln>
              <a:effectLst/>
            </c:spPr>
            <c:extLst>
              <c:ext xmlns:c16="http://schemas.microsoft.com/office/drawing/2014/chart" uri="{C3380CC4-5D6E-409C-BE32-E72D297353CC}">
                <c16:uniqueId val="{00000007-B359-4B77-B869-9275895C2CEF}"/>
              </c:ext>
            </c:extLst>
          </c:dPt>
          <c:dPt>
            <c:idx val="4"/>
            <c:bubble3D val="0"/>
            <c:spPr>
              <a:solidFill>
                <a:srgbClr val="CEEFF2"/>
              </a:solidFill>
              <a:ln w="19050">
                <a:noFill/>
              </a:ln>
              <a:effectLst/>
            </c:spPr>
            <c:extLst>
              <c:ext xmlns:c16="http://schemas.microsoft.com/office/drawing/2014/chart" uri="{C3380CC4-5D6E-409C-BE32-E72D297353CC}">
                <c16:uniqueId val="{00000009-B359-4B77-B869-9275895C2CEF}"/>
              </c:ext>
            </c:extLst>
          </c:dPt>
          <c:dPt>
            <c:idx val="5"/>
            <c:bubble3D val="0"/>
            <c:spPr>
              <a:solidFill>
                <a:schemeClr val="accent6"/>
              </a:solidFill>
              <a:ln w="19050">
                <a:noFill/>
              </a:ln>
              <a:effectLst/>
            </c:spPr>
            <c:extLst>
              <c:ext xmlns:c16="http://schemas.microsoft.com/office/drawing/2014/chart" uri="{C3380CC4-5D6E-409C-BE32-E72D297353CC}">
                <c16:uniqueId val="{0000000B-B359-4B77-B869-9275895C2CEF}"/>
              </c:ext>
            </c:extLst>
          </c:dPt>
          <c:dLbls>
            <c:dLbl>
              <c:idx val="0"/>
              <c:dLblPos val="outEnd"/>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359-4B77-B869-9275895C2CEF}"/>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'Scheme 2'!$AC$8:$AC$13</c:f>
              <c:strCache>
                <c:ptCount val="6"/>
                <c:pt idx="0">
                  <c:v>Piling (1.1)</c:v>
                </c:pt>
                <c:pt idx="1">
                  <c:v>Other substructure (1.1)</c:v>
                </c:pt>
                <c:pt idx="2">
                  <c:v>Frame and roof frame (2.1, 2.3)</c:v>
                </c:pt>
                <c:pt idx="3">
                  <c:v>Upper floors/slabs inc roof (2.2, 2.3)</c:v>
                </c:pt>
                <c:pt idx="4">
                  <c:v>Structural walls (2.5, 2.7)</c:v>
                </c:pt>
                <c:pt idx="5">
                  <c:v>Other</c:v>
                </c:pt>
              </c:strCache>
            </c:strRef>
          </c:cat>
          <c:val>
            <c:numRef>
              <c:f>'Scheme 2'!$AD$8:$AD$13</c:f>
              <c:numCache>
                <c:formatCode>0</c:formatCode>
                <c:ptCount val="6"/>
                <c:pt idx="0">
                  <c:v>0</c:v>
                </c:pt>
                <c:pt idx="1">
                  <c:v>0</c:v>
                </c:pt>
                <c:pt idx="2">
                  <c:v>0</c:v>
                </c:pt>
                <c:pt idx="3">
                  <c:v>0</c:v>
                </c:pt>
                <c:pt idx="4">
                  <c:v>0</c:v>
                </c:pt>
                <c:pt idx="5" formatCode="0.00">
                  <c:v>0</c:v>
                </c:pt>
              </c:numCache>
            </c:numRef>
          </c:val>
          <c:extLst>
            <c:ext xmlns:c16="http://schemas.microsoft.com/office/drawing/2014/chart" uri="{C3380CC4-5D6E-409C-BE32-E72D297353CC}">
              <c16:uniqueId val="{0000000C-B359-4B77-B869-9275895C2CEF}"/>
            </c:ext>
          </c:extLst>
        </c:ser>
        <c:dLbls>
          <c:showLegendKey val="0"/>
          <c:showVal val="0"/>
          <c:showCatName val="0"/>
          <c:showSerName val="0"/>
          <c:showPercent val="0"/>
          <c:showBubbleSize val="0"/>
          <c:showLeaderLines val="0"/>
        </c:dLbls>
        <c:firstSliceAng val="0"/>
      </c:pieChart>
      <c:spPr>
        <a:noFill/>
        <a:ln>
          <a:noFill/>
        </a:ln>
        <a:effectLst/>
      </c:spPr>
    </c:plotArea>
    <c:legend>
      <c:legendPos val="l"/>
      <c:layout>
        <c:manualLayout>
          <c:xMode val="edge"/>
          <c:yMode val="edge"/>
          <c:x val="1.0318101367407835E-2"/>
          <c:y val="0.23578101239208069"/>
          <c:w val="0.4256090447792425"/>
          <c:h val="0.5448489913732133"/>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3'!$AH$27</c:f>
          <c:strCache>
            <c:ptCount val="1"/>
            <c:pt idx="0">
              <c:v>Scheme 3 -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rgbClr val="544D6F"/>
              </a:solidFill>
              <a:ln w="22225">
                <a:noFill/>
              </a:ln>
              <a:effectLst/>
            </c:spPr>
            <c:extLst>
              <c:ext xmlns:c16="http://schemas.microsoft.com/office/drawing/2014/chart" uri="{C3380CC4-5D6E-409C-BE32-E72D297353CC}">
                <c16:uniqueId val="{00000001-28DC-47BB-836B-68D5F2BE27B4}"/>
              </c:ext>
            </c:extLst>
          </c:dPt>
          <c:dPt>
            <c:idx val="1"/>
            <c:bubble3D val="0"/>
            <c:spPr>
              <a:solidFill>
                <a:srgbClr val="2A969F"/>
              </a:solidFill>
              <a:ln w="19050">
                <a:noFill/>
              </a:ln>
              <a:effectLst/>
            </c:spPr>
            <c:extLst>
              <c:ext xmlns:c16="http://schemas.microsoft.com/office/drawing/2014/chart" uri="{C3380CC4-5D6E-409C-BE32-E72D297353CC}">
                <c16:uniqueId val="{00000003-28DC-47BB-836B-68D5F2BE27B4}"/>
              </c:ext>
            </c:extLst>
          </c:dPt>
          <c:dPt>
            <c:idx val="2"/>
            <c:bubble3D val="0"/>
            <c:spPr>
              <a:solidFill>
                <a:srgbClr val="BEE2D5"/>
              </a:solidFill>
              <a:ln w="19050">
                <a:noFill/>
              </a:ln>
              <a:effectLst/>
            </c:spPr>
            <c:extLst>
              <c:ext xmlns:c16="http://schemas.microsoft.com/office/drawing/2014/chart" uri="{C3380CC4-5D6E-409C-BE32-E72D297353CC}">
                <c16:uniqueId val="{00000005-28DC-47BB-836B-68D5F2BE27B4}"/>
              </c:ext>
            </c:extLst>
          </c:dPt>
          <c:dPt>
            <c:idx val="3"/>
            <c:bubble3D val="0"/>
            <c:spPr>
              <a:solidFill>
                <a:srgbClr val="269C6F"/>
              </a:solidFill>
              <a:ln w="19050">
                <a:noFill/>
              </a:ln>
              <a:effectLst/>
            </c:spPr>
            <c:extLst>
              <c:ext xmlns:c16="http://schemas.microsoft.com/office/drawing/2014/chart" uri="{C3380CC4-5D6E-409C-BE32-E72D297353CC}">
                <c16:uniqueId val="{00000007-28DC-47BB-836B-68D5F2BE27B4}"/>
              </c:ext>
            </c:extLst>
          </c:dPt>
          <c:dPt>
            <c:idx val="4"/>
            <c:bubble3D val="0"/>
            <c:spPr>
              <a:solidFill>
                <a:srgbClr val="CEEFF2"/>
              </a:solidFill>
              <a:ln w="19050">
                <a:noFill/>
              </a:ln>
              <a:effectLst/>
            </c:spPr>
            <c:extLst>
              <c:ext xmlns:c16="http://schemas.microsoft.com/office/drawing/2014/chart" uri="{C3380CC4-5D6E-409C-BE32-E72D297353CC}">
                <c16:uniqueId val="{00000009-28DC-47BB-836B-68D5F2BE27B4}"/>
              </c:ext>
            </c:extLst>
          </c:dPt>
          <c:dPt>
            <c:idx val="5"/>
            <c:bubble3D val="0"/>
            <c:spPr>
              <a:solidFill>
                <a:schemeClr val="accent6"/>
              </a:solidFill>
              <a:ln w="19050">
                <a:noFill/>
              </a:ln>
              <a:effectLst/>
            </c:spPr>
            <c:extLst>
              <c:ext xmlns:c16="http://schemas.microsoft.com/office/drawing/2014/chart" uri="{C3380CC4-5D6E-409C-BE32-E72D297353CC}">
                <c16:uniqueId val="{0000000B-28DC-47BB-836B-68D5F2BE27B4}"/>
              </c:ext>
            </c:extLst>
          </c:dPt>
          <c:dLbls>
            <c:dLbl>
              <c:idx val="0"/>
              <c:dLblPos val="outEnd"/>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8DC-47BB-836B-68D5F2BE27B4}"/>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'Scheme 3'!$AC$8:$AC$13</c:f>
              <c:strCache>
                <c:ptCount val="6"/>
                <c:pt idx="0">
                  <c:v>Piling (1.1)</c:v>
                </c:pt>
                <c:pt idx="1">
                  <c:v>Other substructure (1.1)</c:v>
                </c:pt>
                <c:pt idx="2">
                  <c:v>Frame and roof frame (2.1, 2.3)</c:v>
                </c:pt>
                <c:pt idx="3">
                  <c:v>Upper floors/slabs inc roof (2.2, 2.3)</c:v>
                </c:pt>
                <c:pt idx="4">
                  <c:v>Structural walls (2.5, 2.7)</c:v>
                </c:pt>
                <c:pt idx="5">
                  <c:v>Other</c:v>
                </c:pt>
              </c:strCache>
            </c:strRef>
          </c:cat>
          <c:val>
            <c:numRef>
              <c:f>'Scheme 3'!$AD$8:$AD$13</c:f>
              <c:numCache>
                <c:formatCode>0</c:formatCode>
                <c:ptCount val="6"/>
                <c:pt idx="0">
                  <c:v>0</c:v>
                </c:pt>
                <c:pt idx="1">
                  <c:v>0</c:v>
                </c:pt>
                <c:pt idx="2">
                  <c:v>0</c:v>
                </c:pt>
                <c:pt idx="3">
                  <c:v>0</c:v>
                </c:pt>
                <c:pt idx="4">
                  <c:v>0</c:v>
                </c:pt>
                <c:pt idx="5" formatCode="0.00">
                  <c:v>0</c:v>
                </c:pt>
              </c:numCache>
            </c:numRef>
          </c:val>
          <c:extLst>
            <c:ext xmlns:c16="http://schemas.microsoft.com/office/drawing/2014/chart" uri="{C3380CC4-5D6E-409C-BE32-E72D297353CC}">
              <c16:uniqueId val="{0000000C-28DC-47BB-836B-68D5F2BE27B4}"/>
            </c:ext>
          </c:extLst>
        </c:ser>
        <c:dLbls>
          <c:showLegendKey val="0"/>
          <c:showVal val="0"/>
          <c:showCatName val="0"/>
          <c:showSerName val="0"/>
          <c:showPercent val="0"/>
          <c:showBubbleSize val="0"/>
          <c:showLeaderLines val="0"/>
        </c:dLbls>
        <c:firstSliceAng val="0"/>
      </c:pieChart>
      <c:spPr>
        <a:noFill/>
        <a:ln>
          <a:noFill/>
        </a:ln>
        <a:effectLst/>
      </c:spPr>
    </c:plotArea>
    <c:legend>
      <c:legendPos val="l"/>
      <c:layout>
        <c:manualLayout>
          <c:xMode val="edge"/>
          <c:yMode val="edge"/>
          <c:x val="1.0318101367407835E-2"/>
          <c:y val="0.23578101239208069"/>
          <c:w val="0.4256090447792425"/>
          <c:h val="0.5448489913732133"/>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4'!$AH$27</c:f>
          <c:strCache>
            <c:ptCount val="1"/>
            <c:pt idx="0">
              <c:v>Scheme 4 -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rgbClr val="544D6F"/>
              </a:solidFill>
              <a:ln w="22225">
                <a:noFill/>
              </a:ln>
              <a:effectLst/>
            </c:spPr>
            <c:extLst>
              <c:ext xmlns:c16="http://schemas.microsoft.com/office/drawing/2014/chart" uri="{C3380CC4-5D6E-409C-BE32-E72D297353CC}">
                <c16:uniqueId val="{00000001-4925-4C5B-9486-D48B399EB512}"/>
              </c:ext>
            </c:extLst>
          </c:dPt>
          <c:dPt>
            <c:idx val="1"/>
            <c:bubble3D val="0"/>
            <c:spPr>
              <a:solidFill>
                <a:srgbClr val="2A969F"/>
              </a:solidFill>
              <a:ln w="19050">
                <a:noFill/>
              </a:ln>
              <a:effectLst/>
            </c:spPr>
            <c:extLst>
              <c:ext xmlns:c16="http://schemas.microsoft.com/office/drawing/2014/chart" uri="{C3380CC4-5D6E-409C-BE32-E72D297353CC}">
                <c16:uniqueId val="{00000003-4925-4C5B-9486-D48B399EB512}"/>
              </c:ext>
            </c:extLst>
          </c:dPt>
          <c:dPt>
            <c:idx val="2"/>
            <c:bubble3D val="0"/>
            <c:spPr>
              <a:solidFill>
                <a:srgbClr val="BEE2D5"/>
              </a:solidFill>
              <a:ln w="19050">
                <a:noFill/>
              </a:ln>
              <a:effectLst/>
            </c:spPr>
            <c:extLst>
              <c:ext xmlns:c16="http://schemas.microsoft.com/office/drawing/2014/chart" uri="{C3380CC4-5D6E-409C-BE32-E72D297353CC}">
                <c16:uniqueId val="{00000005-4925-4C5B-9486-D48B399EB512}"/>
              </c:ext>
            </c:extLst>
          </c:dPt>
          <c:dPt>
            <c:idx val="3"/>
            <c:bubble3D val="0"/>
            <c:spPr>
              <a:solidFill>
                <a:srgbClr val="269C6F"/>
              </a:solidFill>
              <a:ln w="19050">
                <a:noFill/>
              </a:ln>
              <a:effectLst/>
            </c:spPr>
            <c:extLst>
              <c:ext xmlns:c16="http://schemas.microsoft.com/office/drawing/2014/chart" uri="{C3380CC4-5D6E-409C-BE32-E72D297353CC}">
                <c16:uniqueId val="{00000007-4925-4C5B-9486-D48B399EB512}"/>
              </c:ext>
            </c:extLst>
          </c:dPt>
          <c:dPt>
            <c:idx val="4"/>
            <c:bubble3D val="0"/>
            <c:spPr>
              <a:solidFill>
                <a:srgbClr val="CEEFF2"/>
              </a:solidFill>
              <a:ln w="19050">
                <a:noFill/>
              </a:ln>
              <a:effectLst/>
            </c:spPr>
            <c:extLst>
              <c:ext xmlns:c16="http://schemas.microsoft.com/office/drawing/2014/chart" uri="{C3380CC4-5D6E-409C-BE32-E72D297353CC}">
                <c16:uniqueId val="{00000009-4925-4C5B-9486-D48B399EB512}"/>
              </c:ext>
            </c:extLst>
          </c:dPt>
          <c:dPt>
            <c:idx val="5"/>
            <c:bubble3D val="0"/>
            <c:spPr>
              <a:solidFill>
                <a:schemeClr val="accent6"/>
              </a:solidFill>
              <a:ln w="19050">
                <a:noFill/>
              </a:ln>
              <a:effectLst/>
            </c:spPr>
            <c:extLst>
              <c:ext xmlns:c16="http://schemas.microsoft.com/office/drawing/2014/chart" uri="{C3380CC4-5D6E-409C-BE32-E72D297353CC}">
                <c16:uniqueId val="{0000000B-4925-4C5B-9486-D48B399EB512}"/>
              </c:ext>
            </c:extLst>
          </c:dPt>
          <c:dLbls>
            <c:dLbl>
              <c:idx val="0"/>
              <c:dLblPos val="outEnd"/>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925-4C5B-9486-D48B399EB51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'Scheme 4'!$AC$8:$AC$13</c:f>
              <c:strCache>
                <c:ptCount val="6"/>
                <c:pt idx="0">
                  <c:v>Piling (1.1)</c:v>
                </c:pt>
                <c:pt idx="1">
                  <c:v>Other substructure (1.1)</c:v>
                </c:pt>
                <c:pt idx="2">
                  <c:v>Frame and roof frame (2.1, 2.3)</c:v>
                </c:pt>
                <c:pt idx="3">
                  <c:v>Upper floors/slabs inc roof (2.2, 2.3)</c:v>
                </c:pt>
                <c:pt idx="4">
                  <c:v>Structural walls (2.5, 2.7)</c:v>
                </c:pt>
                <c:pt idx="5">
                  <c:v>Other</c:v>
                </c:pt>
              </c:strCache>
            </c:strRef>
          </c:cat>
          <c:val>
            <c:numRef>
              <c:f>'Scheme 4'!$AD$8:$AD$13</c:f>
              <c:numCache>
                <c:formatCode>0</c:formatCode>
                <c:ptCount val="6"/>
                <c:pt idx="0">
                  <c:v>0</c:v>
                </c:pt>
                <c:pt idx="1">
                  <c:v>0</c:v>
                </c:pt>
                <c:pt idx="2">
                  <c:v>0</c:v>
                </c:pt>
                <c:pt idx="3">
                  <c:v>0</c:v>
                </c:pt>
                <c:pt idx="4">
                  <c:v>0</c:v>
                </c:pt>
                <c:pt idx="5" formatCode="0.00">
                  <c:v>0</c:v>
                </c:pt>
              </c:numCache>
            </c:numRef>
          </c:val>
          <c:extLst>
            <c:ext xmlns:c16="http://schemas.microsoft.com/office/drawing/2014/chart" uri="{C3380CC4-5D6E-409C-BE32-E72D297353CC}">
              <c16:uniqueId val="{0000000C-4925-4C5B-9486-D48B399EB512}"/>
            </c:ext>
          </c:extLst>
        </c:ser>
        <c:dLbls>
          <c:showLegendKey val="0"/>
          <c:showVal val="0"/>
          <c:showCatName val="0"/>
          <c:showSerName val="0"/>
          <c:showPercent val="0"/>
          <c:showBubbleSize val="0"/>
          <c:showLeaderLines val="0"/>
        </c:dLbls>
        <c:firstSliceAng val="0"/>
      </c:pieChart>
      <c:spPr>
        <a:noFill/>
        <a:ln>
          <a:noFill/>
        </a:ln>
        <a:effectLst/>
      </c:spPr>
    </c:plotArea>
    <c:legend>
      <c:legendPos val="l"/>
      <c:layout>
        <c:manualLayout>
          <c:xMode val="edge"/>
          <c:yMode val="edge"/>
          <c:x val="1.0318101367407835E-2"/>
          <c:y val="0.23578101239208069"/>
          <c:w val="0.4256090447792425"/>
          <c:h val="0.5448489913732133"/>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5'!$AH$27</c:f>
          <c:strCache>
            <c:ptCount val="1"/>
            <c:pt idx="0">
              <c:v>Scheme 5 -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rgbClr val="544D6F"/>
              </a:solidFill>
              <a:ln w="22225">
                <a:noFill/>
              </a:ln>
              <a:effectLst/>
            </c:spPr>
            <c:extLst>
              <c:ext xmlns:c16="http://schemas.microsoft.com/office/drawing/2014/chart" uri="{C3380CC4-5D6E-409C-BE32-E72D297353CC}">
                <c16:uniqueId val="{00000001-175F-4D49-A0A3-C438A68CDBA9}"/>
              </c:ext>
            </c:extLst>
          </c:dPt>
          <c:dPt>
            <c:idx val="1"/>
            <c:bubble3D val="0"/>
            <c:spPr>
              <a:solidFill>
                <a:srgbClr val="2A969F"/>
              </a:solidFill>
              <a:ln w="19050">
                <a:noFill/>
              </a:ln>
              <a:effectLst/>
            </c:spPr>
            <c:extLst>
              <c:ext xmlns:c16="http://schemas.microsoft.com/office/drawing/2014/chart" uri="{C3380CC4-5D6E-409C-BE32-E72D297353CC}">
                <c16:uniqueId val="{00000003-175F-4D49-A0A3-C438A68CDBA9}"/>
              </c:ext>
            </c:extLst>
          </c:dPt>
          <c:dPt>
            <c:idx val="2"/>
            <c:bubble3D val="0"/>
            <c:spPr>
              <a:solidFill>
                <a:srgbClr val="BEE2D5"/>
              </a:solidFill>
              <a:ln w="19050">
                <a:noFill/>
              </a:ln>
              <a:effectLst/>
            </c:spPr>
            <c:extLst>
              <c:ext xmlns:c16="http://schemas.microsoft.com/office/drawing/2014/chart" uri="{C3380CC4-5D6E-409C-BE32-E72D297353CC}">
                <c16:uniqueId val="{00000005-175F-4D49-A0A3-C438A68CDBA9}"/>
              </c:ext>
            </c:extLst>
          </c:dPt>
          <c:dPt>
            <c:idx val="3"/>
            <c:bubble3D val="0"/>
            <c:spPr>
              <a:solidFill>
                <a:srgbClr val="269C6F"/>
              </a:solidFill>
              <a:ln w="19050">
                <a:noFill/>
              </a:ln>
              <a:effectLst/>
            </c:spPr>
            <c:extLst>
              <c:ext xmlns:c16="http://schemas.microsoft.com/office/drawing/2014/chart" uri="{C3380CC4-5D6E-409C-BE32-E72D297353CC}">
                <c16:uniqueId val="{00000007-175F-4D49-A0A3-C438A68CDBA9}"/>
              </c:ext>
            </c:extLst>
          </c:dPt>
          <c:dPt>
            <c:idx val="4"/>
            <c:bubble3D val="0"/>
            <c:spPr>
              <a:solidFill>
                <a:srgbClr val="CEEFF2"/>
              </a:solidFill>
              <a:ln w="19050">
                <a:noFill/>
              </a:ln>
              <a:effectLst/>
            </c:spPr>
            <c:extLst>
              <c:ext xmlns:c16="http://schemas.microsoft.com/office/drawing/2014/chart" uri="{C3380CC4-5D6E-409C-BE32-E72D297353CC}">
                <c16:uniqueId val="{00000009-175F-4D49-A0A3-C438A68CDBA9}"/>
              </c:ext>
            </c:extLst>
          </c:dPt>
          <c:dPt>
            <c:idx val="5"/>
            <c:bubble3D val="0"/>
            <c:spPr>
              <a:solidFill>
                <a:schemeClr val="accent6"/>
              </a:solidFill>
              <a:ln w="19050">
                <a:noFill/>
              </a:ln>
              <a:effectLst/>
            </c:spPr>
            <c:extLst>
              <c:ext xmlns:c16="http://schemas.microsoft.com/office/drawing/2014/chart" uri="{C3380CC4-5D6E-409C-BE32-E72D297353CC}">
                <c16:uniqueId val="{0000000B-175F-4D49-A0A3-C438A68CDBA9}"/>
              </c:ext>
            </c:extLst>
          </c:dPt>
          <c:dLbls>
            <c:dLbl>
              <c:idx val="0"/>
              <c:dLblPos val="outEnd"/>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75F-4D49-A0A3-C438A68CDBA9}"/>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'Scheme 5'!$AC$8:$AC$13</c:f>
              <c:strCache>
                <c:ptCount val="6"/>
                <c:pt idx="0">
                  <c:v>Piling (1.1)</c:v>
                </c:pt>
                <c:pt idx="1">
                  <c:v>Other substructure (1.1)</c:v>
                </c:pt>
                <c:pt idx="2">
                  <c:v>Frame and roof frame (2.1, 2.3)</c:v>
                </c:pt>
                <c:pt idx="3">
                  <c:v>Upper floors/slabs inc roof (2.2, 2.3)</c:v>
                </c:pt>
                <c:pt idx="4">
                  <c:v>Structural walls (2.5, 2.7)</c:v>
                </c:pt>
                <c:pt idx="5">
                  <c:v>Other</c:v>
                </c:pt>
              </c:strCache>
            </c:strRef>
          </c:cat>
          <c:val>
            <c:numRef>
              <c:f>'Scheme 5'!$AD$8:$AD$13</c:f>
              <c:numCache>
                <c:formatCode>0</c:formatCode>
                <c:ptCount val="6"/>
                <c:pt idx="0">
                  <c:v>0</c:v>
                </c:pt>
                <c:pt idx="1">
                  <c:v>0</c:v>
                </c:pt>
                <c:pt idx="2">
                  <c:v>0</c:v>
                </c:pt>
                <c:pt idx="3">
                  <c:v>0</c:v>
                </c:pt>
                <c:pt idx="4">
                  <c:v>0</c:v>
                </c:pt>
                <c:pt idx="5" formatCode="0.00">
                  <c:v>0</c:v>
                </c:pt>
              </c:numCache>
            </c:numRef>
          </c:val>
          <c:extLst>
            <c:ext xmlns:c16="http://schemas.microsoft.com/office/drawing/2014/chart" uri="{C3380CC4-5D6E-409C-BE32-E72D297353CC}">
              <c16:uniqueId val="{0000000C-175F-4D49-A0A3-C438A68CDBA9}"/>
            </c:ext>
          </c:extLst>
        </c:ser>
        <c:dLbls>
          <c:showLegendKey val="0"/>
          <c:showVal val="0"/>
          <c:showCatName val="0"/>
          <c:showSerName val="0"/>
          <c:showPercent val="0"/>
          <c:showBubbleSize val="0"/>
          <c:showLeaderLines val="0"/>
        </c:dLbls>
        <c:firstSliceAng val="0"/>
      </c:pieChart>
      <c:spPr>
        <a:noFill/>
        <a:ln>
          <a:noFill/>
        </a:ln>
        <a:effectLst/>
      </c:spPr>
    </c:plotArea>
    <c:legend>
      <c:legendPos val="l"/>
      <c:layout>
        <c:manualLayout>
          <c:xMode val="edge"/>
          <c:yMode val="edge"/>
          <c:x val="1.0318101367407835E-2"/>
          <c:y val="0.23578101239208069"/>
          <c:w val="0.4256090447792425"/>
          <c:h val="0.5448489913732133"/>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6'!$AH$27</c:f>
          <c:strCache>
            <c:ptCount val="1"/>
            <c:pt idx="0">
              <c:v>Scheme 6 -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rgbClr val="544D6F"/>
              </a:solidFill>
              <a:ln w="22225">
                <a:noFill/>
              </a:ln>
              <a:effectLst/>
            </c:spPr>
            <c:extLst>
              <c:ext xmlns:c16="http://schemas.microsoft.com/office/drawing/2014/chart" uri="{C3380CC4-5D6E-409C-BE32-E72D297353CC}">
                <c16:uniqueId val="{00000001-07B8-462B-88C5-92C052CD9A00}"/>
              </c:ext>
            </c:extLst>
          </c:dPt>
          <c:dPt>
            <c:idx val="1"/>
            <c:bubble3D val="0"/>
            <c:spPr>
              <a:solidFill>
                <a:srgbClr val="2A969F"/>
              </a:solidFill>
              <a:ln w="19050">
                <a:noFill/>
              </a:ln>
              <a:effectLst/>
            </c:spPr>
            <c:extLst>
              <c:ext xmlns:c16="http://schemas.microsoft.com/office/drawing/2014/chart" uri="{C3380CC4-5D6E-409C-BE32-E72D297353CC}">
                <c16:uniqueId val="{00000003-07B8-462B-88C5-92C052CD9A00}"/>
              </c:ext>
            </c:extLst>
          </c:dPt>
          <c:dPt>
            <c:idx val="2"/>
            <c:bubble3D val="0"/>
            <c:spPr>
              <a:solidFill>
                <a:srgbClr val="BEE2D5"/>
              </a:solidFill>
              <a:ln w="19050">
                <a:noFill/>
              </a:ln>
              <a:effectLst/>
            </c:spPr>
            <c:extLst>
              <c:ext xmlns:c16="http://schemas.microsoft.com/office/drawing/2014/chart" uri="{C3380CC4-5D6E-409C-BE32-E72D297353CC}">
                <c16:uniqueId val="{00000005-07B8-462B-88C5-92C052CD9A00}"/>
              </c:ext>
            </c:extLst>
          </c:dPt>
          <c:dPt>
            <c:idx val="3"/>
            <c:bubble3D val="0"/>
            <c:spPr>
              <a:solidFill>
                <a:srgbClr val="269C6F"/>
              </a:solidFill>
              <a:ln w="19050">
                <a:noFill/>
              </a:ln>
              <a:effectLst/>
            </c:spPr>
            <c:extLst>
              <c:ext xmlns:c16="http://schemas.microsoft.com/office/drawing/2014/chart" uri="{C3380CC4-5D6E-409C-BE32-E72D297353CC}">
                <c16:uniqueId val="{00000007-07B8-462B-88C5-92C052CD9A00}"/>
              </c:ext>
            </c:extLst>
          </c:dPt>
          <c:dPt>
            <c:idx val="4"/>
            <c:bubble3D val="0"/>
            <c:spPr>
              <a:solidFill>
                <a:srgbClr val="CEEFF2"/>
              </a:solidFill>
              <a:ln w="19050">
                <a:noFill/>
              </a:ln>
              <a:effectLst/>
            </c:spPr>
            <c:extLst>
              <c:ext xmlns:c16="http://schemas.microsoft.com/office/drawing/2014/chart" uri="{C3380CC4-5D6E-409C-BE32-E72D297353CC}">
                <c16:uniqueId val="{00000009-07B8-462B-88C5-92C052CD9A00}"/>
              </c:ext>
            </c:extLst>
          </c:dPt>
          <c:dPt>
            <c:idx val="5"/>
            <c:bubble3D val="0"/>
            <c:spPr>
              <a:solidFill>
                <a:schemeClr val="accent6"/>
              </a:solidFill>
              <a:ln w="19050">
                <a:noFill/>
              </a:ln>
              <a:effectLst/>
            </c:spPr>
            <c:extLst>
              <c:ext xmlns:c16="http://schemas.microsoft.com/office/drawing/2014/chart" uri="{C3380CC4-5D6E-409C-BE32-E72D297353CC}">
                <c16:uniqueId val="{0000000B-07B8-462B-88C5-92C052CD9A00}"/>
              </c:ext>
            </c:extLst>
          </c:dPt>
          <c:dLbls>
            <c:dLbl>
              <c:idx val="0"/>
              <c:dLblPos val="outEnd"/>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7B8-462B-88C5-92C052CD9A00}"/>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'Scheme 6'!$AC$8:$AC$13</c:f>
              <c:strCache>
                <c:ptCount val="6"/>
                <c:pt idx="0">
                  <c:v>Piling (1.1)</c:v>
                </c:pt>
                <c:pt idx="1">
                  <c:v>Other substructure (1.1)</c:v>
                </c:pt>
                <c:pt idx="2">
                  <c:v>Frame and roof frame (2.1, 2.3)</c:v>
                </c:pt>
                <c:pt idx="3">
                  <c:v>Upper floors/slabs inc roof (2.2, 2.3)</c:v>
                </c:pt>
                <c:pt idx="4">
                  <c:v>Structural walls (2.5, 2.7)</c:v>
                </c:pt>
                <c:pt idx="5">
                  <c:v>Other</c:v>
                </c:pt>
              </c:strCache>
            </c:strRef>
          </c:cat>
          <c:val>
            <c:numRef>
              <c:f>'Scheme 6'!$AD$8:$AD$13</c:f>
              <c:numCache>
                <c:formatCode>0</c:formatCode>
                <c:ptCount val="6"/>
                <c:pt idx="0">
                  <c:v>0</c:v>
                </c:pt>
                <c:pt idx="1">
                  <c:v>0</c:v>
                </c:pt>
                <c:pt idx="2">
                  <c:v>0</c:v>
                </c:pt>
                <c:pt idx="3">
                  <c:v>0</c:v>
                </c:pt>
                <c:pt idx="4">
                  <c:v>0</c:v>
                </c:pt>
                <c:pt idx="5" formatCode="0.00">
                  <c:v>0</c:v>
                </c:pt>
              </c:numCache>
            </c:numRef>
          </c:val>
          <c:extLst>
            <c:ext xmlns:c16="http://schemas.microsoft.com/office/drawing/2014/chart" uri="{C3380CC4-5D6E-409C-BE32-E72D297353CC}">
              <c16:uniqueId val="{0000000C-07B8-462B-88C5-92C052CD9A00}"/>
            </c:ext>
          </c:extLst>
        </c:ser>
        <c:dLbls>
          <c:showLegendKey val="0"/>
          <c:showVal val="0"/>
          <c:showCatName val="0"/>
          <c:showSerName val="0"/>
          <c:showPercent val="0"/>
          <c:showBubbleSize val="0"/>
          <c:showLeaderLines val="0"/>
        </c:dLbls>
        <c:firstSliceAng val="0"/>
      </c:pieChart>
      <c:spPr>
        <a:noFill/>
        <a:ln>
          <a:noFill/>
        </a:ln>
        <a:effectLst/>
      </c:spPr>
    </c:plotArea>
    <c:legend>
      <c:legendPos val="l"/>
      <c:layout>
        <c:manualLayout>
          <c:xMode val="edge"/>
          <c:yMode val="edge"/>
          <c:x val="1.0318101367407835E-2"/>
          <c:y val="0.23578101239208069"/>
          <c:w val="0.4256090447792425"/>
          <c:h val="0.5448489913732133"/>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GB" sz="1400" b="1" i="0" u="none" strike="noStrike" kern="1200" spc="0" baseline="0">
                <a:solidFill>
                  <a:srgbClr val="269C6F"/>
                </a:solidFill>
                <a:effectLst/>
                <a:latin typeface="+mn-lt"/>
                <a:ea typeface="+mn-ea"/>
                <a:cs typeface="+mn-cs"/>
              </a:defRPr>
            </a:pPr>
            <a:r>
              <a:rPr lang="en-GB" sz="1400" b="1" i="0" u="none" strike="noStrike" kern="1200" spc="0" baseline="0">
                <a:solidFill>
                  <a:srgbClr val="269C6F"/>
                </a:solidFill>
                <a:effectLst/>
                <a:latin typeface="+mn-lt"/>
                <a:ea typeface="+mn-ea"/>
                <a:cs typeface="+mn-cs"/>
              </a:rPr>
              <a:t>Estimated embodied carbon (tCO</a:t>
            </a:r>
            <a:r>
              <a:rPr lang="en-GB" sz="1400" b="1" i="0" u="none" strike="noStrike" kern="1200" spc="0" baseline="-25000">
                <a:solidFill>
                  <a:srgbClr val="269C6F"/>
                </a:solidFill>
                <a:effectLst/>
                <a:latin typeface="+mn-lt"/>
                <a:ea typeface="+mn-ea"/>
                <a:cs typeface="+mn-cs"/>
              </a:rPr>
              <a:t>2</a:t>
            </a:r>
            <a:r>
              <a:rPr lang="en-GB" sz="1400" b="1" i="0" u="none" strike="noStrike" kern="1200" spc="0" baseline="0">
                <a:solidFill>
                  <a:srgbClr val="269C6F"/>
                </a:solidFill>
                <a:effectLst/>
                <a:latin typeface="+mn-lt"/>
                <a:ea typeface="+mn-ea"/>
                <a:cs typeface="+mn-cs"/>
              </a:rPr>
              <a:t>e) by lifecycle stages</a:t>
            </a:r>
          </a:p>
        </c:rich>
      </c:tx>
      <c:layout>
        <c:manualLayout>
          <c:xMode val="edge"/>
          <c:yMode val="edge"/>
          <c:x val="0.17288101851851853"/>
          <c:y val="1.2821604938271607E-2"/>
        </c:manualLayout>
      </c:layout>
      <c:overlay val="0"/>
      <c:spPr>
        <a:noFill/>
        <a:ln>
          <a:noFill/>
        </a:ln>
        <a:effectLst/>
      </c:spPr>
      <c:txPr>
        <a:bodyPr rot="0" spcFirstLastPara="1" vertOverflow="ellipsis" vert="horz" wrap="square" anchor="ctr" anchorCtr="1"/>
        <a:lstStyle/>
        <a:p>
          <a:pPr algn="ctr" rtl="0">
            <a:defRPr lang="en-GB" sz="1400" b="1" i="0" u="none" strike="noStrike" kern="1200" spc="0" baseline="0">
              <a:solidFill>
                <a:srgbClr val="269C6F"/>
              </a:solidFill>
              <a:effectLst/>
              <a:latin typeface="+mn-lt"/>
              <a:ea typeface="+mn-ea"/>
              <a:cs typeface="+mn-cs"/>
            </a:defRPr>
          </a:pPr>
          <a:endParaRPr lang="en-US"/>
        </a:p>
      </c:txPr>
    </c:title>
    <c:autoTitleDeleted val="0"/>
    <c:plotArea>
      <c:layout/>
      <c:barChart>
        <c:barDir val="col"/>
        <c:grouping val="clustered"/>
        <c:varyColors val="0"/>
        <c:ser>
          <c:idx val="0"/>
          <c:order val="0"/>
          <c:tx>
            <c:strRef>
              <c:f>Comparisons!$I$103</c:f>
              <c:strCache>
                <c:ptCount val="1"/>
                <c:pt idx="0">
                  <c:v>A1-A3</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4D4F53"/>
                    </a:solidFill>
                    <a:latin typeface="+mn-lt"/>
                    <a:ea typeface="+mn-ea"/>
                    <a:cs typeface="+mn-cs"/>
                  </a:defRPr>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Comparisons!$I$104:$I$109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E94-4555-AFAA-554BEDEADE00}"/>
            </c:ext>
          </c:extLst>
        </c:ser>
        <c:ser>
          <c:idx val="1"/>
          <c:order val="1"/>
          <c:tx>
            <c:strRef>
              <c:f>Comparisons!$J$103</c:f>
              <c:strCache>
                <c:ptCount val="1"/>
                <c:pt idx="0">
                  <c:v>A4</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Comparisons!$J$104:$J$109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E94-4555-AFAA-554BEDEADE00}"/>
            </c:ext>
          </c:extLst>
        </c:ser>
        <c:ser>
          <c:idx val="2"/>
          <c:order val="2"/>
          <c:tx>
            <c:strRef>
              <c:f>Comparisons!$K$103</c:f>
              <c:strCache>
                <c:ptCount val="1"/>
                <c:pt idx="0">
                  <c:v>A5</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Comparisons!$K$104:$K$109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3E94-4555-AFAA-554BEDEADE00}"/>
            </c:ext>
          </c:extLst>
        </c:ser>
        <c:ser>
          <c:idx val="7"/>
          <c:order val="3"/>
          <c:tx>
            <c:strRef>
              <c:f>Comparisons!$T$103</c:f>
              <c:strCache>
                <c:ptCount val="1"/>
                <c:pt idx="0">
                  <c:v>B4</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Comparisons!$T$104:$T$109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784B-4A6F-8A47-7252C5C15D4F}"/>
            </c:ext>
          </c:extLst>
        </c:ser>
        <c:ser>
          <c:idx val="3"/>
          <c:order val="4"/>
          <c:tx>
            <c:strRef>
              <c:f>Comparisons!$L$103</c:f>
              <c:strCache>
                <c:ptCount val="1"/>
                <c:pt idx="0">
                  <c:v>C</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Comparisons!$L$104:$L$109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3E94-4555-AFAA-554BEDEADE00}"/>
            </c:ext>
          </c:extLst>
        </c:ser>
        <c:ser>
          <c:idx val="6"/>
          <c:order val="5"/>
          <c:tx>
            <c:strRef>
              <c:f>Comparisons!$D$104:$D$109</c:f>
              <c:strCache>
                <c:ptCount val="6"/>
              </c:strCache>
            </c:strRef>
          </c:tx>
          <c:spPr>
            <a:solidFill>
              <a:schemeClr val="accent1">
                <a:lumMod val="60000"/>
              </a:schemeClr>
            </a:solidFill>
            <a:ln>
              <a:noFill/>
            </a:ln>
            <a:effectLst/>
          </c:spPr>
          <c:invertIfNegative val="0"/>
          <c:cat>
            <c:strRef>
              <c:f>Comparisons!$F$104:$F$109</c:f>
              <c:strCache>
                <c:ptCount val="6"/>
                <c:pt idx="0">
                  <c:v>Scheme 1</c:v>
                </c:pt>
                <c:pt idx="1">
                  <c:v>Scheme 2</c:v>
                </c:pt>
                <c:pt idx="2">
                  <c:v>Scheme 3</c:v>
                </c:pt>
                <c:pt idx="3">
                  <c:v>Scheme 4</c:v>
                </c:pt>
                <c:pt idx="4">
                  <c:v>Scheme 5</c:v>
                </c:pt>
                <c:pt idx="5">
                  <c:v>Scheme 6</c:v>
                </c:pt>
              </c:strCache>
            </c:strRef>
          </c:cat>
          <c:val>
            <c:numRef>
              <c:f>Comparisons!$D$104:$D$109</c:f>
              <c:numCache>
                <c:formatCode>General</c:formatCode>
                <c:ptCount val="6"/>
              </c:numCache>
            </c:numRef>
          </c:val>
          <c:extLst>
            <c:ext xmlns:c16="http://schemas.microsoft.com/office/drawing/2014/chart" uri="{C3380CC4-5D6E-409C-BE32-E72D297353CC}">
              <c16:uniqueId val="{00000000-61EF-4B74-A0F0-992291E91EF4}"/>
            </c:ext>
          </c:extLst>
        </c:ser>
        <c:ser>
          <c:idx val="4"/>
          <c:order val="6"/>
          <c:tx>
            <c:strRef>
              <c:f>Comparisons!$M$103</c:f>
              <c:strCache>
                <c:ptCount val="1"/>
                <c:pt idx="0">
                  <c:v>D</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Comparisons!$M$104:$M$109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3E94-4555-AFAA-554BEDEADE00}"/>
            </c:ext>
          </c:extLst>
        </c:ser>
        <c:ser>
          <c:idx val="5"/>
          <c:order val="7"/>
          <c:tx>
            <c:strRef>
              <c:f>Comparisons!$N$103</c:f>
              <c:strCache>
                <c:ptCount val="1"/>
                <c:pt idx="0">
                  <c:v>Bio</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Comparisons!$N$104:$N$109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3E94-4555-AFAA-554BEDEADE00}"/>
            </c:ext>
          </c:extLst>
        </c:ser>
        <c:dLbls>
          <c:showLegendKey val="0"/>
          <c:showVal val="0"/>
          <c:showCatName val="0"/>
          <c:showSerName val="0"/>
          <c:showPercent val="0"/>
          <c:showBubbleSize val="0"/>
        </c:dLbls>
        <c:gapWidth val="219"/>
        <c:axId val="1035690800"/>
        <c:axId val="747098816"/>
      </c:barChart>
      <c:catAx>
        <c:axId val="1035690800"/>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4D4F53"/>
                </a:solidFill>
                <a:latin typeface="+mn-lt"/>
                <a:ea typeface="+mn-ea"/>
                <a:cs typeface="+mn-cs"/>
              </a:defRPr>
            </a:pPr>
            <a:endParaRPr lang="en-US"/>
          </a:p>
        </c:txPr>
        <c:crossAx val="747098816"/>
        <c:crosses val="autoZero"/>
        <c:auto val="1"/>
        <c:lblAlgn val="ctr"/>
        <c:lblOffset val="100"/>
        <c:noMultiLvlLbl val="0"/>
      </c:catAx>
      <c:valAx>
        <c:axId val="74709881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690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spc="0" baseline="0">
                <a:solidFill>
                  <a:srgbClr val="269C6F"/>
                </a:solidFill>
                <a:effectLst/>
                <a:latin typeface="+mn-lt"/>
                <a:ea typeface="+mn-ea"/>
                <a:cs typeface="+mn-cs"/>
              </a:defRPr>
            </a:pPr>
            <a:r>
              <a:rPr lang="en-US" sz="1400" b="1" i="0" u="none" strike="noStrike" kern="1200" spc="0" baseline="0">
                <a:solidFill>
                  <a:srgbClr val="269C6F"/>
                </a:solidFill>
                <a:effectLst/>
                <a:latin typeface="+mn-lt"/>
                <a:ea typeface="+mn-ea"/>
                <a:cs typeface="+mn-cs"/>
              </a:rPr>
              <a:t>Estimated embodied carbon (tCO</a:t>
            </a:r>
            <a:r>
              <a:rPr lang="en-US" sz="1400" b="1" i="0" u="none" strike="noStrike" kern="1200" spc="0" baseline="-25000">
                <a:solidFill>
                  <a:srgbClr val="269C6F"/>
                </a:solidFill>
                <a:effectLst/>
                <a:latin typeface="+mn-lt"/>
                <a:ea typeface="+mn-ea"/>
                <a:cs typeface="+mn-cs"/>
              </a:rPr>
              <a:t>2</a:t>
            </a:r>
            <a:r>
              <a:rPr lang="en-US" sz="1400" b="1" i="0" u="none" strike="noStrike" kern="1200" spc="0" baseline="0">
                <a:solidFill>
                  <a:srgbClr val="269C6F"/>
                </a:solidFill>
                <a:effectLst/>
                <a:latin typeface="+mn-lt"/>
                <a:ea typeface="+mn-ea"/>
                <a:cs typeface="+mn-cs"/>
              </a:rPr>
              <a:t>e) </a:t>
            </a:r>
          </a:p>
          <a:p>
            <a:pPr algn="ctr" rtl="0">
              <a:defRPr lang="en-US" b="1">
                <a:solidFill>
                  <a:srgbClr val="269C6F"/>
                </a:solidFill>
                <a:effectLst/>
              </a:defRPr>
            </a:pPr>
            <a:r>
              <a:rPr lang="en-US" sz="1400" b="1" i="0" u="none" strike="noStrike" kern="1200" spc="0" baseline="0">
                <a:solidFill>
                  <a:srgbClr val="269C6F"/>
                </a:solidFill>
                <a:effectLst/>
                <a:latin typeface="+mn-lt"/>
                <a:ea typeface="+mn-ea"/>
                <a:cs typeface="+mn-cs"/>
              </a:rPr>
              <a:t>Modules A1 - A5 and A - C</a:t>
            </a:r>
          </a:p>
        </c:rich>
      </c:tx>
      <c:layout>
        <c:manualLayout>
          <c:xMode val="edge"/>
          <c:yMode val="edge"/>
          <c:x val="0.18796064814814814"/>
          <c:y val="1.959875938309895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269C6F"/>
              </a:solidFill>
              <a:effectLst/>
              <a:latin typeface="+mn-lt"/>
              <a:ea typeface="+mn-ea"/>
              <a:cs typeface="+mn-cs"/>
            </a:defRPr>
          </a:pPr>
          <a:endParaRPr lang="en-US"/>
        </a:p>
      </c:txPr>
    </c:title>
    <c:autoTitleDeleted val="0"/>
    <c:plotArea>
      <c:layout/>
      <c:barChart>
        <c:barDir val="col"/>
        <c:grouping val="clustered"/>
        <c:varyColors val="0"/>
        <c:ser>
          <c:idx val="1"/>
          <c:order val="0"/>
          <c:tx>
            <c:strRef>
              <c:f>Comparisons!$G$103</c:f>
              <c:strCache>
                <c:ptCount val="1"/>
                <c:pt idx="0">
                  <c:v>A1-A5</c:v>
                </c:pt>
              </c:strCache>
            </c:strRef>
          </c:tx>
          <c:spPr>
            <a:solidFill>
              <a:srgbClr val="269C6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Comparisons!$G$104:$G$109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231-4D47-813A-81D374F76334}"/>
            </c:ext>
          </c:extLst>
        </c:ser>
        <c:ser>
          <c:idx val="2"/>
          <c:order val="1"/>
          <c:tx>
            <c:strRef>
              <c:f>Comparisons!$H$103</c:f>
              <c:strCache>
                <c:ptCount val="1"/>
                <c:pt idx="0">
                  <c:v>A-C</c:v>
                </c:pt>
              </c:strCache>
            </c:strRef>
          </c:tx>
          <c:spPr>
            <a:solidFill>
              <a:srgbClr val="19575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Comparisons!$H$104:$H$109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3231-4D47-813A-81D374F76334}"/>
            </c:ext>
          </c:extLst>
        </c:ser>
        <c:dLbls>
          <c:showLegendKey val="0"/>
          <c:showVal val="0"/>
          <c:showCatName val="0"/>
          <c:showSerName val="0"/>
          <c:showPercent val="0"/>
          <c:showBubbleSize val="0"/>
        </c:dLbls>
        <c:gapWidth val="219"/>
        <c:overlap val="-27"/>
        <c:axId val="740660160"/>
        <c:axId val="743714992"/>
      </c:barChart>
      <c:catAx>
        <c:axId val="7406601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714992"/>
        <c:crosses val="autoZero"/>
        <c:auto val="1"/>
        <c:lblAlgn val="ctr"/>
        <c:lblOffset val="100"/>
        <c:noMultiLvlLbl val="0"/>
      </c:catAx>
      <c:valAx>
        <c:axId val="743714992"/>
        <c:scaling>
          <c:orientation val="minMax"/>
          <c:min val="0"/>
        </c:scaling>
        <c:delete val="1"/>
        <c:axPos val="l"/>
        <c:numFmt formatCode="0" sourceLinked="1"/>
        <c:majorTickMark val="out"/>
        <c:minorTickMark val="none"/>
        <c:tickLblPos val="nextTo"/>
        <c:crossAx val="740660160"/>
        <c:crosses val="autoZero"/>
        <c:crossBetween val="between"/>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GB" sz="1400" b="1" i="0" u="none" strike="noStrike" kern="1200" spc="0" baseline="0">
                <a:solidFill>
                  <a:srgbClr val="269C6F"/>
                </a:solidFill>
                <a:effectLst/>
                <a:latin typeface="+mn-lt"/>
                <a:ea typeface="+mn-ea"/>
                <a:cs typeface="+mn-cs"/>
              </a:defRPr>
            </a:pPr>
            <a:r>
              <a:rPr lang="en-GB" sz="1400" b="1" i="0" u="none" strike="noStrike" kern="1200" spc="0" baseline="0">
                <a:solidFill>
                  <a:srgbClr val="269C6F"/>
                </a:solidFill>
                <a:effectLst/>
                <a:latin typeface="+mn-lt"/>
                <a:ea typeface="+mn-ea"/>
                <a:cs typeface="+mn-cs"/>
              </a:rPr>
              <a:t>Comparison to 2030 targets </a:t>
            </a:r>
          </a:p>
          <a:p>
            <a:pPr algn="ctr" rtl="0">
              <a:defRPr lang="en-GB" sz="1400" b="1" i="0" u="none" strike="noStrike" kern="1200" spc="0" baseline="0">
                <a:solidFill>
                  <a:srgbClr val="269C6F"/>
                </a:solidFill>
                <a:effectLst/>
                <a:latin typeface="+mn-lt"/>
                <a:ea typeface="+mn-ea"/>
                <a:cs typeface="+mn-cs"/>
              </a:defRPr>
            </a:pPr>
            <a:r>
              <a:rPr lang="en-GB" sz="1400" b="1" i="0" u="none" strike="noStrike" kern="1200" spc="0" baseline="0">
                <a:solidFill>
                  <a:srgbClr val="269C6F"/>
                </a:solidFill>
                <a:effectLst/>
                <a:latin typeface="+mn-lt"/>
                <a:ea typeface="+mn-ea"/>
                <a:cs typeface="+mn-cs"/>
              </a:rPr>
              <a:t>(kgCO</a:t>
            </a:r>
            <a:r>
              <a:rPr lang="en-GB" sz="1400" b="1" i="0" u="none" strike="noStrike" kern="1200" spc="0" baseline="-25000">
                <a:solidFill>
                  <a:srgbClr val="269C6F"/>
                </a:solidFill>
                <a:effectLst/>
                <a:latin typeface="+mn-lt"/>
                <a:ea typeface="+mn-ea"/>
                <a:cs typeface="+mn-cs"/>
              </a:rPr>
              <a:t>2</a:t>
            </a:r>
            <a:r>
              <a:rPr lang="en-GB" sz="1400" b="1" i="0" u="none" strike="noStrike" kern="1200" spc="0" baseline="0">
                <a:solidFill>
                  <a:srgbClr val="269C6F"/>
                </a:solidFill>
                <a:effectLst/>
                <a:latin typeface="+mn-lt"/>
                <a:ea typeface="+mn-ea"/>
                <a:cs typeface="+mn-cs"/>
              </a:rPr>
              <a:t>e/m</a:t>
            </a:r>
            <a:r>
              <a:rPr lang="en-GB" sz="1400" b="1" i="0" u="none" strike="noStrike" kern="1200" spc="0" baseline="30000">
                <a:solidFill>
                  <a:srgbClr val="269C6F"/>
                </a:solidFill>
                <a:effectLst/>
                <a:latin typeface="+mn-lt"/>
                <a:ea typeface="+mn-ea"/>
                <a:cs typeface="+mn-cs"/>
              </a:rPr>
              <a:t>2</a:t>
            </a:r>
            <a:r>
              <a:rPr lang="en-GB" sz="1400" b="1" i="0" u="none" strike="noStrike" kern="1200" spc="0" baseline="0">
                <a:solidFill>
                  <a:srgbClr val="269C6F"/>
                </a:solidFill>
                <a:effectLst/>
                <a:latin typeface="+mn-lt"/>
                <a:ea typeface="+mn-ea"/>
                <a:cs typeface="+mn-cs"/>
              </a:rPr>
              <a:t>)</a:t>
            </a:r>
          </a:p>
        </c:rich>
      </c:tx>
      <c:layout>
        <c:manualLayout>
          <c:xMode val="edge"/>
          <c:yMode val="edge"/>
          <c:x val="0.25073310185185183"/>
          <c:y val="2.3518518518518518E-2"/>
        </c:manualLayout>
      </c:layout>
      <c:overlay val="0"/>
      <c:spPr>
        <a:noFill/>
        <a:ln>
          <a:noFill/>
        </a:ln>
        <a:effectLst/>
      </c:spPr>
    </c:title>
    <c:autoTitleDeleted val="0"/>
    <c:plotArea>
      <c:layout>
        <c:manualLayout>
          <c:layoutTarget val="inner"/>
          <c:xMode val="edge"/>
          <c:yMode val="edge"/>
          <c:x val="5.0820154764522722E-2"/>
          <c:y val="0.17674913604826659"/>
          <c:w val="0.91641297203149552"/>
          <c:h val="0.61806068452297647"/>
        </c:manualLayout>
      </c:layout>
      <c:barChart>
        <c:barDir val="col"/>
        <c:grouping val="clustered"/>
        <c:varyColors val="0"/>
        <c:ser>
          <c:idx val="1"/>
          <c:order val="0"/>
          <c:tx>
            <c:strRef>
              <c:f>Comparisons!$AA$103</c:f>
              <c:strCache>
                <c:ptCount val="1"/>
                <c:pt idx="0">
                  <c:v>A1-A5</c:v>
                </c:pt>
              </c:strCache>
            </c:strRef>
          </c:tx>
          <c:spPr>
            <a:solidFill>
              <a:schemeClr val="tx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D4F53"/>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Comparisons!$AA$104:$AA$109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5665-47C9-83E9-0E5D6BA1B051}"/>
            </c:ext>
          </c:extLst>
        </c:ser>
        <c:dLbls>
          <c:showLegendKey val="0"/>
          <c:showVal val="0"/>
          <c:showCatName val="0"/>
          <c:showSerName val="0"/>
          <c:showPercent val="0"/>
          <c:showBubbleSize val="0"/>
        </c:dLbls>
        <c:gapWidth val="219"/>
        <c:axId val="740660160"/>
        <c:axId val="743714992"/>
      </c:barChart>
      <c:scatterChart>
        <c:scatterStyle val="lineMarker"/>
        <c:varyColors val="0"/>
        <c:ser>
          <c:idx val="0"/>
          <c:order val="1"/>
          <c:tx>
            <c:strRef>
              <c:f>Targets!$A$17</c:f>
              <c:strCache>
                <c:ptCount val="1"/>
                <c:pt idx="0">
                  <c:v>RIBA Domestic Target (144)</c:v>
                </c:pt>
              </c:strCache>
            </c:strRef>
          </c:tx>
          <c:spPr>
            <a:ln w="25400" cap="rnd">
              <a:solidFill>
                <a:schemeClr val="accent1"/>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1"/>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Targets!$C$17</c:f>
              <c:numCache>
                <c:formatCode>General</c:formatCode>
                <c:ptCount val="1"/>
                <c:pt idx="0">
                  <c:v>144</c:v>
                </c:pt>
              </c:numCache>
            </c:numRef>
          </c:yVal>
          <c:smooth val="0"/>
          <c:extLst>
            <c:ext xmlns:c16="http://schemas.microsoft.com/office/drawing/2014/chart" uri="{C3380CC4-5D6E-409C-BE32-E72D297353CC}">
              <c16:uniqueId val="{00000002-5665-47C9-83E9-0E5D6BA1B051}"/>
            </c:ext>
          </c:extLst>
        </c:ser>
        <c:ser>
          <c:idx val="2"/>
          <c:order val="2"/>
          <c:tx>
            <c:strRef>
              <c:f>Targets!$A$18</c:f>
              <c:strCache>
                <c:ptCount val="1"/>
                <c:pt idx="0">
                  <c:v>RIBA Non-Domestic Target (156)</c:v>
                </c:pt>
              </c:strCache>
            </c:strRef>
          </c:tx>
          <c:spPr>
            <a:ln w="25400" cap="rnd">
              <a:solidFill>
                <a:schemeClr val="accent3"/>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3"/>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Targets!$C$18</c:f>
              <c:numCache>
                <c:formatCode>General</c:formatCode>
                <c:ptCount val="1"/>
                <c:pt idx="0">
                  <c:v>156</c:v>
                </c:pt>
              </c:numCache>
            </c:numRef>
          </c:yVal>
          <c:smooth val="0"/>
          <c:extLst>
            <c:ext xmlns:c16="http://schemas.microsoft.com/office/drawing/2014/chart" uri="{C3380CC4-5D6E-409C-BE32-E72D297353CC}">
              <c16:uniqueId val="{00000003-5665-47C9-83E9-0E5D6BA1B051}"/>
            </c:ext>
          </c:extLst>
        </c:ser>
        <c:ser>
          <c:idx val="3"/>
          <c:order val="3"/>
          <c:tx>
            <c:strRef>
              <c:f>Targets!$A$19</c:f>
              <c:strCache>
                <c:ptCount val="1"/>
                <c:pt idx="0">
                  <c:v>LETI Education Target (168)</c:v>
                </c:pt>
              </c:strCache>
            </c:strRef>
          </c:tx>
          <c:spPr>
            <a:ln w="25400" cap="rnd">
              <a:solidFill>
                <a:schemeClr val="accent4"/>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4"/>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Targets!$C$19</c:f>
              <c:numCache>
                <c:formatCode>General</c:formatCode>
                <c:ptCount val="1"/>
                <c:pt idx="0">
                  <c:v>144</c:v>
                </c:pt>
              </c:numCache>
            </c:numRef>
          </c:yVal>
          <c:smooth val="0"/>
          <c:extLst>
            <c:ext xmlns:c16="http://schemas.microsoft.com/office/drawing/2014/chart" uri="{C3380CC4-5D6E-409C-BE32-E72D297353CC}">
              <c16:uniqueId val="{00000004-5665-47C9-83E9-0E5D6BA1B051}"/>
            </c:ext>
          </c:extLst>
        </c:ser>
        <c:ser>
          <c:idx val="4"/>
          <c:order val="4"/>
          <c:tx>
            <c:strRef>
              <c:f>Targets!$A$20</c:f>
              <c:strCache>
                <c:ptCount val="1"/>
                <c:pt idx="0">
                  <c:v>LETI Residential Target (201)</c:v>
                </c:pt>
              </c:strCache>
            </c:strRef>
          </c:tx>
          <c:spPr>
            <a:ln w="25400" cap="rnd">
              <a:solidFill>
                <a:schemeClr val="accent5"/>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5"/>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Targets!$C$20</c:f>
              <c:numCache>
                <c:formatCode>General</c:formatCode>
                <c:ptCount val="1"/>
                <c:pt idx="0">
                  <c:v>201</c:v>
                </c:pt>
              </c:numCache>
            </c:numRef>
          </c:yVal>
          <c:smooth val="0"/>
          <c:extLst>
            <c:ext xmlns:c16="http://schemas.microsoft.com/office/drawing/2014/chart" uri="{C3380CC4-5D6E-409C-BE32-E72D297353CC}">
              <c16:uniqueId val="{00000005-5665-47C9-83E9-0E5D6BA1B051}"/>
            </c:ext>
          </c:extLst>
        </c:ser>
        <c:ser>
          <c:idx val="5"/>
          <c:order val="5"/>
          <c:tx>
            <c:strRef>
              <c:f>Targets!$A$21</c:f>
              <c:strCache>
                <c:ptCount val="1"/>
                <c:pt idx="0">
                  <c:v>LETI Commercial Target (228)</c:v>
                </c:pt>
              </c:strCache>
            </c:strRef>
          </c:tx>
          <c:spPr>
            <a:ln w="25400" cap="rnd">
              <a:solidFill>
                <a:schemeClr val="accent6"/>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6"/>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Targets!$C$21</c:f>
              <c:numCache>
                <c:formatCode>General</c:formatCode>
                <c:ptCount val="1"/>
                <c:pt idx="0">
                  <c:v>228</c:v>
                </c:pt>
              </c:numCache>
            </c:numRef>
          </c:yVal>
          <c:smooth val="0"/>
          <c:extLst>
            <c:ext xmlns:c16="http://schemas.microsoft.com/office/drawing/2014/chart" uri="{C3380CC4-5D6E-409C-BE32-E72D297353CC}">
              <c16:uniqueId val="{00000006-5665-47C9-83E9-0E5D6BA1B051}"/>
            </c:ext>
          </c:extLst>
        </c:ser>
        <c:ser>
          <c:idx val="6"/>
          <c:order val="6"/>
          <c:tx>
            <c:strRef>
              <c:f>Targets!$A$16</c:f>
              <c:strCache>
                <c:ptCount val="1"/>
                <c:pt idx="0">
                  <c:v>SCORS Target (137)</c:v>
                </c:pt>
              </c:strCache>
            </c:strRef>
          </c:tx>
          <c:spPr>
            <a:ln>
              <a:solidFill>
                <a:srgbClr val="46AA50"/>
              </a:solidFill>
            </a:ln>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ln w="25400">
                <a:solidFill>
                  <a:srgbClr val="46AA50"/>
                </a:solidFill>
                <a:prstDash val="dash"/>
              </a:ln>
            </c:spPr>
          </c:errBars>
          <c:errBars>
            <c:errDir val="y"/>
            <c:errBarType val="both"/>
            <c:errValType val="stdErr"/>
            <c:noEndCap val="0"/>
          </c:errBars>
          <c:yVal>
            <c:numRef>
              <c:f>Targets!$C$16</c:f>
              <c:numCache>
                <c:formatCode>General</c:formatCode>
                <c:ptCount val="1"/>
                <c:pt idx="0">
                  <c:v>137</c:v>
                </c:pt>
              </c:numCache>
            </c:numRef>
          </c:yVal>
          <c:smooth val="0"/>
          <c:extLst>
            <c:ext xmlns:c16="http://schemas.microsoft.com/office/drawing/2014/chart" uri="{C3380CC4-5D6E-409C-BE32-E72D297353CC}">
              <c16:uniqueId val="{00000000-A8FA-403B-850F-E5687D2CDB97}"/>
            </c:ext>
          </c:extLst>
        </c:ser>
        <c:dLbls>
          <c:showLegendKey val="0"/>
          <c:showVal val="0"/>
          <c:showCatName val="0"/>
          <c:showSerName val="0"/>
          <c:showPercent val="0"/>
          <c:showBubbleSize val="0"/>
        </c:dLbls>
        <c:axId val="740660160"/>
        <c:axId val="743714992"/>
      </c:scatterChart>
      <c:catAx>
        <c:axId val="7406601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714992"/>
        <c:crosses val="autoZero"/>
        <c:auto val="1"/>
        <c:lblAlgn val="ctr"/>
        <c:lblOffset val="100"/>
        <c:noMultiLvlLbl val="0"/>
      </c:catAx>
      <c:valAx>
        <c:axId val="743714992"/>
        <c:scaling>
          <c:orientation val="minMax"/>
        </c:scaling>
        <c:delete val="1"/>
        <c:axPos val="l"/>
        <c:numFmt formatCode="0" sourceLinked="1"/>
        <c:majorTickMark val="out"/>
        <c:minorTickMark val="none"/>
        <c:tickLblPos val="nextTo"/>
        <c:crossAx val="740660160"/>
        <c:crosses val="autoZero"/>
        <c:crossBetween val="between"/>
      </c:valAx>
      <c:spPr>
        <a:noFill/>
        <a:ln w="25400">
          <a:noFill/>
        </a:ln>
        <a:effectLst/>
      </c:spPr>
    </c:plotArea>
    <c:legend>
      <c:legendPos val="b"/>
      <c:layout>
        <c:manualLayout>
          <c:xMode val="edge"/>
          <c:yMode val="edge"/>
          <c:x val="3.2516265844986631E-3"/>
          <c:y val="0.89266080211880439"/>
          <c:w val="0.96471608401093856"/>
          <c:h val="0.103886366502711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spc="0" baseline="0">
                <a:solidFill>
                  <a:srgbClr val="269C6F"/>
                </a:solidFill>
                <a:effectLst/>
                <a:latin typeface="+mn-lt"/>
                <a:ea typeface="+mn-ea"/>
                <a:cs typeface="+mn-cs"/>
              </a:defRPr>
            </a:pPr>
            <a:r>
              <a:rPr lang="en-US" sz="1400" b="1" i="0" u="none" strike="noStrike" kern="1200" spc="0" baseline="0">
                <a:solidFill>
                  <a:srgbClr val="269C6F"/>
                </a:solidFill>
                <a:effectLst/>
                <a:latin typeface="+mn-lt"/>
                <a:ea typeface="+mn-ea"/>
                <a:cs typeface="+mn-cs"/>
              </a:rPr>
              <a:t>Estimated embodied carbon (tCO</a:t>
            </a:r>
            <a:r>
              <a:rPr lang="en-US" sz="1400" b="1" i="0" u="none" strike="noStrike" kern="1200" spc="0" baseline="-25000">
                <a:solidFill>
                  <a:srgbClr val="269C6F"/>
                </a:solidFill>
                <a:effectLst/>
                <a:latin typeface="+mn-lt"/>
                <a:ea typeface="+mn-ea"/>
                <a:cs typeface="+mn-cs"/>
              </a:rPr>
              <a:t>2</a:t>
            </a:r>
            <a:r>
              <a:rPr lang="en-US" sz="1400" b="1" i="0" u="none" strike="noStrike" kern="1200" spc="0" baseline="0">
                <a:solidFill>
                  <a:srgbClr val="269C6F"/>
                </a:solidFill>
                <a:effectLst/>
                <a:latin typeface="+mn-lt"/>
                <a:ea typeface="+mn-ea"/>
                <a:cs typeface="+mn-cs"/>
              </a:rPr>
              <a:t>e) Modules A1 - A5 by element</a:t>
            </a:r>
          </a:p>
        </c:rich>
      </c:tx>
      <c:layout>
        <c:manualLayout>
          <c:xMode val="edge"/>
          <c:yMode val="edge"/>
          <c:x val="0.18779166666666666"/>
          <c:y val="1.969752478471457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269C6F"/>
              </a:solidFill>
              <a:effectLst/>
              <a:latin typeface="+mn-lt"/>
              <a:ea typeface="+mn-ea"/>
              <a:cs typeface="+mn-cs"/>
            </a:defRPr>
          </a:pPr>
          <a:endParaRPr lang="en-US"/>
        </a:p>
      </c:txPr>
    </c:title>
    <c:autoTitleDeleted val="0"/>
    <c:plotArea>
      <c:layout>
        <c:manualLayout>
          <c:layoutTarget val="inner"/>
          <c:xMode val="edge"/>
          <c:yMode val="edge"/>
          <c:x val="0.10365833333333334"/>
          <c:y val="0.20390555555555553"/>
          <c:w val="0.86694351851851847"/>
          <c:h val="0.52038104645657912"/>
        </c:manualLayout>
      </c:layout>
      <c:barChart>
        <c:barDir val="col"/>
        <c:grouping val="stacked"/>
        <c:varyColors val="0"/>
        <c:ser>
          <c:idx val="0"/>
          <c:order val="0"/>
          <c:tx>
            <c:strRef>
              <c:f>Comparisons!$S$103</c:f>
              <c:strCache>
                <c:ptCount val="1"/>
                <c:pt idx="0">
                  <c:v>Piling</c:v>
                </c:pt>
              </c:strCache>
            </c:strRef>
          </c:tx>
          <c:spPr>
            <a:solidFill>
              <a:schemeClr val="accent1"/>
            </a:solidFill>
            <a:ln>
              <a:noFill/>
            </a:ln>
            <a:effectLst/>
          </c:spPr>
          <c:invertIfNegative val="0"/>
          <c:cat>
            <c:strRef>
              <c:f>Comparisons!$F$104:$F$109</c:f>
              <c:strCache>
                <c:ptCount val="6"/>
                <c:pt idx="0">
                  <c:v>Scheme 1</c:v>
                </c:pt>
                <c:pt idx="1">
                  <c:v>Scheme 2</c:v>
                </c:pt>
                <c:pt idx="2">
                  <c:v>Scheme 3</c:v>
                </c:pt>
                <c:pt idx="3">
                  <c:v>Scheme 4</c:v>
                </c:pt>
                <c:pt idx="4">
                  <c:v>Scheme 5</c:v>
                </c:pt>
                <c:pt idx="5">
                  <c:v>Scheme 6</c:v>
                </c:pt>
              </c:strCache>
            </c:strRef>
          </c:cat>
          <c:val>
            <c:numRef>
              <c:f>Comparisons!$S$104:$S$109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DE9-4C69-80E1-08F37A21BC80}"/>
            </c:ext>
          </c:extLst>
        </c:ser>
        <c:ser>
          <c:idx val="1"/>
          <c:order val="1"/>
          <c:tx>
            <c:strRef>
              <c:f>Comparisons!$V$103</c:f>
              <c:strCache>
                <c:ptCount val="1"/>
                <c:pt idx="0">
                  <c:v>Other substructure</c:v>
                </c:pt>
              </c:strCache>
            </c:strRef>
          </c:tx>
          <c:spPr>
            <a:solidFill>
              <a:schemeClr val="accent2"/>
            </a:solidFill>
            <a:ln>
              <a:noFill/>
            </a:ln>
            <a:effectLst/>
          </c:spPr>
          <c:invertIfNegative val="0"/>
          <c:cat>
            <c:strRef>
              <c:f>Comparisons!$F$104:$F$109</c:f>
              <c:strCache>
                <c:ptCount val="6"/>
                <c:pt idx="0">
                  <c:v>Scheme 1</c:v>
                </c:pt>
                <c:pt idx="1">
                  <c:v>Scheme 2</c:v>
                </c:pt>
                <c:pt idx="2">
                  <c:v>Scheme 3</c:v>
                </c:pt>
                <c:pt idx="3">
                  <c:v>Scheme 4</c:v>
                </c:pt>
                <c:pt idx="4">
                  <c:v>Scheme 5</c:v>
                </c:pt>
                <c:pt idx="5">
                  <c:v>Scheme 6</c:v>
                </c:pt>
              </c:strCache>
            </c:strRef>
          </c:cat>
          <c:val>
            <c:numRef>
              <c:f>Comparisons!$V$104:$V$109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FDE9-4C69-80E1-08F37A21BC80}"/>
            </c:ext>
          </c:extLst>
        </c:ser>
        <c:ser>
          <c:idx val="5"/>
          <c:order val="2"/>
          <c:tx>
            <c:strRef>
              <c:f>Comparisons!$W$103</c:f>
              <c:strCache>
                <c:ptCount val="1"/>
                <c:pt idx="0">
                  <c:v>Frame and roof frame</c:v>
                </c:pt>
              </c:strCache>
            </c:strRef>
          </c:tx>
          <c:spPr>
            <a:solidFill>
              <a:schemeClr val="accent6"/>
            </a:solidFill>
            <a:ln>
              <a:noFill/>
            </a:ln>
            <a:effectLst/>
          </c:spPr>
          <c:invertIfNegative val="0"/>
          <c:val>
            <c:numRef>
              <c:f>Comparisons!$W$104:$W$109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596-4D2F-9C15-9B4B61A8F9EC}"/>
            </c:ext>
          </c:extLst>
        </c:ser>
        <c:ser>
          <c:idx val="2"/>
          <c:order val="3"/>
          <c:tx>
            <c:strRef>
              <c:f>Comparisons!$X$103</c:f>
              <c:strCache>
                <c:ptCount val="1"/>
                <c:pt idx="0">
                  <c:v>Upper floors/slabs inc roof</c:v>
                </c:pt>
              </c:strCache>
            </c:strRef>
          </c:tx>
          <c:spPr>
            <a:solidFill>
              <a:schemeClr val="accent3"/>
            </a:solidFill>
            <a:ln>
              <a:noFill/>
            </a:ln>
            <a:effectLst/>
          </c:spPr>
          <c:invertIfNegative val="0"/>
          <c:cat>
            <c:strRef>
              <c:f>Comparisons!$F$104:$F$109</c:f>
              <c:strCache>
                <c:ptCount val="6"/>
                <c:pt idx="0">
                  <c:v>Scheme 1</c:v>
                </c:pt>
                <c:pt idx="1">
                  <c:v>Scheme 2</c:v>
                </c:pt>
                <c:pt idx="2">
                  <c:v>Scheme 3</c:v>
                </c:pt>
                <c:pt idx="3">
                  <c:v>Scheme 4</c:v>
                </c:pt>
                <c:pt idx="4">
                  <c:v>Scheme 5</c:v>
                </c:pt>
                <c:pt idx="5">
                  <c:v>Scheme 6</c:v>
                </c:pt>
              </c:strCache>
            </c:strRef>
          </c:cat>
          <c:val>
            <c:numRef>
              <c:f>Comparisons!$X$104:$X$109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FDE9-4C69-80E1-08F37A21BC80}"/>
            </c:ext>
          </c:extLst>
        </c:ser>
        <c:ser>
          <c:idx val="3"/>
          <c:order val="4"/>
          <c:tx>
            <c:strRef>
              <c:f>Comparisons!$Y$103</c:f>
              <c:strCache>
                <c:ptCount val="1"/>
                <c:pt idx="0">
                  <c:v>Structural walls</c:v>
                </c:pt>
              </c:strCache>
            </c:strRef>
          </c:tx>
          <c:spPr>
            <a:solidFill>
              <a:schemeClr val="accent4"/>
            </a:solidFill>
            <a:ln>
              <a:noFill/>
            </a:ln>
            <a:effectLst/>
          </c:spPr>
          <c:invertIfNegative val="0"/>
          <c:cat>
            <c:strRef>
              <c:f>Comparisons!$F$104:$F$109</c:f>
              <c:strCache>
                <c:ptCount val="6"/>
                <c:pt idx="0">
                  <c:v>Scheme 1</c:v>
                </c:pt>
                <c:pt idx="1">
                  <c:v>Scheme 2</c:v>
                </c:pt>
                <c:pt idx="2">
                  <c:v>Scheme 3</c:v>
                </c:pt>
                <c:pt idx="3">
                  <c:v>Scheme 4</c:v>
                </c:pt>
                <c:pt idx="4">
                  <c:v>Scheme 5</c:v>
                </c:pt>
                <c:pt idx="5">
                  <c:v>Scheme 6</c:v>
                </c:pt>
              </c:strCache>
            </c:strRef>
          </c:cat>
          <c:val>
            <c:numRef>
              <c:f>Comparisons!$Y$104:$Y$109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FDE9-4C69-80E1-08F37A21BC80}"/>
            </c:ext>
          </c:extLst>
        </c:ser>
        <c:ser>
          <c:idx val="4"/>
          <c:order val="5"/>
          <c:tx>
            <c:strRef>
              <c:f>Comparisons!$Z$103</c:f>
              <c:strCache>
                <c:ptCount val="1"/>
                <c:pt idx="0">
                  <c:v>Other</c:v>
                </c:pt>
              </c:strCache>
            </c:strRef>
          </c:tx>
          <c:spPr>
            <a:solidFill>
              <a:schemeClr val="accent5"/>
            </a:solidFill>
            <a:ln>
              <a:noFill/>
            </a:ln>
            <a:effectLst/>
          </c:spPr>
          <c:invertIfNegative val="0"/>
          <c:cat>
            <c:strRef>
              <c:f>Comparisons!$F$104:$F$109</c:f>
              <c:strCache>
                <c:ptCount val="6"/>
                <c:pt idx="0">
                  <c:v>Scheme 1</c:v>
                </c:pt>
                <c:pt idx="1">
                  <c:v>Scheme 2</c:v>
                </c:pt>
                <c:pt idx="2">
                  <c:v>Scheme 3</c:v>
                </c:pt>
                <c:pt idx="3">
                  <c:v>Scheme 4</c:v>
                </c:pt>
                <c:pt idx="4">
                  <c:v>Scheme 5</c:v>
                </c:pt>
                <c:pt idx="5">
                  <c:v>Scheme 6</c:v>
                </c:pt>
              </c:strCache>
            </c:strRef>
          </c:cat>
          <c:val>
            <c:numRef>
              <c:f>Comparisons!$Z$104:$Z$109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6-FDE9-4C69-80E1-08F37A21BC80}"/>
            </c:ext>
          </c:extLst>
        </c:ser>
        <c:dLbls>
          <c:showLegendKey val="0"/>
          <c:showVal val="0"/>
          <c:showCatName val="0"/>
          <c:showSerName val="0"/>
          <c:showPercent val="0"/>
          <c:showBubbleSize val="0"/>
        </c:dLbls>
        <c:gapWidth val="219"/>
        <c:overlap val="100"/>
        <c:axId val="1096511808"/>
        <c:axId val="843400208"/>
      </c:barChart>
      <c:catAx>
        <c:axId val="109651180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400208"/>
        <c:crosses val="autoZero"/>
        <c:auto val="1"/>
        <c:lblAlgn val="ctr"/>
        <c:lblOffset val="100"/>
        <c:noMultiLvlLbl val="0"/>
      </c:catAx>
      <c:valAx>
        <c:axId val="843400208"/>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511808"/>
        <c:crosses val="autoZero"/>
        <c:crossBetween val="between"/>
      </c:valAx>
      <c:spPr>
        <a:noFill/>
        <a:ln w="25400">
          <a:noFill/>
        </a:ln>
        <a:effectLst/>
      </c:spPr>
    </c:plotArea>
    <c:legend>
      <c:legendPos val="b"/>
      <c:layout>
        <c:manualLayout>
          <c:xMode val="edge"/>
          <c:yMode val="edge"/>
          <c:x val="7.5882547794813557E-2"/>
          <c:y val="0.8235400174562727"/>
          <c:w val="0.86090100321786855"/>
          <c:h val="0.145645493423454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0" baseline="0">
                <a:solidFill>
                  <a:srgbClr val="269C6F"/>
                </a:solidFill>
                <a:latin typeface="+mn-lt"/>
                <a:ea typeface="+mn-ea"/>
                <a:cs typeface="+mn-cs"/>
              </a:defRPr>
            </a:pPr>
            <a:r>
              <a:rPr lang="en-GB" sz="2400" b="1">
                <a:solidFill>
                  <a:srgbClr val="269C6F"/>
                </a:solidFill>
              </a:rPr>
              <a:t>Cumulative</a:t>
            </a:r>
            <a:r>
              <a:rPr lang="en-GB" sz="2400" b="1" baseline="0">
                <a:solidFill>
                  <a:srgbClr val="269C6F"/>
                </a:solidFill>
              </a:rPr>
              <a:t> embodied carbon into atmosphere over time (tCO</a:t>
            </a:r>
            <a:r>
              <a:rPr lang="en-GB" sz="2400" b="1" baseline="-25000">
                <a:solidFill>
                  <a:srgbClr val="269C6F"/>
                </a:solidFill>
              </a:rPr>
              <a:t>2</a:t>
            </a:r>
            <a:r>
              <a:rPr lang="en-GB" sz="2400" b="1" baseline="0">
                <a:solidFill>
                  <a:srgbClr val="269C6F"/>
                </a:solidFill>
              </a:rPr>
              <a:t>e)</a:t>
            </a:r>
            <a:endParaRPr lang="en-GB" sz="2400" b="1">
              <a:solidFill>
                <a:srgbClr val="269C6F"/>
              </a:solidFill>
            </a:endParaRPr>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269C6F"/>
              </a:solidFill>
              <a:latin typeface="+mn-lt"/>
              <a:ea typeface="+mn-ea"/>
              <a:cs typeface="+mn-cs"/>
            </a:defRPr>
          </a:pPr>
          <a:endParaRPr lang="en-US"/>
        </a:p>
      </c:txPr>
    </c:title>
    <c:autoTitleDeleted val="0"/>
    <c:plotArea>
      <c:layout>
        <c:manualLayout>
          <c:layoutTarget val="inner"/>
          <c:xMode val="edge"/>
          <c:yMode val="edge"/>
          <c:x val="4.9842847494531425E-2"/>
          <c:y val="7.966623901054283E-2"/>
          <c:w val="0.93293415185696671"/>
          <c:h val="0.77932247601858284"/>
        </c:manualLayout>
      </c:layout>
      <c:scatterChart>
        <c:scatterStyle val="lineMarker"/>
        <c:varyColors val="0"/>
        <c:ser>
          <c:idx val="2"/>
          <c:order val="0"/>
          <c:tx>
            <c:strRef>
              <c:f>Comparisons!$E$125</c:f>
              <c:strCache>
                <c:ptCount val="1"/>
                <c:pt idx="0">
                  <c:v>Scheme 1</c:v>
                </c:pt>
              </c:strCache>
            </c:strRef>
          </c:tx>
          <c:spPr>
            <a:ln w="25400" cap="rnd">
              <a:solidFill>
                <a:schemeClr val="accent3"/>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Comparisons!$F$125:$DY$125</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1-4442-4231-8C30-121C216B1116}"/>
            </c:ext>
          </c:extLst>
        </c:ser>
        <c:ser>
          <c:idx val="3"/>
          <c:order val="1"/>
          <c:tx>
            <c:strRef>
              <c:f>Comparisons!$E$126</c:f>
              <c:strCache>
                <c:ptCount val="1"/>
                <c:pt idx="0">
                  <c:v>Scheme 2</c:v>
                </c:pt>
              </c:strCache>
            </c:strRef>
          </c:tx>
          <c:spPr>
            <a:ln w="25400" cap="rnd">
              <a:solidFill>
                <a:schemeClr val="accent4"/>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Comparisons!$F$126:$DY$126</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2-4442-4231-8C30-121C216B1116}"/>
            </c:ext>
          </c:extLst>
        </c:ser>
        <c:ser>
          <c:idx val="8"/>
          <c:order val="2"/>
          <c:tx>
            <c:strRef>
              <c:f>Comparisons!$E$127</c:f>
              <c:strCache>
                <c:ptCount val="1"/>
                <c:pt idx="0">
                  <c:v>Scheme 3</c:v>
                </c:pt>
              </c:strCache>
            </c:strRef>
          </c:tx>
          <c:spPr>
            <a:ln w="25400" cap="rnd">
              <a:solidFill>
                <a:schemeClr val="accent3">
                  <a:lumMod val="60000"/>
                </a:schemeClr>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Comparisons!$F$127:$DY$127</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6-71BC-46B2-BA62-C6AF26129A57}"/>
            </c:ext>
          </c:extLst>
        </c:ser>
        <c:ser>
          <c:idx val="9"/>
          <c:order val="3"/>
          <c:tx>
            <c:strRef>
              <c:f>Comparisons!$E$128</c:f>
              <c:strCache>
                <c:ptCount val="1"/>
                <c:pt idx="0">
                  <c:v>Scheme 4</c:v>
                </c:pt>
              </c:strCache>
            </c:strRef>
          </c:tx>
          <c:spPr>
            <a:ln w="25400" cap="rnd">
              <a:solidFill>
                <a:srgbClr val="97410E"/>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Comparisons!$F$128:$DY$128</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7-71BC-46B2-BA62-C6AF26129A57}"/>
            </c:ext>
          </c:extLst>
        </c:ser>
        <c:ser>
          <c:idx val="10"/>
          <c:order val="4"/>
          <c:tx>
            <c:strRef>
              <c:f>Comparisons!$E$129</c:f>
              <c:strCache>
                <c:ptCount val="1"/>
                <c:pt idx="0">
                  <c:v>Scheme 5</c:v>
                </c:pt>
              </c:strCache>
            </c:strRef>
          </c:tx>
          <c:spPr>
            <a:ln w="25400" cap="rnd">
              <a:solidFill>
                <a:srgbClr val="322E43"/>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Comparisons!$F$129:$DY$129</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8-71BC-46B2-BA62-C6AF26129A57}"/>
            </c:ext>
          </c:extLst>
        </c:ser>
        <c:ser>
          <c:idx val="11"/>
          <c:order val="5"/>
          <c:tx>
            <c:strRef>
              <c:f>Comparisons!$E$130</c:f>
              <c:strCache>
                <c:ptCount val="1"/>
                <c:pt idx="0">
                  <c:v>Scheme 6</c:v>
                </c:pt>
              </c:strCache>
            </c:strRef>
          </c:tx>
          <c:spPr>
            <a:ln w="25400" cap="rnd">
              <a:solidFill>
                <a:srgbClr val="0F3438"/>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Comparisons!$F$130:$DY$130</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9-71BC-46B2-BA62-C6AF26129A57}"/>
            </c:ext>
          </c:extLst>
        </c:ser>
        <c:ser>
          <c:idx val="0"/>
          <c:order val="6"/>
          <c:tx>
            <c:strRef>
              <c:f>Comparisons!$E$115</c:f>
              <c:strCache>
                <c:ptCount val="1"/>
                <c:pt idx="0">
                  <c:v>Scheme 1 Biogenic Carbon</c:v>
                </c:pt>
              </c:strCache>
            </c:strRef>
          </c:tx>
          <c:spPr>
            <a:ln w="25400" cap="rnd">
              <a:solidFill>
                <a:schemeClr val="accent3"/>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Comparisons!$F$115:$DY$115</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11-86D2-41B5-B102-9C0AC40C2CE1}"/>
            </c:ext>
          </c:extLst>
        </c:ser>
        <c:ser>
          <c:idx val="1"/>
          <c:order val="7"/>
          <c:tx>
            <c:strRef>
              <c:f>Comparisons!$E$116</c:f>
              <c:strCache>
                <c:ptCount val="1"/>
                <c:pt idx="0">
                  <c:v>Scheme 2 Biogenic Carbon</c:v>
                </c:pt>
              </c:strCache>
            </c:strRef>
          </c:tx>
          <c:spPr>
            <a:ln w="25400" cap="rnd">
              <a:solidFill>
                <a:schemeClr val="accent4"/>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Comparisons!$F$116:$DY$116</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12-86D2-41B5-B102-9C0AC40C2CE1}"/>
            </c:ext>
          </c:extLst>
        </c:ser>
        <c:ser>
          <c:idx val="4"/>
          <c:order val="8"/>
          <c:tx>
            <c:strRef>
              <c:f>Comparisons!$E$117</c:f>
              <c:strCache>
                <c:ptCount val="1"/>
                <c:pt idx="0">
                  <c:v>Scheme 3 Biogenic Carbon</c:v>
                </c:pt>
              </c:strCache>
            </c:strRef>
          </c:tx>
          <c:spPr>
            <a:ln w="25400" cap="rnd">
              <a:solidFill>
                <a:srgbClr val="195A5F"/>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Comparisons!$F$117:$DY$117</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2-71BC-46B2-BA62-C6AF26129A57}"/>
            </c:ext>
          </c:extLst>
        </c:ser>
        <c:ser>
          <c:idx val="5"/>
          <c:order val="9"/>
          <c:tx>
            <c:strRef>
              <c:f>Comparisons!$E$118</c:f>
              <c:strCache>
                <c:ptCount val="1"/>
                <c:pt idx="0">
                  <c:v>Scheme 4 Biogenic Carbon</c:v>
                </c:pt>
              </c:strCache>
            </c:strRef>
          </c:tx>
          <c:spPr>
            <a:ln w="25400" cap="rnd">
              <a:solidFill>
                <a:srgbClr val="97410E"/>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Comparisons!$F$118:$DY$118</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3-71BC-46B2-BA62-C6AF26129A57}"/>
            </c:ext>
          </c:extLst>
        </c:ser>
        <c:ser>
          <c:idx val="6"/>
          <c:order val="10"/>
          <c:tx>
            <c:strRef>
              <c:f>Comparisons!$E$119</c:f>
              <c:strCache>
                <c:ptCount val="1"/>
                <c:pt idx="0">
                  <c:v>Scheme 5 Biogenic Carbon</c:v>
                </c:pt>
              </c:strCache>
            </c:strRef>
          </c:tx>
          <c:spPr>
            <a:ln w="25400" cap="rnd">
              <a:solidFill>
                <a:srgbClr val="322E43"/>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Comparisons!$F$119:$DY$119</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4-71BC-46B2-BA62-C6AF26129A57}"/>
            </c:ext>
          </c:extLst>
        </c:ser>
        <c:ser>
          <c:idx val="7"/>
          <c:order val="11"/>
          <c:tx>
            <c:strRef>
              <c:f>Comparisons!$E$120</c:f>
              <c:strCache>
                <c:ptCount val="1"/>
                <c:pt idx="0">
                  <c:v>Scheme 6 Biogenic Carbon</c:v>
                </c:pt>
              </c:strCache>
            </c:strRef>
          </c:tx>
          <c:spPr>
            <a:ln w="25400" cap="rnd">
              <a:solidFill>
                <a:srgbClr val="0F3438"/>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Comparisons!$F$120:$DY$120</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5-71BC-46B2-BA62-C6AF26129A57}"/>
            </c:ext>
          </c:extLst>
        </c:ser>
        <c:dLbls>
          <c:showLegendKey val="0"/>
          <c:showVal val="0"/>
          <c:showCatName val="0"/>
          <c:showSerName val="0"/>
          <c:showPercent val="0"/>
          <c:showBubbleSize val="0"/>
        </c:dLbls>
        <c:axId val="343650223"/>
        <c:axId val="343650639"/>
      </c:scatterChart>
      <c:valAx>
        <c:axId val="343650223"/>
        <c:scaling>
          <c:orientation val="minMax"/>
          <c:max val="120"/>
          <c:min val="-5"/>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43650639"/>
        <c:crosses val="autoZero"/>
        <c:crossBetween val="midCat"/>
        <c:majorUnit val="5"/>
      </c:valAx>
      <c:valAx>
        <c:axId val="34365063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Carbon emissions [tCO</a:t>
                </a:r>
                <a:r>
                  <a:rPr lang="en-GB" baseline="-25000"/>
                  <a:t>2</a:t>
                </a:r>
                <a:r>
                  <a:rPr lang="en-GB"/>
                  <a:t>e]</a:t>
                </a:r>
              </a:p>
              <a:p>
                <a:pPr>
                  <a:defRPr/>
                </a:pP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436502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6.svg"/><Relationship Id="rId7" Type="http://schemas.openxmlformats.org/officeDocument/2006/relationships/image" Target="../media/image9.emf"/><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8.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chart" Target="../charts/chart1.xml"/><Relationship Id="rId9" Type="http://schemas.openxmlformats.org/officeDocument/2006/relationships/image" Target="../media/image11.png"/></Relationships>
</file>

<file path=xl/drawings/_rels/drawing5.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6.svg"/><Relationship Id="rId7" Type="http://schemas.openxmlformats.org/officeDocument/2006/relationships/image" Target="../media/image9.emf"/><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8.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chart" Target="../charts/chart2.xml"/><Relationship Id="rId9" Type="http://schemas.openxmlformats.org/officeDocument/2006/relationships/image" Target="../media/image1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6.svg"/><Relationship Id="rId7" Type="http://schemas.openxmlformats.org/officeDocument/2006/relationships/image" Target="../media/image9.emf"/><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8.emf"/><Relationship Id="rId5" Type="http://schemas.openxmlformats.org/officeDocument/2006/relationships/image" Target="../media/image7.emf"/><Relationship Id="rId10" Type="http://schemas.openxmlformats.org/officeDocument/2006/relationships/image" Target="../media/image14.emf"/><Relationship Id="rId4" Type="http://schemas.openxmlformats.org/officeDocument/2006/relationships/chart" Target="../charts/chart3.xml"/><Relationship Id="rId9" Type="http://schemas.openxmlformats.org/officeDocument/2006/relationships/image" Target="../media/image11.png"/></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6.svg"/><Relationship Id="rId7" Type="http://schemas.openxmlformats.org/officeDocument/2006/relationships/image" Target="../media/image9.emf"/><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8.emf"/><Relationship Id="rId5" Type="http://schemas.openxmlformats.org/officeDocument/2006/relationships/image" Target="../media/image7.emf"/><Relationship Id="rId10" Type="http://schemas.openxmlformats.org/officeDocument/2006/relationships/image" Target="../media/image14.emf"/><Relationship Id="rId4" Type="http://schemas.openxmlformats.org/officeDocument/2006/relationships/chart" Target="../charts/chart4.xml"/><Relationship Id="rId9" Type="http://schemas.openxmlformats.org/officeDocument/2006/relationships/image" Target="../media/image11.png"/></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6.svg"/><Relationship Id="rId7" Type="http://schemas.openxmlformats.org/officeDocument/2006/relationships/image" Target="../media/image9.emf"/><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8.emf"/><Relationship Id="rId5" Type="http://schemas.openxmlformats.org/officeDocument/2006/relationships/image" Target="../media/image7.emf"/><Relationship Id="rId10" Type="http://schemas.openxmlformats.org/officeDocument/2006/relationships/image" Target="../media/image14.emf"/><Relationship Id="rId4" Type="http://schemas.openxmlformats.org/officeDocument/2006/relationships/chart" Target="../charts/chart5.xml"/><Relationship Id="rId9" Type="http://schemas.openxmlformats.org/officeDocument/2006/relationships/image" Target="../media/image11.png"/></Relationships>
</file>

<file path=xl/drawings/_rels/drawing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6.svg"/><Relationship Id="rId7" Type="http://schemas.openxmlformats.org/officeDocument/2006/relationships/image" Target="../media/image9.emf"/><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8.emf"/><Relationship Id="rId5" Type="http://schemas.openxmlformats.org/officeDocument/2006/relationships/image" Target="../media/image7.emf"/><Relationship Id="rId10" Type="http://schemas.openxmlformats.org/officeDocument/2006/relationships/image" Target="../media/image14.emf"/><Relationship Id="rId4" Type="http://schemas.openxmlformats.org/officeDocument/2006/relationships/chart" Target="../charts/chart6.xml"/><Relationship Id="rId9"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hart" Target="../charts/chart9.xml"/><Relationship Id="rId7" Type="http://schemas.openxmlformats.org/officeDocument/2006/relationships/image" Target="../media/image9.emf"/><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16.png"/><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101393</xdr:colOff>
      <xdr:row>1</xdr:row>
      <xdr:rowOff>80458</xdr:rowOff>
    </xdr:from>
    <xdr:to>
      <xdr:col>2</xdr:col>
      <xdr:colOff>2191336</xdr:colOff>
      <xdr:row>2</xdr:row>
      <xdr:rowOff>267977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40018" y="270958"/>
          <a:ext cx="2089943" cy="3589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96294</xdr:colOff>
      <xdr:row>0</xdr:row>
      <xdr:rowOff>58714</xdr:rowOff>
    </xdr:from>
    <xdr:to>
      <xdr:col>2</xdr:col>
      <xdr:colOff>1926120</xdr:colOff>
      <xdr:row>1</xdr:row>
      <xdr:rowOff>201063</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73164" y="58714"/>
          <a:ext cx="1835541" cy="312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24848</xdr:colOff>
      <xdr:row>4</xdr:row>
      <xdr:rowOff>190499</xdr:rowOff>
    </xdr:from>
    <xdr:to>
      <xdr:col>15</xdr:col>
      <xdr:colOff>24930</xdr:colOff>
      <xdr:row>14</xdr:row>
      <xdr:rowOff>1118040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11718" y="977347"/>
          <a:ext cx="7562103" cy="499568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96294</xdr:colOff>
      <xdr:row>0</xdr:row>
      <xdr:rowOff>58714</xdr:rowOff>
    </xdr:from>
    <xdr:to>
      <xdr:col>2</xdr:col>
      <xdr:colOff>1922310</xdr:colOff>
      <xdr:row>1</xdr:row>
      <xdr:rowOff>209925</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64384" y="54904"/>
          <a:ext cx="1829826" cy="3195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311463</xdr:colOff>
      <xdr:row>1</xdr:row>
      <xdr:rowOff>80353</xdr:rowOff>
    </xdr:from>
    <xdr:to>
      <xdr:col>19</xdr:col>
      <xdr:colOff>688331</xdr:colOff>
      <xdr:row>3</xdr:row>
      <xdr:rowOff>247111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2990488" y="213703"/>
          <a:ext cx="2739068" cy="728733"/>
        </a:xfrm>
        <a:prstGeom prst="rect">
          <a:avLst/>
        </a:prstGeom>
      </xdr:spPr>
    </xdr:pic>
    <xdr:clientData/>
  </xdr:twoCellAnchor>
  <xdr:twoCellAnchor editAs="oneCell">
    <xdr:from>
      <xdr:col>3</xdr:col>
      <xdr:colOff>390125</xdr:colOff>
      <xdr:row>29</xdr:row>
      <xdr:rowOff>148649</xdr:rowOff>
    </xdr:from>
    <xdr:to>
      <xdr:col>3</xdr:col>
      <xdr:colOff>1964727</xdr:colOff>
      <xdr:row>36</xdr:row>
      <xdr:rowOff>1406</xdr:rowOff>
    </xdr:to>
    <xdr:pic>
      <xdr:nvPicPr>
        <xdr:cNvPr id="3" name="Graphic 2" descr="Clou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71600" y="7749599"/>
          <a:ext cx="1574602" cy="1586307"/>
        </a:xfrm>
        <a:prstGeom prst="rect">
          <a:avLst/>
        </a:prstGeom>
      </xdr:spPr>
    </xdr:pic>
    <xdr:clientData/>
  </xdr:twoCellAnchor>
  <xdr:oneCellAnchor>
    <xdr:from>
      <xdr:col>3</xdr:col>
      <xdr:colOff>756485</xdr:colOff>
      <xdr:row>32</xdr:row>
      <xdr:rowOff>57848</xdr:rowOff>
    </xdr:from>
    <xdr:ext cx="851952" cy="35779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4937960" y="8401748"/>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clientData/>
  </xdr:oneCellAnchor>
  <xdr:oneCellAnchor>
    <xdr:from>
      <xdr:col>3</xdr:col>
      <xdr:colOff>513169</xdr:colOff>
      <xdr:row>34</xdr:row>
      <xdr:rowOff>65854</xdr:rowOff>
    </xdr:from>
    <xdr:ext cx="1202637" cy="44640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4694644" y="8905054"/>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clientData/>
  </xdr:oneCellAnchor>
  <xdr:oneCellAnchor>
    <xdr:from>
      <xdr:col>5</xdr:col>
      <xdr:colOff>1055254</xdr:colOff>
      <xdr:row>29</xdr:row>
      <xdr:rowOff>62345</xdr:rowOff>
    </xdr:from>
    <xdr:ext cx="65" cy="172227"/>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0675504" y="766329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734787</xdr:colOff>
      <xdr:row>38</xdr:row>
      <xdr:rowOff>166688</xdr:rowOff>
    </xdr:from>
    <xdr:to>
      <xdr:col>4</xdr:col>
      <xdr:colOff>625116</xdr:colOff>
      <xdr:row>57</xdr:row>
      <xdr:rowOff>303424</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171450</xdr:colOff>
          <xdr:row>3</xdr:row>
          <xdr:rowOff>19050</xdr:rowOff>
        </xdr:from>
        <xdr:to>
          <xdr:col>2</xdr:col>
          <xdr:colOff>1962150</xdr:colOff>
          <xdr:row>3</xdr:row>
          <xdr:rowOff>323850</xdr:rowOff>
        </xdr:to>
        <xdr:sp macro="" textlink="">
          <xdr:nvSpPr>
            <xdr:cNvPr id="563201" name="Button 1" descr="Print Page- PDF" hidden="1">
              <a:extLst>
                <a:ext uri="{63B3BB69-23CF-44E3-9099-C40C66FF867C}">
                  <a14:compatExt spid="_x0000_s563201"/>
                </a:ext>
                <a:ext uri="{FF2B5EF4-FFF2-40B4-BE49-F238E27FC236}">
                  <a16:creationId xmlns:a16="http://schemas.microsoft.com/office/drawing/2014/main" id="{00000000-0008-0000-0300-00000198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1570471</xdr:colOff>
      <xdr:row>38</xdr:row>
      <xdr:rowOff>223833</xdr:rowOff>
    </xdr:from>
    <xdr:to>
      <xdr:col>12</xdr:col>
      <xdr:colOff>715942</xdr:colOff>
      <xdr:row>52</xdr:row>
      <xdr:rowOff>23503</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8742796" y="10053633"/>
          <a:ext cx="11680371" cy="3552520"/>
          <a:chOff x="9291906" y="10133545"/>
          <a:chExt cx="8030936" cy="3520057"/>
        </a:xfrm>
      </xdr:grpSpPr>
      <xdr:grpSp>
        <xdr:nvGrpSpPr>
          <xdr:cNvPr id="10" name="Group 9">
            <a:extLst>
              <a:ext uri="{FF2B5EF4-FFF2-40B4-BE49-F238E27FC236}">
                <a16:creationId xmlns:a16="http://schemas.microsoft.com/office/drawing/2014/main" id="{00000000-0008-0000-0300-00000A000000}"/>
              </a:ext>
            </a:extLst>
          </xdr:cNvPr>
          <xdr:cNvGrpSpPr/>
        </xdr:nvGrpSpPr>
        <xdr:grpSpPr>
          <a:xfrm>
            <a:off x="9291906" y="10133545"/>
            <a:ext cx="8030936" cy="3520057"/>
            <a:chOff x="10759888" y="10509717"/>
            <a:chExt cx="7684994" cy="2063022"/>
          </a:xfrm>
        </xdr:grpSpPr>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C$32">
          <xdr:nvSpPr>
            <xdr:cNvPr id="15" name="TextBox 14">
              <a:extLst>
                <a:ext uri="{FF2B5EF4-FFF2-40B4-BE49-F238E27FC236}">
                  <a16:creationId xmlns:a16="http://schemas.microsoft.com/office/drawing/2014/main" id="{00000000-0008-0000-0300-00000F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2D9C8A-60B5-451D-91B5-966221979518}"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3">
          <xdr:nvSpPr>
            <xdr:cNvPr id="16" name="TextBox 15">
              <a:extLst>
                <a:ext uri="{FF2B5EF4-FFF2-40B4-BE49-F238E27FC236}">
                  <a16:creationId xmlns:a16="http://schemas.microsoft.com/office/drawing/2014/main" id="{00000000-0008-0000-0300-000010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4">
          <xdr:nvSpPr>
            <xdr:cNvPr id="17" name="TextBox 16">
              <a:extLst>
                <a:ext uri="{FF2B5EF4-FFF2-40B4-BE49-F238E27FC236}">
                  <a16:creationId xmlns:a16="http://schemas.microsoft.com/office/drawing/2014/main" id="{00000000-0008-0000-0300-000011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grpSp>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12</xdr:col>
      <xdr:colOff>1</xdr:colOff>
      <xdr:row>38</xdr:row>
      <xdr:rowOff>216677</xdr:rowOff>
    </xdr:from>
    <xdr:to>
      <xdr:col>20</xdr:col>
      <xdr:colOff>863601</xdr:colOff>
      <xdr:row>38</xdr:row>
      <xdr:rowOff>622300</xdr:rowOff>
    </xdr:to>
    <xdr:sp macro="" textlink="$AF$37">
      <xdr:nvSpPr>
        <xdr:cNvPr id="18" name="TextBox 17">
          <a:extLst>
            <a:ext uri="{FF2B5EF4-FFF2-40B4-BE49-F238E27FC236}">
              <a16:creationId xmlns:a16="http://schemas.microsoft.com/office/drawing/2014/main" id="{00000000-0008-0000-0300-000012000000}"/>
            </a:ext>
          </a:extLst>
        </xdr:cNvPr>
        <xdr:cNvSpPr txBox="1"/>
      </xdr:nvSpPr>
      <xdr:spPr>
        <a:xfrm>
          <a:off x="19707226" y="10046477"/>
          <a:ext cx="7454900" cy="405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AE0453-5D09-4079-B4AE-1D972BA0E999}" type="TxLink">
            <a:rPr lang="en-US" sz="2000" b="1" i="0" u="none" strike="noStrike">
              <a:solidFill>
                <a:srgbClr val="269C6F"/>
              </a:solidFill>
              <a:latin typeface="Arial" panose="020B0604020202020204" pitchFamily="34" charset="0"/>
              <a:cs typeface="Arial" panose="020B0604020202020204" pitchFamily="34" charset="0"/>
            </a:rPr>
            <a:pPr/>
            <a:t>#DIV/0!</a:t>
          </a:fld>
          <a:endParaRPr lang="en-GB" sz="2000" b="1">
            <a:solidFill>
              <a:srgbClr val="269C6F"/>
            </a:solidFill>
            <a:latin typeface="Arial" panose="020B0604020202020204" pitchFamily="34" charset="0"/>
            <a:cs typeface="Arial" panose="020B0604020202020204" pitchFamily="34" charset="0"/>
          </a:endParaRPr>
        </a:p>
      </xdr:txBody>
    </xdr:sp>
    <xdr:clientData/>
  </xdr:twoCellAnchor>
  <xdr:twoCellAnchor>
    <xdr:from>
      <xdr:col>19</xdr:col>
      <xdr:colOff>952500</xdr:colOff>
      <xdr:row>41</xdr:row>
      <xdr:rowOff>97043</xdr:rowOff>
    </xdr:from>
    <xdr:to>
      <xdr:col>20</xdr:col>
      <xdr:colOff>11206</xdr:colOff>
      <xdr:row>60</xdr:row>
      <xdr:rowOff>91733</xdr:rowOff>
    </xdr:to>
    <xdr:sp macro="" textlink="">
      <xdr:nvSpPr>
        <xdr:cNvPr id="19" name="Rectangle 18">
          <a:extLst>
            <a:ext uri="{FF2B5EF4-FFF2-40B4-BE49-F238E27FC236}">
              <a16:creationId xmlns:a16="http://schemas.microsoft.com/office/drawing/2014/main" id="{00000000-0008-0000-0300-000013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24408849" y="14068149"/>
          <a:ext cx="552854" cy="454618"/>
          <a:chOff x="20753630" y="12121307"/>
          <a:chExt cx="551664" cy="493746"/>
        </a:xfrm>
      </xdr:grpSpPr>
      <xdr:sp macro="" textlink="">
        <xdr:nvSpPr>
          <xdr:cNvPr id="21" name="Right Triangle 20">
            <a:extLst>
              <a:ext uri="{FF2B5EF4-FFF2-40B4-BE49-F238E27FC236}">
                <a16:creationId xmlns:a16="http://schemas.microsoft.com/office/drawing/2014/main" id="{00000000-0008-0000-0300-00001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Right Triangle 21">
            <a:extLst>
              <a:ext uri="{FF2B5EF4-FFF2-40B4-BE49-F238E27FC236}">
                <a16:creationId xmlns:a16="http://schemas.microsoft.com/office/drawing/2014/main" id="{00000000-0008-0000-0300-00001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Rectangle 22">
            <a:extLst>
              <a:ext uri="{FF2B5EF4-FFF2-40B4-BE49-F238E27FC236}">
                <a16:creationId xmlns:a16="http://schemas.microsoft.com/office/drawing/2014/main" id="{00000000-0008-0000-0300-00001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24412659" y="14507029"/>
          <a:ext cx="552854" cy="450808"/>
          <a:chOff x="20753630" y="12121307"/>
          <a:chExt cx="551664" cy="493746"/>
        </a:xfrm>
      </xdr:grpSpPr>
      <xdr:sp macro="" textlink="">
        <xdr:nvSpPr>
          <xdr:cNvPr id="25" name="Right Triangle 24">
            <a:extLst>
              <a:ext uri="{FF2B5EF4-FFF2-40B4-BE49-F238E27FC236}">
                <a16:creationId xmlns:a16="http://schemas.microsoft.com/office/drawing/2014/main" id="{00000000-0008-0000-0300-00001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 name="Right Triangle 25">
            <a:extLst>
              <a:ext uri="{FF2B5EF4-FFF2-40B4-BE49-F238E27FC236}">
                <a16:creationId xmlns:a16="http://schemas.microsoft.com/office/drawing/2014/main" id="{00000000-0008-0000-0300-00001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300-00001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24408849" y="14942342"/>
          <a:ext cx="552854" cy="431474"/>
          <a:chOff x="20753630" y="12121307"/>
          <a:chExt cx="551664" cy="493746"/>
        </a:xfrm>
      </xdr:grpSpPr>
      <xdr:sp macro="" textlink="">
        <xdr:nvSpPr>
          <xdr:cNvPr id="29" name="Right Triangle 28">
            <a:extLst>
              <a:ext uri="{FF2B5EF4-FFF2-40B4-BE49-F238E27FC236}">
                <a16:creationId xmlns:a16="http://schemas.microsoft.com/office/drawing/2014/main" id="{00000000-0008-0000-0300-00001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ight Triangle 29">
            <a:extLst>
              <a:ext uri="{FF2B5EF4-FFF2-40B4-BE49-F238E27FC236}">
                <a16:creationId xmlns:a16="http://schemas.microsoft.com/office/drawing/2014/main" id="{00000000-0008-0000-0300-00001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extLst>
              <a:ext uri="{FF2B5EF4-FFF2-40B4-BE49-F238E27FC236}">
                <a16:creationId xmlns:a16="http://schemas.microsoft.com/office/drawing/2014/main" id="{00000000-0008-0000-0300-00001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24412659" y="13641227"/>
          <a:ext cx="552854" cy="448620"/>
          <a:chOff x="20753630" y="12121307"/>
          <a:chExt cx="551664" cy="493746"/>
        </a:xfrm>
      </xdr:grpSpPr>
      <xdr:sp macro="" textlink="">
        <xdr:nvSpPr>
          <xdr:cNvPr id="33" name="Right Triangle 32">
            <a:extLst>
              <a:ext uri="{FF2B5EF4-FFF2-40B4-BE49-F238E27FC236}">
                <a16:creationId xmlns:a16="http://schemas.microsoft.com/office/drawing/2014/main" id="{00000000-0008-0000-0300-00002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 name="Right Triangle 33">
            <a:extLst>
              <a:ext uri="{FF2B5EF4-FFF2-40B4-BE49-F238E27FC236}">
                <a16:creationId xmlns:a16="http://schemas.microsoft.com/office/drawing/2014/main" id="{00000000-0008-0000-0300-00002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 name="Rectangle 34">
            <a:extLst>
              <a:ext uri="{FF2B5EF4-FFF2-40B4-BE49-F238E27FC236}">
                <a16:creationId xmlns:a16="http://schemas.microsoft.com/office/drawing/2014/main" id="{00000000-0008-0000-0300-00002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36" name="Group 35">
          <a:extLst>
            <a:ext uri="{FF2B5EF4-FFF2-40B4-BE49-F238E27FC236}">
              <a16:creationId xmlns:a16="http://schemas.microsoft.com/office/drawing/2014/main" id="{00000000-0008-0000-0300-000024000000}"/>
            </a:ext>
          </a:extLst>
        </xdr:cNvPr>
        <xdr:cNvGrpSpPr/>
      </xdr:nvGrpSpPr>
      <xdr:grpSpPr>
        <a:xfrm>
          <a:off x="24412659" y="13194800"/>
          <a:ext cx="552854" cy="444606"/>
          <a:chOff x="20753630" y="12121307"/>
          <a:chExt cx="551664" cy="493746"/>
        </a:xfrm>
      </xdr:grpSpPr>
      <xdr:sp macro="" textlink="">
        <xdr:nvSpPr>
          <xdr:cNvPr id="37" name="Right Triangle 36">
            <a:extLst>
              <a:ext uri="{FF2B5EF4-FFF2-40B4-BE49-F238E27FC236}">
                <a16:creationId xmlns:a16="http://schemas.microsoft.com/office/drawing/2014/main" id="{00000000-0008-0000-0300-00002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8" name="Right Triangle 37">
            <a:extLst>
              <a:ext uri="{FF2B5EF4-FFF2-40B4-BE49-F238E27FC236}">
                <a16:creationId xmlns:a16="http://schemas.microsoft.com/office/drawing/2014/main" id="{00000000-0008-0000-0300-00002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9" name="Rectangle 38">
            <a:extLst>
              <a:ext uri="{FF2B5EF4-FFF2-40B4-BE49-F238E27FC236}">
                <a16:creationId xmlns:a16="http://schemas.microsoft.com/office/drawing/2014/main" id="{00000000-0008-0000-0300-00002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40" name="Group 39">
          <a:extLst>
            <a:ext uri="{FF2B5EF4-FFF2-40B4-BE49-F238E27FC236}">
              <a16:creationId xmlns:a16="http://schemas.microsoft.com/office/drawing/2014/main" id="{00000000-0008-0000-0300-000028000000}"/>
            </a:ext>
          </a:extLst>
        </xdr:cNvPr>
        <xdr:cNvGrpSpPr/>
      </xdr:nvGrpSpPr>
      <xdr:grpSpPr>
        <a:xfrm>
          <a:off x="24412659" y="12738459"/>
          <a:ext cx="552854" cy="472493"/>
          <a:chOff x="20753630" y="12121307"/>
          <a:chExt cx="551664" cy="493746"/>
        </a:xfrm>
      </xdr:grpSpPr>
      <xdr:sp macro="" textlink="">
        <xdr:nvSpPr>
          <xdr:cNvPr id="41" name="Right Triangle 40">
            <a:extLst>
              <a:ext uri="{FF2B5EF4-FFF2-40B4-BE49-F238E27FC236}">
                <a16:creationId xmlns:a16="http://schemas.microsoft.com/office/drawing/2014/main" id="{00000000-0008-0000-0300-00002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2" name="Right Triangle 41">
            <a:extLst>
              <a:ext uri="{FF2B5EF4-FFF2-40B4-BE49-F238E27FC236}">
                <a16:creationId xmlns:a16="http://schemas.microsoft.com/office/drawing/2014/main" id="{00000000-0008-0000-0300-00002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3" name="Rectangle 42">
            <a:extLst>
              <a:ext uri="{FF2B5EF4-FFF2-40B4-BE49-F238E27FC236}">
                <a16:creationId xmlns:a16="http://schemas.microsoft.com/office/drawing/2014/main" id="{00000000-0008-0000-0300-00002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44" name="Group 43">
          <a:extLst>
            <a:ext uri="{FF2B5EF4-FFF2-40B4-BE49-F238E27FC236}">
              <a16:creationId xmlns:a16="http://schemas.microsoft.com/office/drawing/2014/main" id="{00000000-0008-0000-0300-00002C000000}"/>
            </a:ext>
          </a:extLst>
        </xdr:cNvPr>
        <xdr:cNvGrpSpPr/>
      </xdr:nvGrpSpPr>
      <xdr:grpSpPr>
        <a:xfrm>
          <a:off x="24408849" y="12310077"/>
          <a:ext cx="552854" cy="465562"/>
          <a:chOff x="20753630" y="12121307"/>
          <a:chExt cx="551664" cy="493746"/>
        </a:xfrm>
      </xdr:grpSpPr>
      <xdr:sp macro="" textlink="">
        <xdr:nvSpPr>
          <xdr:cNvPr id="45" name="Right Triangle 44">
            <a:extLst>
              <a:ext uri="{FF2B5EF4-FFF2-40B4-BE49-F238E27FC236}">
                <a16:creationId xmlns:a16="http://schemas.microsoft.com/office/drawing/2014/main" id="{00000000-0008-0000-0300-00002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6" name="Right Triangle 45">
            <a:extLst>
              <a:ext uri="{FF2B5EF4-FFF2-40B4-BE49-F238E27FC236}">
                <a16:creationId xmlns:a16="http://schemas.microsoft.com/office/drawing/2014/main" id="{00000000-0008-0000-0300-00002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7" name="Rectangle 46">
            <a:extLst>
              <a:ext uri="{FF2B5EF4-FFF2-40B4-BE49-F238E27FC236}">
                <a16:creationId xmlns:a16="http://schemas.microsoft.com/office/drawing/2014/main" id="{00000000-0008-0000-0300-00002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48" name="Group 47">
          <a:extLst>
            <a:ext uri="{FF2B5EF4-FFF2-40B4-BE49-F238E27FC236}">
              <a16:creationId xmlns:a16="http://schemas.microsoft.com/office/drawing/2014/main" id="{00000000-0008-0000-0300-000030000000}"/>
            </a:ext>
          </a:extLst>
        </xdr:cNvPr>
        <xdr:cNvGrpSpPr/>
      </xdr:nvGrpSpPr>
      <xdr:grpSpPr>
        <a:xfrm>
          <a:off x="24412659" y="11879344"/>
          <a:ext cx="552854" cy="462441"/>
          <a:chOff x="20753630" y="12121307"/>
          <a:chExt cx="551664" cy="493746"/>
        </a:xfrm>
      </xdr:grpSpPr>
      <xdr:sp macro="" textlink="">
        <xdr:nvSpPr>
          <xdr:cNvPr id="49" name="Right Triangle 48">
            <a:extLst>
              <a:ext uri="{FF2B5EF4-FFF2-40B4-BE49-F238E27FC236}">
                <a16:creationId xmlns:a16="http://schemas.microsoft.com/office/drawing/2014/main" id="{00000000-0008-0000-0300-00003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0" name="Right Triangle 49">
            <a:extLst>
              <a:ext uri="{FF2B5EF4-FFF2-40B4-BE49-F238E27FC236}">
                <a16:creationId xmlns:a16="http://schemas.microsoft.com/office/drawing/2014/main" id="{00000000-0008-0000-0300-00003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Rectangle 50">
            <a:extLst>
              <a:ext uri="{FF2B5EF4-FFF2-40B4-BE49-F238E27FC236}">
                <a16:creationId xmlns:a16="http://schemas.microsoft.com/office/drawing/2014/main" id="{00000000-0008-0000-0300-00003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52" name="Group 51">
          <a:extLst>
            <a:ext uri="{FF2B5EF4-FFF2-40B4-BE49-F238E27FC236}">
              <a16:creationId xmlns:a16="http://schemas.microsoft.com/office/drawing/2014/main" id="{00000000-0008-0000-0300-000034000000}"/>
            </a:ext>
          </a:extLst>
        </xdr:cNvPr>
        <xdr:cNvGrpSpPr/>
      </xdr:nvGrpSpPr>
      <xdr:grpSpPr>
        <a:xfrm>
          <a:off x="24408849" y="11421982"/>
          <a:ext cx="552854" cy="466899"/>
          <a:chOff x="20753630" y="12121307"/>
          <a:chExt cx="551664" cy="493746"/>
        </a:xfrm>
      </xdr:grpSpPr>
      <xdr:sp macro="" textlink="">
        <xdr:nvSpPr>
          <xdr:cNvPr id="53" name="Right Triangle 52">
            <a:extLst>
              <a:ext uri="{FF2B5EF4-FFF2-40B4-BE49-F238E27FC236}">
                <a16:creationId xmlns:a16="http://schemas.microsoft.com/office/drawing/2014/main" id="{00000000-0008-0000-0300-00003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4" name="Right Triangle 53">
            <a:extLst>
              <a:ext uri="{FF2B5EF4-FFF2-40B4-BE49-F238E27FC236}">
                <a16:creationId xmlns:a16="http://schemas.microsoft.com/office/drawing/2014/main" id="{00000000-0008-0000-0300-00003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5" name="Rectangle 54">
            <a:extLst>
              <a:ext uri="{FF2B5EF4-FFF2-40B4-BE49-F238E27FC236}">
                <a16:creationId xmlns:a16="http://schemas.microsoft.com/office/drawing/2014/main" id="{00000000-0008-0000-0300-00003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19</xdr:col>
      <xdr:colOff>952500</xdr:colOff>
      <xdr:row>41</xdr:row>
      <xdr:rowOff>97043</xdr:rowOff>
    </xdr:from>
    <xdr:to>
      <xdr:col>20</xdr:col>
      <xdr:colOff>11206</xdr:colOff>
      <xdr:row>60</xdr:row>
      <xdr:rowOff>91733</xdr:rowOff>
    </xdr:to>
    <xdr:sp macro="" textlink="">
      <xdr:nvSpPr>
        <xdr:cNvPr id="56" name="Rectangle 55">
          <a:extLst>
            <a:ext uri="{FF2B5EF4-FFF2-40B4-BE49-F238E27FC236}">
              <a16:creationId xmlns:a16="http://schemas.microsoft.com/office/drawing/2014/main" id="{00000000-0008-0000-0300-000038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57" name="Group 56">
          <a:extLst>
            <a:ext uri="{FF2B5EF4-FFF2-40B4-BE49-F238E27FC236}">
              <a16:creationId xmlns:a16="http://schemas.microsoft.com/office/drawing/2014/main" id="{00000000-0008-0000-0300-000039000000}"/>
            </a:ext>
          </a:extLst>
        </xdr:cNvPr>
        <xdr:cNvGrpSpPr/>
      </xdr:nvGrpSpPr>
      <xdr:grpSpPr>
        <a:xfrm>
          <a:off x="24408849" y="14068149"/>
          <a:ext cx="552854" cy="454618"/>
          <a:chOff x="20753630" y="12121307"/>
          <a:chExt cx="551664" cy="493746"/>
        </a:xfrm>
      </xdr:grpSpPr>
      <xdr:sp macro="" textlink="">
        <xdr:nvSpPr>
          <xdr:cNvPr id="58" name="Right Triangle 57">
            <a:extLst>
              <a:ext uri="{FF2B5EF4-FFF2-40B4-BE49-F238E27FC236}">
                <a16:creationId xmlns:a16="http://schemas.microsoft.com/office/drawing/2014/main" id="{00000000-0008-0000-0300-00003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Right Triangle 58">
            <a:extLst>
              <a:ext uri="{FF2B5EF4-FFF2-40B4-BE49-F238E27FC236}">
                <a16:creationId xmlns:a16="http://schemas.microsoft.com/office/drawing/2014/main" id="{00000000-0008-0000-0300-00003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0" name="Rectangle 59">
            <a:extLst>
              <a:ext uri="{FF2B5EF4-FFF2-40B4-BE49-F238E27FC236}">
                <a16:creationId xmlns:a16="http://schemas.microsoft.com/office/drawing/2014/main" id="{00000000-0008-0000-0300-00003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61" name="Group 60">
          <a:extLst>
            <a:ext uri="{FF2B5EF4-FFF2-40B4-BE49-F238E27FC236}">
              <a16:creationId xmlns:a16="http://schemas.microsoft.com/office/drawing/2014/main" id="{00000000-0008-0000-0300-00003D000000}"/>
            </a:ext>
          </a:extLst>
        </xdr:cNvPr>
        <xdr:cNvGrpSpPr/>
      </xdr:nvGrpSpPr>
      <xdr:grpSpPr>
        <a:xfrm>
          <a:off x="24412659" y="14507029"/>
          <a:ext cx="552854" cy="450808"/>
          <a:chOff x="20753630" y="12121307"/>
          <a:chExt cx="551664" cy="493746"/>
        </a:xfrm>
      </xdr:grpSpPr>
      <xdr:sp macro="" textlink="">
        <xdr:nvSpPr>
          <xdr:cNvPr id="62" name="Right Triangle 61">
            <a:extLst>
              <a:ext uri="{FF2B5EF4-FFF2-40B4-BE49-F238E27FC236}">
                <a16:creationId xmlns:a16="http://schemas.microsoft.com/office/drawing/2014/main" id="{00000000-0008-0000-0300-00003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3" name="Right Triangle 62">
            <a:extLst>
              <a:ext uri="{FF2B5EF4-FFF2-40B4-BE49-F238E27FC236}">
                <a16:creationId xmlns:a16="http://schemas.microsoft.com/office/drawing/2014/main" id="{00000000-0008-0000-0300-00003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4" name="Rectangle 63">
            <a:extLst>
              <a:ext uri="{FF2B5EF4-FFF2-40B4-BE49-F238E27FC236}">
                <a16:creationId xmlns:a16="http://schemas.microsoft.com/office/drawing/2014/main" id="{00000000-0008-0000-0300-00004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65" name="Group 64">
          <a:extLst>
            <a:ext uri="{FF2B5EF4-FFF2-40B4-BE49-F238E27FC236}">
              <a16:creationId xmlns:a16="http://schemas.microsoft.com/office/drawing/2014/main" id="{00000000-0008-0000-0300-000041000000}"/>
            </a:ext>
          </a:extLst>
        </xdr:cNvPr>
        <xdr:cNvGrpSpPr/>
      </xdr:nvGrpSpPr>
      <xdr:grpSpPr>
        <a:xfrm>
          <a:off x="24408849" y="14942342"/>
          <a:ext cx="552854" cy="431474"/>
          <a:chOff x="20753630" y="12121307"/>
          <a:chExt cx="551664" cy="493746"/>
        </a:xfrm>
      </xdr:grpSpPr>
      <xdr:sp macro="" textlink="">
        <xdr:nvSpPr>
          <xdr:cNvPr id="66" name="Right Triangle 65">
            <a:extLst>
              <a:ext uri="{FF2B5EF4-FFF2-40B4-BE49-F238E27FC236}">
                <a16:creationId xmlns:a16="http://schemas.microsoft.com/office/drawing/2014/main" id="{00000000-0008-0000-0300-00004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7" name="Right Triangle 66">
            <a:extLst>
              <a:ext uri="{FF2B5EF4-FFF2-40B4-BE49-F238E27FC236}">
                <a16:creationId xmlns:a16="http://schemas.microsoft.com/office/drawing/2014/main" id="{00000000-0008-0000-0300-00004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8" name="Rectangle 67">
            <a:extLst>
              <a:ext uri="{FF2B5EF4-FFF2-40B4-BE49-F238E27FC236}">
                <a16:creationId xmlns:a16="http://schemas.microsoft.com/office/drawing/2014/main" id="{00000000-0008-0000-0300-00004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69" name="Group 68">
          <a:extLst>
            <a:ext uri="{FF2B5EF4-FFF2-40B4-BE49-F238E27FC236}">
              <a16:creationId xmlns:a16="http://schemas.microsoft.com/office/drawing/2014/main" id="{00000000-0008-0000-0300-000045000000}"/>
            </a:ext>
          </a:extLst>
        </xdr:cNvPr>
        <xdr:cNvGrpSpPr/>
      </xdr:nvGrpSpPr>
      <xdr:grpSpPr>
        <a:xfrm>
          <a:off x="24412659" y="13641227"/>
          <a:ext cx="552854" cy="448620"/>
          <a:chOff x="20753630" y="12121307"/>
          <a:chExt cx="551664" cy="493746"/>
        </a:xfrm>
      </xdr:grpSpPr>
      <xdr:sp macro="" textlink="">
        <xdr:nvSpPr>
          <xdr:cNvPr id="70" name="Right Triangle 69">
            <a:extLst>
              <a:ext uri="{FF2B5EF4-FFF2-40B4-BE49-F238E27FC236}">
                <a16:creationId xmlns:a16="http://schemas.microsoft.com/office/drawing/2014/main" id="{00000000-0008-0000-0300-00004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1" name="Right Triangle 70">
            <a:extLst>
              <a:ext uri="{FF2B5EF4-FFF2-40B4-BE49-F238E27FC236}">
                <a16:creationId xmlns:a16="http://schemas.microsoft.com/office/drawing/2014/main" id="{00000000-0008-0000-0300-00004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 name="Rectangle 71">
            <a:extLst>
              <a:ext uri="{FF2B5EF4-FFF2-40B4-BE49-F238E27FC236}">
                <a16:creationId xmlns:a16="http://schemas.microsoft.com/office/drawing/2014/main" id="{00000000-0008-0000-0300-00004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73" name="Group 72">
          <a:extLst>
            <a:ext uri="{FF2B5EF4-FFF2-40B4-BE49-F238E27FC236}">
              <a16:creationId xmlns:a16="http://schemas.microsoft.com/office/drawing/2014/main" id="{00000000-0008-0000-0300-000049000000}"/>
            </a:ext>
          </a:extLst>
        </xdr:cNvPr>
        <xdr:cNvGrpSpPr/>
      </xdr:nvGrpSpPr>
      <xdr:grpSpPr>
        <a:xfrm>
          <a:off x="24412659" y="13194800"/>
          <a:ext cx="552854" cy="444606"/>
          <a:chOff x="20753630" y="12121307"/>
          <a:chExt cx="551664" cy="493746"/>
        </a:xfrm>
      </xdr:grpSpPr>
      <xdr:sp macro="" textlink="">
        <xdr:nvSpPr>
          <xdr:cNvPr id="74" name="Right Triangle 73">
            <a:extLst>
              <a:ext uri="{FF2B5EF4-FFF2-40B4-BE49-F238E27FC236}">
                <a16:creationId xmlns:a16="http://schemas.microsoft.com/office/drawing/2014/main" id="{00000000-0008-0000-0300-00004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5" name="Right Triangle 74">
            <a:extLst>
              <a:ext uri="{FF2B5EF4-FFF2-40B4-BE49-F238E27FC236}">
                <a16:creationId xmlns:a16="http://schemas.microsoft.com/office/drawing/2014/main" id="{00000000-0008-0000-0300-00004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6" name="Rectangle 75">
            <a:extLst>
              <a:ext uri="{FF2B5EF4-FFF2-40B4-BE49-F238E27FC236}">
                <a16:creationId xmlns:a16="http://schemas.microsoft.com/office/drawing/2014/main" id="{00000000-0008-0000-0300-00004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77" name="Group 76">
          <a:extLst>
            <a:ext uri="{FF2B5EF4-FFF2-40B4-BE49-F238E27FC236}">
              <a16:creationId xmlns:a16="http://schemas.microsoft.com/office/drawing/2014/main" id="{00000000-0008-0000-0300-00004D000000}"/>
            </a:ext>
          </a:extLst>
        </xdr:cNvPr>
        <xdr:cNvGrpSpPr/>
      </xdr:nvGrpSpPr>
      <xdr:grpSpPr>
        <a:xfrm>
          <a:off x="24412659" y="12738459"/>
          <a:ext cx="552854" cy="472493"/>
          <a:chOff x="20753630" y="12121307"/>
          <a:chExt cx="551664" cy="493746"/>
        </a:xfrm>
      </xdr:grpSpPr>
      <xdr:sp macro="" textlink="">
        <xdr:nvSpPr>
          <xdr:cNvPr id="78" name="Right Triangle 77">
            <a:extLst>
              <a:ext uri="{FF2B5EF4-FFF2-40B4-BE49-F238E27FC236}">
                <a16:creationId xmlns:a16="http://schemas.microsoft.com/office/drawing/2014/main" id="{00000000-0008-0000-0300-00004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9" name="Right Triangle 78">
            <a:extLst>
              <a:ext uri="{FF2B5EF4-FFF2-40B4-BE49-F238E27FC236}">
                <a16:creationId xmlns:a16="http://schemas.microsoft.com/office/drawing/2014/main" id="{00000000-0008-0000-0300-00004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0" name="Rectangle 79">
            <a:extLst>
              <a:ext uri="{FF2B5EF4-FFF2-40B4-BE49-F238E27FC236}">
                <a16:creationId xmlns:a16="http://schemas.microsoft.com/office/drawing/2014/main" id="{00000000-0008-0000-0300-00005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81" name="Group 80">
          <a:extLst>
            <a:ext uri="{FF2B5EF4-FFF2-40B4-BE49-F238E27FC236}">
              <a16:creationId xmlns:a16="http://schemas.microsoft.com/office/drawing/2014/main" id="{00000000-0008-0000-0300-000051000000}"/>
            </a:ext>
          </a:extLst>
        </xdr:cNvPr>
        <xdr:cNvGrpSpPr/>
      </xdr:nvGrpSpPr>
      <xdr:grpSpPr>
        <a:xfrm>
          <a:off x="24408849" y="12310077"/>
          <a:ext cx="552854" cy="465562"/>
          <a:chOff x="20753630" y="12121307"/>
          <a:chExt cx="551664" cy="493746"/>
        </a:xfrm>
      </xdr:grpSpPr>
      <xdr:sp macro="" textlink="">
        <xdr:nvSpPr>
          <xdr:cNvPr id="82" name="Right Triangle 81">
            <a:extLst>
              <a:ext uri="{FF2B5EF4-FFF2-40B4-BE49-F238E27FC236}">
                <a16:creationId xmlns:a16="http://schemas.microsoft.com/office/drawing/2014/main" id="{00000000-0008-0000-0300-00005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3" name="Right Triangle 82">
            <a:extLst>
              <a:ext uri="{FF2B5EF4-FFF2-40B4-BE49-F238E27FC236}">
                <a16:creationId xmlns:a16="http://schemas.microsoft.com/office/drawing/2014/main" id="{00000000-0008-0000-0300-00005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4" name="Rectangle 83">
            <a:extLst>
              <a:ext uri="{FF2B5EF4-FFF2-40B4-BE49-F238E27FC236}">
                <a16:creationId xmlns:a16="http://schemas.microsoft.com/office/drawing/2014/main" id="{00000000-0008-0000-0300-00005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85" name="Group 84">
          <a:extLst>
            <a:ext uri="{FF2B5EF4-FFF2-40B4-BE49-F238E27FC236}">
              <a16:creationId xmlns:a16="http://schemas.microsoft.com/office/drawing/2014/main" id="{00000000-0008-0000-0300-000055000000}"/>
            </a:ext>
          </a:extLst>
        </xdr:cNvPr>
        <xdr:cNvGrpSpPr/>
      </xdr:nvGrpSpPr>
      <xdr:grpSpPr>
        <a:xfrm>
          <a:off x="24412659" y="11879344"/>
          <a:ext cx="552854" cy="462441"/>
          <a:chOff x="20753630" y="12121307"/>
          <a:chExt cx="551664" cy="493746"/>
        </a:xfrm>
      </xdr:grpSpPr>
      <xdr:sp macro="" textlink="">
        <xdr:nvSpPr>
          <xdr:cNvPr id="86" name="Right Triangle 85">
            <a:extLst>
              <a:ext uri="{FF2B5EF4-FFF2-40B4-BE49-F238E27FC236}">
                <a16:creationId xmlns:a16="http://schemas.microsoft.com/office/drawing/2014/main" id="{00000000-0008-0000-0300-00005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7" name="Right Triangle 86">
            <a:extLst>
              <a:ext uri="{FF2B5EF4-FFF2-40B4-BE49-F238E27FC236}">
                <a16:creationId xmlns:a16="http://schemas.microsoft.com/office/drawing/2014/main" id="{00000000-0008-0000-0300-00005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8" name="Rectangle 87">
            <a:extLst>
              <a:ext uri="{FF2B5EF4-FFF2-40B4-BE49-F238E27FC236}">
                <a16:creationId xmlns:a16="http://schemas.microsoft.com/office/drawing/2014/main" id="{00000000-0008-0000-0300-00005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89" name="Group 88">
          <a:extLst>
            <a:ext uri="{FF2B5EF4-FFF2-40B4-BE49-F238E27FC236}">
              <a16:creationId xmlns:a16="http://schemas.microsoft.com/office/drawing/2014/main" id="{00000000-0008-0000-0300-000059000000}"/>
            </a:ext>
          </a:extLst>
        </xdr:cNvPr>
        <xdr:cNvGrpSpPr/>
      </xdr:nvGrpSpPr>
      <xdr:grpSpPr>
        <a:xfrm>
          <a:off x="24408849" y="11421982"/>
          <a:ext cx="552854" cy="466899"/>
          <a:chOff x="20753630" y="12121307"/>
          <a:chExt cx="551664" cy="493746"/>
        </a:xfrm>
      </xdr:grpSpPr>
      <xdr:sp macro="" textlink="">
        <xdr:nvSpPr>
          <xdr:cNvPr id="90" name="Right Triangle 89">
            <a:extLst>
              <a:ext uri="{FF2B5EF4-FFF2-40B4-BE49-F238E27FC236}">
                <a16:creationId xmlns:a16="http://schemas.microsoft.com/office/drawing/2014/main" id="{00000000-0008-0000-0300-00005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1" name="Right Triangle 90">
            <a:extLst>
              <a:ext uri="{FF2B5EF4-FFF2-40B4-BE49-F238E27FC236}">
                <a16:creationId xmlns:a16="http://schemas.microsoft.com/office/drawing/2014/main" id="{00000000-0008-0000-0300-00005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2" name="Rectangle 91">
            <a:extLst>
              <a:ext uri="{FF2B5EF4-FFF2-40B4-BE49-F238E27FC236}">
                <a16:creationId xmlns:a16="http://schemas.microsoft.com/office/drawing/2014/main" id="{00000000-0008-0000-0300-00005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4</xdr:col>
      <xdr:colOff>1496786</xdr:colOff>
      <xdr:row>53</xdr:row>
      <xdr:rowOff>258536</xdr:rowOff>
    </xdr:from>
    <xdr:to>
      <xdr:col>11</xdr:col>
      <xdr:colOff>1230992</xdr:colOff>
      <xdr:row>55</xdr:row>
      <xdr:rowOff>242337</xdr:rowOff>
    </xdr:to>
    <xdr:sp macro="" textlink="$AF$37">
      <xdr:nvSpPr>
        <xdr:cNvPr id="93" name="TextBox 92">
          <a:extLst>
            <a:ext uri="{FF2B5EF4-FFF2-40B4-BE49-F238E27FC236}">
              <a16:creationId xmlns:a16="http://schemas.microsoft.com/office/drawing/2014/main" id="{00000000-0008-0000-0300-00005D000000}"/>
            </a:ext>
          </a:extLst>
        </xdr:cNvPr>
        <xdr:cNvSpPr txBox="1"/>
      </xdr:nvSpPr>
      <xdr:spPr>
        <a:xfrm>
          <a:off x="8669111" y="13955486"/>
          <a:ext cx="10497456" cy="41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Scheme performance against targets:</a:t>
          </a:r>
        </a:p>
      </xdr:txBody>
    </xdr:sp>
    <xdr:clientData/>
  </xdr:twoCellAnchor>
  <xdr:twoCellAnchor>
    <xdr:from>
      <xdr:col>12</xdr:col>
      <xdr:colOff>0</xdr:colOff>
      <xdr:row>38</xdr:row>
      <xdr:rowOff>683559</xdr:rowOff>
    </xdr:from>
    <xdr:to>
      <xdr:col>19</xdr:col>
      <xdr:colOff>1194954</xdr:colOff>
      <xdr:row>64</xdr:row>
      <xdr:rowOff>375009</xdr:rowOff>
    </xdr:to>
    <xdr:grpSp>
      <xdr:nvGrpSpPr>
        <xdr:cNvPr id="94" name="Group 93">
          <a:extLst>
            <a:ext uri="{FF2B5EF4-FFF2-40B4-BE49-F238E27FC236}">
              <a16:creationId xmlns:a16="http://schemas.microsoft.com/office/drawing/2014/main" id="{00000000-0008-0000-0300-00005E000000}"/>
            </a:ext>
          </a:extLst>
        </xdr:cNvPr>
        <xdr:cNvGrpSpPr/>
      </xdr:nvGrpSpPr>
      <xdr:grpSpPr>
        <a:xfrm>
          <a:off x="19707225" y="10513359"/>
          <a:ext cx="6528954" cy="6101775"/>
          <a:chOff x="16056429" y="10630380"/>
          <a:chExt cx="5916632" cy="6073780"/>
        </a:xfrm>
      </xdr:grpSpPr>
      <xdr:pic>
        <xdr:nvPicPr>
          <xdr:cNvPr id="95" name="Picture 94" descr="The SCORS rating system graphic">
            <a:extLst>
              <a:ext uri="{FF2B5EF4-FFF2-40B4-BE49-F238E27FC236}">
                <a16:creationId xmlns:a16="http://schemas.microsoft.com/office/drawing/2014/main" id="{00000000-0008-0000-0300-00005F000000}"/>
              </a:ext>
            </a:extLst>
          </xdr:cNvPr>
          <xdr:cNvPicPr>
            <a:picLocks noChangeAspect="1"/>
          </xdr:cNvPicPr>
        </xdr:nvPicPr>
        <xdr:blipFill rotWithShape="1">
          <a:blip xmlns:r="http://schemas.openxmlformats.org/officeDocument/2006/relationships" r:embed="rId8">
            <a:alphaModFix/>
          </a:blip>
          <a:srcRect l="2177" t="21538" r="32109" b="11700"/>
          <a:stretch/>
        </xdr:blipFill>
        <xdr:spPr>
          <a:xfrm>
            <a:off x="16159310" y="11513071"/>
            <a:ext cx="3502637" cy="4155286"/>
          </a:xfrm>
          <a:prstGeom prst="rect">
            <a:avLst/>
          </a:prstGeom>
        </xdr:spPr>
      </xdr:pic>
      <xdr:sp macro="" textlink="">
        <xdr:nvSpPr>
          <xdr:cNvPr id="96" name="Rectangle 95">
            <a:extLst>
              <a:ext uri="{FF2B5EF4-FFF2-40B4-BE49-F238E27FC236}">
                <a16:creationId xmlns:a16="http://schemas.microsoft.com/office/drawing/2014/main" id="{00000000-0008-0000-0300-000060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7" name="Picture 96">
            <a:extLst>
              <a:ext uri="{FF2B5EF4-FFF2-40B4-BE49-F238E27FC236}">
                <a16:creationId xmlns:a16="http://schemas.microsoft.com/office/drawing/2014/main" id="{00000000-0008-0000-0300-000061000000}"/>
              </a:ext>
            </a:extLst>
          </xdr:cNvPr>
          <xdr:cNvPicPr>
            <a:picLocks noChangeAspect="1"/>
          </xdr:cNvPicPr>
        </xdr:nvPicPr>
        <xdr:blipFill>
          <a:blip xmlns:r="http://schemas.openxmlformats.org/officeDocument/2006/relationships" r:embed="rId9"/>
          <a:stretch>
            <a:fillRect/>
          </a:stretch>
        </xdr:blipFill>
        <xdr:spPr>
          <a:xfrm>
            <a:off x="18188350" y="10775935"/>
            <a:ext cx="1587762" cy="484363"/>
          </a:xfrm>
          <a:prstGeom prst="rect">
            <a:avLst/>
          </a:prstGeom>
        </xdr:spPr>
      </xdr:pic>
      <xdr:cxnSp macro="">
        <xdr:nvCxnSpPr>
          <xdr:cNvPr id="98" name="Straight Connector 97">
            <a:extLst>
              <a:ext uri="{FF2B5EF4-FFF2-40B4-BE49-F238E27FC236}">
                <a16:creationId xmlns:a16="http://schemas.microsoft.com/office/drawing/2014/main" id="{00000000-0008-0000-0300-000062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1524000</xdr:colOff>
          <xdr:row>55</xdr:row>
          <xdr:rowOff>294409</xdr:rowOff>
        </xdr:from>
        <xdr:to>
          <xdr:col>9</xdr:col>
          <xdr:colOff>612321</xdr:colOff>
          <xdr:row>60</xdr:row>
          <xdr:rowOff>131123</xdr:rowOff>
        </xdr:to>
        <xdr:pic>
          <xdr:nvPicPr>
            <xdr:cNvPr id="99" name="Picture 98">
              <a:extLst>
                <a:ext uri="{FF2B5EF4-FFF2-40B4-BE49-F238E27FC236}">
                  <a16:creationId xmlns:a16="http://schemas.microsoft.com/office/drawing/2014/main" id="{00000000-0008-0000-0300-000063000000}"/>
                </a:ext>
              </a:extLst>
            </xdr:cNvPr>
            <xdr:cNvPicPr>
              <a:picLocks noChangeAspect="1" noChangeArrowheads="1"/>
              <a:extLst>
                <a:ext uri="{84589F7E-364E-4C9E-8A38-B11213B215E9}">
                  <a14:cameraTool cellRange="'Scheme 1'!$BT$73:$BV$75" spid="_x0000_s563584"/>
                </a:ext>
              </a:extLst>
            </xdr:cNvPicPr>
          </xdr:nvPicPr>
          <xdr:blipFill>
            <a:blip xmlns:r="http://schemas.openxmlformats.org/officeDocument/2006/relationships" r:embed="rId10"/>
            <a:srcRect/>
            <a:stretch>
              <a:fillRect/>
            </a:stretch>
          </xdr:blipFill>
          <xdr:spPr bwMode="auto">
            <a:xfrm>
              <a:off x="8694964" y="14309766"/>
              <a:ext cx="7048500" cy="1020536"/>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15</xdr:col>
      <xdr:colOff>311463</xdr:colOff>
      <xdr:row>1</xdr:row>
      <xdr:rowOff>80353</xdr:rowOff>
    </xdr:from>
    <xdr:to>
      <xdr:col>19</xdr:col>
      <xdr:colOff>688331</xdr:colOff>
      <xdr:row>3</xdr:row>
      <xdr:rowOff>247111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2990488" y="213703"/>
          <a:ext cx="2739068" cy="728733"/>
        </a:xfrm>
        <a:prstGeom prst="rect">
          <a:avLst/>
        </a:prstGeom>
      </xdr:spPr>
    </xdr:pic>
    <xdr:clientData/>
  </xdr:twoCellAnchor>
  <xdr:twoCellAnchor editAs="oneCell">
    <xdr:from>
      <xdr:col>3</xdr:col>
      <xdr:colOff>390125</xdr:colOff>
      <xdr:row>29</xdr:row>
      <xdr:rowOff>148649</xdr:rowOff>
    </xdr:from>
    <xdr:to>
      <xdr:col>3</xdr:col>
      <xdr:colOff>1964727</xdr:colOff>
      <xdr:row>36</xdr:row>
      <xdr:rowOff>1406</xdr:rowOff>
    </xdr:to>
    <xdr:pic>
      <xdr:nvPicPr>
        <xdr:cNvPr id="3" name="Graphic 2" descr="Clou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71600" y="7749599"/>
          <a:ext cx="1574602" cy="1586307"/>
        </a:xfrm>
        <a:prstGeom prst="rect">
          <a:avLst/>
        </a:prstGeom>
      </xdr:spPr>
    </xdr:pic>
    <xdr:clientData/>
  </xdr:twoCellAnchor>
  <xdr:oneCellAnchor>
    <xdr:from>
      <xdr:col>3</xdr:col>
      <xdr:colOff>756485</xdr:colOff>
      <xdr:row>32</xdr:row>
      <xdr:rowOff>57848</xdr:rowOff>
    </xdr:from>
    <xdr:ext cx="851952" cy="35779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4937960" y="8401748"/>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clientData/>
  </xdr:oneCellAnchor>
  <xdr:oneCellAnchor>
    <xdr:from>
      <xdr:col>3</xdr:col>
      <xdr:colOff>513169</xdr:colOff>
      <xdr:row>34</xdr:row>
      <xdr:rowOff>65854</xdr:rowOff>
    </xdr:from>
    <xdr:ext cx="1202637" cy="44640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4694644" y="8905054"/>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clientData/>
  </xdr:oneCellAnchor>
  <xdr:oneCellAnchor>
    <xdr:from>
      <xdr:col>5</xdr:col>
      <xdr:colOff>1055254</xdr:colOff>
      <xdr:row>29</xdr:row>
      <xdr:rowOff>62345</xdr:rowOff>
    </xdr:from>
    <xdr:ext cx="65" cy="172227"/>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0675504" y="766329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734787</xdr:colOff>
      <xdr:row>38</xdr:row>
      <xdr:rowOff>166688</xdr:rowOff>
    </xdr:from>
    <xdr:to>
      <xdr:col>4</xdr:col>
      <xdr:colOff>625116</xdr:colOff>
      <xdr:row>57</xdr:row>
      <xdr:rowOff>303424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171450</xdr:colOff>
          <xdr:row>3</xdr:row>
          <xdr:rowOff>19050</xdr:rowOff>
        </xdr:from>
        <xdr:to>
          <xdr:col>2</xdr:col>
          <xdr:colOff>2000250</xdr:colOff>
          <xdr:row>3</xdr:row>
          <xdr:rowOff>285750</xdr:rowOff>
        </xdr:to>
        <xdr:sp macro="" textlink="">
          <xdr:nvSpPr>
            <xdr:cNvPr id="590849" name="Button 1" descr="Print Page- PDF" hidden="1">
              <a:extLst>
                <a:ext uri="{63B3BB69-23CF-44E3-9099-C40C66FF867C}">
                  <a14:compatExt spid="_x0000_s590849"/>
                </a:ext>
                <a:ext uri="{FF2B5EF4-FFF2-40B4-BE49-F238E27FC236}">
                  <a16:creationId xmlns:a16="http://schemas.microsoft.com/office/drawing/2014/main" id="{00000000-0008-0000-0400-00000104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1570471</xdr:colOff>
      <xdr:row>38</xdr:row>
      <xdr:rowOff>223833</xdr:rowOff>
    </xdr:from>
    <xdr:to>
      <xdr:col>12</xdr:col>
      <xdr:colOff>715942</xdr:colOff>
      <xdr:row>52</xdr:row>
      <xdr:rowOff>23503</xdr:rowOff>
    </xdr:to>
    <xdr:grpSp>
      <xdr:nvGrpSpPr>
        <xdr:cNvPr id="9" name="Group 8">
          <a:extLst>
            <a:ext uri="{FF2B5EF4-FFF2-40B4-BE49-F238E27FC236}">
              <a16:creationId xmlns:a16="http://schemas.microsoft.com/office/drawing/2014/main" id="{00000000-0008-0000-0400-000009000000}"/>
            </a:ext>
          </a:extLst>
        </xdr:cNvPr>
        <xdr:cNvGrpSpPr/>
      </xdr:nvGrpSpPr>
      <xdr:grpSpPr>
        <a:xfrm>
          <a:off x="8742796" y="10053633"/>
          <a:ext cx="11680371" cy="3552520"/>
          <a:chOff x="9291906" y="10133545"/>
          <a:chExt cx="8030936" cy="3520057"/>
        </a:xfrm>
      </xdr:grpSpPr>
      <xdr:grpSp>
        <xdr:nvGrpSpPr>
          <xdr:cNvPr id="10" name="Group 9">
            <a:extLst>
              <a:ext uri="{FF2B5EF4-FFF2-40B4-BE49-F238E27FC236}">
                <a16:creationId xmlns:a16="http://schemas.microsoft.com/office/drawing/2014/main" id="{00000000-0008-0000-0400-00000A000000}"/>
              </a:ext>
            </a:extLst>
          </xdr:cNvPr>
          <xdr:cNvGrpSpPr/>
        </xdr:nvGrpSpPr>
        <xdr:grpSpPr>
          <a:xfrm>
            <a:off x="9291906" y="10133545"/>
            <a:ext cx="8030936" cy="3520057"/>
            <a:chOff x="10759888" y="10509717"/>
            <a:chExt cx="7684994" cy="2063022"/>
          </a:xfrm>
        </xdr:grpSpPr>
        <xdr:sp macro="" textlink="">
          <xdr:nvSpPr>
            <xdr:cNvPr id="14" name="TextBox 13">
              <a:extLst>
                <a:ext uri="{FF2B5EF4-FFF2-40B4-BE49-F238E27FC236}">
                  <a16:creationId xmlns:a16="http://schemas.microsoft.com/office/drawing/2014/main" id="{00000000-0008-0000-0400-00000E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C$32">
          <xdr:nvSpPr>
            <xdr:cNvPr id="15" name="TextBox 14">
              <a:extLst>
                <a:ext uri="{FF2B5EF4-FFF2-40B4-BE49-F238E27FC236}">
                  <a16:creationId xmlns:a16="http://schemas.microsoft.com/office/drawing/2014/main" id="{00000000-0008-0000-0400-00000F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2D9C8A-60B5-451D-91B5-966221979518}"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3">
          <xdr:nvSpPr>
            <xdr:cNvPr id="16" name="TextBox 15">
              <a:extLst>
                <a:ext uri="{FF2B5EF4-FFF2-40B4-BE49-F238E27FC236}">
                  <a16:creationId xmlns:a16="http://schemas.microsoft.com/office/drawing/2014/main" id="{00000000-0008-0000-0400-000010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4">
          <xdr:nvSpPr>
            <xdr:cNvPr id="17" name="TextBox 16">
              <a:extLst>
                <a:ext uri="{FF2B5EF4-FFF2-40B4-BE49-F238E27FC236}">
                  <a16:creationId xmlns:a16="http://schemas.microsoft.com/office/drawing/2014/main" id="{00000000-0008-0000-0400-000011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grpSp>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12</xdr:col>
      <xdr:colOff>1</xdr:colOff>
      <xdr:row>38</xdr:row>
      <xdr:rowOff>216677</xdr:rowOff>
    </xdr:from>
    <xdr:to>
      <xdr:col>20</xdr:col>
      <xdr:colOff>863601</xdr:colOff>
      <xdr:row>38</xdr:row>
      <xdr:rowOff>622300</xdr:rowOff>
    </xdr:to>
    <xdr:sp macro="" textlink="$AF$37">
      <xdr:nvSpPr>
        <xdr:cNvPr id="18" name="TextBox 17">
          <a:extLst>
            <a:ext uri="{FF2B5EF4-FFF2-40B4-BE49-F238E27FC236}">
              <a16:creationId xmlns:a16="http://schemas.microsoft.com/office/drawing/2014/main" id="{00000000-0008-0000-0400-000012000000}"/>
            </a:ext>
          </a:extLst>
        </xdr:cNvPr>
        <xdr:cNvSpPr txBox="1"/>
      </xdr:nvSpPr>
      <xdr:spPr>
        <a:xfrm>
          <a:off x="19707226" y="10046477"/>
          <a:ext cx="7454900" cy="405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AE0453-5D09-4079-B4AE-1D972BA0E999}" type="TxLink">
            <a:rPr lang="en-US" sz="2000" b="1" i="0" u="none" strike="noStrike">
              <a:solidFill>
                <a:srgbClr val="269C6F"/>
              </a:solidFill>
              <a:latin typeface="Arial" panose="020B0604020202020204" pitchFamily="34" charset="0"/>
              <a:cs typeface="Arial" panose="020B0604020202020204" pitchFamily="34" charset="0"/>
            </a:rPr>
            <a:pPr/>
            <a:t>#DIV/0!</a:t>
          </a:fld>
          <a:endParaRPr lang="en-GB" sz="2000" b="1">
            <a:solidFill>
              <a:srgbClr val="269C6F"/>
            </a:solidFill>
            <a:latin typeface="Arial" panose="020B0604020202020204" pitchFamily="34" charset="0"/>
            <a:cs typeface="Arial" panose="020B0604020202020204" pitchFamily="34" charset="0"/>
          </a:endParaRPr>
        </a:p>
      </xdr:txBody>
    </xdr:sp>
    <xdr:clientData/>
  </xdr:twoCellAnchor>
  <xdr:twoCellAnchor>
    <xdr:from>
      <xdr:col>19</xdr:col>
      <xdr:colOff>952500</xdr:colOff>
      <xdr:row>41</xdr:row>
      <xdr:rowOff>97043</xdr:rowOff>
    </xdr:from>
    <xdr:to>
      <xdr:col>20</xdr:col>
      <xdr:colOff>11206</xdr:colOff>
      <xdr:row>60</xdr:row>
      <xdr:rowOff>91733</xdr:rowOff>
    </xdr:to>
    <xdr:sp macro="" textlink="">
      <xdr:nvSpPr>
        <xdr:cNvPr id="19" name="Rectangle 18">
          <a:extLst>
            <a:ext uri="{FF2B5EF4-FFF2-40B4-BE49-F238E27FC236}">
              <a16:creationId xmlns:a16="http://schemas.microsoft.com/office/drawing/2014/main" id="{00000000-0008-0000-0400-000013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24408849" y="14068149"/>
          <a:ext cx="552854" cy="454618"/>
          <a:chOff x="20753630" y="12121307"/>
          <a:chExt cx="551664" cy="493746"/>
        </a:xfrm>
      </xdr:grpSpPr>
      <xdr:sp macro="" textlink="">
        <xdr:nvSpPr>
          <xdr:cNvPr id="21" name="Right Triangle 20">
            <a:extLst>
              <a:ext uri="{FF2B5EF4-FFF2-40B4-BE49-F238E27FC236}">
                <a16:creationId xmlns:a16="http://schemas.microsoft.com/office/drawing/2014/main" id="{00000000-0008-0000-0400-00001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Right Triangle 21">
            <a:extLst>
              <a:ext uri="{FF2B5EF4-FFF2-40B4-BE49-F238E27FC236}">
                <a16:creationId xmlns:a16="http://schemas.microsoft.com/office/drawing/2014/main" id="{00000000-0008-0000-0400-00001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Rectangle 22">
            <a:extLst>
              <a:ext uri="{FF2B5EF4-FFF2-40B4-BE49-F238E27FC236}">
                <a16:creationId xmlns:a16="http://schemas.microsoft.com/office/drawing/2014/main" id="{00000000-0008-0000-0400-00001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24" name="Group 23">
          <a:extLst>
            <a:ext uri="{FF2B5EF4-FFF2-40B4-BE49-F238E27FC236}">
              <a16:creationId xmlns:a16="http://schemas.microsoft.com/office/drawing/2014/main" id="{00000000-0008-0000-0400-000018000000}"/>
            </a:ext>
          </a:extLst>
        </xdr:cNvPr>
        <xdr:cNvGrpSpPr/>
      </xdr:nvGrpSpPr>
      <xdr:grpSpPr>
        <a:xfrm>
          <a:off x="24412659" y="14507029"/>
          <a:ext cx="552854" cy="450808"/>
          <a:chOff x="20753630" y="12121307"/>
          <a:chExt cx="551664" cy="493746"/>
        </a:xfrm>
      </xdr:grpSpPr>
      <xdr:sp macro="" textlink="">
        <xdr:nvSpPr>
          <xdr:cNvPr id="25" name="Right Triangle 24">
            <a:extLst>
              <a:ext uri="{FF2B5EF4-FFF2-40B4-BE49-F238E27FC236}">
                <a16:creationId xmlns:a16="http://schemas.microsoft.com/office/drawing/2014/main" id="{00000000-0008-0000-0400-00001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 name="Right Triangle 25">
            <a:extLst>
              <a:ext uri="{FF2B5EF4-FFF2-40B4-BE49-F238E27FC236}">
                <a16:creationId xmlns:a16="http://schemas.microsoft.com/office/drawing/2014/main" id="{00000000-0008-0000-0400-00001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400-00001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28" name="Group 27">
          <a:extLst>
            <a:ext uri="{FF2B5EF4-FFF2-40B4-BE49-F238E27FC236}">
              <a16:creationId xmlns:a16="http://schemas.microsoft.com/office/drawing/2014/main" id="{00000000-0008-0000-0400-00001C000000}"/>
            </a:ext>
          </a:extLst>
        </xdr:cNvPr>
        <xdr:cNvGrpSpPr/>
      </xdr:nvGrpSpPr>
      <xdr:grpSpPr>
        <a:xfrm>
          <a:off x="24408849" y="14942342"/>
          <a:ext cx="552854" cy="431474"/>
          <a:chOff x="20753630" y="12121307"/>
          <a:chExt cx="551664" cy="493746"/>
        </a:xfrm>
      </xdr:grpSpPr>
      <xdr:sp macro="" textlink="">
        <xdr:nvSpPr>
          <xdr:cNvPr id="29" name="Right Triangle 28">
            <a:extLst>
              <a:ext uri="{FF2B5EF4-FFF2-40B4-BE49-F238E27FC236}">
                <a16:creationId xmlns:a16="http://schemas.microsoft.com/office/drawing/2014/main" id="{00000000-0008-0000-0400-00001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ight Triangle 29">
            <a:extLst>
              <a:ext uri="{FF2B5EF4-FFF2-40B4-BE49-F238E27FC236}">
                <a16:creationId xmlns:a16="http://schemas.microsoft.com/office/drawing/2014/main" id="{00000000-0008-0000-0400-00001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extLst>
              <a:ext uri="{FF2B5EF4-FFF2-40B4-BE49-F238E27FC236}">
                <a16:creationId xmlns:a16="http://schemas.microsoft.com/office/drawing/2014/main" id="{00000000-0008-0000-0400-00001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32" name="Group 31">
          <a:extLst>
            <a:ext uri="{FF2B5EF4-FFF2-40B4-BE49-F238E27FC236}">
              <a16:creationId xmlns:a16="http://schemas.microsoft.com/office/drawing/2014/main" id="{00000000-0008-0000-0400-000020000000}"/>
            </a:ext>
          </a:extLst>
        </xdr:cNvPr>
        <xdr:cNvGrpSpPr/>
      </xdr:nvGrpSpPr>
      <xdr:grpSpPr>
        <a:xfrm>
          <a:off x="24412659" y="13641227"/>
          <a:ext cx="552854" cy="448620"/>
          <a:chOff x="20753630" y="12121307"/>
          <a:chExt cx="551664" cy="493746"/>
        </a:xfrm>
      </xdr:grpSpPr>
      <xdr:sp macro="" textlink="">
        <xdr:nvSpPr>
          <xdr:cNvPr id="33" name="Right Triangle 32">
            <a:extLst>
              <a:ext uri="{FF2B5EF4-FFF2-40B4-BE49-F238E27FC236}">
                <a16:creationId xmlns:a16="http://schemas.microsoft.com/office/drawing/2014/main" id="{00000000-0008-0000-0400-00002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 name="Right Triangle 33">
            <a:extLst>
              <a:ext uri="{FF2B5EF4-FFF2-40B4-BE49-F238E27FC236}">
                <a16:creationId xmlns:a16="http://schemas.microsoft.com/office/drawing/2014/main" id="{00000000-0008-0000-0400-00002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 name="Rectangle 34">
            <a:extLst>
              <a:ext uri="{FF2B5EF4-FFF2-40B4-BE49-F238E27FC236}">
                <a16:creationId xmlns:a16="http://schemas.microsoft.com/office/drawing/2014/main" id="{00000000-0008-0000-0400-00002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36" name="Group 35">
          <a:extLst>
            <a:ext uri="{FF2B5EF4-FFF2-40B4-BE49-F238E27FC236}">
              <a16:creationId xmlns:a16="http://schemas.microsoft.com/office/drawing/2014/main" id="{00000000-0008-0000-0400-000024000000}"/>
            </a:ext>
          </a:extLst>
        </xdr:cNvPr>
        <xdr:cNvGrpSpPr/>
      </xdr:nvGrpSpPr>
      <xdr:grpSpPr>
        <a:xfrm>
          <a:off x="24412659" y="13194800"/>
          <a:ext cx="552854" cy="444606"/>
          <a:chOff x="20753630" y="12121307"/>
          <a:chExt cx="551664" cy="493746"/>
        </a:xfrm>
      </xdr:grpSpPr>
      <xdr:sp macro="" textlink="">
        <xdr:nvSpPr>
          <xdr:cNvPr id="37" name="Right Triangle 36">
            <a:extLst>
              <a:ext uri="{FF2B5EF4-FFF2-40B4-BE49-F238E27FC236}">
                <a16:creationId xmlns:a16="http://schemas.microsoft.com/office/drawing/2014/main" id="{00000000-0008-0000-0400-00002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8" name="Right Triangle 37">
            <a:extLst>
              <a:ext uri="{FF2B5EF4-FFF2-40B4-BE49-F238E27FC236}">
                <a16:creationId xmlns:a16="http://schemas.microsoft.com/office/drawing/2014/main" id="{00000000-0008-0000-0400-00002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9" name="Rectangle 38">
            <a:extLst>
              <a:ext uri="{FF2B5EF4-FFF2-40B4-BE49-F238E27FC236}">
                <a16:creationId xmlns:a16="http://schemas.microsoft.com/office/drawing/2014/main" id="{00000000-0008-0000-0400-00002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40" name="Group 39">
          <a:extLst>
            <a:ext uri="{FF2B5EF4-FFF2-40B4-BE49-F238E27FC236}">
              <a16:creationId xmlns:a16="http://schemas.microsoft.com/office/drawing/2014/main" id="{00000000-0008-0000-0400-000028000000}"/>
            </a:ext>
          </a:extLst>
        </xdr:cNvPr>
        <xdr:cNvGrpSpPr/>
      </xdr:nvGrpSpPr>
      <xdr:grpSpPr>
        <a:xfrm>
          <a:off x="24412659" y="12738459"/>
          <a:ext cx="552854" cy="472493"/>
          <a:chOff x="20753630" y="12121307"/>
          <a:chExt cx="551664" cy="493746"/>
        </a:xfrm>
      </xdr:grpSpPr>
      <xdr:sp macro="" textlink="">
        <xdr:nvSpPr>
          <xdr:cNvPr id="41" name="Right Triangle 40">
            <a:extLst>
              <a:ext uri="{FF2B5EF4-FFF2-40B4-BE49-F238E27FC236}">
                <a16:creationId xmlns:a16="http://schemas.microsoft.com/office/drawing/2014/main" id="{00000000-0008-0000-0400-00002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2" name="Right Triangle 41">
            <a:extLst>
              <a:ext uri="{FF2B5EF4-FFF2-40B4-BE49-F238E27FC236}">
                <a16:creationId xmlns:a16="http://schemas.microsoft.com/office/drawing/2014/main" id="{00000000-0008-0000-0400-00002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3" name="Rectangle 42">
            <a:extLst>
              <a:ext uri="{FF2B5EF4-FFF2-40B4-BE49-F238E27FC236}">
                <a16:creationId xmlns:a16="http://schemas.microsoft.com/office/drawing/2014/main" id="{00000000-0008-0000-0400-00002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44" name="Group 43">
          <a:extLst>
            <a:ext uri="{FF2B5EF4-FFF2-40B4-BE49-F238E27FC236}">
              <a16:creationId xmlns:a16="http://schemas.microsoft.com/office/drawing/2014/main" id="{00000000-0008-0000-0400-00002C000000}"/>
            </a:ext>
          </a:extLst>
        </xdr:cNvPr>
        <xdr:cNvGrpSpPr/>
      </xdr:nvGrpSpPr>
      <xdr:grpSpPr>
        <a:xfrm>
          <a:off x="24408849" y="12310077"/>
          <a:ext cx="552854" cy="465562"/>
          <a:chOff x="20753630" y="12121307"/>
          <a:chExt cx="551664" cy="493746"/>
        </a:xfrm>
      </xdr:grpSpPr>
      <xdr:sp macro="" textlink="">
        <xdr:nvSpPr>
          <xdr:cNvPr id="45" name="Right Triangle 44">
            <a:extLst>
              <a:ext uri="{FF2B5EF4-FFF2-40B4-BE49-F238E27FC236}">
                <a16:creationId xmlns:a16="http://schemas.microsoft.com/office/drawing/2014/main" id="{00000000-0008-0000-0400-00002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6" name="Right Triangle 45">
            <a:extLst>
              <a:ext uri="{FF2B5EF4-FFF2-40B4-BE49-F238E27FC236}">
                <a16:creationId xmlns:a16="http://schemas.microsoft.com/office/drawing/2014/main" id="{00000000-0008-0000-0400-00002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7" name="Rectangle 46">
            <a:extLst>
              <a:ext uri="{FF2B5EF4-FFF2-40B4-BE49-F238E27FC236}">
                <a16:creationId xmlns:a16="http://schemas.microsoft.com/office/drawing/2014/main" id="{00000000-0008-0000-0400-00002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48" name="Group 47">
          <a:extLst>
            <a:ext uri="{FF2B5EF4-FFF2-40B4-BE49-F238E27FC236}">
              <a16:creationId xmlns:a16="http://schemas.microsoft.com/office/drawing/2014/main" id="{00000000-0008-0000-0400-000030000000}"/>
            </a:ext>
          </a:extLst>
        </xdr:cNvPr>
        <xdr:cNvGrpSpPr/>
      </xdr:nvGrpSpPr>
      <xdr:grpSpPr>
        <a:xfrm>
          <a:off x="24412659" y="11879344"/>
          <a:ext cx="552854" cy="462441"/>
          <a:chOff x="20753630" y="12121307"/>
          <a:chExt cx="551664" cy="493746"/>
        </a:xfrm>
      </xdr:grpSpPr>
      <xdr:sp macro="" textlink="">
        <xdr:nvSpPr>
          <xdr:cNvPr id="49" name="Right Triangle 48">
            <a:extLst>
              <a:ext uri="{FF2B5EF4-FFF2-40B4-BE49-F238E27FC236}">
                <a16:creationId xmlns:a16="http://schemas.microsoft.com/office/drawing/2014/main" id="{00000000-0008-0000-0400-00003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0" name="Right Triangle 49">
            <a:extLst>
              <a:ext uri="{FF2B5EF4-FFF2-40B4-BE49-F238E27FC236}">
                <a16:creationId xmlns:a16="http://schemas.microsoft.com/office/drawing/2014/main" id="{00000000-0008-0000-0400-00003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Rectangle 50">
            <a:extLst>
              <a:ext uri="{FF2B5EF4-FFF2-40B4-BE49-F238E27FC236}">
                <a16:creationId xmlns:a16="http://schemas.microsoft.com/office/drawing/2014/main" id="{00000000-0008-0000-0400-00003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52" name="Group 51">
          <a:extLst>
            <a:ext uri="{FF2B5EF4-FFF2-40B4-BE49-F238E27FC236}">
              <a16:creationId xmlns:a16="http://schemas.microsoft.com/office/drawing/2014/main" id="{00000000-0008-0000-0400-000034000000}"/>
            </a:ext>
          </a:extLst>
        </xdr:cNvPr>
        <xdr:cNvGrpSpPr/>
      </xdr:nvGrpSpPr>
      <xdr:grpSpPr>
        <a:xfrm>
          <a:off x="24408849" y="11421982"/>
          <a:ext cx="552854" cy="466899"/>
          <a:chOff x="20753630" y="12121307"/>
          <a:chExt cx="551664" cy="493746"/>
        </a:xfrm>
      </xdr:grpSpPr>
      <xdr:sp macro="" textlink="">
        <xdr:nvSpPr>
          <xdr:cNvPr id="53" name="Right Triangle 52">
            <a:extLst>
              <a:ext uri="{FF2B5EF4-FFF2-40B4-BE49-F238E27FC236}">
                <a16:creationId xmlns:a16="http://schemas.microsoft.com/office/drawing/2014/main" id="{00000000-0008-0000-0400-00003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4" name="Right Triangle 53">
            <a:extLst>
              <a:ext uri="{FF2B5EF4-FFF2-40B4-BE49-F238E27FC236}">
                <a16:creationId xmlns:a16="http://schemas.microsoft.com/office/drawing/2014/main" id="{00000000-0008-0000-0400-00003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5" name="Rectangle 54">
            <a:extLst>
              <a:ext uri="{FF2B5EF4-FFF2-40B4-BE49-F238E27FC236}">
                <a16:creationId xmlns:a16="http://schemas.microsoft.com/office/drawing/2014/main" id="{00000000-0008-0000-0400-00003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19</xdr:col>
      <xdr:colOff>952500</xdr:colOff>
      <xdr:row>41</xdr:row>
      <xdr:rowOff>97043</xdr:rowOff>
    </xdr:from>
    <xdr:to>
      <xdr:col>20</xdr:col>
      <xdr:colOff>11206</xdr:colOff>
      <xdr:row>60</xdr:row>
      <xdr:rowOff>91733</xdr:rowOff>
    </xdr:to>
    <xdr:sp macro="" textlink="">
      <xdr:nvSpPr>
        <xdr:cNvPr id="56" name="Rectangle 55">
          <a:extLst>
            <a:ext uri="{FF2B5EF4-FFF2-40B4-BE49-F238E27FC236}">
              <a16:creationId xmlns:a16="http://schemas.microsoft.com/office/drawing/2014/main" id="{00000000-0008-0000-0400-000038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57" name="Group 56">
          <a:extLst>
            <a:ext uri="{FF2B5EF4-FFF2-40B4-BE49-F238E27FC236}">
              <a16:creationId xmlns:a16="http://schemas.microsoft.com/office/drawing/2014/main" id="{00000000-0008-0000-0400-000039000000}"/>
            </a:ext>
          </a:extLst>
        </xdr:cNvPr>
        <xdr:cNvGrpSpPr/>
      </xdr:nvGrpSpPr>
      <xdr:grpSpPr>
        <a:xfrm>
          <a:off x="24408849" y="14068149"/>
          <a:ext cx="552854" cy="454618"/>
          <a:chOff x="20753630" y="12121307"/>
          <a:chExt cx="551664" cy="493746"/>
        </a:xfrm>
      </xdr:grpSpPr>
      <xdr:sp macro="" textlink="">
        <xdr:nvSpPr>
          <xdr:cNvPr id="58" name="Right Triangle 57">
            <a:extLst>
              <a:ext uri="{FF2B5EF4-FFF2-40B4-BE49-F238E27FC236}">
                <a16:creationId xmlns:a16="http://schemas.microsoft.com/office/drawing/2014/main" id="{00000000-0008-0000-0400-00003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Right Triangle 58">
            <a:extLst>
              <a:ext uri="{FF2B5EF4-FFF2-40B4-BE49-F238E27FC236}">
                <a16:creationId xmlns:a16="http://schemas.microsoft.com/office/drawing/2014/main" id="{00000000-0008-0000-0400-00003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0" name="Rectangle 59">
            <a:extLst>
              <a:ext uri="{FF2B5EF4-FFF2-40B4-BE49-F238E27FC236}">
                <a16:creationId xmlns:a16="http://schemas.microsoft.com/office/drawing/2014/main" id="{00000000-0008-0000-0400-00003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61" name="Group 60">
          <a:extLst>
            <a:ext uri="{FF2B5EF4-FFF2-40B4-BE49-F238E27FC236}">
              <a16:creationId xmlns:a16="http://schemas.microsoft.com/office/drawing/2014/main" id="{00000000-0008-0000-0400-00003D000000}"/>
            </a:ext>
          </a:extLst>
        </xdr:cNvPr>
        <xdr:cNvGrpSpPr/>
      </xdr:nvGrpSpPr>
      <xdr:grpSpPr>
        <a:xfrm>
          <a:off x="24412659" y="14507029"/>
          <a:ext cx="552854" cy="450808"/>
          <a:chOff x="20753630" y="12121307"/>
          <a:chExt cx="551664" cy="493746"/>
        </a:xfrm>
      </xdr:grpSpPr>
      <xdr:sp macro="" textlink="">
        <xdr:nvSpPr>
          <xdr:cNvPr id="62" name="Right Triangle 61">
            <a:extLst>
              <a:ext uri="{FF2B5EF4-FFF2-40B4-BE49-F238E27FC236}">
                <a16:creationId xmlns:a16="http://schemas.microsoft.com/office/drawing/2014/main" id="{00000000-0008-0000-0400-00003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3" name="Right Triangle 62">
            <a:extLst>
              <a:ext uri="{FF2B5EF4-FFF2-40B4-BE49-F238E27FC236}">
                <a16:creationId xmlns:a16="http://schemas.microsoft.com/office/drawing/2014/main" id="{00000000-0008-0000-0400-00003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4" name="Rectangle 63">
            <a:extLst>
              <a:ext uri="{FF2B5EF4-FFF2-40B4-BE49-F238E27FC236}">
                <a16:creationId xmlns:a16="http://schemas.microsoft.com/office/drawing/2014/main" id="{00000000-0008-0000-0400-00004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65" name="Group 64">
          <a:extLst>
            <a:ext uri="{FF2B5EF4-FFF2-40B4-BE49-F238E27FC236}">
              <a16:creationId xmlns:a16="http://schemas.microsoft.com/office/drawing/2014/main" id="{00000000-0008-0000-0400-000041000000}"/>
            </a:ext>
          </a:extLst>
        </xdr:cNvPr>
        <xdr:cNvGrpSpPr/>
      </xdr:nvGrpSpPr>
      <xdr:grpSpPr>
        <a:xfrm>
          <a:off x="24408849" y="14942342"/>
          <a:ext cx="552854" cy="431474"/>
          <a:chOff x="20753630" y="12121307"/>
          <a:chExt cx="551664" cy="493746"/>
        </a:xfrm>
      </xdr:grpSpPr>
      <xdr:sp macro="" textlink="">
        <xdr:nvSpPr>
          <xdr:cNvPr id="66" name="Right Triangle 65">
            <a:extLst>
              <a:ext uri="{FF2B5EF4-FFF2-40B4-BE49-F238E27FC236}">
                <a16:creationId xmlns:a16="http://schemas.microsoft.com/office/drawing/2014/main" id="{00000000-0008-0000-0400-00004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7" name="Right Triangle 66">
            <a:extLst>
              <a:ext uri="{FF2B5EF4-FFF2-40B4-BE49-F238E27FC236}">
                <a16:creationId xmlns:a16="http://schemas.microsoft.com/office/drawing/2014/main" id="{00000000-0008-0000-0400-00004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8" name="Rectangle 67">
            <a:extLst>
              <a:ext uri="{FF2B5EF4-FFF2-40B4-BE49-F238E27FC236}">
                <a16:creationId xmlns:a16="http://schemas.microsoft.com/office/drawing/2014/main" id="{00000000-0008-0000-0400-00004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69" name="Group 68">
          <a:extLst>
            <a:ext uri="{FF2B5EF4-FFF2-40B4-BE49-F238E27FC236}">
              <a16:creationId xmlns:a16="http://schemas.microsoft.com/office/drawing/2014/main" id="{00000000-0008-0000-0400-000045000000}"/>
            </a:ext>
          </a:extLst>
        </xdr:cNvPr>
        <xdr:cNvGrpSpPr/>
      </xdr:nvGrpSpPr>
      <xdr:grpSpPr>
        <a:xfrm>
          <a:off x="24412659" y="13641227"/>
          <a:ext cx="552854" cy="448620"/>
          <a:chOff x="20753630" y="12121307"/>
          <a:chExt cx="551664" cy="493746"/>
        </a:xfrm>
      </xdr:grpSpPr>
      <xdr:sp macro="" textlink="">
        <xdr:nvSpPr>
          <xdr:cNvPr id="70" name="Right Triangle 69">
            <a:extLst>
              <a:ext uri="{FF2B5EF4-FFF2-40B4-BE49-F238E27FC236}">
                <a16:creationId xmlns:a16="http://schemas.microsoft.com/office/drawing/2014/main" id="{00000000-0008-0000-0400-00004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1" name="Right Triangle 70">
            <a:extLst>
              <a:ext uri="{FF2B5EF4-FFF2-40B4-BE49-F238E27FC236}">
                <a16:creationId xmlns:a16="http://schemas.microsoft.com/office/drawing/2014/main" id="{00000000-0008-0000-0400-00004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 name="Rectangle 71">
            <a:extLst>
              <a:ext uri="{FF2B5EF4-FFF2-40B4-BE49-F238E27FC236}">
                <a16:creationId xmlns:a16="http://schemas.microsoft.com/office/drawing/2014/main" id="{00000000-0008-0000-0400-00004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73" name="Group 72">
          <a:extLst>
            <a:ext uri="{FF2B5EF4-FFF2-40B4-BE49-F238E27FC236}">
              <a16:creationId xmlns:a16="http://schemas.microsoft.com/office/drawing/2014/main" id="{00000000-0008-0000-0400-000049000000}"/>
            </a:ext>
          </a:extLst>
        </xdr:cNvPr>
        <xdr:cNvGrpSpPr/>
      </xdr:nvGrpSpPr>
      <xdr:grpSpPr>
        <a:xfrm>
          <a:off x="24412659" y="13194800"/>
          <a:ext cx="552854" cy="444606"/>
          <a:chOff x="20753630" y="12121307"/>
          <a:chExt cx="551664" cy="493746"/>
        </a:xfrm>
      </xdr:grpSpPr>
      <xdr:sp macro="" textlink="">
        <xdr:nvSpPr>
          <xdr:cNvPr id="74" name="Right Triangle 73">
            <a:extLst>
              <a:ext uri="{FF2B5EF4-FFF2-40B4-BE49-F238E27FC236}">
                <a16:creationId xmlns:a16="http://schemas.microsoft.com/office/drawing/2014/main" id="{00000000-0008-0000-0400-00004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5" name="Right Triangle 74">
            <a:extLst>
              <a:ext uri="{FF2B5EF4-FFF2-40B4-BE49-F238E27FC236}">
                <a16:creationId xmlns:a16="http://schemas.microsoft.com/office/drawing/2014/main" id="{00000000-0008-0000-0400-00004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6" name="Rectangle 75">
            <a:extLst>
              <a:ext uri="{FF2B5EF4-FFF2-40B4-BE49-F238E27FC236}">
                <a16:creationId xmlns:a16="http://schemas.microsoft.com/office/drawing/2014/main" id="{00000000-0008-0000-0400-00004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77" name="Group 76">
          <a:extLst>
            <a:ext uri="{FF2B5EF4-FFF2-40B4-BE49-F238E27FC236}">
              <a16:creationId xmlns:a16="http://schemas.microsoft.com/office/drawing/2014/main" id="{00000000-0008-0000-0400-00004D000000}"/>
            </a:ext>
          </a:extLst>
        </xdr:cNvPr>
        <xdr:cNvGrpSpPr/>
      </xdr:nvGrpSpPr>
      <xdr:grpSpPr>
        <a:xfrm>
          <a:off x="24412659" y="12738459"/>
          <a:ext cx="552854" cy="472493"/>
          <a:chOff x="20753630" y="12121307"/>
          <a:chExt cx="551664" cy="493746"/>
        </a:xfrm>
      </xdr:grpSpPr>
      <xdr:sp macro="" textlink="">
        <xdr:nvSpPr>
          <xdr:cNvPr id="78" name="Right Triangle 77">
            <a:extLst>
              <a:ext uri="{FF2B5EF4-FFF2-40B4-BE49-F238E27FC236}">
                <a16:creationId xmlns:a16="http://schemas.microsoft.com/office/drawing/2014/main" id="{00000000-0008-0000-0400-00004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9" name="Right Triangle 78">
            <a:extLst>
              <a:ext uri="{FF2B5EF4-FFF2-40B4-BE49-F238E27FC236}">
                <a16:creationId xmlns:a16="http://schemas.microsoft.com/office/drawing/2014/main" id="{00000000-0008-0000-0400-00004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0" name="Rectangle 79">
            <a:extLst>
              <a:ext uri="{FF2B5EF4-FFF2-40B4-BE49-F238E27FC236}">
                <a16:creationId xmlns:a16="http://schemas.microsoft.com/office/drawing/2014/main" id="{00000000-0008-0000-0400-00005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81" name="Group 80">
          <a:extLst>
            <a:ext uri="{FF2B5EF4-FFF2-40B4-BE49-F238E27FC236}">
              <a16:creationId xmlns:a16="http://schemas.microsoft.com/office/drawing/2014/main" id="{00000000-0008-0000-0400-000051000000}"/>
            </a:ext>
          </a:extLst>
        </xdr:cNvPr>
        <xdr:cNvGrpSpPr/>
      </xdr:nvGrpSpPr>
      <xdr:grpSpPr>
        <a:xfrm>
          <a:off x="24408849" y="12310077"/>
          <a:ext cx="552854" cy="465562"/>
          <a:chOff x="20753630" y="12121307"/>
          <a:chExt cx="551664" cy="493746"/>
        </a:xfrm>
      </xdr:grpSpPr>
      <xdr:sp macro="" textlink="">
        <xdr:nvSpPr>
          <xdr:cNvPr id="82" name="Right Triangle 81">
            <a:extLst>
              <a:ext uri="{FF2B5EF4-FFF2-40B4-BE49-F238E27FC236}">
                <a16:creationId xmlns:a16="http://schemas.microsoft.com/office/drawing/2014/main" id="{00000000-0008-0000-0400-00005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3" name="Right Triangle 82">
            <a:extLst>
              <a:ext uri="{FF2B5EF4-FFF2-40B4-BE49-F238E27FC236}">
                <a16:creationId xmlns:a16="http://schemas.microsoft.com/office/drawing/2014/main" id="{00000000-0008-0000-0400-00005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4" name="Rectangle 83">
            <a:extLst>
              <a:ext uri="{FF2B5EF4-FFF2-40B4-BE49-F238E27FC236}">
                <a16:creationId xmlns:a16="http://schemas.microsoft.com/office/drawing/2014/main" id="{00000000-0008-0000-0400-00005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85" name="Group 84">
          <a:extLst>
            <a:ext uri="{FF2B5EF4-FFF2-40B4-BE49-F238E27FC236}">
              <a16:creationId xmlns:a16="http://schemas.microsoft.com/office/drawing/2014/main" id="{00000000-0008-0000-0400-000055000000}"/>
            </a:ext>
          </a:extLst>
        </xdr:cNvPr>
        <xdr:cNvGrpSpPr/>
      </xdr:nvGrpSpPr>
      <xdr:grpSpPr>
        <a:xfrm>
          <a:off x="24412659" y="11879344"/>
          <a:ext cx="552854" cy="462441"/>
          <a:chOff x="20753630" y="12121307"/>
          <a:chExt cx="551664" cy="493746"/>
        </a:xfrm>
      </xdr:grpSpPr>
      <xdr:sp macro="" textlink="">
        <xdr:nvSpPr>
          <xdr:cNvPr id="86" name="Right Triangle 85">
            <a:extLst>
              <a:ext uri="{FF2B5EF4-FFF2-40B4-BE49-F238E27FC236}">
                <a16:creationId xmlns:a16="http://schemas.microsoft.com/office/drawing/2014/main" id="{00000000-0008-0000-0400-00005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7" name="Right Triangle 86">
            <a:extLst>
              <a:ext uri="{FF2B5EF4-FFF2-40B4-BE49-F238E27FC236}">
                <a16:creationId xmlns:a16="http://schemas.microsoft.com/office/drawing/2014/main" id="{00000000-0008-0000-0400-00005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8" name="Rectangle 87">
            <a:extLst>
              <a:ext uri="{FF2B5EF4-FFF2-40B4-BE49-F238E27FC236}">
                <a16:creationId xmlns:a16="http://schemas.microsoft.com/office/drawing/2014/main" id="{00000000-0008-0000-0400-00005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89" name="Group 88">
          <a:extLst>
            <a:ext uri="{FF2B5EF4-FFF2-40B4-BE49-F238E27FC236}">
              <a16:creationId xmlns:a16="http://schemas.microsoft.com/office/drawing/2014/main" id="{00000000-0008-0000-0400-000059000000}"/>
            </a:ext>
          </a:extLst>
        </xdr:cNvPr>
        <xdr:cNvGrpSpPr/>
      </xdr:nvGrpSpPr>
      <xdr:grpSpPr>
        <a:xfrm>
          <a:off x="24408849" y="11421982"/>
          <a:ext cx="552854" cy="466899"/>
          <a:chOff x="20753630" y="12121307"/>
          <a:chExt cx="551664" cy="493746"/>
        </a:xfrm>
      </xdr:grpSpPr>
      <xdr:sp macro="" textlink="">
        <xdr:nvSpPr>
          <xdr:cNvPr id="90" name="Right Triangle 89">
            <a:extLst>
              <a:ext uri="{FF2B5EF4-FFF2-40B4-BE49-F238E27FC236}">
                <a16:creationId xmlns:a16="http://schemas.microsoft.com/office/drawing/2014/main" id="{00000000-0008-0000-0400-00005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1" name="Right Triangle 90">
            <a:extLst>
              <a:ext uri="{FF2B5EF4-FFF2-40B4-BE49-F238E27FC236}">
                <a16:creationId xmlns:a16="http://schemas.microsoft.com/office/drawing/2014/main" id="{00000000-0008-0000-0400-00005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2" name="Rectangle 91">
            <a:extLst>
              <a:ext uri="{FF2B5EF4-FFF2-40B4-BE49-F238E27FC236}">
                <a16:creationId xmlns:a16="http://schemas.microsoft.com/office/drawing/2014/main" id="{00000000-0008-0000-0400-00005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4</xdr:col>
      <xdr:colOff>1496786</xdr:colOff>
      <xdr:row>53</xdr:row>
      <xdr:rowOff>258536</xdr:rowOff>
    </xdr:from>
    <xdr:to>
      <xdr:col>11</xdr:col>
      <xdr:colOff>1230992</xdr:colOff>
      <xdr:row>55</xdr:row>
      <xdr:rowOff>242337</xdr:rowOff>
    </xdr:to>
    <xdr:sp macro="" textlink="$AF$37">
      <xdr:nvSpPr>
        <xdr:cNvPr id="93" name="TextBox 92">
          <a:extLst>
            <a:ext uri="{FF2B5EF4-FFF2-40B4-BE49-F238E27FC236}">
              <a16:creationId xmlns:a16="http://schemas.microsoft.com/office/drawing/2014/main" id="{00000000-0008-0000-0400-00005D000000}"/>
            </a:ext>
          </a:extLst>
        </xdr:cNvPr>
        <xdr:cNvSpPr txBox="1"/>
      </xdr:nvSpPr>
      <xdr:spPr>
        <a:xfrm>
          <a:off x="8669111" y="13955486"/>
          <a:ext cx="10497456" cy="41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Scheme performance against targets:</a:t>
          </a:r>
        </a:p>
      </xdr:txBody>
    </xdr:sp>
    <xdr:clientData/>
  </xdr:twoCellAnchor>
  <xdr:twoCellAnchor>
    <xdr:from>
      <xdr:col>12</xdr:col>
      <xdr:colOff>0</xdr:colOff>
      <xdr:row>38</xdr:row>
      <xdr:rowOff>683559</xdr:rowOff>
    </xdr:from>
    <xdr:to>
      <xdr:col>19</xdr:col>
      <xdr:colOff>1194954</xdr:colOff>
      <xdr:row>64</xdr:row>
      <xdr:rowOff>375009</xdr:rowOff>
    </xdr:to>
    <xdr:grpSp>
      <xdr:nvGrpSpPr>
        <xdr:cNvPr id="94" name="Group 93">
          <a:extLst>
            <a:ext uri="{FF2B5EF4-FFF2-40B4-BE49-F238E27FC236}">
              <a16:creationId xmlns:a16="http://schemas.microsoft.com/office/drawing/2014/main" id="{00000000-0008-0000-0400-00005E000000}"/>
            </a:ext>
          </a:extLst>
        </xdr:cNvPr>
        <xdr:cNvGrpSpPr/>
      </xdr:nvGrpSpPr>
      <xdr:grpSpPr>
        <a:xfrm>
          <a:off x="19707225" y="10513359"/>
          <a:ext cx="6528954" cy="6101775"/>
          <a:chOff x="16056429" y="10630380"/>
          <a:chExt cx="5916632" cy="6073780"/>
        </a:xfrm>
      </xdr:grpSpPr>
      <xdr:pic>
        <xdr:nvPicPr>
          <xdr:cNvPr id="95" name="Picture 94" descr="The SCORS rating system graphic">
            <a:extLst>
              <a:ext uri="{FF2B5EF4-FFF2-40B4-BE49-F238E27FC236}">
                <a16:creationId xmlns:a16="http://schemas.microsoft.com/office/drawing/2014/main" id="{00000000-0008-0000-0400-00005F000000}"/>
              </a:ext>
            </a:extLst>
          </xdr:cNvPr>
          <xdr:cNvPicPr>
            <a:picLocks noChangeAspect="1"/>
          </xdr:cNvPicPr>
        </xdr:nvPicPr>
        <xdr:blipFill rotWithShape="1">
          <a:blip xmlns:r="http://schemas.openxmlformats.org/officeDocument/2006/relationships" r:embed="rId8">
            <a:alphaModFix/>
          </a:blip>
          <a:srcRect l="2177" t="21538" r="32109" b="11700"/>
          <a:stretch/>
        </xdr:blipFill>
        <xdr:spPr>
          <a:xfrm>
            <a:off x="16159310" y="11513071"/>
            <a:ext cx="3502637" cy="4155286"/>
          </a:xfrm>
          <a:prstGeom prst="rect">
            <a:avLst/>
          </a:prstGeom>
        </xdr:spPr>
      </xdr:pic>
      <xdr:sp macro="" textlink="">
        <xdr:nvSpPr>
          <xdr:cNvPr id="96" name="Rectangle 95">
            <a:extLst>
              <a:ext uri="{FF2B5EF4-FFF2-40B4-BE49-F238E27FC236}">
                <a16:creationId xmlns:a16="http://schemas.microsoft.com/office/drawing/2014/main" id="{00000000-0008-0000-0400-000060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7" name="Picture 96">
            <a:extLst>
              <a:ext uri="{FF2B5EF4-FFF2-40B4-BE49-F238E27FC236}">
                <a16:creationId xmlns:a16="http://schemas.microsoft.com/office/drawing/2014/main" id="{00000000-0008-0000-0400-000061000000}"/>
              </a:ext>
            </a:extLst>
          </xdr:cNvPr>
          <xdr:cNvPicPr>
            <a:picLocks noChangeAspect="1"/>
          </xdr:cNvPicPr>
        </xdr:nvPicPr>
        <xdr:blipFill>
          <a:blip xmlns:r="http://schemas.openxmlformats.org/officeDocument/2006/relationships" r:embed="rId9"/>
          <a:stretch>
            <a:fillRect/>
          </a:stretch>
        </xdr:blipFill>
        <xdr:spPr>
          <a:xfrm>
            <a:off x="18188350" y="10775935"/>
            <a:ext cx="1587762" cy="484363"/>
          </a:xfrm>
          <a:prstGeom prst="rect">
            <a:avLst/>
          </a:prstGeom>
        </xdr:spPr>
      </xdr:pic>
      <xdr:cxnSp macro="">
        <xdr:nvCxnSpPr>
          <xdr:cNvPr id="98" name="Straight Connector 97">
            <a:extLst>
              <a:ext uri="{FF2B5EF4-FFF2-40B4-BE49-F238E27FC236}">
                <a16:creationId xmlns:a16="http://schemas.microsoft.com/office/drawing/2014/main" id="{00000000-0008-0000-0400-000062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1524000</xdr:colOff>
          <xdr:row>55</xdr:row>
          <xdr:rowOff>294409</xdr:rowOff>
        </xdr:from>
        <xdr:to>
          <xdr:col>9</xdr:col>
          <xdr:colOff>612321</xdr:colOff>
          <xdr:row>60</xdr:row>
          <xdr:rowOff>131123</xdr:rowOff>
        </xdr:to>
        <xdr:pic>
          <xdr:nvPicPr>
            <xdr:cNvPr id="99" name="Picture 98">
              <a:extLst>
                <a:ext uri="{FF2B5EF4-FFF2-40B4-BE49-F238E27FC236}">
                  <a16:creationId xmlns:a16="http://schemas.microsoft.com/office/drawing/2014/main" id="{00000000-0008-0000-0400-000063000000}"/>
                </a:ext>
              </a:extLst>
            </xdr:cNvPr>
            <xdr:cNvPicPr>
              <a:picLocks noChangeAspect="1" noChangeArrowheads="1"/>
              <a:extLst>
                <a:ext uri="{84589F7E-364E-4C9E-8A38-B11213B215E9}">
                  <a14:cameraTool cellRange="'Scheme 2'!$BT$73:$BV$75" spid="_x0000_s590915"/>
                </a:ext>
              </a:extLst>
            </xdr:cNvPicPr>
          </xdr:nvPicPr>
          <xdr:blipFill>
            <a:blip xmlns:r="http://schemas.openxmlformats.org/officeDocument/2006/relationships" r:embed="rId10"/>
            <a:srcRect/>
            <a:stretch>
              <a:fillRect/>
            </a:stretch>
          </xdr:blipFill>
          <xdr:spPr bwMode="auto">
            <a:xfrm>
              <a:off x="8694964" y="14309766"/>
              <a:ext cx="7048500" cy="1020536"/>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15</xdr:col>
      <xdr:colOff>311463</xdr:colOff>
      <xdr:row>1</xdr:row>
      <xdr:rowOff>80353</xdr:rowOff>
    </xdr:from>
    <xdr:to>
      <xdr:col>19</xdr:col>
      <xdr:colOff>688331</xdr:colOff>
      <xdr:row>3</xdr:row>
      <xdr:rowOff>247111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2990488" y="213703"/>
          <a:ext cx="2739068" cy="728733"/>
        </a:xfrm>
        <a:prstGeom prst="rect">
          <a:avLst/>
        </a:prstGeom>
      </xdr:spPr>
    </xdr:pic>
    <xdr:clientData/>
  </xdr:twoCellAnchor>
  <xdr:twoCellAnchor editAs="oneCell">
    <xdr:from>
      <xdr:col>3</xdr:col>
      <xdr:colOff>390125</xdr:colOff>
      <xdr:row>29</xdr:row>
      <xdr:rowOff>148649</xdr:rowOff>
    </xdr:from>
    <xdr:to>
      <xdr:col>3</xdr:col>
      <xdr:colOff>1964727</xdr:colOff>
      <xdr:row>36</xdr:row>
      <xdr:rowOff>1406</xdr:rowOff>
    </xdr:to>
    <xdr:pic>
      <xdr:nvPicPr>
        <xdr:cNvPr id="3" name="Graphic 2" descr="Clou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71600" y="7749599"/>
          <a:ext cx="1574602" cy="1586307"/>
        </a:xfrm>
        <a:prstGeom prst="rect">
          <a:avLst/>
        </a:prstGeom>
      </xdr:spPr>
    </xdr:pic>
    <xdr:clientData/>
  </xdr:twoCellAnchor>
  <xdr:oneCellAnchor>
    <xdr:from>
      <xdr:col>3</xdr:col>
      <xdr:colOff>756485</xdr:colOff>
      <xdr:row>32</xdr:row>
      <xdr:rowOff>57848</xdr:rowOff>
    </xdr:from>
    <xdr:ext cx="851952" cy="357790"/>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937960" y="8401748"/>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clientData/>
  </xdr:oneCellAnchor>
  <xdr:oneCellAnchor>
    <xdr:from>
      <xdr:col>3</xdr:col>
      <xdr:colOff>513169</xdr:colOff>
      <xdr:row>34</xdr:row>
      <xdr:rowOff>65854</xdr:rowOff>
    </xdr:from>
    <xdr:ext cx="1202637" cy="44640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4694644" y="8905054"/>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clientData/>
  </xdr:oneCellAnchor>
  <xdr:oneCellAnchor>
    <xdr:from>
      <xdr:col>5</xdr:col>
      <xdr:colOff>1055254</xdr:colOff>
      <xdr:row>29</xdr:row>
      <xdr:rowOff>62345</xdr:rowOff>
    </xdr:from>
    <xdr:ext cx="65" cy="172227"/>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0675504" y="766329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734787</xdr:colOff>
      <xdr:row>38</xdr:row>
      <xdr:rowOff>166688</xdr:rowOff>
    </xdr:from>
    <xdr:to>
      <xdr:col>4</xdr:col>
      <xdr:colOff>625116</xdr:colOff>
      <xdr:row>57</xdr:row>
      <xdr:rowOff>303424</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171450</xdr:colOff>
          <xdr:row>3</xdr:row>
          <xdr:rowOff>19050</xdr:rowOff>
        </xdr:from>
        <xdr:to>
          <xdr:col>2</xdr:col>
          <xdr:colOff>2000250</xdr:colOff>
          <xdr:row>3</xdr:row>
          <xdr:rowOff>285750</xdr:rowOff>
        </xdr:to>
        <xdr:sp macro="" textlink="">
          <xdr:nvSpPr>
            <xdr:cNvPr id="587777" name="Button 1" descr="Print Page- PDF" hidden="1">
              <a:extLst>
                <a:ext uri="{63B3BB69-23CF-44E3-9099-C40C66FF867C}">
                  <a14:compatExt spid="_x0000_s587777"/>
                </a:ext>
                <a:ext uri="{FF2B5EF4-FFF2-40B4-BE49-F238E27FC236}">
                  <a16:creationId xmlns:a16="http://schemas.microsoft.com/office/drawing/2014/main" id="{00000000-0008-0000-0500-000001F8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1570471</xdr:colOff>
      <xdr:row>38</xdr:row>
      <xdr:rowOff>223833</xdr:rowOff>
    </xdr:from>
    <xdr:to>
      <xdr:col>12</xdr:col>
      <xdr:colOff>715942</xdr:colOff>
      <xdr:row>52</xdr:row>
      <xdr:rowOff>23503</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8742796" y="10053633"/>
          <a:ext cx="11680371" cy="3552520"/>
          <a:chOff x="9291906" y="10133545"/>
          <a:chExt cx="8030936" cy="3520057"/>
        </a:xfrm>
      </xdr:grpSpPr>
      <xdr:grpSp>
        <xdr:nvGrpSpPr>
          <xdr:cNvPr id="10" name="Group 9">
            <a:extLst>
              <a:ext uri="{FF2B5EF4-FFF2-40B4-BE49-F238E27FC236}">
                <a16:creationId xmlns:a16="http://schemas.microsoft.com/office/drawing/2014/main" id="{00000000-0008-0000-0500-00000A000000}"/>
              </a:ext>
            </a:extLst>
          </xdr:cNvPr>
          <xdr:cNvGrpSpPr/>
        </xdr:nvGrpSpPr>
        <xdr:grpSpPr>
          <a:xfrm>
            <a:off x="9291906" y="10133545"/>
            <a:ext cx="8030936" cy="3520057"/>
            <a:chOff x="10759888" y="10509717"/>
            <a:chExt cx="7684994" cy="2063022"/>
          </a:xfrm>
        </xdr:grpSpPr>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C$32">
          <xdr:nvSpPr>
            <xdr:cNvPr id="15" name="TextBox 14">
              <a:extLst>
                <a:ext uri="{FF2B5EF4-FFF2-40B4-BE49-F238E27FC236}">
                  <a16:creationId xmlns:a16="http://schemas.microsoft.com/office/drawing/2014/main" id="{00000000-0008-0000-0500-00000F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2D9C8A-60B5-451D-91B5-966221979518}"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3">
          <xdr:nvSpPr>
            <xdr:cNvPr id="16" name="TextBox 15">
              <a:extLst>
                <a:ext uri="{FF2B5EF4-FFF2-40B4-BE49-F238E27FC236}">
                  <a16:creationId xmlns:a16="http://schemas.microsoft.com/office/drawing/2014/main" id="{00000000-0008-0000-0500-000010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4">
          <xdr:nvSpPr>
            <xdr:cNvPr id="17" name="TextBox 16">
              <a:extLst>
                <a:ext uri="{FF2B5EF4-FFF2-40B4-BE49-F238E27FC236}">
                  <a16:creationId xmlns:a16="http://schemas.microsoft.com/office/drawing/2014/main" id="{00000000-0008-0000-0500-000011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grpSp>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12</xdr:col>
      <xdr:colOff>1</xdr:colOff>
      <xdr:row>38</xdr:row>
      <xdr:rowOff>216677</xdr:rowOff>
    </xdr:from>
    <xdr:to>
      <xdr:col>20</xdr:col>
      <xdr:colOff>863601</xdr:colOff>
      <xdr:row>38</xdr:row>
      <xdr:rowOff>622300</xdr:rowOff>
    </xdr:to>
    <xdr:sp macro="" textlink="$AF$37">
      <xdr:nvSpPr>
        <xdr:cNvPr id="18" name="TextBox 17">
          <a:extLst>
            <a:ext uri="{FF2B5EF4-FFF2-40B4-BE49-F238E27FC236}">
              <a16:creationId xmlns:a16="http://schemas.microsoft.com/office/drawing/2014/main" id="{00000000-0008-0000-0500-000012000000}"/>
            </a:ext>
          </a:extLst>
        </xdr:cNvPr>
        <xdr:cNvSpPr txBox="1"/>
      </xdr:nvSpPr>
      <xdr:spPr>
        <a:xfrm>
          <a:off x="19707226" y="10046477"/>
          <a:ext cx="7454900" cy="405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AE0453-5D09-4079-B4AE-1D972BA0E999}" type="TxLink">
            <a:rPr lang="en-US" sz="2000" b="1" i="0" u="none" strike="noStrike">
              <a:solidFill>
                <a:srgbClr val="269C6F"/>
              </a:solidFill>
              <a:latin typeface="Arial" panose="020B0604020202020204" pitchFamily="34" charset="0"/>
              <a:cs typeface="Arial" panose="020B0604020202020204" pitchFamily="34" charset="0"/>
            </a:rPr>
            <a:pPr/>
            <a:t>#DIV/0!</a:t>
          </a:fld>
          <a:endParaRPr lang="en-GB" sz="2000" b="1">
            <a:solidFill>
              <a:srgbClr val="269C6F"/>
            </a:solidFill>
            <a:latin typeface="Arial" panose="020B0604020202020204" pitchFamily="34" charset="0"/>
            <a:cs typeface="Arial" panose="020B0604020202020204" pitchFamily="34" charset="0"/>
          </a:endParaRPr>
        </a:p>
      </xdr:txBody>
    </xdr:sp>
    <xdr:clientData/>
  </xdr:twoCellAnchor>
  <xdr:twoCellAnchor>
    <xdr:from>
      <xdr:col>19</xdr:col>
      <xdr:colOff>952500</xdr:colOff>
      <xdr:row>41</xdr:row>
      <xdr:rowOff>97043</xdr:rowOff>
    </xdr:from>
    <xdr:to>
      <xdr:col>20</xdr:col>
      <xdr:colOff>11206</xdr:colOff>
      <xdr:row>60</xdr:row>
      <xdr:rowOff>91733</xdr:rowOff>
    </xdr:to>
    <xdr:sp macro="" textlink="">
      <xdr:nvSpPr>
        <xdr:cNvPr id="19" name="Rectangle 18">
          <a:extLst>
            <a:ext uri="{FF2B5EF4-FFF2-40B4-BE49-F238E27FC236}">
              <a16:creationId xmlns:a16="http://schemas.microsoft.com/office/drawing/2014/main" id="{00000000-0008-0000-0500-000013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20" name="Group 19">
          <a:extLst>
            <a:ext uri="{FF2B5EF4-FFF2-40B4-BE49-F238E27FC236}">
              <a16:creationId xmlns:a16="http://schemas.microsoft.com/office/drawing/2014/main" id="{00000000-0008-0000-0500-000014000000}"/>
            </a:ext>
          </a:extLst>
        </xdr:cNvPr>
        <xdr:cNvGrpSpPr/>
      </xdr:nvGrpSpPr>
      <xdr:grpSpPr>
        <a:xfrm>
          <a:off x="24408849" y="14068149"/>
          <a:ext cx="552854" cy="454618"/>
          <a:chOff x="20753630" y="12121307"/>
          <a:chExt cx="551664" cy="493746"/>
        </a:xfrm>
      </xdr:grpSpPr>
      <xdr:sp macro="" textlink="">
        <xdr:nvSpPr>
          <xdr:cNvPr id="21" name="Right Triangle 20">
            <a:extLst>
              <a:ext uri="{FF2B5EF4-FFF2-40B4-BE49-F238E27FC236}">
                <a16:creationId xmlns:a16="http://schemas.microsoft.com/office/drawing/2014/main" id="{00000000-0008-0000-0500-00001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Right Triangle 21">
            <a:extLst>
              <a:ext uri="{FF2B5EF4-FFF2-40B4-BE49-F238E27FC236}">
                <a16:creationId xmlns:a16="http://schemas.microsoft.com/office/drawing/2014/main" id="{00000000-0008-0000-0500-00001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Rectangle 22">
            <a:extLst>
              <a:ext uri="{FF2B5EF4-FFF2-40B4-BE49-F238E27FC236}">
                <a16:creationId xmlns:a16="http://schemas.microsoft.com/office/drawing/2014/main" id="{00000000-0008-0000-0500-00001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24" name="Group 23">
          <a:extLst>
            <a:ext uri="{FF2B5EF4-FFF2-40B4-BE49-F238E27FC236}">
              <a16:creationId xmlns:a16="http://schemas.microsoft.com/office/drawing/2014/main" id="{00000000-0008-0000-0500-000018000000}"/>
            </a:ext>
          </a:extLst>
        </xdr:cNvPr>
        <xdr:cNvGrpSpPr/>
      </xdr:nvGrpSpPr>
      <xdr:grpSpPr>
        <a:xfrm>
          <a:off x="24412659" y="14507029"/>
          <a:ext cx="552854" cy="450808"/>
          <a:chOff x="20753630" y="12121307"/>
          <a:chExt cx="551664" cy="493746"/>
        </a:xfrm>
      </xdr:grpSpPr>
      <xdr:sp macro="" textlink="">
        <xdr:nvSpPr>
          <xdr:cNvPr id="25" name="Right Triangle 24">
            <a:extLst>
              <a:ext uri="{FF2B5EF4-FFF2-40B4-BE49-F238E27FC236}">
                <a16:creationId xmlns:a16="http://schemas.microsoft.com/office/drawing/2014/main" id="{00000000-0008-0000-0500-00001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 name="Right Triangle 25">
            <a:extLst>
              <a:ext uri="{FF2B5EF4-FFF2-40B4-BE49-F238E27FC236}">
                <a16:creationId xmlns:a16="http://schemas.microsoft.com/office/drawing/2014/main" id="{00000000-0008-0000-0500-00001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500-00001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28" name="Group 27">
          <a:extLst>
            <a:ext uri="{FF2B5EF4-FFF2-40B4-BE49-F238E27FC236}">
              <a16:creationId xmlns:a16="http://schemas.microsoft.com/office/drawing/2014/main" id="{00000000-0008-0000-0500-00001C000000}"/>
            </a:ext>
          </a:extLst>
        </xdr:cNvPr>
        <xdr:cNvGrpSpPr/>
      </xdr:nvGrpSpPr>
      <xdr:grpSpPr>
        <a:xfrm>
          <a:off x="24408849" y="14942342"/>
          <a:ext cx="552854" cy="431474"/>
          <a:chOff x="20753630" y="12121307"/>
          <a:chExt cx="551664" cy="493746"/>
        </a:xfrm>
      </xdr:grpSpPr>
      <xdr:sp macro="" textlink="">
        <xdr:nvSpPr>
          <xdr:cNvPr id="29" name="Right Triangle 28">
            <a:extLst>
              <a:ext uri="{FF2B5EF4-FFF2-40B4-BE49-F238E27FC236}">
                <a16:creationId xmlns:a16="http://schemas.microsoft.com/office/drawing/2014/main" id="{00000000-0008-0000-0500-00001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ight Triangle 29">
            <a:extLst>
              <a:ext uri="{FF2B5EF4-FFF2-40B4-BE49-F238E27FC236}">
                <a16:creationId xmlns:a16="http://schemas.microsoft.com/office/drawing/2014/main" id="{00000000-0008-0000-0500-00001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extLst>
              <a:ext uri="{FF2B5EF4-FFF2-40B4-BE49-F238E27FC236}">
                <a16:creationId xmlns:a16="http://schemas.microsoft.com/office/drawing/2014/main" id="{00000000-0008-0000-0500-00001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32" name="Group 31">
          <a:extLst>
            <a:ext uri="{FF2B5EF4-FFF2-40B4-BE49-F238E27FC236}">
              <a16:creationId xmlns:a16="http://schemas.microsoft.com/office/drawing/2014/main" id="{00000000-0008-0000-0500-000020000000}"/>
            </a:ext>
          </a:extLst>
        </xdr:cNvPr>
        <xdr:cNvGrpSpPr/>
      </xdr:nvGrpSpPr>
      <xdr:grpSpPr>
        <a:xfrm>
          <a:off x="24412659" y="13641227"/>
          <a:ext cx="552854" cy="448620"/>
          <a:chOff x="20753630" y="12121307"/>
          <a:chExt cx="551664" cy="493746"/>
        </a:xfrm>
      </xdr:grpSpPr>
      <xdr:sp macro="" textlink="">
        <xdr:nvSpPr>
          <xdr:cNvPr id="33" name="Right Triangle 32">
            <a:extLst>
              <a:ext uri="{FF2B5EF4-FFF2-40B4-BE49-F238E27FC236}">
                <a16:creationId xmlns:a16="http://schemas.microsoft.com/office/drawing/2014/main" id="{00000000-0008-0000-0500-00002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 name="Right Triangle 33">
            <a:extLst>
              <a:ext uri="{FF2B5EF4-FFF2-40B4-BE49-F238E27FC236}">
                <a16:creationId xmlns:a16="http://schemas.microsoft.com/office/drawing/2014/main" id="{00000000-0008-0000-0500-00002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 name="Rectangle 34">
            <a:extLst>
              <a:ext uri="{FF2B5EF4-FFF2-40B4-BE49-F238E27FC236}">
                <a16:creationId xmlns:a16="http://schemas.microsoft.com/office/drawing/2014/main" id="{00000000-0008-0000-0500-00002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36" name="Group 35">
          <a:extLst>
            <a:ext uri="{FF2B5EF4-FFF2-40B4-BE49-F238E27FC236}">
              <a16:creationId xmlns:a16="http://schemas.microsoft.com/office/drawing/2014/main" id="{00000000-0008-0000-0500-000024000000}"/>
            </a:ext>
          </a:extLst>
        </xdr:cNvPr>
        <xdr:cNvGrpSpPr/>
      </xdr:nvGrpSpPr>
      <xdr:grpSpPr>
        <a:xfrm>
          <a:off x="24412659" y="13194800"/>
          <a:ext cx="552854" cy="444606"/>
          <a:chOff x="20753630" y="12121307"/>
          <a:chExt cx="551664" cy="493746"/>
        </a:xfrm>
      </xdr:grpSpPr>
      <xdr:sp macro="" textlink="">
        <xdr:nvSpPr>
          <xdr:cNvPr id="37" name="Right Triangle 36">
            <a:extLst>
              <a:ext uri="{FF2B5EF4-FFF2-40B4-BE49-F238E27FC236}">
                <a16:creationId xmlns:a16="http://schemas.microsoft.com/office/drawing/2014/main" id="{00000000-0008-0000-0500-00002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8" name="Right Triangle 37">
            <a:extLst>
              <a:ext uri="{FF2B5EF4-FFF2-40B4-BE49-F238E27FC236}">
                <a16:creationId xmlns:a16="http://schemas.microsoft.com/office/drawing/2014/main" id="{00000000-0008-0000-0500-00002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9" name="Rectangle 38">
            <a:extLst>
              <a:ext uri="{FF2B5EF4-FFF2-40B4-BE49-F238E27FC236}">
                <a16:creationId xmlns:a16="http://schemas.microsoft.com/office/drawing/2014/main" id="{00000000-0008-0000-0500-00002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24412659" y="12738459"/>
          <a:ext cx="552854" cy="472493"/>
          <a:chOff x="20753630" y="12121307"/>
          <a:chExt cx="551664" cy="493746"/>
        </a:xfrm>
      </xdr:grpSpPr>
      <xdr:sp macro="" textlink="">
        <xdr:nvSpPr>
          <xdr:cNvPr id="41" name="Right Triangle 40">
            <a:extLst>
              <a:ext uri="{FF2B5EF4-FFF2-40B4-BE49-F238E27FC236}">
                <a16:creationId xmlns:a16="http://schemas.microsoft.com/office/drawing/2014/main" id="{00000000-0008-0000-0500-00002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2" name="Right Triangle 41">
            <a:extLst>
              <a:ext uri="{FF2B5EF4-FFF2-40B4-BE49-F238E27FC236}">
                <a16:creationId xmlns:a16="http://schemas.microsoft.com/office/drawing/2014/main" id="{00000000-0008-0000-0500-00002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3" name="Rectangle 42">
            <a:extLst>
              <a:ext uri="{FF2B5EF4-FFF2-40B4-BE49-F238E27FC236}">
                <a16:creationId xmlns:a16="http://schemas.microsoft.com/office/drawing/2014/main" id="{00000000-0008-0000-0500-00002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24408849" y="12310077"/>
          <a:ext cx="552854" cy="465562"/>
          <a:chOff x="20753630" y="12121307"/>
          <a:chExt cx="551664" cy="493746"/>
        </a:xfrm>
      </xdr:grpSpPr>
      <xdr:sp macro="" textlink="">
        <xdr:nvSpPr>
          <xdr:cNvPr id="45" name="Right Triangle 44">
            <a:extLst>
              <a:ext uri="{FF2B5EF4-FFF2-40B4-BE49-F238E27FC236}">
                <a16:creationId xmlns:a16="http://schemas.microsoft.com/office/drawing/2014/main" id="{00000000-0008-0000-0500-00002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6" name="Right Triangle 45">
            <a:extLst>
              <a:ext uri="{FF2B5EF4-FFF2-40B4-BE49-F238E27FC236}">
                <a16:creationId xmlns:a16="http://schemas.microsoft.com/office/drawing/2014/main" id="{00000000-0008-0000-0500-00002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7" name="Rectangle 46">
            <a:extLst>
              <a:ext uri="{FF2B5EF4-FFF2-40B4-BE49-F238E27FC236}">
                <a16:creationId xmlns:a16="http://schemas.microsoft.com/office/drawing/2014/main" id="{00000000-0008-0000-0500-00002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48" name="Group 47">
          <a:extLst>
            <a:ext uri="{FF2B5EF4-FFF2-40B4-BE49-F238E27FC236}">
              <a16:creationId xmlns:a16="http://schemas.microsoft.com/office/drawing/2014/main" id="{00000000-0008-0000-0500-000030000000}"/>
            </a:ext>
          </a:extLst>
        </xdr:cNvPr>
        <xdr:cNvGrpSpPr/>
      </xdr:nvGrpSpPr>
      <xdr:grpSpPr>
        <a:xfrm>
          <a:off x="24412659" y="11879344"/>
          <a:ext cx="552854" cy="462441"/>
          <a:chOff x="20753630" y="12121307"/>
          <a:chExt cx="551664" cy="493746"/>
        </a:xfrm>
      </xdr:grpSpPr>
      <xdr:sp macro="" textlink="">
        <xdr:nvSpPr>
          <xdr:cNvPr id="49" name="Right Triangle 48">
            <a:extLst>
              <a:ext uri="{FF2B5EF4-FFF2-40B4-BE49-F238E27FC236}">
                <a16:creationId xmlns:a16="http://schemas.microsoft.com/office/drawing/2014/main" id="{00000000-0008-0000-0500-00003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0" name="Right Triangle 49">
            <a:extLst>
              <a:ext uri="{FF2B5EF4-FFF2-40B4-BE49-F238E27FC236}">
                <a16:creationId xmlns:a16="http://schemas.microsoft.com/office/drawing/2014/main" id="{00000000-0008-0000-0500-00003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Rectangle 50">
            <a:extLst>
              <a:ext uri="{FF2B5EF4-FFF2-40B4-BE49-F238E27FC236}">
                <a16:creationId xmlns:a16="http://schemas.microsoft.com/office/drawing/2014/main" id="{00000000-0008-0000-0500-00003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52" name="Group 51">
          <a:extLst>
            <a:ext uri="{FF2B5EF4-FFF2-40B4-BE49-F238E27FC236}">
              <a16:creationId xmlns:a16="http://schemas.microsoft.com/office/drawing/2014/main" id="{00000000-0008-0000-0500-000034000000}"/>
            </a:ext>
          </a:extLst>
        </xdr:cNvPr>
        <xdr:cNvGrpSpPr/>
      </xdr:nvGrpSpPr>
      <xdr:grpSpPr>
        <a:xfrm>
          <a:off x="24408849" y="11421982"/>
          <a:ext cx="552854" cy="466899"/>
          <a:chOff x="20753630" y="12121307"/>
          <a:chExt cx="551664" cy="493746"/>
        </a:xfrm>
      </xdr:grpSpPr>
      <xdr:sp macro="" textlink="">
        <xdr:nvSpPr>
          <xdr:cNvPr id="53" name="Right Triangle 52">
            <a:extLst>
              <a:ext uri="{FF2B5EF4-FFF2-40B4-BE49-F238E27FC236}">
                <a16:creationId xmlns:a16="http://schemas.microsoft.com/office/drawing/2014/main" id="{00000000-0008-0000-0500-00003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4" name="Right Triangle 53">
            <a:extLst>
              <a:ext uri="{FF2B5EF4-FFF2-40B4-BE49-F238E27FC236}">
                <a16:creationId xmlns:a16="http://schemas.microsoft.com/office/drawing/2014/main" id="{00000000-0008-0000-0500-00003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5" name="Rectangle 54">
            <a:extLst>
              <a:ext uri="{FF2B5EF4-FFF2-40B4-BE49-F238E27FC236}">
                <a16:creationId xmlns:a16="http://schemas.microsoft.com/office/drawing/2014/main" id="{00000000-0008-0000-0500-00003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19</xdr:col>
      <xdr:colOff>952500</xdr:colOff>
      <xdr:row>41</xdr:row>
      <xdr:rowOff>97043</xdr:rowOff>
    </xdr:from>
    <xdr:to>
      <xdr:col>20</xdr:col>
      <xdr:colOff>11206</xdr:colOff>
      <xdr:row>60</xdr:row>
      <xdr:rowOff>91733</xdr:rowOff>
    </xdr:to>
    <xdr:sp macro="" textlink="">
      <xdr:nvSpPr>
        <xdr:cNvPr id="56" name="Rectangle 55">
          <a:extLst>
            <a:ext uri="{FF2B5EF4-FFF2-40B4-BE49-F238E27FC236}">
              <a16:creationId xmlns:a16="http://schemas.microsoft.com/office/drawing/2014/main" id="{00000000-0008-0000-0500-000038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57" name="Group 56">
          <a:extLst>
            <a:ext uri="{FF2B5EF4-FFF2-40B4-BE49-F238E27FC236}">
              <a16:creationId xmlns:a16="http://schemas.microsoft.com/office/drawing/2014/main" id="{00000000-0008-0000-0500-000039000000}"/>
            </a:ext>
          </a:extLst>
        </xdr:cNvPr>
        <xdr:cNvGrpSpPr/>
      </xdr:nvGrpSpPr>
      <xdr:grpSpPr>
        <a:xfrm>
          <a:off x="24408849" y="14068149"/>
          <a:ext cx="552854" cy="454618"/>
          <a:chOff x="20753630" y="12121307"/>
          <a:chExt cx="551664" cy="493746"/>
        </a:xfrm>
      </xdr:grpSpPr>
      <xdr:sp macro="" textlink="">
        <xdr:nvSpPr>
          <xdr:cNvPr id="58" name="Right Triangle 57">
            <a:extLst>
              <a:ext uri="{FF2B5EF4-FFF2-40B4-BE49-F238E27FC236}">
                <a16:creationId xmlns:a16="http://schemas.microsoft.com/office/drawing/2014/main" id="{00000000-0008-0000-0500-00003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Right Triangle 58">
            <a:extLst>
              <a:ext uri="{FF2B5EF4-FFF2-40B4-BE49-F238E27FC236}">
                <a16:creationId xmlns:a16="http://schemas.microsoft.com/office/drawing/2014/main" id="{00000000-0008-0000-0500-00003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0" name="Rectangle 59">
            <a:extLst>
              <a:ext uri="{FF2B5EF4-FFF2-40B4-BE49-F238E27FC236}">
                <a16:creationId xmlns:a16="http://schemas.microsoft.com/office/drawing/2014/main" id="{00000000-0008-0000-0500-00003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61" name="Group 60">
          <a:extLst>
            <a:ext uri="{FF2B5EF4-FFF2-40B4-BE49-F238E27FC236}">
              <a16:creationId xmlns:a16="http://schemas.microsoft.com/office/drawing/2014/main" id="{00000000-0008-0000-0500-00003D000000}"/>
            </a:ext>
          </a:extLst>
        </xdr:cNvPr>
        <xdr:cNvGrpSpPr/>
      </xdr:nvGrpSpPr>
      <xdr:grpSpPr>
        <a:xfrm>
          <a:off x="24412659" y="14507029"/>
          <a:ext cx="552854" cy="450808"/>
          <a:chOff x="20753630" y="12121307"/>
          <a:chExt cx="551664" cy="493746"/>
        </a:xfrm>
      </xdr:grpSpPr>
      <xdr:sp macro="" textlink="">
        <xdr:nvSpPr>
          <xdr:cNvPr id="62" name="Right Triangle 61">
            <a:extLst>
              <a:ext uri="{FF2B5EF4-FFF2-40B4-BE49-F238E27FC236}">
                <a16:creationId xmlns:a16="http://schemas.microsoft.com/office/drawing/2014/main" id="{00000000-0008-0000-0500-00003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3" name="Right Triangle 62">
            <a:extLst>
              <a:ext uri="{FF2B5EF4-FFF2-40B4-BE49-F238E27FC236}">
                <a16:creationId xmlns:a16="http://schemas.microsoft.com/office/drawing/2014/main" id="{00000000-0008-0000-0500-00003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4" name="Rectangle 63">
            <a:extLst>
              <a:ext uri="{FF2B5EF4-FFF2-40B4-BE49-F238E27FC236}">
                <a16:creationId xmlns:a16="http://schemas.microsoft.com/office/drawing/2014/main" id="{00000000-0008-0000-0500-00004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24408849" y="14942342"/>
          <a:ext cx="552854" cy="431474"/>
          <a:chOff x="20753630" y="12121307"/>
          <a:chExt cx="551664" cy="493746"/>
        </a:xfrm>
      </xdr:grpSpPr>
      <xdr:sp macro="" textlink="">
        <xdr:nvSpPr>
          <xdr:cNvPr id="66" name="Right Triangle 65">
            <a:extLst>
              <a:ext uri="{FF2B5EF4-FFF2-40B4-BE49-F238E27FC236}">
                <a16:creationId xmlns:a16="http://schemas.microsoft.com/office/drawing/2014/main" id="{00000000-0008-0000-0500-00004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7" name="Right Triangle 66">
            <a:extLst>
              <a:ext uri="{FF2B5EF4-FFF2-40B4-BE49-F238E27FC236}">
                <a16:creationId xmlns:a16="http://schemas.microsoft.com/office/drawing/2014/main" id="{00000000-0008-0000-0500-00004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8" name="Rectangle 67">
            <a:extLst>
              <a:ext uri="{FF2B5EF4-FFF2-40B4-BE49-F238E27FC236}">
                <a16:creationId xmlns:a16="http://schemas.microsoft.com/office/drawing/2014/main" id="{00000000-0008-0000-0500-00004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69" name="Group 68">
          <a:extLst>
            <a:ext uri="{FF2B5EF4-FFF2-40B4-BE49-F238E27FC236}">
              <a16:creationId xmlns:a16="http://schemas.microsoft.com/office/drawing/2014/main" id="{00000000-0008-0000-0500-000045000000}"/>
            </a:ext>
          </a:extLst>
        </xdr:cNvPr>
        <xdr:cNvGrpSpPr/>
      </xdr:nvGrpSpPr>
      <xdr:grpSpPr>
        <a:xfrm>
          <a:off x="24412659" y="13641227"/>
          <a:ext cx="552854" cy="448620"/>
          <a:chOff x="20753630" y="12121307"/>
          <a:chExt cx="551664" cy="493746"/>
        </a:xfrm>
      </xdr:grpSpPr>
      <xdr:sp macro="" textlink="">
        <xdr:nvSpPr>
          <xdr:cNvPr id="70" name="Right Triangle 69">
            <a:extLst>
              <a:ext uri="{FF2B5EF4-FFF2-40B4-BE49-F238E27FC236}">
                <a16:creationId xmlns:a16="http://schemas.microsoft.com/office/drawing/2014/main" id="{00000000-0008-0000-0500-00004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1" name="Right Triangle 70">
            <a:extLst>
              <a:ext uri="{FF2B5EF4-FFF2-40B4-BE49-F238E27FC236}">
                <a16:creationId xmlns:a16="http://schemas.microsoft.com/office/drawing/2014/main" id="{00000000-0008-0000-0500-00004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 name="Rectangle 71">
            <a:extLst>
              <a:ext uri="{FF2B5EF4-FFF2-40B4-BE49-F238E27FC236}">
                <a16:creationId xmlns:a16="http://schemas.microsoft.com/office/drawing/2014/main" id="{00000000-0008-0000-0500-00004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24412659" y="13194800"/>
          <a:ext cx="552854" cy="444606"/>
          <a:chOff x="20753630" y="12121307"/>
          <a:chExt cx="551664" cy="493746"/>
        </a:xfrm>
      </xdr:grpSpPr>
      <xdr:sp macro="" textlink="">
        <xdr:nvSpPr>
          <xdr:cNvPr id="74" name="Right Triangle 73">
            <a:extLst>
              <a:ext uri="{FF2B5EF4-FFF2-40B4-BE49-F238E27FC236}">
                <a16:creationId xmlns:a16="http://schemas.microsoft.com/office/drawing/2014/main" id="{00000000-0008-0000-0500-00004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5" name="Right Triangle 74">
            <a:extLst>
              <a:ext uri="{FF2B5EF4-FFF2-40B4-BE49-F238E27FC236}">
                <a16:creationId xmlns:a16="http://schemas.microsoft.com/office/drawing/2014/main" id="{00000000-0008-0000-0500-00004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6" name="Rectangle 75">
            <a:extLst>
              <a:ext uri="{FF2B5EF4-FFF2-40B4-BE49-F238E27FC236}">
                <a16:creationId xmlns:a16="http://schemas.microsoft.com/office/drawing/2014/main" id="{00000000-0008-0000-0500-00004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77" name="Group 76">
          <a:extLst>
            <a:ext uri="{FF2B5EF4-FFF2-40B4-BE49-F238E27FC236}">
              <a16:creationId xmlns:a16="http://schemas.microsoft.com/office/drawing/2014/main" id="{00000000-0008-0000-0500-00004D000000}"/>
            </a:ext>
          </a:extLst>
        </xdr:cNvPr>
        <xdr:cNvGrpSpPr/>
      </xdr:nvGrpSpPr>
      <xdr:grpSpPr>
        <a:xfrm>
          <a:off x="24412659" y="12738459"/>
          <a:ext cx="552854" cy="472493"/>
          <a:chOff x="20753630" y="12121307"/>
          <a:chExt cx="551664" cy="493746"/>
        </a:xfrm>
      </xdr:grpSpPr>
      <xdr:sp macro="" textlink="">
        <xdr:nvSpPr>
          <xdr:cNvPr id="78" name="Right Triangle 77">
            <a:extLst>
              <a:ext uri="{FF2B5EF4-FFF2-40B4-BE49-F238E27FC236}">
                <a16:creationId xmlns:a16="http://schemas.microsoft.com/office/drawing/2014/main" id="{00000000-0008-0000-0500-00004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9" name="Right Triangle 78">
            <a:extLst>
              <a:ext uri="{FF2B5EF4-FFF2-40B4-BE49-F238E27FC236}">
                <a16:creationId xmlns:a16="http://schemas.microsoft.com/office/drawing/2014/main" id="{00000000-0008-0000-0500-00004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0" name="Rectangle 79">
            <a:extLst>
              <a:ext uri="{FF2B5EF4-FFF2-40B4-BE49-F238E27FC236}">
                <a16:creationId xmlns:a16="http://schemas.microsoft.com/office/drawing/2014/main" id="{00000000-0008-0000-0500-00005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81" name="Group 80">
          <a:extLst>
            <a:ext uri="{FF2B5EF4-FFF2-40B4-BE49-F238E27FC236}">
              <a16:creationId xmlns:a16="http://schemas.microsoft.com/office/drawing/2014/main" id="{00000000-0008-0000-0500-000051000000}"/>
            </a:ext>
          </a:extLst>
        </xdr:cNvPr>
        <xdr:cNvGrpSpPr/>
      </xdr:nvGrpSpPr>
      <xdr:grpSpPr>
        <a:xfrm>
          <a:off x="24408849" y="12310077"/>
          <a:ext cx="552854" cy="465562"/>
          <a:chOff x="20753630" y="12121307"/>
          <a:chExt cx="551664" cy="493746"/>
        </a:xfrm>
      </xdr:grpSpPr>
      <xdr:sp macro="" textlink="">
        <xdr:nvSpPr>
          <xdr:cNvPr id="82" name="Right Triangle 81">
            <a:extLst>
              <a:ext uri="{FF2B5EF4-FFF2-40B4-BE49-F238E27FC236}">
                <a16:creationId xmlns:a16="http://schemas.microsoft.com/office/drawing/2014/main" id="{00000000-0008-0000-0500-00005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3" name="Right Triangle 82">
            <a:extLst>
              <a:ext uri="{FF2B5EF4-FFF2-40B4-BE49-F238E27FC236}">
                <a16:creationId xmlns:a16="http://schemas.microsoft.com/office/drawing/2014/main" id="{00000000-0008-0000-0500-00005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4" name="Rectangle 83">
            <a:extLst>
              <a:ext uri="{FF2B5EF4-FFF2-40B4-BE49-F238E27FC236}">
                <a16:creationId xmlns:a16="http://schemas.microsoft.com/office/drawing/2014/main" id="{00000000-0008-0000-0500-00005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85" name="Group 84">
          <a:extLst>
            <a:ext uri="{FF2B5EF4-FFF2-40B4-BE49-F238E27FC236}">
              <a16:creationId xmlns:a16="http://schemas.microsoft.com/office/drawing/2014/main" id="{00000000-0008-0000-0500-000055000000}"/>
            </a:ext>
          </a:extLst>
        </xdr:cNvPr>
        <xdr:cNvGrpSpPr/>
      </xdr:nvGrpSpPr>
      <xdr:grpSpPr>
        <a:xfrm>
          <a:off x="24412659" y="11879344"/>
          <a:ext cx="552854" cy="462441"/>
          <a:chOff x="20753630" y="12121307"/>
          <a:chExt cx="551664" cy="493746"/>
        </a:xfrm>
      </xdr:grpSpPr>
      <xdr:sp macro="" textlink="">
        <xdr:nvSpPr>
          <xdr:cNvPr id="86" name="Right Triangle 85">
            <a:extLst>
              <a:ext uri="{FF2B5EF4-FFF2-40B4-BE49-F238E27FC236}">
                <a16:creationId xmlns:a16="http://schemas.microsoft.com/office/drawing/2014/main" id="{00000000-0008-0000-0500-00005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7" name="Right Triangle 86">
            <a:extLst>
              <a:ext uri="{FF2B5EF4-FFF2-40B4-BE49-F238E27FC236}">
                <a16:creationId xmlns:a16="http://schemas.microsoft.com/office/drawing/2014/main" id="{00000000-0008-0000-0500-00005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8" name="Rectangle 87">
            <a:extLst>
              <a:ext uri="{FF2B5EF4-FFF2-40B4-BE49-F238E27FC236}">
                <a16:creationId xmlns:a16="http://schemas.microsoft.com/office/drawing/2014/main" id="{00000000-0008-0000-0500-00005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89" name="Group 88">
          <a:extLst>
            <a:ext uri="{FF2B5EF4-FFF2-40B4-BE49-F238E27FC236}">
              <a16:creationId xmlns:a16="http://schemas.microsoft.com/office/drawing/2014/main" id="{00000000-0008-0000-0500-000059000000}"/>
            </a:ext>
          </a:extLst>
        </xdr:cNvPr>
        <xdr:cNvGrpSpPr/>
      </xdr:nvGrpSpPr>
      <xdr:grpSpPr>
        <a:xfrm>
          <a:off x="24408849" y="11421982"/>
          <a:ext cx="552854" cy="466899"/>
          <a:chOff x="20753630" y="12121307"/>
          <a:chExt cx="551664" cy="493746"/>
        </a:xfrm>
      </xdr:grpSpPr>
      <xdr:sp macro="" textlink="">
        <xdr:nvSpPr>
          <xdr:cNvPr id="90" name="Right Triangle 89">
            <a:extLst>
              <a:ext uri="{FF2B5EF4-FFF2-40B4-BE49-F238E27FC236}">
                <a16:creationId xmlns:a16="http://schemas.microsoft.com/office/drawing/2014/main" id="{00000000-0008-0000-0500-00005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1" name="Right Triangle 90">
            <a:extLst>
              <a:ext uri="{FF2B5EF4-FFF2-40B4-BE49-F238E27FC236}">
                <a16:creationId xmlns:a16="http://schemas.microsoft.com/office/drawing/2014/main" id="{00000000-0008-0000-0500-00005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2" name="Rectangle 91">
            <a:extLst>
              <a:ext uri="{FF2B5EF4-FFF2-40B4-BE49-F238E27FC236}">
                <a16:creationId xmlns:a16="http://schemas.microsoft.com/office/drawing/2014/main" id="{00000000-0008-0000-0500-00005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4</xdr:col>
      <xdr:colOff>1496786</xdr:colOff>
      <xdr:row>53</xdr:row>
      <xdr:rowOff>258536</xdr:rowOff>
    </xdr:from>
    <xdr:to>
      <xdr:col>11</xdr:col>
      <xdr:colOff>1230992</xdr:colOff>
      <xdr:row>55</xdr:row>
      <xdr:rowOff>242337</xdr:rowOff>
    </xdr:to>
    <xdr:sp macro="" textlink="$AF$37">
      <xdr:nvSpPr>
        <xdr:cNvPr id="93" name="TextBox 92">
          <a:extLst>
            <a:ext uri="{FF2B5EF4-FFF2-40B4-BE49-F238E27FC236}">
              <a16:creationId xmlns:a16="http://schemas.microsoft.com/office/drawing/2014/main" id="{00000000-0008-0000-0500-00005D000000}"/>
            </a:ext>
          </a:extLst>
        </xdr:cNvPr>
        <xdr:cNvSpPr txBox="1"/>
      </xdr:nvSpPr>
      <xdr:spPr>
        <a:xfrm>
          <a:off x="8669111" y="13955486"/>
          <a:ext cx="10497456" cy="41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Scheme performance against targets:</a:t>
          </a:r>
        </a:p>
      </xdr:txBody>
    </xdr:sp>
    <xdr:clientData/>
  </xdr:twoCellAnchor>
  <xdr:twoCellAnchor>
    <xdr:from>
      <xdr:col>12</xdr:col>
      <xdr:colOff>0</xdr:colOff>
      <xdr:row>38</xdr:row>
      <xdr:rowOff>683559</xdr:rowOff>
    </xdr:from>
    <xdr:to>
      <xdr:col>19</xdr:col>
      <xdr:colOff>1194954</xdr:colOff>
      <xdr:row>64</xdr:row>
      <xdr:rowOff>375009</xdr:rowOff>
    </xdr:to>
    <xdr:grpSp>
      <xdr:nvGrpSpPr>
        <xdr:cNvPr id="94" name="Group 93">
          <a:extLst>
            <a:ext uri="{FF2B5EF4-FFF2-40B4-BE49-F238E27FC236}">
              <a16:creationId xmlns:a16="http://schemas.microsoft.com/office/drawing/2014/main" id="{00000000-0008-0000-0500-00005E000000}"/>
            </a:ext>
          </a:extLst>
        </xdr:cNvPr>
        <xdr:cNvGrpSpPr/>
      </xdr:nvGrpSpPr>
      <xdr:grpSpPr>
        <a:xfrm>
          <a:off x="19707225" y="10513359"/>
          <a:ext cx="6528954" cy="6101775"/>
          <a:chOff x="16056429" y="10630380"/>
          <a:chExt cx="5916632" cy="6073780"/>
        </a:xfrm>
      </xdr:grpSpPr>
      <xdr:pic>
        <xdr:nvPicPr>
          <xdr:cNvPr id="95" name="Picture 94" descr="The SCORS rating system graphic">
            <a:extLst>
              <a:ext uri="{FF2B5EF4-FFF2-40B4-BE49-F238E27FC236}">
                <a16:creationId xmlns:a16="http://schemas.microsoft.com/office/drawing/2014/main" id="{00000000-0008-0000-0500-00005F000000}"/>
              </a:ext>
            </a:extLst>
          </xdr:cNvPr>
          <xdr:cNvPicPr>
            <a:picLocks noChangeAspect="1"/>
          </xdr:cNvPicPr>
        </xdr:nvPicPr>
        <xdr:blipFill rotWithShape="1">
          <a:blip xmlns:r="http://schemas.openxmlformats.org/officeDocument/2006/relationships" r:embed="rId8">
            <a:alphaModFix/>
          </a:blip>
          <a:srcRect l="2177" t="21538" r="32109" b="11700"/>
          <a:stretch/>
        </xdr:blipFill>
        <xdr:spPr>
          <a:xfrm>
            <a:off x="16159310" y="11513071"/>
            <a:ext cx="3502637" cy="4155286"/>
          </a:xfrm>
          <a:prstGeom prst="rect">
            <a:avLst/>
          </a:prstGeom>
        </xdr:spPr>
      </xdr:pic>
      <xdr:sp macro="" textlink="">
        <xdr:nvSpPr>
          <xdr:cNvPr id="96" name="Rectangle 95">
            <a:extLst>
              <a:ext uri="{FF2B5EF4-FFF2-40B4-BE49-F238E27FC236}">
                <a16:creationId xmlns:a16="http://schemas.microsoft.com/office/drawing/2014/main" id="{00000000-0008-0000-0500-000060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7" name="Picture 96">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9"/>
          <a:stretch>
            <a:fillRect/>
          </a:stretch>
        </xdr:blipFill>
        <xdr:spPr>
          <a:xfrm>
            <a:off x="18188350" y="10775935"/>
            <a:ext cx="1587762" cy="484363"/>
          </a:xfrm>
          <a:prstGeom prst="rect">
            <a:avLst/>
          </a:prstGeom>
        </xdr:spPr>
      </xdr:pic>
      <xdr:cxnSp macro="">
        <xdr:nvCxnSpPr>
          <xdr:cNvPr id="98" name="Straight Connector 97">
            <a:extLst>
              <a:ext uri="{FF2B5EF4-FFF2-40B4-BE49-F238E27FC236}">
                <a16:creationId xmlns:a16="http://schemas.microsoft.com/office/drawing/2014/main" id="{00000000-0008-0000-0500-000062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1524000</xdr:colOff>
          <xdr:row>55</xdr:row>
          <xdr:rowOff>294409</xdr:rowOff>
        </xdr:from>
        <xdr:to>
          <xdr:col>9</xdr:col>
          <xdr:colOff>612321</xdr:colOff>
          <xdr:row>60</xdr:row>
          <xdr:rowOff>131123</xdr:rowOff>
        </xdr:to>
        <xdr:pic>
          <xdr:nvPicPr>
            <xdr:cNvPr id="99" name="Picture 98">
              <a:extLst>
                <a:ext uri="{FF2B5EF4-FFF2-40B4-BE49-F238E27FC236}">
                  <a16:creationId xmlns:a16="http://schemas.microsoft.com/office/drawing/2014/main" id="{00000000-0008-0000-0500-000063000000}"/>
                </a:ext>
              </a:extLst>
            </xdr:cNvPr>
            <xdr:cNvPicPr>
              <a:picLocks noChangeAspect="1" noChangeArrowheads="1"/>
              <a:extLst>
                <a:ext uri="{84589F7E-364E-4C9E-8A38-B11213B215E9}">
                  <a14:cameraTool cellRange="'Scheme 3'!$BT$73:$BV$75" spid="_x0000_s587838"/>
                </a:ext>
              </a:extLst>
            </xdr:cNvPicPr>
          </xdr:nvPicPr>
          <xdr:blipFill>
            <a:blip xmlns:r="http://schemas.openxmlformats.org/officeDocument/2006/relationships" r:embed="rId10"/>
            <a:srcRect/>
            <a:stretch>
              <a:fillRect/>
            </a:stretch>
          </xdr:blipFill>
          <xdr:spPr bwMode="auto">
            <a:xfrm>
              <a:off x="8694964" y="14309766"/>
              <a:ext cx="7048500" cy="1020536"/>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15</xdr:col>
      <xdr:colOff>311463</xdr:colOff>
      <xdr:row>1</xdr:row>
      <xdr:rowOff>80353</xdr:rowOff>
    </xdr:from>
    <xdr:to>
      <xdr:col>19</xdr:col>
      <xdr:colOff>688331</xdr:colOff>
      <xdr:row>3</xdr:row>
      <xdr:rowOff>247111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22990488" y="213703"/>
          <a:ext cx="2739068" cy="728733"/>
        </a:xfrm>
        <a:prstGeom prst="rect">
          <a:avLst/>
        </a:prstGeom>
      </xdr:spPr>
    </xdr:pic>
    <xdr:clientData/>
  </xdr:twoCellAnchor>
  <xdr:twoCellAnchor editAs="oneCell">
    <xdr:from>
      <xdr:col>3</xdr:col>
      <xdr:colOff>390125</xdr:colOff>
      <xdr:row>29</xdr:row>
      <xdr:rowOff>148649</xdr:rowOff>
    </xdr:from>
    <xdr:to>
      <xdr:col>3</xdr:col>
      <xdr:colOff>1964727</xdr:colOff>
      <xdr:row>36</xdr:row>
      <xdr:rowOff>1406</xdr:rowOff>
    </xdr:to>
    <xdr:pic>
      <xdr:nvPicPr>
        <xdr:cNvPr id="3" name="Graphic 2" descr="Clou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71600" y="7749599"/>
          <a:ext cx="1574602" cy="1586307"/>
        </a:xfrm>
        <a:prstGeom prst="rect">
          <a:avLst/>
        </a:prstGeom>
      </xdr:spPr>
    </xdr:pic>
    <xdr:clientData/>
  </xdr:twoCellAnchor>
  <xdr:oneCellAnchor>
    <xdr:from>
      <xdr:col>3</xdr:col>
      <xdr:colOff>756485</xdr:colOff>
      <xdr:row>32</xdr:row>
      <xdr:rowOff>57848</xdr:rowOff>
    </xdr:from>
    <xdr:ext cx="851952" cy="357790"/>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4937960" y="8401748"/>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clientData/>
  </xdr:oneCellAnchor>
  <xdr:oneCellAnchor>
    <xdr:from>
      <xdr:col>3</xdr:col>
      <xdr:colOff>513169</xdr:colOff>
      <xdr:row>34</xdr:row>
      <xdr:rowOff>65854</xdr:rowOff>
    </xdr:from>
    <xdr:ext cx="1202637" cy="446404"/>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4694644" y="8905054"/>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clientData/>
  </xdr:oneCellAnchor>
  <xdr:oneCellAnchor>
    <xdr:from>
      <xdr:col>5</xdr:col>
      <xdr:colOff>1055254</xdr:colOff>
      <xdr:row>29</xdr:row>
      <xdr:rowOff>62345</xdr:rowOff>
    </xdr:from>
    <xdr:ext cx="65" cy="172227"/>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10675504" y="766329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734787</xdr:colOff>
      <xdr:row>38</xdr:row>
      <xdr:rowOff>166688</xdr:rowOff>
    </xdr:from>
    <xdr:to>
      <xdr:col>4</xdr:col>
      <xdr:colOff>625116</xdr:colOff>
      <xdr:row>57</xdr:row>
      <xdr:rowOff>303424</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171450</xdr:colOff>
          <xdr:row>3</xdr:row>
          <xdr:rowOff>19050</xdr:rowOff>
        </xdr:from>
        <xdr:to>
          <xdr:col>2</xdr:col>
          <xdr:colOff>2000250</xdr:colOff>
          <xdr:row>3</xdr:row>
          <xdr:rowOff>285750</xdr:rowOff>
        </xdr:to>
        <xdr:sp macro="" textlink="">
          <xdr:nvSpPr>
            <xdr:cNvPr id="588801" name="Button 1" descr="Print Page- PDF" hidden="1">
              <a:extLst>
                <a:ext uri="{63B3BB69-23CF-44E3-9099-C40C66FF867C}">
                  <a14:compatExt spid="_x0000_s588801"/>
                </a:ext>
                <a:ext uri="{FF2B5EF4-FFF2-40B4-BE49-F238E27FC236}">
                  <a16:creationId xmlns:a16="http://schemas.microsoft.com/office/drawing/2014/main" id="{00000000-0008-0000-0600-000001FC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1570471</xdr:colOff>
      <xdr:row>38</xdr:row>
      <xdr:rowOff>223833</xdr:rowOff>
    </xdr:from>
    <xdr:to>
      <xdr:col>12</xdr:col>
      <xdr:colOff>715942</xdr:colOff>
      <xdr:row>52</xdr:row>
      <xdr:rowOff>23503</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8742796" y="10053633"/>
          <a:ext cx="11680371" cy="3552520"/>
          <a:chOff x="9291906" y="10133545"/>
          <a:chExt cx="8030936" cy="3520057"/>
        </a:xfrm>
      </xdr:grpSpPr>
      <xdr:grpSp>
        <xdr:nvGrpSpPr>
          <xdr:cNvPr id="10" name="Group 9">
            <a:extLst>
              <a:ext uri="{FF2B5EF4-FFF2-40B4-BE49-F238E27FC236}">
                <a16:creationId xmlns:a16="http://schemas.microsoft.com/office/drawing/2014/main" id="{00000000-0008-0000-0600-00000A000000}"/>
              </a:ext>
            </a:extLst>
          </xdr:cNvPr>
          <xdr:cNvGrpSpPr/>
        </xdr:nvGrpSpPr>
        <xdr:grpSpPr>
          <a:xfrm>
            <a:off x="9291906" y="10133545"/>
            <a:ext cx="8030936" cy="3520057"/>
            <a:chOff x="10759888" y="10509717"/>
            <a:chExt cx="7684994" cy="2063022"/>
          </a:xfrm>
        </xdr:grpSpPr>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C$32">
          <xdr:nvSpPr>
            <xdr:cNvPr id="15" name="TextBox 14">
              <a:extLst>
                <a:ext uri="{FF2B5EF4-FFF2-40B4-BE49-F238E27FC236}">
                  <a16:creationId xmlns:a16="http://schemas.microsoft.com/office/drawing/2014/main" id="{00000000-0008-0000-0600-00000F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2D9C8A-60B5-451D-91B5-966221979518}"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3">
          <xdr:nvSpPr>
            <xdr:cNvPr id="16" name="TextBox 15">
              <a:extLst>
                <a:ext uri="{FF2B5EF4-FFF2-40B4-BE49-F238E27FC236}">
                  <a16:creationId xmlns:a16="http://schemas.microsoft.com/office/drawing/2014/main" id="{00000000-0008-0000-0600-000010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4">
          <xdr:nvSpPr>
            <xdr:cNvPr id="17" name="TextBox 16">
              <a:extLst>
                <a:ext uri="{FF2B5EF4-FFF2-40B4-BE49-F238E27FC236}">
                  <a16:creationId xmlns:a16="http://schemas.microsoft.com/office/drawing/2014/main" id="{00000000-0008-0000-0600-000011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grpSp>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12" name="Picture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12</xdr:col>
      <xdr:colOff>1</xdr:colOff>
      <xdr:row>38</xdr:row>
      <xdr:rowOff>216677</xdr:rowOff>
    </xdr:from>
    <xdr:to>
      <xdr:col>20</xdr:col>
      <xdr:colOff>863601</xdr:colOff>
      <xdr:row>38</xdr:row>
      <xdr:rowOff>622300</xdr:rowOff>
    </xdr:to>
    <xdr:sp macro="" textlink="$AF$37">
      <xdr:nvSpPr>
        <xdr:cNvPr id="18" name="TextBox 17">
          <a:extLst>
            <a:ext uri="{FF2B5EF4-FFF2-40B4-BE49-F238E27FC236}">
              <a16:creationId xmlns:a16="http://schemas.microsoft.com/office/drawing/2014/main" id="{00000000-0008-0000-0600-000012000000}"/>
            </a:ext>
          </a:extLst>
        </xdr:cNvPr>
        <xdr:cNvSpPr txBox="1"/>
      </xdr:nvSpPr>
      <xdr:spPr>
        <a:xfrm>
          <a:off x="19707226" y="10046477"/>
          <a:ext cx="7454900" cy="405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AE0453-5D09-4079-B4AE-1D972BA0E999}" type="TxLink">
            <a:rPr lang="en-US" sz="2000" b="1" i="0" u="none" strike="noStrike">
              <a:solidFill>
                <a:srgbClr val="269C6F"/>
              </a:solidFill>
              <a:latin typeface="Arial" panose="020B0604020202020204" pitchFamily="34" charset="0"/>
              <a:cs typeface="Arial" panose="020B0604020202020204" pitchFamily="34" charset="0"/>
            </a:rPr>
            <a:pPr/>
            <a:t>#DIV/0!</a:t>
          </a:fld>
          <a:endParaRPr lang="en-GB" sz="2000" b="1">
            <a:solidFill>
              <a:srgbClr val="269C6F"/>
            </a:solidFill>
            <a:latin typeface="Arial" panose="020B0604020202020204" pitchFamily="34" charset="0"/>
            <a:cs typeface="Arial" panose="020B0604020202020204" pitchFamily="34" charset="0"/>
          </a:endParaRPr>
        </a:p>
      </xdr:txBody>
    </xdr:sp>
    <xdr:clientData/>
  </xdr:twoCellAnchor>
  <xdr:twoCellAnchor>
    <xdr:from>
      <xdr:col>19</xdr:col>
      <xdr:colOff>952500</xdr:colOff>
      <xdr:row>41</xdr:row>
      <xdr:rowOff>97043</xdr:rowOff>
    </xdr:from>
    <xdr:to>
      <xdr:col>20</xdr:col>
      <xdr:colOff>11206</xdr:colOff>
      <xdr:row>60</xdr:row>
      <xdr:rowOff>91733</xdr:rowOff>
    </xdr:to>
    <xdr:sp macro="" textlink="">
      <xdr:nvSpPr>
        <xdr:cNvPr id="19" name="Rectangle 18">
          <a:extLst>
            <a:ext uri="{FF2B5EF4-FFF2-40B4-BE49-F238E27FC236}">
              <a16:creationId xmlns:a16="http://schemas.microsoft.com/office/drawing/2014/main" id="{00000000-0008-0000-0600-000013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20" name="Group 19">
          <a:extLst>
            <a:ext uri="{FF2B5EF4-FFF2-40B4-BE49-F238E27FC236}">
              <a16:creationId xmlns:a16="http://schemas.microsoft.com/office/drawing/2014/main" id="{00000000-0008-0000-0600-000014000000}"/>
            </a:ext>
          </a:extLst>
        </xdr:cNvPr>
        <xdr:cNvGrpSpPr/>
      </xdr:nvGrpSpPr>
      <xdr:grpSpPr>
        <a:xfrm>
          <a:off x="24408849" y="14068149"/>
          <a:ext cx="552854" cy="454618"/>
          <a:chOff x="20753630" y="12121307"/>
          <a:chExt cx="551664" cy="493746"/>
        </a:xfrm>
      </xdr:grpSpPr>
      <xdr:sp macro="" textlink="">
        <xdr:nvSpPr>
          <xdr:cNvPr id="21" name="Right Triangle 20">
            <a:extLst>
              <a:ext uri="{FF2B5EF4-FFF2-40B4-BE49-F238E27FC236}">
                <a16:creationId xmlns:a16="http://schemas.microsoft.com/office/drawing/2014/main" id="{00000000-0008-0000-0600-00001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Right Triangle 21">
            <a:extLst>
              <a:ext uri="{FF2B5EF4-FFF2-40B4-BE49-F238E27FC236}">
                <a16:creationId xmlns:a16="http://schemas.microsoft.com/office/drawing/2014/main" id="{00000000-0008-0000-0600-00001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Rectangle 22">
            <a:extLst>
              <a:ext uri="{FF2B5EF4-FFF2-40B4-BE49-F238E27FC236}">
                <a16:creationId xmlns:a16="http://schemas.microsoft.com/office/drawing/2014/main" id="{00000000-0008-0000-0600-00001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24" name="Group 23">
          <a:extLst>
            <a:ext uri="{FF2B5EF4-FFF2-40B4-BE49-F238E27FC236}">
              <a16:creationId xmlns:a16="http://schemas.microsoft.com/office/drawing/2014/main" id="{00000000-0008-0000-0600-000018000000}"/>
            </a:ext>
          </a:extLst>
        </xdr:cNvPr>
        <xdr:cNvGrpSpPr/>
      </xdr:nvGrpSpPr>
      <xdr:grpSpPr>
        <a:xfrm>
          <a:off x="24412659" y="14507029"/>
          <a:ext cx="552854" cy="450808"/>
          <a:chOff x="20753630" y="12121307"/>
          <a:chExt cx="551664" cy="493746"/>
        </a:xfrm>
      </xdr:grpSpPr>
      <xdr:sp macro="" textlink="">
        <xdr:nvSpPr>
          <xdr:cNvPr id="25" name="Right Triangle 24">
            <a:extLst>
              <a:ext uri="{FF2B5EF4-FFF2-40B4-BE49-F238E27FC236}">
                <a16:creationId xmlns:a16="http://schemas.microsoft.com/office/drawing/2014/main" id="{00000000-0008-0000-0600-00001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 name="Right Triangle 25">
            <a:extLst>
              <a:ext uri="{FF2B5EF4-FFF2-40B4-BE49-F238E27FC236}">
                <a16:creationId xmlns:a16="http://schemas.microsoft.com/office/drawing/2014/main" id="{00000000-0008-0000-0600-00001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600-00001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28" name="Group 27">
          <a:extLst>
            <a:ext uri="{FF2B5EF4-FFF2-40B4-BE49-F238E27FC236}">
              <a16:creationId xmlns:a16="http://schemas.microsoft.com/office/drawing/2014/main" id="{00000000-0008-0000-0600-00001C000000}"/>
            </a:ext>
          </a:extLst>
        </xdr:cNvPr>
        <xdr:cNvGrpSpPr/>
      </xdr:nvGrpSpPr>
      <xdr:grpSpPr>
        <a:xfrm>
          <a:off x="24408849" y="14942342"/>
          <a:ext cx="552854" cy="431474"/>
          <a:chOff x="20753630" y="12121307"/>
          <a:chExt cx="551664" cy="493746"/>
        </a:xfrm>
      </xdr:grpSpPr>
      <xdr:sp macro="" textlink="">
        <xdr:nvSpPr>
          <xdr:cNvPr id="29" name="Right Triangle 28">
            <a:extLst>
              <a:ext uri="{FF2B5EF4-FFF2-40B4-BE49-F238E27FC236}">
                <a16:creationId xmlns:a16="http://schemas.microsoft.com/office/drawing/2014/main" id="{00000000-0008-0000-0600-00001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ight Triangle 29">
            <a:extLst>
              <a:ext uri="{FF2B5EF4-FFF2-40B4-BE49-F238E27FC236}">
                <a16:creationId xmlns:a16="http://schemas.microsoft.com/office/drawing/2014/main" id="{00000000-0008-0000-0600-00001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extLst>
              <a:ext uri="{FF2B5EF4-FFF2-40B4-BE49-F238E27FC236}">
                <a16:creationId xmlns:a16="http://schemas.microsoft.com/office/drawing/2014/main" id="{00000000-0008-0000-0600-00001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32" name="Group 31">
          <a:extLst>
            <a:ext uri="{FF2B5EF4-FFF2-40B4-BE49-F238E27FC236}">
              <a16:creationId xmlns:a16="http://schemas.microsoft.com/office/drawing/2014/main" id="{00000000-0008-0000-0600-000020000000}"/>
            </a:ext>
          </a:extLst>
        </xdr:cNvPr>
        <xdr:cNvGrpSpPr/>
      </xdr:nvGrpSpPr>
      <xdr:grpSpPr>
        <a:xfrm>
          <a:off x="24412659" y="13641227"/>
          <a:ext cx="552854" cy="448620"/>
          <a:chOff x="20753630" y="12121307"/>
          <a:chExt cx="551664" cy="493746"/>
        </a:xfrm>
      </xdr:grpSpPr>
      <xdr:sp macro="" textlink="">
        <xdr:nvSpPr>
          <xdr:cNvPr id="33" name="Right Triangle 32">
            <a:extLst>
              <a:ext uri="{FF2B5EF4-FFF2-40B4-BE49-F238E27FC236}">
                <a16:creationId xmlns:a16="http://schemas.microsoft.com/office/drawing/2014/main" id="{00000000-0008-0000-0600-00002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 name="Right Triangle 33">
            <a:extLst>
              <a:ext uri="{FF2B5EF4-FFF2-40B4-BE49-F238E27FC236}">
                <a16:creationId xmlns:a16="http://schemas.microsoft.com/office/drawing/2014/main" id="{00000000-0008-0000-0600-00002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 name="Rectangle 34">
            <a:extLst>
              <a:ext uri="{FF2B5EF4-FFF2-40B4-BE49-F238E27FC236}">
                <a16:creationId xmlns:a16="http://schemas.microsoft.com/office/drawing/2014/main" id="{00000000-0008-0000-0600-00002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36" name="Group 35">
          <a:extLst>
            <a:ext uri="{FF2B5EF4-FFF2-40B4-BE49-F238E27FC236}">
              <a16:creationId xmlns:a16="http://schemas.microsoft.com/office/drawing/2014/main" id="{00000000-0008-0000-0600-000024000000}"/>
            </a:ext>
          </a:extLst>
        </xdr:cNvPr>
        <xdr:cNvGrpSpPr/>
      </xdr:nvGrpSpPr>
      <xdr:grpSpPr>
        <a:xfrm>
          <a:off x="24412659" y="13194800"/>
          <a:ext cx="552854" cy="444606"/>
          <a:chOff x="20753630" y="12121307"/>
          <a:chExt cx="551664" cy="493746"/>
        </a:xfrm>
      </xdr:grpSpPr>
      <xdr:sp macro="" textlink="">
        <xdr:nvSpPr>
          <xdr:cNvPr id="37" name="Right Triangle 36">
            <a:extLst>
              <a:ext uri="{FF2B5EF4-FFF2-40B4-BE49-F238E27FC236}">
                <a16:creationId xmlns:a16="http://schemas.microsoft.com/office/drawing/2014/main" id="{00000000-0008-0000-0600-00002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8" name="Right Triangle 37">
            <a:extLst>
              <a:ext uri="{FF2B5EF4-FFF2-40B4-BE49-F238E27FC236}">
                <a16:creationId xmlns:a16="http://schemas.microsoft.com/office/drawing/2014/main" id="{00000000-0008-0000-0600-00002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9" name="Rectangle 38">
            <a:extLst>
              <a:ext uri="{FF2B5EF4-FFF2-40B4-BE49-F238E27FC236}">
                <a16:creationId xmlns:a16="http://schemas.microsoft.com/office/drawing/2014/main" id="{00000000-0008-0000-0600-00002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40" name="Group 39">
          <a:extLst>
            <a:ext uri="{FF2B5EF4-FFF2-40B4-BE49-F238E27FC236}">
              <a16:creationId xmlns:a16="http://schemas.microsoft.com/office/drawing/2014/main" id="{00000000-0008-0000-0600-000028000000}"/>
            </a:ext>
          </a:extLst>
        </xdr:cNvPr>
        <xdr:cNvGrpSpPr/>
      </xdr:nvGrpSpPr>
      <xdr:grpSpPr>
        <a:xfrm>
          <a:off x="24412659" y="12738459"/>
          <a:ext cx="552854" cy="472493"/>
          <a:chOff x="20753630" y="12121307"/>
          <a:chExt cx="551664" cy="493746"/>
        </a:xfrm>
      </xdr:grpSpPr>
      <xdr:sp macro="" textlink="">
        <xdr:nvSpPr>
          <xdr:cNvPr id="41" name="Right Triangle 40">
            <a:extLst>
              <a:ext uri="{FF2B5EF4-FFF2-40B4-BE49-F238E27FC236}">
                <a16:creationId xmlns:a16="http://schemas.microsoft.com/office/drawing/2014/main" id="{00000000-0008-0000-0600-00002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2" name="Right Triangle 41">
            <a:extLst>
              <a:ext uri="{FF2B5EF4-FFF2-40B4-BE49-F238E27FC236}">
                <a16:creationId xmlns:a16="http://schemas.microsoft.com/office/drawing/2014/main" id="{00000000-0008-0000-0600-00002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3" name="Rectangle 42">
            <a:extLst>
              <a:ext uri="{FF2B5EF4-FFF2-40B4-BE49-F238E27FC236}">
                <a16:creationId xmlns:a16="http://schemas.microsoft.com/office/drawing/2014/main" id="{00000000-0008-0000-0600-00002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44" name="Group 43">
          <a:extLst>
            <a:ext uri="{FF2B5EF4-FFF2-40B4-BE49-F238E27FC236}">
              <a16:creationId xmlns:a16="http://schemas.microsoft.com/office/drawing/2014/main" id="{00000000-0008-0000-0600-00002C000000}"/>
            </a:ext>
          </a:extLst>
        </xdr:cNvPr>
        <xdr:cNvGrpSpPr/>
      </xdr:nvGrpSpPr>
      <xdr:grpSpPr>
        <a:xfrm>
          <a:off x="24408849" y="12310077"/>
          <a:ext cx="552854" cy="465562"/>
          <a:chOff x="20753630" y="12121307"/>
          <a:chExt cx="551664" cy="493746"/>
        </a:xfrm>
      </xdr:grpSpPr>
      <xdr:sp macro="" textlink="">
        <xdr:nvSpPr>
          <xdr:cNvPr id="45" name="Right Triangle 44">
            <a:extLst>
              <a:ext uri="{FF2B5EF4-FFF2-40B4-BE49-F238E27FC236}">
                <a16:creationId xmlns:a16="http://schemas.microsoft.com/office/drawing/2014/main" id="{00000000-0008-0000-0600-00002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6" name="Right Triangle 45">
            <a:extLst>
              <a:ext uri="{FF2B5EF4-FFF2-40B4-BE49-F238E27FC236}">
                <a16:creationId xmlns:a16="http://schemas.microsoft.com/office/drawing/2014/main" id="{00000000-0008-0000-0600-00002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7" name="Rectangle 46">
            <a:extLst>
              <a:ext uri="{FF2B5EF4-FFF2-40B4-BE49-F238E27FC236}">
                <a16:creationId xmlns:a16="http://schemas.microsoft.com/office/drawing/2014/main" id="{00000000-0008-0000-0600-00002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48" name="Group 47">
          <a:extLst>
            <a:ext uri="{FF2B5EF4-FFF2-40B4-BE49-F238E27FC236}">
              <a16:creationId xmlns:a16="http://schemas.microsoft.com/office/drawing/2014/main" id="{00000000-0008-0000-0600-000030000000}"/>
            </a:ext>
          </a:extLst>
        </xdr:cNvPr>
        <xdr:cNvGrpSpPr/>
      </xdr:nvGrpSpPr>
      <xdr:grpSpPr>
        <a:xfrm>
          <a:off x="24412659" y="11879344"/>
          <a:ext cx="552854" cy="462441"/>
          <a:chOff x="20753630" y="12121307"/>
          <a:chExt cx="551664" cy="493746"/>
        </a:xfrm>
      </xdr:grpSpPr>
      <xdr:sp macro="" textlink="">
        <xdr:nvSpPr>
          <xdr:cNvPr id="49" name="Right Triangle 48">
            <a:extLst>
              <a:ext uri="{FF2B5EF4-FFF2-40B4-BE49-F238E27FC236}">
                <a16:creationId xmlns:a16="http://schemas.microsoft.com/office/drawing/2014/main" id="{00000000-0008-0000-0600-00003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0" name="Right Triangle 49">
            <a:extLst>
              <a:ext uri="{FF2B5EF4-FFF2-40B4-BE49-F238E27FC236}">
                <a16:creationId xmlns:a16="http://schemas.microsoft.com/office/drawing/2014/main" id="{00000000-0008-0000-0600-00003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Rectangle 50">
            <a:extLst>
              <a:ext uri="{FF2B5EF4-FFF2-40B4-BE49-F238E27FC236}">
                <a16:creationId xmlns:a16="http://schemas.microsoft.com/office/drawing/2014/main" id="{00000000-0008-0000-0600-00003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52" name="Group 51">
          <a:extLst>
            <a:ext uri="{FF2B5EF4-FFF2-40B4-BE49-F238E27FC236}">
              <a16:creationId xmlns:a16="http://schemas.microsoft.com/office/drawing/2014/main" id="{00000000-0008-0000-0600-000034000000}"/>
            </a:ext>
          </a:extLst>
        </xdr:cNvPr>
        <xdr:cNvGrpSpPr/>
      </xdr:nvGrpSpPr>
      <xdr:grpSpPr>
        <a:xfrm>
          <a:off x="24408849" y="11421982"/>
          <a:ext cx="552854" cy="466899"/>
          <a:chOff x="20753630" y="12121307"/>
          <a:chExt cx="551664" cy="493746"/>
        </a:xfrm>
      </xdr:grpSpPr>
      <xdr:sp macro="" textlink="">
        <xdr:nvSpPr>
          <xdr:cNvPr id="53" name="Right Triangle 52">
            <a:extLst>
              <a:ext uri="{FF2B5EF4-FFF2-40B4-BE49-F238E27FC236}">
                <a16:creationId xmlns:a16="http://schemas.microsoft.com/office/drawing/2014/main" id="{00000000-0008-0000-0600-00003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4" name="Right Triangle 53">
            <a:extLst>
              <a:ext uri="{FF2B5EF4-FFF2-40B4-BE49-F238E27FC236}">
                <a16:creationId xmlns:a16="http://schemas.microsoft.com/office/drawing/2014/main" id="{00000000-0008-0000-0600-00003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5" name="Rectangle 54">
            <a:extLst>
              <a:ext uri="{FF2B5EF4-FFF2-40B4-BE49-F238E27FC236}">
                <a16:creationId xmlns:a16="http://schemas.microsoft.com/office/drawing/2014/main" id="{00000000-0008-0000-0600-00003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19</xdr:col>
      <xdr:colOff>952500</xdr:colOff>
      <xdr:row>41</xdr:row>
      <xdr:rowOff>97043</xdr:rowOff>
    </xdr:from>
    <xdr:to>
      <xdr:col>20</xdr:col>
      <xdr:colOff>11206</xdr:colOff>
      <xdr:row>60</xdr:row>
      <xdr:rowOff>91733</xdr:rowOff>
    </xdr:to>
    <xdr:sp macro="" textlink="">
      <xdr:nvSpPr>
        <xdr:cNvPr id="56" name="Rectangle 55">
          <a:extLst>
            <a:ext uri="{FF2B5EF4-FFF2-40B4-BE49-F238E27FC236}">
              <a16:creationId xmlns:a16="http://schemas.microsoft.com/office/drawing/2014/main" id="{00000000-0008-0000-0600-000038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57" name="Group 56">
          <a:extLst>
            <a:ext uri="{FF2B5EF4-FFF2-40B4-BE49-F238E27FC236}">
              <a16:creationId xmlns:a16="http://schemas.microsoft.com/office/drawing/2014/main" id="{00000000-0008-0000-0600-000039000000}"/>
            </a:ext>
          </a:extLst>
        </xdr:cNvPr>
        <xdr:cNvGrpSpPr/>
      </xdr:nvGrpSpPr>
      <xdr:grpSpPr>
        <a:xfrm>
          <a:off x="24408849" y="14068149"/>
          <a:ext cx="552854" cy="454618"/>
          <a:chOff x="20753630" y="12121307"/>
          <a:chExt cx="551664" cy="493746"/>
        </a:xfrm>
      </xdr:grpSpPr>
      <xdr:sp macro="" textlink="">
        <xdr:nvSpPr>
          <xdr:cNvPr id="58" name="Right Triangle 57">
            <a:extLst>
              <a:ext uri="{FF2B5EF4-FFF2-40B4-BE49-F238E27FC236}">
                <a16:creationId xmlns:a16="http://schemas.microsoft.com/office/drawing/2014/main" id="{00000000-0008-0000-0600-00003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Right Triangle 58">
            <a:extLst>
              <a:ext uri="{FF2B5EF4-FFF2-40B4-BE49-F238E27FC236}">
                <a16:creationId xmlns:a16="http://schemas.microsoft.com/office/drawing/2014/main" id="{00000000-0008-0000-0600-00003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0" name="Rectangle 59">
            <a:extLst>
              <a:ext uri="{FF2B5EF4-FFF2-40B4-BE49-F238E27FC236}">
                <a16:creationId xmlns:a16="http://schemas.microsoft.com/office/drawing/2014/main" id="{00000000-0008-0000-0600-00003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61" name="Group 60">
          <a:extLst>
            <a:ext uri="{FF2B5EF4-FFF2-40B4-BE49-F238E27FC236}">
              <a16:creationId xmlns:a16="http://schemas.microsoft.com/office/drawing/2014/main" id="{00000000-0008-0000-0600-00003D000000}"/>
            </a:ext>
          </a:extLst>
        </xdr:cNvPr>
        <xdr:cNvGrpSpPr/>
      </xdr:nvGrpSpPr>
      <xdr:grpSpPr>
        <a:xfrm>
          <a:off x="24412659" y="14507029"/>
          <a:ext cx="552854" cy="450808"/>
          <a:chOff x="20753630" y="12121307"/>
          <a:chExt cx="551664" cy="493746"/>
        </a:xfrm>
      </xdr:grpSpPr>
      <xdr:sp macro="" textlink="">
        <xdr:nvSpPr>
          <xdr:cNvPr id="62" name="Right Triangle 61">
            <a:extLst>
              <a:ext uri="{FF2B5EF4-FFF2-40B4-BE49-F238E27FC236}">
                <a16:creationId xmlns:a16="http://schemas.microsoft.com/office/drawing/2014/main" id="{00000000-0008-0000-0600-00003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3" name="Right Triangle 62">
            <a:extLst>
              <a:ext uri="{FF2B5EF4-FFF2-40B4-BE49-F238E27FC236}">
                <a16:creationId xmlns:a16="http://schemas.microsoft.com/office/drawing/2014/main" id="{00000000-0008-0000-0600-00003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4" name="Rectangle 63">
            <a:extLst>
              <a:ext uri="{FF2B5EF4-FFF2-40B4-BE49-F238E27FC236}">
                <a16:creationId xmlns:a16="http://schemas.microsoft.com/office/drawing/2014/main" id="{00000000-0008-0000-0600-00004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65" name="Group 64">
          <a:extLst>
            <a:ext uri="{FF2B5EF4-FFF2-40B4-BE49-F238E27FC236}">
              <a16:creationId xmlns:a16="http://schemas.microsoft.com/office/drawing/2014/main" id="{00000000-0008-0000-0600-000041000000}"/>
            </a:ext>
          </a:extLst>
        </xdr:cNvPr>
        <xdr:cNvGrpSpPr/>
      </xdr:nvGrpSpPr>
      <xdr:grpSpPr>
        <a:xfrm>
          <a:off x="24408849" y="14942342"/>
          <a:ext cx="552854" cy="431474"/>
          <a:chOff x="20753630" y="12121307"/>
          <a:chExt cx="551664" cy="493746"/>
        </a:xfrm>
      </xdr:grpSpPr>
      <xdr:sp macro="" textlink="">
        <xdr:nvSpPr>
          <xdr:cNvPr id="66" name="Right Triangle 65">
            <a:extLst>
              <a:ext uri="{FF2B5EF4-FFF2-40B4-BE49-F238E27FC236}">
                <a16:creationId xmlns:a16="http://schemas.microsoft.com/office/drawing/2014/main" id="{00000000-0008-0000-0600-00004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7" name="Right Triangle 66">
            <a:extLst>
              <a:ext uri="{FF2B5EF4-FFF2-40B4-BE49-F238E27FC236}">
                <a16:creationId xmlns:a16="http://schemas.microsoft.com/office/drawing/2014/main" id="{00000000-0008-0000-0600-00004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8" name="Rectangle 67">
            <a:extLst>
              <a:ext uri="{FF2B5EF4-FFF2-40B4-BE49-F238E27FC236}">
                <a16:creationId xmlns:a16="http://schemas.microsoft.com/office/drawing/2014/main" id="{00000000-0008-0000-0600-00004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69" name="Group 68">
          <a:extLst>
            <a:ext uri="{FF2B5EF4-FFF2-40B4-BE49-F238E27FC236}">
              <a16:creationId xmlns:a16="http://schemas.microsoft.com/office/drawing/2014/main" id="{00000000-0008-0000-0600-000045000000}"/>
            </a:ext>
          </a:extLst>
        </xdr:cNvPr>
        <xdr:cNvGrpSpPr/>
      </xdr:nvGrpSpPr>
      <xdr:grpSpPr>
        <a:xfrm>
          <a:off x="24412659" y="13641227"/>
          <a:ext cx="552854" cy="448620"/>
          <a:chOff x="20753630" y="12121307"/>
          <a:chExt cx="551664" cy="493746"/>
        </a:xfrm>
      </xdr:grpSpPr>
      <xdr:sp macro="" textlink="">
        <xdr:nvSpPr>
          <xdr:cNvPr id="70" name="Right Triangle 69">
            <a:extLst>
              <a:ext uri="{FF2B5EF4-FFF2-40B4-BE49-F238E27FC236}">
                <a16:creationId xmlns:a16="http://schemas.microsoft.com/office/drawing/2014/main" id="{00000000-0008-0000-0600-00004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1" name="Right Triangle 70">
            <a:extLst>
              <a:ext uri="{FF2B5EF4-FFF2-40B4-BE49-F238E27FC236}">
                <a16:creationId xmlns:a16="http://schemas.microsoft.com/office/drawing/2014/main" id="{00000000-0008-0000-0600-00004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 name="Rectangle 71">
            <a:extLst>
              <a:ext uri="{FF2B5EF4-FFF2-40B4-BE49-F238E27FC236}">
                <a16:creationId xmlns:a16="http://schemas.microsoft.com/office/drawing/2014/main" id="{00000000-0008-0000-0600-00004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73" name="Group 72">
          <a:extLst>
            <a:ext uri="{FF2B5EF4-FFF2-40B4-BE49-F238E27FC236}">
              <a16:creationId xmlns:a16="http://schemas.microsoft.com/office/drawing/2014/main" id="{00000000-0008-0000-0600-000049000000}"/>
            </a:ext>
          </a:extLst>
        </xdr:cNvPr>
        <xdr:cNvGrpSpPr/>
      </xdr:nvGrpSpPr>
      <xdr:grpSpPr>
        <a:xfrm>
          <a:off x="24412659" y="13194800"/>
          <a:ext cx="552854" cy="444606"/>
          <a:chOff x="20753630" y="12121307"/>
          <a:chExt cx="551664" cy="493746"/>
        </a:xfrm>
      </xdr:grpSpPr>
      <xdr:sp macro="" textlink="">
        <xdr:nvSpPr>
          <xdr:cNvPr id="74" name="Right Triangle 73">
            <a:extLst>
              <a:ext uri="{FF2B5EF4-FFF2-40B4-BE49-F238E27FC236}">
                <a16:creationId xmlns:a16="http://schemas.microsoft.com/office/drawing/2014/main" id="{00000000-0008-0000-0600-00004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5" name="Right Triangle 74">
            <a:extLst>
              <a:ext uri="{FF2B5EF4-FFF2-40B4-BE49-F238E27FC236}">
                <a16:creationId xmlns:a16="http://schemas.microsoft.com/office/drawing/2014/main" id="{00000000-0008-0000-0600-00004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6" name="Rectangle 75">
            <a:extLst>
              <a:ext uri="{FF2B5EF4-FFF2-40B4-BE49-F238E27FC236}">
                <a16:creationId xmlns:a16="http://schemas.microsoft.com/office/drawing/2014/main" id="{00000000-0008-0000-0600-00004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77" name="Group 76">
          <a:extLst>
            <a:ext uri="{FF2B5EF4-FFF2-40B4-BE49-F238E27FC236}">
              <a16:creationId xmlns:a16="http://schemas.microsoft.com/office/drawing/2014/main" id="{00000000-0008-0000-0600-00004D000000}"/>
            </a:ext>
          </a:extLst>
        </xdr:cNvPr>
        <xdr:cNvGrpSpPr/>
      </xdr:nvGrpSpPr>
      <xdr:grpSpPr>
        <a:xfrm>
          <a:off x="24412659" y="12738459"/>
          <a:ext cx="552854" cy="472493"/>
          <a:chOff x="20753630" y="12121307"/>
          <a:chExt cx="551664" cy="493746"/>
        </a:xfrm>
      </xdr:grpSpPr>
      <xdr:sp macro="" textlink="">
        <xdr:nvSpPr>
          <xdr:cNvPr id="78" name="Right Triangle 77">
            <a:extLst>
              <a:ext uri="{FF2B5EF4-FFF2-40B4-BE49-F238E27FC236}">
                <a16:creationId xmlns:a16="http://schemas.microsoft.com/office/drawing/2014/main" id="{00000000-0008-0000-0600-00004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9" name="Right Triangle 78">
            <a:extLst>
              <a:ext uri="{FF2B5EF4-FFF2-40B4-BE49-F238E27FC236}">
                <a16:creationId xmlns:a16="http://schemas.microsoft.com/office/drawing/2014/main" id="{00000000-0008-0000-0600-00004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0" name="Rectangle 79">
            <a:extLst>
              <a:ext uri="{FF2B5EF4-FFF2-40B4-BE49-F238E27FC236}">
                <a16:creationId xmlns:a16="http://schemas.microsoft.com/office/drawing/2014/main" id="{00000000-0008-0000-0600-00005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81" name="Group 80">
          <a:extLst>
            <a:ext uri="{FF2B5EF4-FFF2-40B4-BE49-F238E27FC236}">
              <a16:creationId xmlns:a16="http://schemas.microsoft.com/office/drawing/2014/main" id="{00000000-0008-0000-0600-000051000000}"/>
            </a:ext>
          </a:extLst>
        </xdr:cNvPr>
        <xdr:cNvGrpSpPr/>
      </xdr:nvGrpSpPr>
      <xdr:grpSpPr>
        <a:xfrm>
          <a:off x="24408849" y="12310077"/>
          <a:ext cx="552854" cy="465562"/>
          <a:chOff x="20753630" y="12121307"/>
          <a:chExt cx="551664" cy="493746"/>
        </a:xfrm>
      </xdr:grpSpPr>
      <xdr:sp macro="" textlink="">
        <xdr:nvSpPr>
          <xdr:cNvPr id="82" name="Right Triangle 81">
            <a:extLst>
              <a:ext uri="{FF2B5EF4-FFF2-40B4-BE49-F238E27FC236}">
                <a16:creationId xmlns:a16="http://schemas.microsoft.com/office/drawing/2014/main" id="{00000000-0008-0000-0600-00005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3" name="Right Triangle 82">
            <a:extLst>
              <a:ext uri="{FF2B5EF4-FFF2-40B4-BE49-F238E27FC236}">
                <a16:creationId xmlns:a16="http://schemas.microsoft.com/office/drawing/2014/main" id="{00000000-0008-0000-0600-00005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4" name="Rectangle 83">
            <a:extLst>
              <a:ext uri="{FF2B5EF4-FFF2-40B4-BE49-F238E27FC236}">
                <a16:creationId xmlns:a16="http://schemas.microsoft.com/office/drawing/2014/main" id="{00000000-0008-0000-0600-00005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85" name="Group 84">
          <a:extLst>
            <a:ext uri="{FF2B5EF4-FFF2-40B4-BE49-F238E27FC236}">
              <a16:creationId xmlns:a16="http://schemas.microsoft.com/office/drawing/2014/main" id="{00000000-0008-0000-0600-000055000000}"/>
            </a:ext>
          </a:extLst>
        </xdr:cNvPr>
        <xdr:cNvGrpSpPr/>
      </xdr:nvGrpSpPr>
      <xdr:grpSpPr>
        <a:xfrm>
          <a:off x="24412659" y="11879344"/>
          <a:ext cx="552854" cy="462441"/>
          <a:chOff x="20753630" y="12121307"/>
          <a:chExt cx="551664" cy="493746"/>
        </a:xfrm>
      </xdr:grpSpPr>
      <xdr:sp macro="" textlink="">
        <xdr:nvSpPr>
          <xdr:cNvPr id="86" name="Right Triangle 85">
            <a:extLst>
              <a:ext uri="{FF2B5EF4-FFF2-40B4-BE49-F238E27FC236}">
                <a16:creationId xmlns:a16="http://schemas.microsoft.com/office/drawing/2014/main" id="{00000000-0008-0000-0600-00005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7" name="Right Triangle 86">
            <a:extLst>
              <a:ext uri="{FF2B5EF4-FFF2-40B4-BE49-F238E27FC236}">
                <a16:creationId xmlns:a16="http://schemas.microsoft.com/office/drawing/2014/main" id="{00000000-0008-0000-0600-00005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8" name="Rectangle 87">
            <a:extLst>
              <a:ext uri="{FF2B5EF4-FFF2-40B4-BE49-F238E27FC236}">
                <a16:creationId xmlns:a16="http://schemas.microsoft.com/office/drawing/2014/main" id="{00000000-0008-0000-0600-00005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89" name="Group 88">
          <a:extLst>
            <a:ext uri="{FF2B5EF4-FFF2-40B4-BE49-F238E27FC236}">
              <a16:creationId xmlns:a16="http://schemas.microsoft.com/office/drawing/2014/main" id="{00000000-0008-0000-0600-000059000000}"/>
            </a:ext>
          </a:extLst>
        </xdr:cNvPr>
        <xdr:cNvGrpSpPr/>
      </xdr:nvGrpSpPr>
      <xdr:grpSpPr>
        <a:xfrm>
          <a:off x="24408849" y="11421982"/>
          <a:ext cx="552854" cy="466899"/>
          <a:chOff x="20753630" y="12121307"/>
          <a:chExt cx="551664" cy="493746"/>
        </a:xfrm>
      </xdr:grpSpPr>
      <xdr:sp macro="" textlink="">
        <xdr:nvSpPr>
          <xdr:cNvPr id="90" name="Right Triangle 89">
            <a:extLst>
              <a:ext uri="{FF2B5EF4-FFF2-40B4-BE49-F238E27FC236}">
                <a16:creationId xmlns:a16="http://schemas.microsoft.com/office/drawing/2014/main" id="{00000000-0008-0000-0600-00005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1" name="Right Triangle 90">
            <a:extLst>
              <a:ext uri="{FF2B5EF4-FFF2-40B4-BE49-F238E27FC236}">
                <a16:creationId xmlns:a16="http://schemas.microsoft.com/office/drawing/2014/main" id="{00000000-0008-0000-0600-00005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2" name="Rectangle 91">
            <a:extLst>
              <a:ext uri="{FF2B5EF4-FFF2-40B4-BE49-F238E27FC236}">
                <a16:creationId xmlns:a16="http://schemas.microsoft.com/office/drawing/2014/main" id="{00000000-0008-0000-0600-00005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4</xdr:col>
      <xdr:colOff>1496786</xdr:colOff>
      <xdr:row>53</xdr:row>
      <xdr:rowOff>258536</xdr:rowOff>
    </xdr:from>
    <xdr:to>
      <xdr:col>11</xdr:col>
      <xdr:colOff>1230992</xdr:colOff>
      <xdr:row>55</xdr:row>
      <xdr:rowOff>242337</xdr:rowOff>
    </xdr:to>
    <xdr:sp macro="" textlink="$AF$37">
      <xdr:nvSpPr>
        <xdr:cNvPr id="93" name="TextBox 92">
          <a:extLst>
            <a:ext uri="{FF2B5EF4-FFF2-40B4-BE49-F238E27FC236}">
              <a16:creationId xmlns:a16="http://schemas.microsoft.com/office/drawing/2014/main" id="{00000000-0008-0000-0600-00005D000000}"/>
            </a:ext>
          </a:extLst>
        </xdr:cNvPr>
        <xdr:cNvSpPr txBox="1"/>
      </xdr:nvSpPr>
      <xdr:spPr>
        <a:xfrm>
          <a:off x="8669111" y="13955486"/>
          <a:ext cx="10497456" cy="41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Scheme performance against targets:</a:t>
          </a:r>
        </a:p>
      </xdr:txBody>
    </xdr:sp>
    <xdr:clientData/>
  </xdr:twoCellAnchor>
  <xdr:twoCellAnchor>
    <xdr:from>
      <xdr:col>12</xdr:col>
      <xdr:colOff>0</xdr:colOff>
      <xdr:row>38</xdr:row>
      <xdr:rowOff>683559</xdr:rowOff>
    </xdr:from>
    <xdr:to>
      <xdr:col>19</xdr:col>
      <xdr:colOff>1194954</xdr:colOff>
      <xdr:row>64</xdr:row>
      <xdr:rowOff>375009</xdr:rowOff>
    </xdr:to>
    <xdr:grpSp>
      <xdr:nvGrpSpPr>
        <xdr:cNvPr id="94" name="Group 93">
          <a:extLst>
            <a:ext uri="{FF2B5EF4-FFF2-40B4-BE49-F238E27FC236}">
              <a16:creationId xmlns:a16="http://schemas.microsoft.com/office/drawing/2014/main" id="{00000000-0008-0000-0600-00005E000000}"/>
            </a:ext>
          </a:extLst>
        </xdr:cNvPr>
        <xdr:cNvGrpSpPr/>
      </xdr:nvGrpSpPr>
      <xdr:grpSpPr>
        <a:xfrm>
          <a:off x="19707225" y="10513359"/>
          <a:ext cx="6528954" cy="6101775"/>
          <a:chOff x="16056429" y="10630380"/>
          <a:chExt cx="5916632" cy="6073780"/>
        </a:xfrm>
      </xdr:grpSpPr>
      <xdr:pic>
        <xdr:nvPicPr>
          <xdr:cNvPr id="95" name="Picture 94" descr="The SCORS rating system graphic">
            <a:extLst>
              <a:ext uri="{FF2B5EF4-FFF2-40B4-BE49-F238E27FC236}">
                <a16:creationId xmlns:a16="http://schemas.microsoft.com/office/drawing/2014/main" id="{00000000-0008-0000-0600-00005F000000}"/>
              </a:ext>
            </a:extLst>
          </xdr:cNvPr>
          <xdr:cNvPicPr>
            <a:picLocks noChangeAspect="1"/>
          </xdr:cNvPicPr>
        </xdr:nvPicPr>
        <xdr:blipFill rotWithShape="1">
          <a:blip xmlns:r="http://schemas.openxmlformats.org/officeDocument/2006/relationships" r:embed="rId8">
            <a:alphaModFix/>
          </a:blip>
          <a:srcRect l="2177" t="21538" r="32109" b="11700"/>
          <a:stretch/>
        </xdr:blipFill>
        <xdr:spPr>
          <a:xfrm>
            <a:off x="16159310" y="11513071"/>
            <a:ext cx="3502637" cy="4155286"/>
          </a:xfrm>
          <a:prstGeom prst="rect">
            <a:avLst/>
          </a:prstGeom>
        </xdr:spPr>
      </xdr:pic>
      <xdr:sp macro="" textlink="">
        <xdr:nvSpPr>
          <xdr:cNvPr id="96" name="Rectangle 95">
            <a:extLst>
              <a:ext uri="{FF2B5EF4-FFF2-40B4-BE49-F238E27FC236}">
                <a16:creationId xmlns:a16="http://schemas.microsoft.com/office/drawing/2014/main" id="{00000000-0008-0000-0600-000060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7" name="Picture 96">
            <a:extLst>
              <a:ext uri="{FF2B5EF4-FFF2-40B4-BE49-F238E27FC236}">
                <a16:creationId xmlns:a16="http://schemas.microsoft.com/office/drawing/2014/main" id="{00000000-0008-0000-0600-000061000000}"/>
              </a:ext>
            </a:extLst>
          </xdr:cNvPr>
          <xdr:cNvPicPr>
            <a:picLocks noChangeAspect="1"/>
          </xdr:cNvPicPr>
        </xdr:nvPicPr>
        <xdr:blipFill>
          <a:blip xmlns:r="http://schemas.openxmlformats.org/officeDocument/2006/relationships" r:embed="rId9"/>
          <a:stretch>
            <a:fillRect/>
          </a:stretch>
        </xdr:blipFill>
        <xdr:spPr>
          <a:xfrm>
            <a:off x="18188350" y="10775935"/>
            <a:ext cx="1587762" cy="484363"/>
          </a:xfrm>
          <a:prstGeom prst="rect">
            <a:avLst/>
          </a:prstGeom>
        </xdr:spPr>
      </xdr:pic>
      <xdr:cxnSp macro="">
        <xdr:nvCxnSpPr>
          <xdr:cNvPr id="98" name="Straight Connector 97">
            <a:extLst>
              <a:ext uri="{FF2B5EF4-FFF2-40B4-BE49-F238E27FC236}">
                <a16:creationId xmlns:a16="http://schemas.microsoft.com/office/drawing/2014/main" id="{00000000-0008-0000-0600-000062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1524000</xdr:colOff>
          <xdr:row>55</xdr:row>
          <xdr:rowOff>294409</xdr:rowOff>
        </xdr:from>
        <xdr:to>
          <xdr:col>9</xdr:col>
          <xdr:colOff>612321</xdr:colOff>
          <xdr:row>60</xdr:row>
          <xdr:rowOff>131123</xdr:rowOff>
        </xdr:to>
        <xdr:pic>
          <xdr:nvPicPr>
            <xdr:cNvPr id="99" name="Picture 98">
              <a:extLst>
                <a:ext uri="{FF2B5EF4-FFF2-40B4-BE49-F238E27FC236}">
                  <a16:creationId xmlns:a16="http://schemas.microsoft.com/office/drawing/2014/main" id="{00000000-0008-0000-0600-000063000000}"/>
                </a:ext>
              </a:extLst>
            </xdr:cNvPr>
            <xdr:cNvPicPr>
              <a:picLocks noChangeAspect="1" noChangeArrowheads="1"/>
              <a:extLst>
                <a:ext uri="{84589F7E-364E-4C9E-8A38-B11213B215E9}">
                  <a14:cameraTool cellRange="'Scheme 4'!$BT$73:$BV$75" spid="_x0000_s588862"/>
                </a:ext>
              </a:extLst>
            </xdr:cNvPicPr>
          </xdr:nvPicPr>
          <xdr:blipFill>
            <a:blip xmlns:r="http://schemas.openxmlformats.org/officeDocument/2006/relationships" r:embed="rId10"/>
            <a:srcRect/>
            <a:stretch>
              <a:fillRect/>
            </a:stretch>
          </xdr:blipFill>
          <xdr:spPr bwMode="auto">
            <a:xfrm>
              <a:off x="8694964" y="14309766"/>
              <a:ext cx="7048500" cy="1020536"/>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15</xdr:col>
      <xdr:colOff>311463</xdr:colOff>
      <xdr:row>1</xdr:row>
      <xdr:rowOff>80353</xdr:rowOff>
    </xdr:from>
    <xdr:to>
      <xdr:col>19</xdr:col>
      <xdr:colOff>688331</xdr:colOff>
      <xdr:row>3</xdr:row>
      <xdr:rowOff>247111</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2990488" y="213703"/>
          <a:ext cx="2739068" cy="728733"/>
        </a:xfrm>
        <a:prstGeom prst="rect">
          <a:avLst/>
        </a:prstGeom>
      </xdr:spPr>
    </xdr:pic>
    <xdr:clientData/>
  </xdr:twoCellAnchor>
  <xdr:twoCellAnchor editAs="oneCell">
    <xdr:from>
      <xdr:col>3</xdr:col>
      <xdr:colOff>390125</xdr:colOff>
      <xdr:row>29</xdr:row>
      <xdr:rowOff>148649</xdr:rowOff>
    </xdr:from>
    <xdr:to>
      <xdr:col>3</xdr:col>
      <xdr:colOff>1964727</xdr:colOff>
      <xdr:row>36</xdr:row>
      <xdr:rowOff>1406</xdr:rowOff>
    </xdr:to>
    <xdr:pic>
      <xdr:nvPicPr>
        <xdr:cNvPr id="3" name="Graphic 2" descr="Cloud">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71600" y="7749599"/>
          <a:ext cx="1574602" cy="1586307"/>
        </a:xfrm>
        <a:prstGeom prst="rect">
          <a:avLst/>
        </a:prstGeom>
      </xdr:spPr>
    </xdr:pic>
    <xdr:clientData/>
  </xdr:twoCellAnchor>
  <xdr:oneCellAnchor>
    <xdr:from>
      <xdr:col>3</xdr:col>
      <xdr:colOff>756485</xdr:colOff>
      <xdr:row>32</xdr:row>
      <xdr:rowOff>57848</xdr:rowOff>
    </xdr:from>
    <xdr:ext cx="851952" cy="357790"/>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4937960" y="8401748"/>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clientData/>
  </xdr:oneCellAnchor>
  <xdr:oneCellAnchor>
    <xdr:from>
      <xdr:col>3</xdr:col>
      <xdr:colOff>513169</xdr:colOff>
      <xdr:row>34</xdr:row>
      <xdr:rowOff>65854</xdr:rowOff>
    </xdr:from>
    <xdr:ext cx="1202637" cy="446404"/>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4694644" y="8905054"/>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clientData/>
  </xdr:oneCellAnchor>
  <xdr:oneCellAnchor>
    <xdr:from>
      <xdr:col>5</xdr:col>
      <xdr:colOff>1055254</xdr:colOff>
      <xdr:row>29</xdr:row>
      <xdr:rowOff>62345</xdr:rowOff>
    </xdr:from>
    <xdr:ext cx="65" cy="172227"/>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10675504" y="766329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734787</xdr:colOff>
      <xdr:row>38</xdr:row>
      <xdr:rowOff>166688</xdr:rowOff>
    </xdr:from>
    <xdr:to>
      <xdr:col>4</xdr:col>
      <xdr:colOff>625116</xdr:colOff>
      <xdr:row>57</xdr:row>
      <xdr:rowOff>303424</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171450</xdr:colOff>
          <xdr:row>3</xdr:row>
          <xdr:rowOff>19050</xdr:rowOff>
        </xdr:from>
        <xdr:to>
          <xdr:col>2</xdr:col>
          <xdr:colOff>2000250</xdr:colOff>
          <xdr:row>3</xdr:row>
          <xdr:rowOff>285750</xdr:rowOff>
        </xdr:to>
        <xdr:sp macro="" textlink="">
          <xdr:nvSpPr>
            <xdr:cNvPr id="589825" name="Button 1" descr="Print Page- PDF" hidden="1">
              <a:extLst>
                <a:ext uri="{63B3BB69-23CF-44E3-9099-C40C66FF867C}">
                  <a14:compatExt spid="_x0000_s589825"/>
                </a:ext>
                <a:ext uri="{FF2B5EF4-FFF2-40B4-BE49-F238E27FC236}">
                  <a16:creationId xmlns:a16="http://schemas.microsoft.com/office/drawing/2014/main" id="{00000000-0008-0000-0700-00000100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1570471</xdr:colOff>
      <xdr:row>38</xdr:row>
      <xdr:rowOff>223833</xdr:rowOff>
    </xdr:from>
    <xdr:to>
      <xdr:col>12</xdr:col>
      <xdr:colOff>715942</xdr:colOff>
      <xdr:row>52</xdr:row>
      <xdr:rowOff>23503</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8742796" y="10053633"/>
          <a:ext cx="11680371" cy="3552520"/>
          <a:chOff x="9291906" y="10133545"/>
          <a:chExt cx="8030936" cy="3520057"/>
        </a:xfrm>
      </xdr:grpSpPr>
      <xdr:grpSp>
        <xdr:nvGrpSpPr>
          <xdr:cNvPr id="10" name="Group 9">
            <a:extLst>
              <a:ext uri="{FF2B5EF4-FFF2-40B4-BE49-F238E27FC236}">
                <a16:creationId xmlns:a16="http://schemas.microsoft.com/office/drawing/2014/main" id="{00000000-0008-0000-0700-00000A000000}"/>
              </a:ext>
            </a:extLst>
          </xdr:cNvPr>
          <xdr:cNvGrpSpPr/>
        </xdr:nvGrpSpPr>
        <xdr:grpSpPr>
          <a:xfrm>
            <a:off x="9291906" y="10133545"/>
            <a:ext cx="8030936" cy="3520057"/>
            <a:chOff x="10759888" y="10509717"/>
            <a:chExt cx="7684994" cy="2063022"/>
          </a:xfrm>
        </xdr:grpSpPr>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C$32">
          <xdr:nvSpPr>
            <xdr:cNvPr id="15" name="TextBox 14">
              <a:extLst>
                <a:ext uri="{FF2B5EF4-FFF2-40B4-BE49-F238E27FC236}">
                  <a16:creationId xmlns:a16="http://schemas.microsoft.com/office/drawing/2014/main" id="{00000000-0008-0000-0700-00000F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2D9C8A-60B5-451D-91B5-966221979518}"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3">
          <xdr:nvSpPr>
            <xdr:cNvPr id="16" name="TextBox 15">
              <a:extLst>
                <a:ext uri="{FF2B5EF4-FFF2-40B4-BE49-F238E27FC236}">
                  <a16:creationId xmlns:a16="http://schemas.microsoft.com/office/drawing/2014/main" id="{00000000-0008-0000-0700-000010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4">
          <xdr:nvSpPr>
            <xdr:cNvPr id="17" name="TextBox 16">
              <a:extLst>
                <a:ext uri="{FF2B5EF4-FFF2-40B4-BE49-F238E27FC236}">
                  <a16:creationId xmlns:a16="http://schemas.microsoft.com/office/drawing/2014/main" id="{00000000-0008-0000-0700-000011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grpSp>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12</xdr:col>
      <xdr:colOff>1</xdr:colOff>
      <xdr:row>38</xdr:row>
      <xdr:rowOff>216677</xdr:rowOff>
    </xdr:from>
    <xdr:to>
      <xdr:col>20</xdr:col>
      <xdr:colOff>863601</xdr:colOff>
      <xdr:row>38</xdr:row>
      <xdr:rowOff>622300</xdr:rowOff>
    </xdr:to>
    <xdr:sp macro="" textlink="$AF$37">
      <xdr:nvSpPr>
        <xdr:cNvPr id="18" name="TextBox 17">
          <a:extLst>
            <a:ext uri="{FF2B5EF4-FFF2-40B4-BE49-F238E27FC236}">
              <a16:creationId xmlns:a16="http://schemas.microsoft.com/office/drawing/2014/main" id="{00000000-0008-0000-0700-000012000000}"/>
            </a:ext>
          </a:extLst>
        </xdr:cNvPr>
        <xdr:cNvSpPr txBox="1"/>
      </xdr:nvSpPr>
      <xdr:spPr>
        <a:xfrm>
          <a:off x="19707226" y="10046477"/>
          <a:ext cx="7454900" cy="405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AE0453-5D09-4079-B4AE-1D972BA0E999}" type="TxLink">
            <a:rPr lang="en-US" sz="2000" b="1" i="0" u="none" strike="noStrike">
              <a:solidFill>
                <a:srgbClr val="269C6F"/>
              </a:solidFill>
              <a:latin typeface="Arial" panose="020B0604020202020204" pitchFamily="34" charset="0"/>
              <a:cs typeface="Arial" panose="020B0604020202020204" pitchFamily="34" charset="0"/>
            </a:rPr>
            <a:pPr/>
            <a:t>#DIV/0!</a:t>
          </a:fld>
          <a:endParaRPr lang="en-GB" sz="2000" b="1">
            <a:solidFill>
              <a:srgbClr val="269C6F"/>
            </a:solidFill>
            <a:latin typeface="Arial" panose="020B0604020202020204" pitchFamily="34" charset="0"/>
            <a:cs typeface="Arial" panose="020B0604020202020204" pitchFamily="34" charset="0"/>
          </a:endParaRPr>
        </a:p>
      </xdr:txBody>
    </xdr:sp>
    <xdr:clientData/>
  </xdr:twoCellAnchor>
  <xdr:twoCellAnchor>
    <xdr:from>
      <xdr:col>19</xdr:col>
      <xdr:colOff>952500</xdr:colOff>
      <xdr:row>41</xdr:row>
      <xdr:rowOff>97043</xdr:rowOff>
    </xdr:from>
    <xdr:to>
      <xdr:col>20</xdr:col>
      <xdr:colOff>11206</xdr:colOff>
      <xdr:row>60</xdr:row>
      <xdr:rowOff>91733</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20" name="Group 19">
          <a:extLst>
            <a:ext uri="{FF2B5EF4-FFF2-40B4-BE49-F238E27FC236}">
              <a16:creationId xmlns:a16="http://schemas.microsoft.com/office/drawing/2014/main" id="{00000000-0008-0000-0700-000014000000}"/>
            </a:ext>
          </a:extLst>
        </xdr:cNvPr>
        <xdr:cNvGrpSpPr/>
      </xdr:nvGrpSpPr>
      <xdr:grpSpPr>
        <a:xfrm>
          <a:off x="24408849" y="14068149"/>
          <a:ext cx="552854" cy="454618"/>
          <a:chOff x="20753630" y="12121307"/>
          <a:chExt cx="551664" cy="493746"/>
        </a:xfrm>
      </xdr:grpSpPr>
      <xdr:sp macro="" textlink="">
        <xdr:nvSpPr>
          <xdr:cNvPr id="21" name="Right Triangle 20">
            <a:extLst>
              <a:ext uri="{FF2B5EF4-FFF2-40B4-BE49-F238E27FC236}">
                <a16:creationId xmlns:a16="http://schemas.microsoft.com/office/drawing/2014/main" id="{00000000-0008-0000-0700-00001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Right Triangle 21">
            <a:extLst>
              <a:ext uri="{FF2B5EF4-FFF2-40B4-BE49-F238E27FC236}">
                <a16:creationId xmlns:a16="http://schemas.microsoft.com/office/drawing/2014/main" id="{00000000-0008-0000-0700-00001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Rectangle 22">
            <a:extLst>
              <a:ext uri="{FF2B5EF4-FFF2-40B4-BE49-F238E27FC236}">
                <a16:creationId xmlns:a16="http://schemas.microsoft.com/office/drawing/2014/main" id="{00000000-0008-0000-0700-00001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24" name="Group 23">
          <a:extLst>
            <a:ext uri="{FF2B5EF4-FFF2-40B4-BE49-F238E27FC236}">
              <a16:creationId xmlns:a16="http://schemas.microsoft.com/office/drawing/2014/main" id="{00000000-0008-0000-0700-000018000000}"/>
            </a:ext>
          </a:extLst>
        </xdr:cNvPr>
        <xdr:cNvGrpSpPr/>
      </xdr:nvGrpSpPr>
      <xdr:grpSpPr>
        <a:xfrm>
          <a:off x="24412659" y="14507029"/>
          <a:ext cx="552854" cy="450808"/>
          <a:chOff x="20753630" y="12121307"/>
          <a:chExt cx="551664" cy="493746"/>
        </a:xfrm>
      </xdr:grpSpPr>
      <xdr:sp macro="" textlink="">
        <xdr:nvSpPr>
          <xdr:cNvPr id="25" name="Right Triangle 24">
            <a:extLst>
              <a:ext uri="{FF2B5EF4-FFF2-40B4-BE49-F238E27FC236}">
                <a16:creationId xmlns:a16="http://schemas.microsoft.com/office/drawing/2014/main" id="{00000000-0008-0000-0700-00001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 name="Right Triangle 25">
            <a:extLst>
              <a:ext uri="{FF2B5EF4-FFF2-40B4-BE49-F238E27FC236}">
                <a16:creationId xmlns:a16="http://schemas.microsoft.com/office/drawing/2014/main" id="{00000000-0008-0000-0700-00001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700-00001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28" name="Group 27">
          <a:extLst>
            <a:ext uri="{FF2B5EF4-FFF2-40B4-BE49-F238E27FC236}">
              <a16:creationId xmlns:a16="http://schemas.microsoft.com/office/drawing/2014/main" id="{00000000-0008-0000-0700-00001C000000}"/>
            </a:ext>
          </a:extLst>
        </xdr:cNvPr>
        <xdr:cNvGrpSpPr/>
      </xdr:nvGrpSpPr>
      <xdr:grpSpPr>
        <a:xfrm>
          <a:off x="24408849" y="14942342"/>
          <a:ext cx="552854" cy="431474"/>
          <a:chOff x="20753630" y="12121307"/>
          <a:chExt cx="551664" cy="493746"/>
        </a:xfrm>
      </xdr:grpSpPr>
      <xdr:sp macro="" textlink="">
        <xdr:nvSpPr>
          <xdr:cNvPr id="29" name="Right Triangle 28">
            <a:extLst>
              <a:ext uri="{FF2B5EF4-FFF2-40B4-BE49-F238E27FC236}">
                <a16:creationId xmlns:a16="http://schemas.microsoft.com/office/drawing/2014/main" id="{00000000-0008-0000-0700-00001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ight Triangle 29">
            <a:extLst>
              <a:ext uri="{FF2B5EF4-FFF2-40B4-BE49-F238E27FC236}">
                <a16:creationId xmlns:a16="http://schemas.microsoft.com/office/drawing/2014/main" id="{00000000-0008-0000-0700-00001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extLst>
              <a:ext uri="{FF2B5EF4-FFF2-40B4-BE49-F238E27FC236}">
                <a16:creationId xmlns:a16="http://schemas.microsoft.com/office/drawing/2014/main" id="{00000000-0008-0000-0700-00001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32" name="Group 31">
          <a:extLst>
            <a:ext uri="{FF2B5EF4-FFF2-40B4-BE49-F238E27FC236}">
              <a16:creationId xmlns:a16="http://schemas.microsoft.com/office/drawing/2014/main" id="{00000000-0008-0000-0700-000020000000}"/>
            </a:ext>
          </a:extLst>
        </xdr:cNvPr>
        <xdr:cNvGrpSpPr/>
      </xdr:nvGrpSpPr>
      <xdr:grpSpPr>
        <a:xfrm>
          <a:off x="24412659" y="13641227"/>
          <a:ext cx="552854" cy="448620"/>
          <a:chOff x="20753630" y="12121307"/>
          <a:chExt cx="551664" cy="493746"/>
        </a:xfrm>
      </xdr:grpSpPr>
      <xdr:sp macro="" textlink="">
        <xdr:nvSpPr>
          <xdr:cNvPr id="33" name="Right Triangle 32">
            <a:extLst>
              <a:ext uri="{FF2B5EF4-FFF2-40B4-BE49-F238E27FC236}">
                <a16:creationId xmlns:a16="http://schemas.microsoft.com/office/drawing/2014/main" id="{00000000-0008-0000-0700-00002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 name="Right Triangle 33">
            <a:extLst>
              <a:ext uri="{FF2B5EF4-FFF2-40B4-BE49-F238E27FC236}">
                <a16:creationId xmlns:a16="http://schemas.microsoft.com/office/drawing/2014/main" id="{00000000-0008-0000-0700-00002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 name="Rectangle 34">
            <a:extLst>
              <a:ext uri="{FF2B5EF4-FFF2-40B4-BE49-F238E27FC236}">
                <a16:creationId xmlns:a16="http://schemas.microsoft.com/office/drawing/2014/main" id="{00000000-0008-0000-0700-00002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36" name="Group 35">
          <a:extLst>
            <a:ext uri="{FF2B5EF4-FFF2-40B4-BE49-F238E27FC236}">
              <a16:creationId xmlns:a16="http://schemas.microsoft.com/office/drawing/2014/main" id="{00000000-0008-0000-0700-000024000000}"/>
            </a:ext>
          </a:extLst>
        </xdr:cNvPr>
        <xdr:cNvGrpSpPr/>
      </xdr:nvGrpSpPr>
      <xdr:grpSpPr>
        <a:xfrm>
          <a:off x="24412659" y="13194800"/>
          <a:ext cx="552854" cy="444606"/>
          <a:chOff x="20753630" y="12121307"/>
          <a:chExt cx="551664" cy="493746"/>
        </a:xfrm>
      </xdr:grpSpPr>
      <xdr:sp macro="" textlink="">
        <xdr:nvSpPr>
          <xdr:cNvPr id="37" name="Right Triangle 36">
            <a:extLst>
              <a:ext uri="{FF2B5EF4-FFF2-40B4-BE49-F238E27FC236}">
                <a16:creationId xmlns:a16="http://schemas.microsoft.com/office/drawing/2014/main" id="{00000000-0008-0000-0700-00002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8" name="Right Triangle 37">
            <a:extLst>
              <a:ext uri="{FF2B5EF4-FFF2-40B4-BE49-F238E27FC236}">
                <a16:creationId xmlns:a16="http://schemas.microsoft.com/office/drawing/2014/main" id="{00000000-0008-0000-0700-00002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9" name="Rectangle 38">
            <a:extLst>
              <a:ext uri="{FF2B5EF4-FFF2-40B4-BE49-F238E27FC236}">
                <a16:creationId xmlns:a16="http://schemas.microsoft.com/office/drawing/2014/main" id="{00000000-0008-0000-0700-00002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40" name="Group 39">
          <a:extLst>
            <a:ext uri="{FF2B5EF4-FFF2-40B4-BE49-F238E27FC236}">
              <a16:creationId xmlns:a16="http://schemas.microsoft.com/office/drawing/2014/main" id="{00000000-0008-0000-0700-000028000000}"/>
            </a:ext>
          </a:extLst>
        </xdr:cNvPr>
        <xdr:cNvGrpSpPr/>
      </xdr:nvGrpSpPr>
      <xdr:grpSpPr>
        <a:xfrm>
          <a:off x="24412659" y="12738459"/>
          <a:ext cx="552854" cy="472493"/>
          <a:chOff x="20753630" y="12121307"/>
          <a:chExt cx="551664" cy="493746"/>
        </a:xfrm>
      </xdr:grpSpPr>
      <xdr:sp macro="" textlink="">
        <xdr:nvSpPr>
          <xdr:cNvPr id="41" name="Right Triangle 40">
            <a:extLst>
              <a:ext uri="{FF2B5EF4-FFF2-40B4-BE49-F238E27FC236}">
                <a16:creationId xmlns:a16="http://schemas.microsoft.com/office/drawing/2014/main" id="{00000000-0008-0000-0700-00002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2" name="Right Triangle 41">
            <a:extLst>
              <a:ext uri="{FF2B5EF4-FFF2-40B4-BE49-F238E27FC236}">
                <a16:creationId xmlns:a16="http://schemas.microsoft.com/office/drawing/2014/main" id="{00000000-0008-0000-0700-00002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3" name="Rectangle 42">
            <a:extLst>
              <a:ext uri="{FF2B5EF4-FFF2-40B4-BE49-F238E27FC236}">
                <a16:creationId xmlns:a16="http://schemas.microsoft.com/office/drawing/2014/main" id="{00000000-0008-0000-0700-00002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44" name="Group 43">
          <a:extLst>
            <a:ext uri="{FF2B5EF4-FFF2-40B4-BE49-F238E27FC236}">
              <a16:creationId xmlns:a16="http://schemas.microsoft.com/office/drawing/2014/main" id="{00000000-0008-0000-0700-00002C000000}"/>
            </a:ext>
          </a:extLst>
        </xdr:cNvPr>
        <xdr:cNvGrpSpPr/>
      </xdr:nvGrpSpPr>
      <xdr:grpSpPr>
        <a:xfrm>
          <a:off x="24408849" y="12310077"/>
          <a:ext cx="552854" cy="465562"/>
          <a:chOff x="20753630" y="12121307"/>
          <a:chExt cx="551664" cy="493746"/>
        </a:xfrm>
      </xdr:grpSpPr>
      <xdr:sp macro="" textlink="">
        <xdr:nvSpPr>
          <xdr:cNvPr id="45" name="Right Triangle 44">
            <a:extLst>
              <a:ext uri="{FF2B5EF4-FFF2-40B4-BE49-F238E27FC236}">
                <a16:creationId xmlns:a16="http://schemas.microsoft.com/office/drawing/2014/main" id="{00000000-0008-0000-0700-00002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6" name="Right Triangle 45">
            <a:extLst>
              <a:ext uri="{FF2B5EF4-FFF2-40B4-BE49-F238E27FC236}">
                <a16:creationId xmlns:a16="http://schemas.microsoft.com/office/drawing/2014/main" id="{00000000-0008-0000-0700-00002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7" name="Rectangle 46">
            <a:extLst>
              <a:ext uri="{FF2B5EF4-FFF2-40B4-BE49-F238E27FC236}">
                <a16:creationId xmlns:a16="http://schemas.microsoft.com/office/drawing/2014/main" id="{00000000-0008-0000-0700-00002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48" name="Group 47">
          <a:extLst>
            <a:ext uri="{FF2B5EF4-FFF2-40B4-BE49-F238E27FC236}">
              <a16:creationId xmlns:a16="http://schemas.microsoft.com/office/drawing/2014/main" id="{00000000-0008-0000-0700-000030000000}"/>
            </a:ext>
          </a:extLst>
        </xdr:cNvPr>
        <xdr:cNvGrpSpPr/>
      </xdr:nvGrpSpPr>
      <xdr:grpSpPr>
        <a:xfrm>
          <a:off x="24412659" y="11879344"/>
          <a:ext cx="552854" cy="462441"/>
          <a:chOff x="20753630" y="12121307"/>
          <a:chExt cx="551664" cy="493746"/>
        </a:xfrm>
      </xdr:grpSpPr>
      <xdr:sp macro="" textlink="">
        <xdr:nvSpPr>
          <xdr:cNvPr id="49" name="Right Triangle 48">
            <a:extLst>
              <a:ext uri="{FF2B5EF4-FFF2-40B4-BE49-F238E27FC236}">
                <a16:creationId xmlns:a16="http://schemas.microsoft.com/office/drawing/2014/main" id="{00000000-0008-0000-0700-00003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0" name="Right Triangle 49">
            <a:extLst>
              <a:ext uri="{FF2B5EF4-FFF2-40B4-BE49-F238E27FC236}">
                <a16:creationId xmlns:a16="http://schemas.microsoft.com/office/drawing/2014/main" id="{00000000-0008-0000-0700-00003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Rectangle 50">
            <a:extLst>
              <a:ext uri="{FF2B5EF4-FFF2-40B4-BE49-F238E27FC236}">
                <a16:creationId xmlns:a16="http://schemas.microsoft.com/office/drawing/2014/main" id="{00000000-0008-0000-0700-00003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24408849" y="11421982"/>
          <a:ext cx="552854" cy="466899"/>
          <a:chOff x="20753630" y="12121307"/>
          <a:chExt cx="551664" cy="493746"/>
        </a:xfrm>
      </xdr:grpSpPr>
      <xdr:sp macro="" textlink="">
        <xdr:nvSpPr>
          <xdr:cNvPr id="53" name="Right Triangle 52">
            <a:extLst>
              <a:ext uri="{FF2B5EF4-FFF2-40B4-BE49-F238E27FC236}">
                <a16:creationId xmlns:a16="http://schemas.microsoft.com/office/drawing/2014/main" id="{00000000-0008-0000-0700-00003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4" name="Right Triangle 53">
            <a:extLst>
              <a:ext uri="{FF2B5EF4-FFF2-40B4-BE49-F238E27FC236}">
                <a16:creationId xmlns:a16="http://schemas.microsoft.com/office/drawing/2014/main" id="{00000000-0008-0000-0700-00003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5" name="Rectangle 54">
            <a:extLst>
              <a:ext uri="{FF2B5EF4-FFF2-40B4-BE49-F238E27FC236}">
                <a16:creationId xmlns:a16="http://schemas.microsoft.com/office/drawing/2014/main" id="{00000000-0008-0000-0700-00003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19</xdr:col>
      <xdr:colOff>952500</xdr:colOff>
      <xdr:row>41</xdr:row>
      <xdr:rowOff>97043</xdr:rowOff>
    </xdr:from>
    <xdr:to>
      <xdr:col>20</xdr:col>
      <xdr:colOff>11206</xdr:colOff>
      <xdr:row>60</xdr:row>
      <xdr:rowOff>91733</xdr:rowOff>
    </xdr:to>
    <xdr:sp macro="" textlink="">
      <xdr:nvSpPr>
        <xdr:cNvPr id="56" name="Rectangle 55">
          <a:extLst>
            <a:ext uri="{FF2B5EF4-FFF2-40B4-BE49-F238E27FC236}">
              <a16:creationId xmlns:a16="http://schemas.microsoft.com/office/drawing/2014/main" id="{00000000-0008-0000-0700-000038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57" name="Group 56">
          <a:extLst>
            <a:ext uri="{FF2B5EF4-FFF2-40B4-BE49-F238E27FC236}">
              <a16:creationId xmlns:a16="http://schemas.microsoft.com/office/drawing/2014/main" id="{00000000-0008-0000-0700-000039000000}"/>
            </a:ext>
          </a:extLst>
        </xdr:cNvPr>
        <xdr:cNvGrpSpPr/>
      </xdr:nvGrpSpPr>
      <xdr:grpSpPr>
        <a:xfrm>
          <a:off x="24408849" y="14068149"/>
          <a:ext cx="552854" cy="454618"/>
          <a:chOff x="20753630" y="12121307"/>
          <a:chExt cx="551664" cy="493746"/>
        </a:xfrm>
      </xdr:grpSpPr>
      <xdr:sp macro="" textlink="">
        <xdr:nvSpPr>
          <xdr:cNvPr id="58" name="Right Triangle 57">
            <a:extLst>
              <a:ext uri="{FF2B5EF4-FFF2-40B4-BE49-F238E27FC236}">
                <a16:creationId xmlns:a16="http://schemas.microsoft.com/office/drawing/2014/main" id="{00000000-0008-0000-0700-00003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Right Triangle 58">
            <a:extLst>
              <a:ext uri="{FF2B5EF4-FFF2-40B4-BE49-F238E27FC236}">
                <a16:creationId xmlns:a16="http://schemas.microsoft.com/office/drawing/2014/main" id="{00000000-0008-0000-0700-00003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0" name="Rectangle 59">
            <a:extLst>
              <a:ext uri="{FF2B5EF4-FFF2-40B4-BE49-F238E27FC236}">
                <a16:creationId xmlns:a16="http://schemas.microsoft.com/office/drawing/2014/main" id="{00000000-0008-0000-0700-00003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61" name="Group 60">
          <a:extLst>
            <a:ext uri="{FF2B5EF4-FFF2-40B4-BE49-F238E27FC236}">
              <a16:creationId xmlns:a16="http://schemas.microsoft.com/office/drawing/2014/main" id="{00000000-0008-0000-0700-00003D000000}"/>
            </a:ext>
          </a:extLst>
        </xdr:cNvPr>
        <xdr:cNvGrpSpPr/>
      </xdr:nvGrpSpPr>
      <xdr:grpSpPr>
        <a:xfrm>
          <a:off x="24412659" y="14507029"/>
          <a:ext cx="552854" cy="450808"/>
          <a:chOff x="20753630" y="12121307"/>
          <a:chExt cx="551664" cy="493746"/>
        </a:xfrm>
      </xdr:grpSpPr>
      <xdr:sp macro="" textlink="">
        <xdr:nvSpPr>
          <xdr:cNvPr id="62" name="Right Triangle 61">
            <a:extLst>
              <a:ext uri="{FF2B5EF4-FFF2-40B4-BE49-F238E27FC236}">
                <a16:creationId xmlns:a16="http://schemas.microsoft.com/office/drawing/2014/main" id="{00000000-0008-0000-0700-00003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3" name="Right Triangle 62">
            <a:extLst>
              <a:ext uri="{FF2B5EF4-FFF2-40B4-BE49-F238E27FC236}">
                <a16:creationId xmlns:a16="http://schemas.microsoft.com/office/drawing/2014/main" id="{00000000-0008-0000-0700-00003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4" name="Rectangle 63">
            <a:extLst>
              <a:ext uri="{FF2B5EF4-FFF2-40B4-BE49-F238E27FC236}">
                <a16:creationId xmlns:a16="http://schemas.microsoft.com/office/drawing/2014/main" id="{00000000-0008-0000-0700-00004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65" name="Group 64">
          <a:extLst>
            <a:ext uri="{FF2B5EF4-FFF2-40B4-BE49-F238E27FC236}">
              <a16:creationId xmlns:a16="http://schemas.microsoft.com/office/drawing/2014/main" id="{00000000-0008-0000-0700-000041000000}"/>
            </a:ext>
          </a:extLst>
        </xdr:cNvPr>
        <xdr:cNvGrpSpPr/>
      </xdr:nvGrpSpPr>
      <xdr:grpSpPr>
        <a:xfrm>
          <a:off x="24408849" y="14942342"/>
          <a:ext cx="552854" cy="431474"/>
          <a:chOff x="20753630" y="12121307"/>
          <a:chExt cx="551664" cy="493746"/>
        </a:xfrm>
      </xdr:grpSpPr>
      <xdr:sp macro="" textlink="">
        <xdr:nvSpPr>
          <xdr:cNvPr id="66" name="Right Triangle 65">
            <a:extLst>
              <a:ext uri="{FF2B5EF4-FFF2-40B4-BE49-F238E27FC236}">
                <a16:creationId xmlns:a16="http://schemas.microsoft.com/office/drawing/2014/main" id="{00000000-0008-0000-0700-00004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7" name="Right Triangle 66">
            <a:extLst>
              <a:ext uri="{FF2B5EF4-FFF2-40B4-BE49-F238E27FC236}">
                <a16:creationId xmlns:a16="http://schemas.microsoft.com/office/drawing/2014/main" id="{00000000-0008-0000-0700-00004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8" name="Rectangle 67">
            <a:extLst>
              <a:ext uri="{FF2B5EF4-FFF2-40B4-BE49-F238E27FC236}">
                <a16:creationId xmlns:a16="http://schemas.microsoft.com/office/drawing/2014/main" id="{00000000-0008-0000-0700-00004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69" name="Group 68">
          <a:extLst>
            <a:ext uri="{FF2B5EF4-FFF2-40B4-BE49-F238E27FC236}">
              <a16:creationId xmlns:a16="http://schemas.microsoft.com/office/drawing/2014/main" id="{00000000-0008-0000-0700-000045000000}"/>
            </a:ext>
          </a:extLst>
        </xdr:cNvPr>
        <xdr:cNvGrpSpPr/>
      </xdr:nvGrpSpPr>
      <xdr:grpSpPr>
        <a:xfrm>
          <a:off x="24412659" y="13641227"/>
          <a:ext cx="552854" cy="448620"/>
          <a:chOff x="20753630" y="12121307"/>
          <a:chExt cx="551664" cy="493746"/>
        </a:xfrm>
      </xdr:grpSpPr>
      <xdr:sp macro="" textlink="">
        <xdr:nvSpPr>
          <xdr:cNvPr id="70" name="Right Triangle 69">
            <a:extLst>
              <a:ext uri="{FF2B5EF4-FFF2-40B4-BE49-F238E27FC236}">
                <a16:creationId xmlns:a16="http://schemas.microsoft.com/office/drawing/2014/main" id="{00000000-0008-0000-0700-00004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1" name="Right Triangle 70">
            <a:extLst>
              <a:ext uri="{FF2B5EF4-FFF2-40B4-BE49-F238E27FC236}">
                <a16:creationId xmlns:a16="http://schemas.microsoft.com/office/drawing/2014/main" id="{00000000-0008-0000-0700-00004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 name="Rectangle 71">
            <a:extLst>
              <a:ext uri="{FF2B5EF4-FFF2-40B4-BE49-F238E27FC236}">
                <a16:creationId xmlns:a16="http://schemas.microsoft.com/office/drawing/2014/main" id="{00000000-0008-0000-0700-00004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73" name="Group 72">
          <a:extLst>
            <a:ext uri="{FF2B5EF4-FFF2-40B4-BE49-F238E27FC236}">
              <a16:creationId xmlns:a16="http://schemas.microsoft.com/office/drawing/2014/main" id="{00000000-0008-0000-0700-000049000000}"/>
            </a:ext>
          </a:extLst>
        </xdr:cNvPr>
        <xdr:cNvGrpSpPr/>
      </xdr:nvGrpSpPr>
      <xdr:grpSpPr>
        <a:xfrm>
          <a:off x="24412659" y="13194800"/>
          <a:ext cx="552854" cy="444606"/>
          <a:chOff x="20753630" y="12121307"/>
          <a:chExt cx="551664" cy="493746"/>
        </a:xfrm>
      </xdr:grpSpPr>
      <xdr:sp macro="" textlink="">
        <xdr:nvSpPr>
          <xdr:cNvPr id="74" name="Right Triangle 73">
            <a:extLst>
              <a:ext uri="{FF2B5EF4-FFF2-40B4-BE49-F238E27FC236}">
                <a16:creationId xmlns:a16="http://schemas.microsoft.com/office/drawing/2014/main" id="{00000000-0008-0000-0700-00004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5" name="Right Triangle 74">
            <a:extLst>
              <a:ext uri="{FF2B5EF4-FFF2-40B4-BE49-F238E27FC236}">
                <a16:creationId xmlns:a16="http://schemas.microsoft.com/office/drawing/2014/main" id="{00000000-0008-0000-0700-00004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6" name="Rectangle 75">
            <a:extLst>
              <a:ext uri="{FF2B5EF4-FFF2-40B4-BE49-F238E27FC236}">
                <a16:creationId xmlns:a16="http://schemas.microsoft.com/office/drawing/2014/main" id="{00000000-0008-0000-0700-00004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77" name="Group 76">
          <a:extLst>
            <a:ext uri="{FF2B5EF4-FFF2-40B4-BE49-F238E27FC236}">
              <a16:creationId xmlns:a16="http://schemas.microsoft.com/office/drawing/2014/main" id="{00000000-0008-0000-0700-00004D000000}"/>
            </a:ext>
          </a:extLst>
        </xdr:cNvPr>
        <xdr:cNvGrpSpPr/>
      </xdr:nvGrpSpPr>
      <xdr:grpSpPr>
        <a:xfrm>
          <a:off x="24412659" y="12738459"/>
          <a:ext cx="552854" cy="472493"/>
          <a:chOff x="20753630" y="12121307"/>
          <a:chExt cx="551664" cy="493746"/>
        </a:xfrm>
      </xdr:grpSpPr>
      <xdr:sp macro="" textlink="">
        <xdr:nvSpPr>
          <xdr:cNvPr id="78" name="Right Triangle 77">
            <a:extLst>
              <a:ext uri="{FF2B5EF4-FFF2-40B4-BE49-F238E27FC236}">
                <a16:creationId xmlns:a16="http://schemas.microsoft.com/office/drawing/2014/main" id="{00000000-0008-0000-0700-00004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9" name="Right Triangle 78">
            <a:extLst>
              <a:ext uri="{FF2B5EF4-FFF2-40B4-BE49-F238E27FC236}">
                <a16:creationId xmlns:a16="http://schemas.microsoft.com/office/drawing/2014/main" id="{00000000-0008-0000-0700-00004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0" name="Rectangle 79">
            <a:extLst>
              <a:ext uri="{FF2B5EF4-FFF2-40B4-BE49-F238E27FC236}">
                <a16:creationId xmlns:a16="http://schemas.microsoft.com/office/drawing/2014/main" id="{00000000-0008-0000-0700-00005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81" name="Group 80">
          <a:extLst>
            <a:ext uri="{FF2B5EF4-FFF2-40B4-BE49-F238E27FC236}">
              <a16:creationId xmlns:a16="http://schemas.microsoft.com/office/drawing/2014/main" id="{00000000-0008-0000-0700-000051000000}"/>
            </a:ext>
          </a:extLst>
        </xdr:cNvPr>
        <xdr:cNvGrpSpPr/>
      </xdr:nvGrpSpPr>
      <xdr:grpSpPr>
        <a:xfrm>
          <a:off x="24408849" y="12310077"/>
          <a:ext cx="552854" cy="465562"/>
          <a:chOff x="20753630" y="12121307"/>
          <a:chExt cx="551664" cy="493746"/>
        </a:xfrm>
      </xdr:grpSpPr>
      <xdr:sp macro="" textlink="">
        <xdr:nvSpPr>
          <xdr:cNvPr id="82" name="Right Triangle 81">
            <a:extLst>
              <a:ext uri="{FF2B5EF4-FFF2-40B4-BE49-F238E27FC236}">
                <a16:creationId xmlns:a16="http://schemas.microsoft.com/office/drawing/2014/main" id="{00000000-0008-0000-0700-00005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3" name="Right Triangle 82">
            <a:extLst>
              <a:ext uri="{FF2B5EF4-FFF2-40B4-BE49-F238E27FC236}">
                <a16:creationId xmlns:a16="http://schemas.microsoft.com/office/drawing/2014/main" id="{00000000-0008-0000-0700-00005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4" name="Rectangle 83">
            <a:extLst>
              <a:ext uri="{FF2B5EF4-FFF2-40B4-BE49-F238E27FC236}">
                <a16:creationId xmlns:a16="http://schemas.microsoft.com/office/drawing/2014/main" id="{00000000-0008-0000-0700-00005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85" name="Group 84">
          <a:extLst>
            <a:ext uri="{FF2B5EF4-FFF2-40B4-BE49-F238E27FC236}">
              <a16:creationId xmlns:a16="http://schemas.microsoft.com/office/drawing/2014/main" id="{00000000-0008-0000-0700-000055000000}"/>
            </a:ext>
          </a:extLst>
        </xdr:cNvPr>
        <xdr:cNvGrpSpPr/>
      </xdr:nvGrpSpPr>
      <xdr:grpSpPr>
        <a:xfrm>
          <a:off x="24412659" y="11879344"/>
          <a:ext cx="552854" cy="462441"/>
          <a:chOff x="20753630" y="12121307"/>
          <a:chExt cx="551664" cy="493746"/>
        </a:xfrm>
      </xdr:grpSpPr>
      <xdr:sp macro="" textlink="">
        <xdr:nvSpPr>
          <xdr:cNvPr id="86" name="Right Triangle 85">
            <a:extLst>
              <a:ext uri="{FF2B5EF4-FFF2-40B4-BE49-F238E27FC236}">
                <a16:creationId xmlns:a16="http://schemas.microsoft.com/office/drawing/2014/main" id="{00000000-0008-0000-0700-00005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7" name="Right Triangle 86">
            <a:extLst>
              <a:ext uri="{FF2B5EF4-FFF2-40B4-BE49-F238E27FC236}">
                <a16:creationId xmlns:a16="http://schemas.microsoft.com/office/drawing/2014/main" id="{00000000-0008-0000-0700-00005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8" name="Rectangle 87">
            <a:extLst>
              <a:ext uri="{FF2B5EF4-FFF2-40B4-BE49-F238E27FC236}">
                <a16:creationId xmlns:a16="http://schemas.microsoft.com/office/drawing/2014/main" id="{00000000-0008-0000-0700-00005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89" name="Group 88">
          <a:extLst>
            <a:ext uri="{FF2B5EF4-FFF2-40B4-BE49-F238E27FC236}">
              <a16:creationId xmlns:a16="http://schemas.microsoft.com/office/drawing/2014/main" id="{00000000-0008-0000-0700-000059000000}"/>
            </a:ext>
          </a:extLst>
        </xdr:cNvPr>
        <xdr:cNvGrpSpPr/>
      </xdr:nvGrpSpPr>
      <xdr:grpSpPr>
        <a:xfrm>
          <a:off x="24408849" y="11421982"/>
          <a:ext cx="552854" cy="466899"/>
          <a:chOff x="20753630" y="12121307"/>
          <a:chExt cx="551664" cy="493746"/>
        </a:xfrm>
      </xdr:grpSpPr>
      <xdr:sp macro="" textlink="">
        <xdr:nvSpPr>
          <xdr:cNvPr id="90" name="Right Triangle 89">
            <a:extLst>
              <a:ext uri="{FF2B5EF4-FFF2-40B4-BE49-F238E27FC236}">
                <a16:creationId xmlns:a16="http://schemas.microsoft.com/office/drawing/2014/main" id="{00000000-0008-0000-0700-00005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1" name="Right Triangle 90">
            <a:extLst>
              <a:ext uri="{FF2B5EF4-FFF2-40B4-BE49-F238E27FC236}">
                <a16:creationId xmlns:a16="http://schemas.microsoft.com/office/drawing/2014/main" id="{00000000-0008-0000-0700-00005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2" name="Rectangle 91">
            <a:extLst>
              <a:ext uri="{FF2B5EF4-FFF2-40B4-BE49-F238E27FC236}">
                <a16:creationId xmlns:a16="http://schemas.microsoft.com/office/drawing/2014/main" id="{00000000-0008-0000-0700-00005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4</xdr:col>
      <xdr:colOff>1496786</xdr:colOff>
      <xdr:row>53</xdr:row>
      <xdr:rowOff>258536</xdr:rowOff>
    </xdr:from>
    <xdr:to>
      <xdr:col>11</xdr:col>
      <xdr:colOff>1230992</xdr:colOff>
      <xdr:row>55</xdr:row>
      <xdr:rowOff>242337</xdr:rowOff>
    </xdr:to>
    <xdr:sp macro="" textlink="$AF$37">
      <xdr:nvSpPr>
        <xdr:cNvPr id="93" name="TextBox 92">
          <a:extLst>
            <a:ext uri="{FF2B5EF4-FFF2-40B4-BE49-F238E27FC236}">
              <a16:creationId xmlns:a16="http://schemas.microsoft.com/office/drawing/2014/main" id="{00000000-0008-0000-0700-00005D000000}"/>
            </a:ext>
          </a:extLst>
        </xdr:cNvPr>
        <xdr:cNvSpPr txBox="1"/>
      </xdr:nvSpPr>
      <xdr:spPr>
        <a:xfrm>
          <a:off x="8669111" y="13955486"/>
          <a:ext cx="10497456" cy="41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Scheme performance against targets:</a:t>
          </a:r>
        </a:p>
      </xdr:txBody>
    </xdr:sp>
    <xdr:clientData/>
  </xdr:twoCellAnchor>
  <xdr:twoCellAnchor>
    <xdr:from>
      <xdr:col>12</xdr:col>
      <xdr:colOff>0</xdr:colOff>
      <xdr:row>38</xdr:row>
      <xdr:rowOff>683559</xdr:rowOff>
    </xdr:from>
    <xdr:to>
      <xdr:col>19</xdr:col>
      <xdr:colOff>1194954</xdr:colOff>
      <xdr:row>64</xdr:row>
      <xdr:rowOff>375009</xdr:rowOff>
    </xdr:to>
    <xdr:grpSp>
      <xdr:nvGrpSpPr>
        <xdr:cNvPr id="94" name="Group 93">
          <a:extLst>
            <a:ext uri="{FF2B5EF4-FFF2-40B4-BE49-F238E27FC236}">
              <a16:creationId xmlns:a16="http://schemas.microsoft.com/office/drawing/2014/main" id="{00000000-0008-0000-0700-00005E000000}"/>
            </a:ext>
          </a:extLst>
        </xdr:cNvPr>
        <xdr:cNvGrpSpPr/>
      </xdr:nvGrpSpPr>
      <xdr:grpSpPr>
        <a:xfrm>
          <a:off x="19707225" y="10513359"/>
          <a:ext cx="6528954" cy="6101775"/>
          <a:chOff x="16056429" y="10630380"/>
          <a:chExt cx="5916632" cy="6073780"/>
        </a:xfrm>
      </xdr:grpSpPr>
      <xdr:pic>
        <xdr:nvPicPr>
          <xdr:cNvPr id="95" name="Picture 94" descr="The SCORS rating system graphic">
            <a:extLst>
              <a:ext uri="{FF2B5EF4-FFF2-40B4-BE49-F238E27FC236}">
                <a16:creationId xmlns:a16="http://schemas.microsoft.com/office/drawing/2014/main" id="{00000000-0008-0000-0700-00005F000000}"/>
              </a:ext>
            </a:extLst>
          </xdr:cNvPr>
          <xdr:cNvPicPr>
            <a:picLocks noChangeAspect="1"/>
          </xdr:cNvPicPr>
        </xdr:nvPicPr>
        <xdr:blipFill rotWithShape="1">
          <a:blip xmlns:r="http://schemas.openxmlformats.org/officeDocument/2006/relationships" r:embed="rId8">
            <a:alphaModFix/>
          </a:blip>
          <a:srcRect l="2177" t="21538" r="32109" b="11700"/>
          <a:stretch/>
        </xdr:blipFill>
        <xdr:spPr>
          <a:xfrm>
            <a:off x="16159310" y="11513071"/>
            <a:ext cx="3502637" cy="4155286"/>
          </a:xfrm>
          <a:prstGeom prst="rect">
            <a:avLst/>
          </a:prstGeom>
        </xdr:spPr>
      </xdr:pic>
      <xdr:sp macro="" textlink="">
        <xdr:nvSpPr>
          <xdr:cNvPr id="96" name="Rectangle 95">
            <a:extLst>
              <a:ext uri="{FF2B5EF4-FFF2-40B4-BE49-F238E27FC236}">
                <a16:creationId xmlns:a16="http://schemas.microsoft.com/office/drawing/2014/main" id="{00000000-0008-0000-0700-000060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7" name="Picture 96">
            <a:extLst>
              <a:ext uri="{FF2B5EF4-FFF2-40B4-BE49-F238E27FC236}">
                <a16:creationId xmlns:a16="http://schemas.microsoft.com/office/drawing/2014/main" id="{00000000-0008-0000-0700-000061000000}"/>
              </a:ext>
            </a:extLst>
          </xdr:cNvPr>
          <xdr:cNvPicPr>
            <a:picLocks noChangeAspect="1"/>
          </xdr:cNvPicPr>
        </xdr:nvPicPr>
        <xdr:blipFill>
          <a:blip xmlns:r="http://schemas.openxmlformats.org/officeDocument/2006/relationships" r:embed="rId9"/>
          <a:stretch>
            <a:fillRect/>
          </a:stretch>
        </xdr:blipFill>
        <xdr:spPr>
          <a:xfrm>
            <a:off x="18188350" y="10775935"/>
            <a:ext cx="1587762" cy="484363"/>
          </a:xfrm>
          <a:prstGeom prst="rect">
            <a:avLst/>
          </a:prstGeom>
        </xdr:spPr>
      </xdr:pic>
      <xdr:cxnSp macro="">
        <xdr:nvCxnSpPr>
          <xdr:cNvPr id="98" name="Straight Connector 97">
            <a:extLst>
              <a:ext uri="{FF2B5EF4-FFF2-40B4-BE49-F238E27FC236}">
                <a16:creationId xmlns:a16="http://schemas.microsoft.com/office/drawing/2014/main" id="{00000000-0008-0000-0700-000062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1524000</xdr:colOff>
          <xdr:row>55</xdr:row>
          <xdr:rowOff>294409</xdr:rowOff>
        </xdr:from>
        <xdr:to>
          <xdr:col>9</xdr:col>
          <xdr:colOff>612321</xdr:colOff>
          <xdr:row>60</xdr:row>
          <xdr:rowOff>131123</xdr:rowOff>
        </xdr:to>
        <xdr:pic>
          <xdr:nvPicPr>
            <xdr:cNvPr id="99" name="Picture 98">
              <a:extLst>
                <a:ext uri="{FF2B5EF4-FFF2-40B4-BE49-F238E27FC236}">
                  <a16:creationId xmlns:a16="http://schemas.microsoft.com/office/drawing/2014/main" id="{00000000-0008-0000-0700-000063000000}"/>
                </a:ext>
              </a:extLst>
            </xdr:cNvPr>
            <xdr:cNvPicPr>
              <a:picLocks noChangeAspect="1" noChangeArrowheads="1"/>
              <a:extLst>
                <a:ext uri="{84589F7E-364E-4C9E-8A38-B11213B215E9}">
                  <a14:cameraTool cellRange="'Scheme 5'!$BT$73:$BV$75" spid="_x0000_s589885"/>
                </a:ext>
              </a:extLst>
            </xdr:cNvPicPr>
          </xdr:nvPicPr>
          <xdr:blipFill>
            <a:blip xmlns:r="http://schemas.openxmlformats.org/officeDocument/2006/relationships" r:embed="rId10"/>
            <a:srcRect/>
            <a:stretch>
              <a:fillRect/>
            </a:stretch>
          </xdr:blipFill>
          <xdr:spPr bwMode="auto">
            <a:xfrm>
              <a:off x="8694964" y="14309766"/>
              <a:ext cx="7048500" cy="1020536"/>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15</xdr:col>
      <xdr:colOff>311463</xdr:colOff>
      <xdr:row>1</xdr:row>
      <xdr:rowOff>80353</xdr:rowOff>
    </xdr:from>
    <xdr:to>
      <xdr:col>19</xdr:col>
      <xdr:colOff>688331</xdr:colOff>
      <xdr:row>3</xdr:row>
      <xdr:rowOff>247111</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2990488" y="213703"/>
          <a:ext cx="2739068" cy="728733"/>
        </a:xfrm>
        <a:prstGeom prst="rect">
          <a:avLst/>
        </a:prstGeom>
      </xdr:spPr>
    </xdr:pic>
    <xdr:clientData/>
  </xdr:twoCellAnchor>
  <xdr:twoCellAnchor editAs="oneCell">
    <xdr:from>
      <xdr:col>3</xdr:col>
      <xdr:colOff>390125</xdr:colOff>
      <xdr:row>29</xdr:row>
      <xdr:rowOff>148649</xdr:rowOff>
    </xdr:from>
    <xdr:to>
      <xdr:col>3</xdr:col>
      <xdr:colOff>1964727</xdr:colOff>
      <xdr:row>36</xdr:row>
      <xdr:rowOff>1406</xdr:rowOff>
    </xdr:to>
    <xdr:pic>
      <xdr:nvPicPr>
        <xdr:cNvPr id="3" name="Graphic 2" descr="Cloud">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71600" y="7749599"/>
          <a:ext cx="1574602" cy="1586307"/>
        </a:xfrm>
        <a:prstGeom prst="rect">
          <a:avLst/>
        </a:prstGeom>
      </xdr:spPr>
    </xdr:pic>
    <xdr:clientData/>
  </xdr:twoCellAnchor>
  <xdr:oneCellAnchor>
    <xdr:from>
      <xdr:col>3</xdr:col>
      <xdr:colOff>756485</xdr:colOff>
      <xdr:row>32</xdr:row>
      <xdr:rowOff>57848</xdr:rowOff>
    </xdr:from>
    <xdr:ext cx="851952" cy="357790"/>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4937960" y="8401748"/>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clientData/>
  </xdr:oneCellAnchor>
  <xdr:oneCellAnchor>
    <xdr:from>
      <xdr:col>3</xdr:col>
      <xdr:colOff>513169</xdr:colOff>
      <xdr:row>34</xdr:row>
      <xdr:rowOff>65854</xdr:rowOff>
    </xdr:from>
    <xdr:ext cx="1202637" cy="44640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4694644" y="8905054"/>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clientData/>
  </xdr:oneCellAnchor>
  <xdr:oneCellAnchor>
    <xdr:from>
      <xdr:col>5</xdr:col>
      <xdr:colOff>1055254</xdr:colOff>
      <xdr:row>29</xdr:row>
      <xdr:rowOff>62345</xdr:rowOff>
    </xdr:from>
    <xdr:ext cx="65" cy="172227"/>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0675504" y="766329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734787</xdr:colOff>
      <xdr:row>38</xdr:row>
      <xdr:rowOff>166688</xdr:rowOff>
    </xdr:from>
    <xdr:to>
      <xdr:col>4</xdr:col>
      <xdr:colOff>625116</xdr:colOff>
      <xdr:row>57</xdr:row>
      <xdr:rowOff>303424</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171450</xdr:colOff>
          <xdr:row>3</xdr:row>
          <xdr:rowOff>19050</xdr:rowOff>
        </xdr:from>
        <xdr:to>
          <xdr:col>2</xdr:col>
          <xdr:colOff>2000250</xdr:colOff>
          <xdr:row>3</xdr:row>
          <xdr:rowOff>285750</xdr:rowOff>
        </xdr:to>
        <xdr:sp macro="" textlink="">
          <xdr:nvSpPr>
            <xdr:cNvPr id="586753" name="Button 1" descr="Print Page- PDF" hidden="1">
              <a:extLst>
                <a:ext uri="{63B3BB69-23CF-44E3-9099-C40C66FF867C}">
                  <a14:compatExt spid="_x0000_s586753"/>
                </a:ext>
                <a:ext uri="{FF2B5EF4-FFF2-40B4-BE49-F238E27FC236}">
                  <a16:creationId xmlns:a16="http://schemas.microsoft.com/office/drawing/2014/main" id="{00000000-0008-0000-0800-000001F4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1570471</xdr:colOff>
      <xdr:row>38</xdr:row>
      <xdr:rowOff>223833</xdr:rowOff>
    </xdr:from>
    <xdr:to>
      <xdr:col>12</xdr:col>
      <xdr:colOff>715942</xdr:colOff>
      <xdr:row>52</xdr:row>
      <xdr:rowOff>23503</xdr:rowOff>
    </xdr:to>
    <xdr:grpSp>
      <xdr:nvGrpSpPr>
        <xdr:cNvPr id="9" name="Group 8">
          <a:extLst>
            <a:ext uri="{FF2B5EF4-FFF2-40B4-BE49-F238E27FC236}">
              <a16:creationId xmlns:a16="http://schemas.microsoft.com/office/drawing/2014/main" id="{00000000-0008-0000-0800-000009000000}"/>
            </a:ext>
          </a:extLst>
        </xdr:cNvPr>
        <xdr:cNvGrpSpPr/>
      </xdr:nvGrpSpPr>
      <xdr:grpSpPr>
        <a:xfrm>
          <a:off x="8742796" y="10053633"/>
          <a:ext cx="11680371" cy="3552520"/>
          <a:chOff x="9291906" y="10133545"/>
          <a:chExt cx="8030936" cy="3520057"/>
        </a:xfrm>
      </xdr:grpSpPr>
      <xdr:grpSp>
        <xdr:nvGrpSpPr>
          <xdr:cNvPr id="10" name="Group 9">
            <a:extLst>
              <a:ext uri="{FF2B5EF4-FFF2-40B4-BE49-F238E27FC236}">
                <a16:creationId xmlns:a16="http://schemas.microsoft.com/office/drawing/2014/main" id="{00000000-0008-0000-0800-00000A000000}"/>
              </a:ext>
            </a:extLst>
          </xdr:cNvPr>
          <xdr:cNvGrpSpPr/>
        </xdr:nvGrpSpPr>
        <xdr:grpSpPr>
          <a:xfrm>
            <a:off x="9291906" y="10133545"/>
            <a:ext cx="8030936" cy="3520057"/>
            <a:chOff x="10759888" y="10509717"/>
            <a:chExt cx="7684994" cy="2063022"/>
          </a:xfrm>
        </xdr:grpSpPr>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C$32">
          <xdr:nvSpPr>
            <xdr:cNvPr id="15" name="TextBox 14">
              <a:extLst>
                <a:ext uri="{FF2B5EF4-FFF2-40B4-BE49-F238E27FC236}">
                  <a16:creationId xmlns:a16="http://schemas.microsoft.com/office/drawing/2014/main" id="{00000000-0008-0000-0800-00000F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2D9C8A-60B5-451D-91B5-966221979518}"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3">
          <xdr:nvSpPr>
            <xdr:cNvPr id="16" name="TextBox 15">
              <a:extLst>
                <a:ext uri="{FF2B5EF4-FFF2-40B4-BE49-F238E27FC236}">
                  <a16:creationId xmlns:a16="http://schemas.microsoft.com/office/drawing/2014/main" id="{00000000-0008-0000-0800-000010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sp macro="" textlink="$AC$34">
          <xdr:nvSpPr>
            <xdr:cNvPr id="17" name="TextBox 16">
              <a:extLst>
                <a:ext uri="{FF2B5EF4-FFF2-40B4-BE49-F238E27FC236}">
                  <a16:creationId xmlns:a16="http://schemas.microsoft.com/office/drawing/2014/main" id="{00000000-0008-0000-0800-000011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#DIV/0!</a:t>
              </a:fld>
              <a:endParaRPr lang="en-GB" sz="1800" b="1">
                <a:solidFill>
                  <a:srgbClr val="4D4F53"/>
                </a:solidFill>
                <a:latin typeface="HelveticaNeue" pitchFamily="2" charset="0"/>
                <a:cs typeface="Aharoni" panose="020B0604020202020204" pitchFamily="2" charset="-79"/>
              </a:endParaRPr>
            </a:p>
          </xdr:txBody>
        </xdr:sp>
      </xdr:grpSp>
      <xdr:pic>
        <xdr:nvPicPr>
          <xdr:cNvPr id="11" name="Picture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13" name="Picture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12</xdr:col>
      <xdr:colOff>1</xdr:colOff>
      <xdr:row>38</xdr:row>
      <xdr:rowOff>216677</xdr:rowOff>
    </xdr:from>
    <xdr:to>
      <xdr:col>20</xdr:col>
      <xdr:colOff>863601</xdr:colOff>
      <xdr:row>38</xdr:row>
      <xdr:rowOff>622300</xdr:rowOff>
    </xdr:to>
    <xdr:sp macro="" textlink="$AF$37">
      <xdr:nvSpPr>
        <xdr:cNvPr id="18" name="TextBox 17">
          <a:extLst>
            <a:ext uri="{FF2B5EF4-FFF2-40B4-BE49-F238E27FC236}">
              <a16:creationId xmlns:a16="http://schemas.microsoft.com/office/drawing/2014/main" id="{00000000-0008-0000-0800-000012000000}"/>
            </a:ext>
          </a:extLst>
        </xdr:cNvPr>
        <xdr:cNvSpPr txBox="1"/>
      </xdr:nvSpPr>
      <xdr:spPr>
        <a:xfrm>
          <a:off x="19707226" y="10046477"/>
          <a:ext cx="7454900" cy="405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AE0453-5D09-4079-B4AE-1D972BA0E999}" type="TxLink">
            <a:rPr lang="en-US" sz="2000" b="1" i="0" u="none" strike="noStrike">
              <a:solidFill>
                <a:srgbClr val="269C6F"/>
              </a:solidFill>
              <a:latin typeface="Arial" panose="020B0604020202020204" pitchFamily="34" charset="0"/>
              <a:cs typeface="Arial" panose="020B0604020202020204" pitchFamily="34" charset="0"/>
            </a:rPr>
            <a:pPr/>
            <a:t>#DIV/0!</a:t>
          </a:fld>
          <a:endParaRPr lang="en-GB" sz="2000" b="1">
            <a:solidFill>
              <a:srgbClr val="269C6F"/>
            </a:solidFill>
            <a:latin typeface="Arial" panose="020B0604020202020204" pitchFamily="34" charset="0"/>
            <a:cs typeface="Arial" panose="020B0604020202020204" pitchFamily="34" charset="0"/>
          </a:endParaRPr>
        </a:p>
      </xdr:txBody>
    </xdr:sp>
    <xdr:clientData/>
  </xdr:twoCellAnchor>
  <xdr:twoCellAnchor>
    <xdr:from>
      <xdr:col>19</xdr:col>
      <xdr:colOff>952500</xdr:colOff>
      <xdr:row>41</xdr:row>
      <xdr:rowOff>97043</xdr:rowOff>
    </xdr:from>
    <xdr:to>
      <xdr:col>20</xdr:col>
      <xdr:colOff>11206</xdr:colOff>
      <xdr:row>60</xdr:row>
      <xdr:rowOff>91733</xdr:rowOff>
    </xdr:to>
    <xdr:sp macro="" textlink="">
      <xdr:nvSpPr>
        <xdr:cNvPr id="19" name="Rectangle 18">
          <a:extLst>
            <a:ext uri="{FF2B5EF4-FFF2-40B4-BE49-F238E27FC236}">
              <a16:creationId xmlns:a16="http://schemas.microsoft.com/office/drawing/2014/main" id="{00000000-0008-0000-0800-000013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20" name="Group 19">
          <a:extLst>
            <a:ext uri="{FF2B5EF4-FFF2-40B4-BE49-F238E27FC236}">
              <a16:creationId xmlns:a16="http://schemas.microsoft.com/office/drawing/2014/main" id="{00000000-0008-0000-0800-000014000000}"/>
            </a:ext>
          </a:extLst>
        </xdr:cNvPr>
        <xdr:cNvGrpSpPr/>
      </xdr:nvGrpSpPr>
      <xdr:grpSpPr>
        <a:xfrm>
          <a:off x="24408849" y="14068149"/>
          <a:ext cx="552854" cy="454618"/>
          <a:chOff x="20753630" y="12121307"/>
          <a:chExt cx="551664" cy="493746"/>
        </a:xfrm>
      </xdr:grpSpPr>
      <xdr:sp macro="" textlink="">
        <xdr:nvSpPr>
          <xdr:cNvPr id="21" name="Right Triangle 20">
            <a:extLst>
              <a:ext uri="{FF2B5EF4-FFF2-40B4-BE49-F238E27FC236}">
                <a16:creationId xmlns:a16="http://schemas.microsoft.com/office/drawing/2014/main" id="{00000000-0008-0000-0800-00001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Right Triangle 21">
            <a:extLst>
              <a:ext uri="{FF2B5EF4-FFF2-40B4-BE49-F238E27FC236}">
                <a16:creationId xmlns:a16="http://schemas.microsoft.com/office/drawing/2014/main" id="{00000000-0008-0000-0800-00001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Rectangle 22">
            <a:extLst>
              <a:ext uri="{FF2B5EF4-FFF2-40B4-BE49-F238E27FC236}">
                <a16:creationId xmlns:a16="http://schemas.microsoft.com/office/drawing/2014/main" id="{00000000-0008-0000-0800-00001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24" name="Group 23">
          <a:extLst>
            <a:ext uri="{FF2B5EF4-FFF2-40B4-BE49-F238E27FC236}">
              <a16:creationId xmlns:a16="http://schemas.microsoft.com/office/drawing/2014/main" id="{00000000-0008-0000-0800-000018000000}"/>
            </a:ext>
          </a:extLst>
        </xdr:cNvPr>
        <xdr:cNvGrpSpPr/>
      </xdr:nvGrpSpPr>
      <xdr:grpSpPr>
        <a:xfrm>
          <a:off x="24412659" y="14507029"/>
          <a:ext cx="552854" cy="450808"/>
          <a:chOff x="20753630" y="12121307"/>
          <a:chExt cx="551664" cy="493746"/>
        </a:xfrm>
      </xdr:grpSpPr>
      <xdr:sp macro="" textlink="">
        <xdr:nvSpPr>
          <xdr:cNvPr id="25" name="Right Triangle 24">
            <a:extLst>
              <a:ext uri="{FF2B5EF4-FFF2-40B4-BE49-F238E27FC236}">
                <a16:creationId xmlns:a16="http://schemas.microsoft.com/office/drawing/2014/main" id="{00000000-0008-0000-0800-00001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 name="Right Triangle 25">
            <a:extLst>
              <a:ext uri="{FF2B5EF4-FFF2-40B4-BE49-F238E27FC236}">
                <a16:creationId xmlns:a16="http://schemas.microsoft.com/office/drawing/2014/main" id="{00000000-0008-0000-0800-00001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800-00001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28" name="Group 27">
          <a:extLst>
            <a:ext uri="{FF2B5EF4-FFF2-40B4-BE49-F238E27FC236}">
              <a16:creationId xmlns:a16="http://schemas.microsoft.com/office/drawing/2014/main" id="{00000000-0008-0000-0800-00001C000000}"/>
            </a:ext>
          </a:extLst>
        </xdr:cNvPr>
        <xdr:cNvGrpSpPr/>
      </xdr:nvGrpSpPr>
      <xdr:grpSpPr>
        <a:xfrm>
          <a:off x="24408849" y="14942342"/>
          <a:ext cx="552854" cy="431474"/>
          <a:chOff x="20753630" y="12121307"/>
          <a:chExt cx="551664" cy="493746"/>
        </a:xfrm>
      </xdr:grpSpPr>
      <xdr:sp macro="" textlink="">
        <xdr:nvSpPr>
          <xdr:cNvPr id="29" name="Right Triangle 28">
            <a:extLst>
              <a:ext uri="{FF2B5EF4-FFF2-40B4-BE49-F238E27FC236}">
                <a16:creationId xmlns:a16="http://schemas.microsoft.com/office/drawing/2014/main" id="{00000000-0008-0000-0800-00001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ight Triangle 29">
            <a:extLst>
              <a:ext uri="{FF2B5EF4-FFF2-40B4-BE49-F238E27FC236}">
                <a16:creationId xmlns:a16="http://schemas.microsoft.com/office/drawing/2014/main" id="{00000000-0008-0000-0800-00001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extLst>
              <a:ext uri="{FF2B5EF4-FFF2-40B4-BE49-F238E27FC236}">
                <a16:creationId xmlns:a16="http://schemas.microsoft.com/office/drawing/2014/main" id="{00000000-0008-0000-0800-00001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32" name="Group 31">
          <a:extLst>
            <a:ext uri="{FF2B5EF4-FFF2-40B4-BE49-F238E27FC236}">
              <a16:creationId xmlns:a16="http://schemas.microsoft.com/office/drawing/2014/main" id="{00000000-0008-0000-0800-000020000000}"/>
            </a:ext>
          </a:extLst>
        </xdr:cNvPr>
        <xdr:cNvGrpSpPr/>
      </xdr:nvGrpSpPr>
      <xdr:grpSpPr>
        <a:xfrm>
          <a:off x="24412659" y="13641227"/>
          <a:ext cx="552854" cy="448620"/>
          <a:chOff x="20753630" y="12121307"/>
          <a:chExt cx="551664" cy="493746"/>
        </a:xfrm>
      </xdr:grpSpPr>
      <xdr:sp macro="" textlink="">
        <xdr:nvSpPr>
          <xdr:cNvPr id="33" name="Right Triangle 32">
            <a:extLst>
              <a:ext uri="{FF2B5EF4-FFF2-40B4-BE49-F238E27FC236}">
                <a16:creationId xmlns:a16="http://schemas.microsoft.com/office/drawing/2014/main" id="{00000000-0008-0000-0800-00002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 name="Right Triangle 33">
            <a:extLst>
              <a:ext uri="{FF2B5EF4-FFF2-40B4-BE49-F238E27FC236}">
                <a16:creationId xmlns:a16="http://schemas.microsoft.com/office/drawing/2014/main" id="{00000000-0008-0000-0800-00002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 name="Rectangle 34">
            <a:extLst>
              <a:ext uri="{FF2B5EF4-FFF2-40B4-BE49-F238E27FC236}">
                <a16:creationId xmlns:a16="http://schemas.microsoft.com/office/drawing/2014/main" id="{00000000-0008-0000-0800-00002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36" name="Group 35">
          <a:extLst>
            <a:ext uri="{FF2B5EF4-FFF2-40B4-BE49-F238E27FC236}">
              <a16:creationId xmlns:a16="http://schemas.microsoft.com/office/drawing/2014/main" id="{00000000-0008-0000-0800-000024000000}"/>
            </a:ext>
          </a:extLst>
        </xdr:cNvPr>
        <xdr:cNvGrpSpPr/>
      </xdr:nvGrpSpPr>
      <xdr:grpSpPr>
        <a:xfrm>
          <a:off x="24412659" y="13194800"/>
          <a:ext cx="552854" cy="444606"/>
          <a:chOff x="20753630" y="12121307"/>
          <a:chExt cx="551664" cy="493746"/>
        </a:xfrm>
      </xdr:grpSpPr>
      <xdr:sp macro="" textlink="">
        <xdr:nvSpPr>
          <xdr:cNvPr id="37" name="Right Triangle 36">
            <a:extLst>
              <a:ext uri="{FF2B5EF4-FFF2-40B4-BE49-F238E27FC236}">
                <a16:creationId xmlns:a16="http://schemas.microsoft.com/office/drawing/2014/main" id="{00000000-0008-0000-0800-00002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8" name="Right Triangle 37">
            <a:extLst>
              <a:ext uri="{FF2B5EF4-FFF2-40B4-BE49-F238E27FC236}">
                <a16:creationId xmlns:a16="http://schemas.microsoft.com/office/drawing/2014/main" id="{00000000-0008-0000-0800-00002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9" name="Rectangle 38">
            <a:extLst>
              <a:ext uri="{FF2B5EF4-FFF2-40B4-BE49-F238E27FC236}">
                <a16:creationId xmlns:a16="http://schemas.microsoft.com/office/drawing/2014/main" id="{00000000-0008-0000-0800-00002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40" name="Group 39">
          <a:extLst>
            <a:ext uri="{FF2B5EF4-FFF2-40B4-BE49-F238E27FC236}">
              <a16:creationId xmlns:a16="http://schemas.microsoft.com/office/drawing/2014/main" id="{00000000-0008-0000-0800-000028000000}"/>
            </a:ext>
          </a:extLst>
        </xdr:cNvPr>
        <xdr:cNvGrpSpPr/>
      </xdr:nvGrpSpPr>
      <xdr:grpSpPr>
        <a:xfrm>
          <a:off x="24412659" y="12738459"/>
          <a:ext cx="552854" cy="472493"/>
          <a:chOff x="20753630" y="12121307"/>
          <a:chExt cx="551664" cy="493746"/>
        </a:xfrm>
      </xdr:grpSpPr>
      <xdr:sp macro="" textlink="">
        <xdr:nvSpPr>
          <xdr:cNvPr id="41" name="Right Triangle 40">
            <a:extLst>
              <a:ext uri="{FF2B5EF4-FFF2-40B4-BE49-F238E27FC236}">
                <a16:creationId xmlns:a16="http://schemas.microsoft.com/office/drawing/2014/main" id="{00000000-0008-0000-0800-000029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2" name="Right Triangle 41">
            <a:extLst>
              <a:ext uri="{FF2B5EF4-FFF2-40B4-BE49-F238E27FC236}">
                <a16:creationId xmlns:a16="http://schemas.microsoft.com/office/drawing/2014/main" id="{00000000-0008-0000-0800-00002A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3" name="Rectangle 42">
            <a:extLst>
              <a:ext uri="{FF2B5EF4-FFF2-40B4-BE49-F238E27FC236}">
                <a16:creationId xmlns:a16="http://schemas.microsoft.com/office/drawing/2014/main" id="{00000000-0008-0000-0800-00002B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44" name="Group 43">
          <a:extLst>
            <a:ext uri="{FF2B5EF4-FFF2-40B4-BE49-F238E27FC236}">
              <a16:creationId xmlns:a16="http://schemas.microsoft.com/office/drawing/2014/main" id="{00000000-0008-0000-0800-00002C000000}"/>
            </a:ext>
          </a:extLst>
        </xdr:cNvPr>
        <xdr:cNvGrpSpPr/>
      </xdr:nvGrpSpPr>
      <xdr:grpSpPr>
        <a:xfrm>
          <a:off x="24408849" y="12310077"/>
          <a:ext cx="552854" cy="465562"/>
          <a:chOff x="20753630" y="12121307"/>
          <a:chExt cx="551664" cy="493746"/>
        </a:xfrm>
      </xdr:grpSpPr>
      <xdr:sp macro="" textlink="">
        <xdr:nvSpPr>
          <xdr:cNvPr id="45" name="Right Triangle 44">
            <a:extLst>
              <a:ext uri="{FF2B5EF4-FFF2-40B4-BE49-F238E27FC236}">
                <a16:creationId xmlns:a16="http://schemas.microsoft.com/office/drawing/2014/main" id="{00000000-0008-0000-0800-00002D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6" name="Right Triangle 45">
            <a:extLst>
              <a:ext uri="{FF2B5EF4-FFF2-40B4-BE49-F238E27FC236}">
                <a16:creationId xmlns:a16="http://schemas.microsoft.com/office/drawing/2014/main" id="{00000000-0008-0000-0800-00002E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7" name="Rectangle 46">
            <a:extLst>
              <a:ext uri="{FF2B5EF4-FFF2-40B4-BE49-F238E27FC236}">
                <a16:creationId xmlns:a16="http://schemas.microsoft.com/office/drawing/2014/main" id="{00000000-0008-0000-0800-00002F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48" name="Group 47">
          <a:extLst>
            <a:ext uri="{FF2B5EF4-FFF2-40B4-BE49-F238E27FC236}">
              <a16:creationId xmlns:a16="http://schemas.microsoft.com/office/drawing/2014/main" id="{00000000-0008-0000-0800-000030000000}"/>
            </a:ext>
          </a:extLst>
        </xdr:cNvPr>
        <xdr:cNvGrpSpPr/>
      </xdr:nvGrpSpPr>
      <xdr:grpSpPr>
        <a:xfrm>
          <a:off x="24412659" y="11879344"/>
          <a:ext cx="552854" cy="462441"/>
          <a:chOff x="20753630" y="12121307"/>
          <a:chExt cx="551664" cy="493746"/>
        </a:xfrm>
      </xdr:grpSpPr>
      <xdr:sp macro="" textlink="">
        <xdr:nvSpPr>
          <xdr:cNvPr id="49" name="Right Triangle 48">
            <a:extLst>
              <a:ext uri="{FF2B5EF4-FFF2-40B4-BE49-F238E27FC236}">
                <a16:creationId xmlns:a16="http://schemas.microsoft.com/office/drawing/2014/main" id="{00000000-0008-0000-0800-000031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0" name="Right Triangle 49">
            <a:extLst>
              <a:ext uri="{FF2B5EF4-FFF2-40B4-BE49-F238E27FC236}">
                <a16:creationId xmlns:a16="http://schemas.microsoft.com/office/drawing/2014/main" id="{00000000-0008-0000-0800-000032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Rectangle 50">
            <a:extLst>
              <a:ext uri="{FF2B5EF4-FFF2-40B4-BE49-F238E27FC236}">
                <a16:creationId xmlns:a16="http://schemas.microsoft.com/office/drawing/2014/main" id="{00000000-0008-0000-0800-000033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52" name="Group 51">
          <a:extLst>
            <a:ext uri="{FF2B5EF4-FFF2-40B4-BE49-F238E27FC236}">
              <a16:creationId xmlns:a16="http://schemas.microsoft.com/office/drawing/2014/main" id="{00000000-0008-0000-0800-000034000000}"/>
            </a:ext>
          </a:extLst>
        </xdr:cNvPr>
        <xdr:cNvGrpSpPr/>
      </xdr:nvGrpSpPr>
      <xdr:grpSpPr>
        <a:xfrm>
          <a:off x="24408849" y="11421982"/>
          <a:ext cx="552854" cy="466899"/>
          <a:chOff x="20753630" y="12121307"/>
          <a:chExt cx="551664" cy="493746"/>
        </a:xfrm>
      </xdr:grpSpPr>
      <xdr:sp macro="" textlink="">
        <xdr:nvSpPr>
          <xdr:cNvPr id="53" name="Right Triangle 52">
            <a:extLst>
              <a:ext uri="{FF2B5EF4-FFF2-40B4-BE49-F238E27FC236}">
                <a16:creationId xmlns:a16="http://schemas.microsoft.com/office/drawing/2014/main" id="{00000000-0008-0000-0800-000035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4" name="Right Triangle 53">
            <a:extLst>
              <a:ext uri="{FF2B5EF4-FFF2-40B4-BE49-F238E27FC236}">
                <a16:creationId xmlns:a16="http://schemas.microsoft.com/office/drawing/2014/main" id="{00000000-0008-0000-0800-000036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5" name="Rectangle 54">
            <a:extLst>
              <a:ext uri="{FF2B5EF4-FFF2-40B4-BE49-F238E27FC236}">
                <a16:creationId xmlns:a16="http://schemas.microsoft.com/office/drawing/2014/main" id="{00000000-0008-0000-0800-000037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19</xdr:col>
      <xdr:colOff>952500</xdr:colOff>
      <xdr:row>41</xdr:row>
      <xdr:rowOff>97043</xdr:rowOff>
    </xdr:from>
    <xdr:to>
      <xdr:col>20</xdr:col>
      <xdr:colOff>11206</xdr:colOff>
      <xdr:row>60</xdr:row>
      <xdr:rowOff>91733</xdr:rowOff>
    </xdr:to>
    <xdr:sp macro="" textlink="">
      <xdr:nvSpPr>
        <xdr:cNvPr id="56" name="Rectangle 55">
          <a:extLst>
            <a:ext uri="{FF2B5EF4-FFF2-40B4-BE49-F238E27FC236}">
              <a16:creationId xmlns:a16="http://schemas.microsoft.com/office/drawing/2014/main" id="{00000000-0008-0000-0800-000038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548724</xdr:colOff>
      <xdr:row>54</xdr:row>
      <xdr:rowOff>28299</xdr:rowOff>
    </xdr:from>
    <xdr:to>
      <xdr:col>18</xdr:col>
      <xdr:colOff>511028</xdr:colOff>
      <xdr:row>56</xdr:row>
      <xdr:rowOff>54292</xdr:rowOff>
    </xdr:to>
    <xdr:grpSp>
      <xdr:nvGrpSpPr>
        <xdr:cNvPr id="57" name="Group 56">
          <a:extLst>
            <a:ext uri="{FF2B5EF4-FFF2-40B4-BE49-F238E27FC236}">
              <a16:creationId xmlns:a16="http://schemas.microsoft.com/office/drawing/2014/main" id="{00000000-0008-0000-0800-000039000000}"/>
            </a:ext>
          </a:extLst>
        </xdr:cNvPr>
        <xdr:cNvGrpSpPr/>
      </xdr:nvGrpSpPr>
      <xdr:grpSpPr>
        <a:xfrm>
          <a:off x="24408849" y="14068149"/>
          <a:ext cx="552854" cy="454618"/>
          <a:chOff x="20753630" y="12121307"/>
          <a:chExt cx="551664" cy="493746"/>
        </a:xfrm>
      </xdr:grpSpPr>
      <xdr:sp macro="" textlink="">
        <xdr:nvSpPr>
          <xdr:cNvPr id="58" name="Right Triangle 57">
            <a:extLst>
              <a:ext uri="{FF2B5EF4-FFF2-40B4-BE49-F238E27FC236}">
                <a16:creationId xmlns:a16="http://schemas.microsoft.com/office/drawing/2014/main" id="{00000000-0008-0000-0800-00003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Right Triangle 58">
            <a:extLst>
              <a:ext uri="{FF2B5EF4-FFF2-40B4-BE49-F238E27FC236}">
                <a16:creationId xmlns:a16="http://schemas.microsoft.com/office/drawing/2014/main" id="{00000000-0008-0000-0800-00003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0" name="Rectangle 59">
            <a:extLst>
              <a:ext uri="{FF2B5EF4-FFF2-40B4-BE49-F238E27FC236}">
                <a16:creationId xmlns:a16="http://schemas.microsoft.com/office/drawing/2014/main" id="{00000000-0008-0000-0800-00003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56</xdr:row>
      <xdr:rowOff>38554</xdr:rowOff>
    </xdr:from>
    <xdr:to>
      <xdr:col>18</xdr:col>
      <xdr:colOff>514838</xdr:colOff>
      <xdr:row>58</xdr:row>
      <xdr:rowOff>70262</xdr:rowOff>
    </xdr:to>
    <xdr:grpSp>
      <xdr:nvGrpSpPr>
        <xdr:cNvPr id="61" name="Group 60">
          <a:extLst>
            <a:ext uri="{FF2B5EF4-FFF2-40B4-BE49-F238E27FC236}">
              <a16:creationId xmlns:a16="http://schemas.microsoft.com/office/drawing/2014/main" id="{00000000-0008-0000-0800-00003D000000}"/>
            </a:ext>
          </a:extLst>
        </xdr:cNvPr>
        <xdr:cNvGrpSpPr/>
      </xdr:nvGrpSpPr>
      <xdr:grpSpPr>
        <a:xfrm>
          <a:off x="24412659" y="14507029"/>
          <a:ext cx="552854" cy="450808"/>
          <a:chOff x="20753630" y="12121307"/>
          <a:chExt cx="551664" cy="493746"/>
        </a:xfrm>
      </xdr:grpSpPr>
      <xdr:sp macro="" textlink="">
        <xdr:nvSpPr>
          <xdr:cNvPr id="62" name="Right Triangle 61">
            <a:extLst>
              <a:ext uri="{FF2B5EF4-FFF2-40B4-BE49-F238E27FC236}">
                <a16:creationId xmlns:a16="http://schemas.microsoft.com/office/drawing/2014/main" id="{00000000-0008-0000-0800-00003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3" name="Right Triangle 62">
            <a:extLst>
              <a:ext uri="{FF2B5EF4-FFF2-40B4-BE49-F238E27FC236}">
                <a16:creationId xmlns:a16="http://schemas.microsoft.com/office/drawing/2014/main" id="{00000000-0008-0000-0800-00003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4" name="Rectangle 63">
            <a:extLst>
              <a:ext uri="{FF2B5EF4-FFF2-40B4-BE49-F238E27FC236}">
                <a16:creationId xmlns:a16="http://schemas.microsoft.com/office/drawing/2014/main" id="{00000000-0008-0000-0800-00004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58</xdr:row>
      <xdr:rowOff>54767</xdr:rowOff>
    </xdr:from>
    <xdr:to>
      <xdr:col>18</xdr:col>
      <xdr:colOff>511028</xdr:colOff>
      <xdr:row>60</xdr:row>
      <xdr:rowOff>48091</xdr:rowOff>
    </xdr:to>
    <xdr:grpSp>
      <xdr:nvGrpSpPr>
        <xdr:cNvPr id="65" name="Group 64">
          <a:extLst>
            <a:ext uri="{FF2B5EF4-FFF2-40B4-BE49-F238E27FC236}">
              <a16:creationId xmlns:a16="http://schemas.microsoft.com/office/drawing/2014/main" id="{00000000-0008-0000-0800-000041000000}"/>
            </a:ext>
          </a:extLst>
        </xdr:cNvPr>
        <xdr:cNvGrpSpPr/>
      </xdr:nvGrpSpPr>
      <xdr:grpSpPr>
        <a:xfrm>
          <a:off x="24408849" y="14942342"/>
          <a:ext cx="552854" cy="431474"/>
          <a:chOff x="20753630" y="12121307"/>
          <a:chExt cx="551664" cy="493746"/>
        </a:xfrm>
      </xdr:grpSpPr>
      <xdr:sp macro="" textlink="">
        <xdr:nvSpPr>
          <xdr:cNvPr id="66" name="Right Triangle 65">
            <a:extLst>
              <a:ext uri="{FF2B5EF4-FFF2-40B4-BE49-F238E27FC236}">
                <a16:creationId xmlns:a16="http://schemas.microsoft.com/office/drawing/2014/main" id="{00000000-0008-0000-0800-00004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7" name="Right Triangle 66">
            <a:extLst>
              <a:ext uri="{FF2B5EF4-FFF2-40B4-BE49-F238E27FC236}">
                <a16:creationId xmlns:a16="http://schemas.microsoft.com/office/drawing/2014/main" id="{00000000-0008-0000-0800-00004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8" name="Rectangle 67">
            <a:extLst>
              <a:ext uri="{FF2B5EF4-FFF2-40B4-BE49-F238E27FC236}">
                <a16:creationId xmlns:a16="http://schemas.microsoft.com/office/drawing/2014/main" id="{00000000-0008-0000-0800-00004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52</xdr:row>
      <xdr:rowOff>58577</xdr:rowOff>
    </xdr:from>
    <xdr:to>
      <xdr:col>18</xdr:col>
      <xdr:colOff>514838</xdr:colOff>
      <xdr:row>54</xdr:row>
      <xdr:rowOff>49997</xdr:rowOff>
    </xdr:to>
    <xdr:grpSp>
      <xdr:nvGrpSpPr>
        <xdr:cNvPr id="69" name="Group 68">
          <a:extLst>
            <a:ext uri="{FF2B5EF4-FFF2-40B4-BE49-F238E27FC236}">
              <a16:creationId xmlns:a16="http://schemas.microsoft.com/office/drawing/2014/main" id="{00000000-0008-0000-0800-000045000000}"/>
            </a:ext>
          </a:extLst>
        </xdr:cNvPr>
        <xdr:cNvGrpSpPr/>
      </xdr:nvGrpSpPr>
      <xdr:grpSpPr>
        <a:xfrm>
          <a:off x="24412659" y="13641227"/>
          <a:ext cx="552854" cy="448620"/>
          <a:chOff x="20753630" y="12121307"/>
          <a:chExt cx="551664" cy="493746"/>
        </a:xfrm>
      </xdr:grpSpPr>
      <xdr:sp macro="" textlink="">
        <xdr:nvSpPr>
          <xdr:cNvPr id="70" name="Right Triangle 69">
            <a:extLst>
              <a:ext uri="{FF2B5EF4-FFF2-40B4-BE49-F238E27FC236}">
                <a16:creationId xmlns:a16="http://schemas.microsoft.com/office/drawing/2014/main" id="{00000000-0008-0000-0800-00004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1" name="Right Triangle 70">
            <a:extLst>
              <a:ext uri="{FF2B5EF4-FFF2-40B4-BE49-F238E27FC236}">
                <a16:creationId xmlns:a16="http://schemas.microsoft.com/office/drawing/2014/main" id="{00000000-0008-0000-0800-00004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 name="Rectangle 71">
            <a:extLst>
              <a:ext uri="{FF2B5EF4-FFF2-40B4-BE49-F238E27FC236}">
                <a16:creationId xmlns:a16="http://schemas.microsoft.com/office/drawing/2014/main" id="{00000000-0008-0000-0800-00004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50</xdr:row>
      <xdr:rowOff>50300</xdr:rowOff>
    </xdr:from>
    <xdr:to>
      <xdr:col>18</xdr:col>
      <xdr:colOff>514838</xdr:colOff>
      <xdr:row>52</xdr:row>
      <xdr:rowOff>56756</xdr:rowOff>
    </xdr:to>
    <xdr:grpSp>
      <xdr:nvGrpSpPr>
        <xdr:cNvPr id="73" name="Group 72">
          <a:extLst>
            <a:ext uri="{FF2B5EF4-FFF2-40B4-BE49-F238E27FC236}">
              <a16:creationId xmlns:a16="http://schemas.microsoft.com/office/drawing/2014/main" id="{00000000-0008-0000-0800-000049000000}"/>
            </a:ext>
          </a:extLst>
        </xdr:cNvPr>
        <xdr:cNvGrpSpPr/>
      </xdr:nvGrpSpPr>
      <xdr:grpSpPr>
        <a:xfrm>
          <a:off x="24412659" y="13194800"/>
          <a:ext cx="552854" cy="444606"/>
          <a:chOff x="20753630" y="12121307"/>
          <a:chExt cx="551664" cy="493746"/>
        </a:xfrm>
      </xdr:grpSpPr>
      <xdr:sp macro="" textlink="">
        <xdr:nvSpPr>
          <xdr:cNvPr id="74" name="Right Triangle 73">
            <a:extLst>
              <a:ext uri="{FF2B5EF4-FFF2-40B4-BE49-F238E27FC236}">
                <a16:creationId xmlns:a16="http://schemas.microsoft.com/office/drawing/2014/main" id="{00000000-0008-0000-0800-00004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5" name="Right Triangle 74">
            <a:extLst>
              <a:ext uri="{FF2B5EF4-FFF2-40B4-BE49-F238E27FC236}">
                <a16:creationId xmlns:a16="http://schemas.microsoft.com/office/drawing/2014/main" id="{00000000-0008-0000-0800-00004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6" name="Rectangle 75">
            <a:extLst>
              <a:ext uri="{FF2B5EF4-FFF2-40B4-BE49-F238E27FC236}">
                <a16:creationId xmlns:a16="http://schemas.microsoft.com/office/drawing/2014/main" id="{00000000-0008-0000-0800-00004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48</xdr:row>
      <xdr:rowOff>22584</xdr:rowOff>
    </xdr:from>
    <xdr:to>
      <xdr:col>18</xdr:col>
      <xdr:colOff>514838</xdr:colOff>
      <xdr:row>50</xdr:row>
      <xdr:rowOff>66452</xdr:rowOff>
    </xdr:to>
    <xdr:grpSp>
      <xdr:nvGrpSpPr>
        <xdr:cNvPr id="77" name="Group 76">
          <a:extLst>
            <a:ext uri="{FF2B5EF4-FFF2-40B4-BE49-F238E27FC236}">
              <a16:creationId xmlns:a16="http://schemas.microsoft.com/office/drawing/2014/main" id="{00000000-0008-0000-0800-00004D000000}"/>
            </a:ext>
          </a:extLst>
        </xdr:cNvPr>
        <xdr:cNvGrpSpPr/>
      </xdr:nvGrpSpPr>
      <xdr:grpSpPr>
        <a:xfrm>
          <a:off x="24412659" y="12738459"/>
          <a:ext cx="552854" cy="472493"/>
          <a:chOff x="20753630" y="12121307"/>
          <a:chExt cx="551664" cy="493746"/>
        </a:xfrm>
      </xdr:grpSpPr>
      <xdr:sp macro="" textlink="">
        <xdr:nvSpPr>
          <xdr:cNvPr id="78" name="Right Triangle 77">
            <a:extLst>
              <a:ext uri="{FF2B5EF4-FFF2-40B4-BE49-F238E27FC236}">
                <a16:creationId xmlns:a16="http://schemas.microsoft.com/office/drawing/2014/main" id="{00000000-0008-0000-0800-00004E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9" name="Right Triangle 78">
            <a:extLst>
              <a:ext uri="{FF2B5EF4-FFF2-40B4-BE49-F238E27FC236}">
                <a16:creationId xmlns:a16="http://schemas.microsoft.com/office/drawing/2014/main" id="{00000000-0008-0000-0800-00004F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0" name="Rectangle 79">
            <a:extLst>
              <a:ext uri="{FF2B5EF4-FFF2-40B4-BE49-F238E27FC236}">
                <a16:creationId xmlns:a16="http://schemas.microsoft.com/office/drawing/2014/main" id="{00000000-0008-0000-0800-000050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46</xdr:row>
      <xdr:rowOff>32352</xdr:rowOff>
    </xdr:from>
    <xdr:to>
      <xdr:col>18</xdr:col>
      <xdr:colOff>511028</xdr:colOff>
      <xdr:row>48</xdr:row>
      <xdr:rowOff>59764</xdr:rowOff>
    </xdr:to>
    <xdr:grpSp>
      <xdr:nvGrpSpPr>
        <xdr:cNvPr id="81" name="Group 80">
          <a:extLst>
            <a:ext uri="{FF2B5EF4-FFF2-40B4-BE49-F238E27FC236}">
              <a16:creationId xmlns:a16="http://schemas.microsoft.com/office/drawing/2014/main" id="{00000000-0008-0000-0800-000051000000}"/>
            </a:ext>
          </a:extLst>
        </xdr:cNvPr>
        <xdr:cNvGrpSpPr/>
      </xdr:nvGrpSpPr>
      <xdr:grpSpPr>
        <a:xfrm>
          <a:off x="24408849" y="12310077"/>
          <a:ext cx="552854" cy="465562"/>
          <a:chOff x="20753630" y="12121307"/>
          <a:chExt cx="551664" cy="493746"/>
        </a:xfrm>
      </xdr:grpSpPr>
      <xdr:sp macro="" textlink="">
        <xdr:nvSpPr>
          <xdr:cNvPr id="82" name="Right Triangle 81">
            <a:extLst>
              <a:ext uri="{FF2B5EF4-FFF2-40B4-BE49-F238E27FC236}">
                <a16:creationId xmlns:a16="http://schemas.microsoft.com/office/drawing/2014/main" id="{00000000-0008-0000-0800-000052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3" name="Right Triangle 82">
            <a:extLst>
              <a:ext uri="{FF2B5EF4-FFF2-40B4-BE49-F238E27FC236}">
                <a16:creationId xmlns:a16="http://schemas.microsoft.com/office/drawing/2014/main" id="{00000000-0008-0000-0800-000053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4" name="Rectangle 83">
            <a:extLst>
              <a:ext uri="{FF2B5EF4-FFF2-40B4-BE49-F238E27FC236}">
                <a16:creationId xmlns:a16="http://schemas.microsoft.com/office/drawing/2014/main" id="{00000000-0008-0000-0800-000054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552534</xdr:colOff>
      <xdr:row>44</xdr:row>
      <xdr:rowOff>58819</xdr:rowOff>
    </xdr:from>
    <xdr:to>
      <xdr:col>18</xdr:col>
      <xdr:colOff>514838</xdr:colOff>
      <xdr:row>46</xdr:row>
      <xdr:rowOff>64060</xdr:rowOff>
    </xdr:to>
    <xdr:grpSp>
      <xdr:nvGrpSpPr>
        <xdr:cNvPr id="85" name="Group 84">
          <a:extLst>
            <a:ext uri="{FF2B5EF4-FFF2-40B4-BE49-F238E27FC236}">
              <a16:creationId xmlns:a16="http://schemas.microsoft.com/office/drawing/2014/main" id="{00000000-0008-0000-0800-000055000000}"/>
            </a:ext>
          </a:extLst>
        </xdr:cNvPr>
        <xdr:cNvGrpSpPr/>
      </xdr:nvGrpSpPr>
      <xdr:grpSpPr>
        <a:xfrm>
          <a:off x="24412659" y="11879344"/>
          <a:ext cx="552854" cy="462441"/>
          <a:chOff x="20753630" y="12121307"/>
          <a:chExt cx="551664" cy="493746"/>
        </a:xfrm>
      </xdr:grpSpPr>
      <xdr:sp macro="" textlink="">
        <xdr:nvSpPr>
          <xdr:cNvPr id="86" name="Right Triangle 85">
            <a:extLst>
              <a:ext uri="{FF2B5EF4-FFF2-40B4-BE49-F238E27FC236}">
                <a16:creationId xmlns:a16="http://schemas.microsoft.com/office/drawing/2014/main" id="{00000000-0008-0000-0800-000056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7" name="Right Triangle 86">
            <a:extLst>
              <a:ext uri="{FF2B5EF4-FFF2-40B4-BE49-F238E27FC236}">
                <a16:creationId xmlns:a16="http://schemas.microsoft.com/office/drawing/2014/main" id="{00000000-0008-0000-0800-000057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8" name="Rectangle 87">
            <a:extLst>
              <a:ext uri="{FF2B5EF4-FFF2-40B4-BE49-F238E27FC236}">
                <a16:creationId xmlns:a16="http://schemas.microsoft.com/office/drawing/2014/main" id="{00000000-0008-0000-0800-000058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17</xdr:col>
      <xdr:colOff>548724</xdr:colOff>
      <xdr:row>42</xdr:row>
      <xdr:rowOff>115807</xdr:rowOff>
    </xdr:from>
    <xdr:to>
      <xdr:col>18</xdr:col>
      <xdr:colOff>511028</xdr:colOff>
      <xdr:row>44</xdr:row>
      <xdr:rowOff>68356</xdr:rowOff>
    </xdr:to>
    <xdr:grpSp>
      <xdr:nvGrpSpPr>
        <xdr:cNvPr id="89" name="Group 88">
          <a:extLst>
            <a:ext uri="{FF2B5EF4-FFF2-40B4-BE49-F238E27FC236}">
              <a16:creationId xmlns:a16="http://schemas.microsoft.com/office/drawing/2014/main" id="{00000000-0008-0000-0800-000059000000}"/>
            </a:ext>
          </a:extLst>
        </xdr:cNvPr>
        <xdr:cNvGrpSpPr/>
      </xdr:nvGrpSpPr>
      <xdr:grpSpPr>
        <a:xfrm>
          <a:off x="24408849" y="11421982"/>
          <a:ext cx="552854" cy="466899"/>
          <a:chOff x="20753630" y="12121307"/>
          <a:chExt cx="551664" cy="493746"/>
        </a:xfrm>
      </xdr:grpSpPr>
      <xdr:sp macro="" textlink="">
        <xdr:nvSpPr>
          <xdr:cNvPr id="90" name="Right Triangle 89">
            <a:extLst>
              <a:ext uri="{FF2B5EF4-FFF2-40B4-BE49-F238E27FC236}">
                <a16:creationId xmlns:a16="http://schemas.microsoft.com/office/drawing/2014/main" id="{00000000-0008-0000-0800-00005A000000}"/>
              </a:ext>
            </a:extLst>
          </xdr:cNvPr>
          <xdr:cNvSpPr/>
        </xdr:nvSpPr>
        <xdr:spPr>
          <a:xfrm>
            <a:off x="20982520" y="12308743"/>
            <a:ext cx="322505" cy="30631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1" name="Right Triangle 90">
            <a:extLst>
              <a:ext uri="{FF2B5EF4-FFF2-40B4-BE49-F238E27FC236}">
                <a16:creationId xmlns:a16="http://schemas.microsoft.com/office/drawing/2014/main" id="{00000000-0008-0000-0800-00005B000000}"/>
              </a:ext>
            </a:extLst>
          </xdr:cNvPr>
          <xdr:cNvSpPr/>
        </xdr:nvSpPr>
        <xdr:spPr>
          <a:xfrm flipV="1">
            <a:off x="20982789" y="12131658"/>
            <a:ext cx="322505" cy="318916"/>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2" name="Rectangle 91">
            <a:extLst>
              <a:ext uri="{FF2B5EF4-FFF2-40B4-BE49-F238E27FC236}">
                <a16:creationId xmlns:a16="http://schemas.microsoft.com/office/drawing/2014/main" id="{00000000-0008-0000-0800-00005C000000}"/>
              </a:ext>
            </a:extLst>
          </xdr:cNvPr>
          <xdr:cNvSpPr/>
        </xdr:nvSpPr>
        <xdr:spPr>
          <a:xfrm>
            <a:off x="20753630" y="12121307"/>
            <a:ext cx="265737" cy="4929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pSp>
    <xdr:clientData/>
  </xdr:twoCellAnchor>
  <xdr:twoCellAnchor>
    <xdr:from>
      <xdr:col>4</xdr:col>
      <xdr:colOff>1496786</xdr:colOff>
      <xdr:row>53</xdr:row>
      <xdr:rowOff>258536</xdr:rowOff>
    </xdr:from>
    <xdr:to>
      <xdr:col>11</xdr:col>
      <xdr:colOff>1230992</xdr:colOff>
      <xdr:row>55</xdr:row>
      <xdr:rowOff>242337</xdr:rowOff>
    </xdr:to>
    <xdr:sp macro="" textlink="$AF$37">
      <xdr:nvSpPr>
        <xdr:cNvPr id="93" name="TextBox 92">
          <a:extLst>
            <a:ext uri="{FF2B5EF4-FFF2-40B4-BE49-F238E27FC236}">
              <a16:creationId xmlns:a16="http://schemas.microsoft.com/office/drawing/2014/main" id="{00000000-0008-0000-0800-00005D000000}"/>
            </a:ext>
          </a:extLst>
        </xdr:cNvPr>
        <xdr:cNvSpPr txBox="1"/>
      </xdr:nvSpPr>
      <xdr:spPr>
        <a:xfrm>
          <a:off x="8669111" y="13955486"/>
          <a:ext cx="10497456" cy="41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Scheme performance against targets:</a:t>
          </a:r>
        </a:p>
      </xdr:txBody>
    </xdr:sp>
    <xdr:clientData/>
  </xdr:twoCellAnchor>
  <xdr:twoCellAnchor>
    <xdr:from>
      <xdr:col>12</xdr:col>
      <xdr:colOff>0</xdr:colOff>
      <xdr:row>38</xdr:row>
      <xdr:rowOff>683559</xdr:rowOff>
    </xdr:from>
    <xdr:to>
      <xdr:col>19</xdr:col>
      <xdr:colOff>1194954</xdr:colOff>
      <xdr:row>64</xdr:row>
      <xdr:rowOff>375009</xdr:rowOff>
    </xdr:to>
    <xdr:grpSp>
      <xdr:nvGrpSpPr>
        <xdr:cNvPr id="94" name="Group 93">
          <a:extLst>
            <a:ext uri="{FF2B5EF4-FFF2-40B4-BE49-F238E27FC236}">
              <a16:creationId xmlns:a16="http://schemas.microsoft.com/office/drawing/2014/main" id="{00000000-0008-0000-0800-00005E000000}"/>
            </a:ext>
          </a:extLst>
        </xdr:cNvPr>
        <xdr:cNvGrpSpPr/>
      </xdr:nvGrpSpPr>
      <xdr:grpSpPr>
        <a:xfrm>
          <a:off x="19707225" y="10513359"/>
          <a:ext cx="6528954" cy="6101775"/>
          <a:chOff x="16056429" y="10630380"/>
          <a:chExt cx="5916632" cy="6073780"/>
        </a:xfrm>
      </xdr:grpSpPr>
      <xdr:pic>
        <xdr:nvPicPr>
          <xdr:cNvPr id="95" name="Picture 94" descr="The SCORS rating system graphic">
            <a:extLst>
              <a:ext uri="{FF2B5EF4-FFF2-40B4-BE49-F238E27FC236}">
                <a16:creationId xmlns:a16="http://schemas.microsoft.com/office/drawing/2014/main" id="{00000000-0008-0000-0800-00005F000000}"/>
              </a:ext>
            </a:extLst>
          </xdr:cNvPr>
          <xdr:cNvPicPr>
            <a:picLocks noChangeAspect="1"/>
          </xdr:cNvPicPr>
        </xdr:nvPicPr>
        <xdr:blipFill rotWithShape="1">
          <a:blip xmlns:r="http://schemas.openxmlformats.org/officeDocument/2006/relationships" r:embed="rId8">
            <a:alphaModFix/>
          </a:blip>
          <a:srcRect l="2177" t="21538" r="32109" b="11700"/>
          <a:stretch/>
        </xdr:blipFill>
        <xdr:spPr>
          <a:xfrm>
            <a:off x="16159310" y="11513071"/>
            <a:ext cx="3502637" cy="4155286"/>
          </a:xfrm>
          <a:prstGeom prst="rect">
            <a:avLst/>
          </a:prstGeom>
        </xdr:spPr>
      </xdr:pic>
      <xdr:sp macro="" textlink="">
        <xdr:nvSpPr>
          <xdr:cNvPr id="96" name="Rectangle 95">
            <a:extLst>
              <a:ext uri="{FF2B5EF4-FFF2-40B4-BE49-F238E27FC236}">
                <a16:creationId xmlns:a16="http://schemas.microsoft.com/office/drawing/2014/main" id="{00000000-0008-0000-0800-000060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7" name="Picture 96">
            <a:extLst>
              <a:ext uri="{FF2B5EF4-FFF2-40B4-BE49-F238E27FC236}">
                <a16:creationId xmlns:a16="http://schemas.microsoft.com/office/drawing/2014/main" id="{00000000-0008-0000-0800-000061000000}"/>
              </a:ext>
            </a:extLst>
          </xdr:cNvPr>
          <xdr:cNvPicPr>
            <a:picLocks noChangeAspect="1"/>
          </xdr:cNvPicPr>
        </xdr:nvPicPr>
        <xdr:blipFill>
          <a:blip xmlns:r="http://schemas.openxmlformats.org/officeDocument/2006/relationships" r:embed="rId9"/>
          <a:stretch>
            <a:fillRect/>
          </a:stretch>
        </xdr:blipFill>
        <xdr:spPr>
          <a:xfrm>
            <a:off x="18188350" y="10775935"/>
            <a:ext cx="1587762" cy="484363"/>
          </a:xfrm>
          <a:prstGeom prst="rect">
            <a:avLst/>
          </a:prstGeom>
        </xdr:spPr>
      </xdr:pic>
      <xdr:cxnSp macro="">
        <xdr:nvCxnSpPr>
          <xdr:cNvPr id="98" name="Straight Connector 97">
            <a:extLst>
              <a:ext uri="{FF2B5EF4-FFF2-40B4-BE49-F238E27FC236}">
                <a16:creationId xmlns:a16="http://schemas.microsoft.com/office/drawing/2014/main" id="{00000000-0008-0000-0800-000062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1524000</xdr:colOff>
          <xdr:row>55</xdr:row>
          <xdr:rowOff>294409</xdr:rowOff>
        </xdr:from>
        <xdr:to>
          <xdr:col>9</xdr:col>
          <xdr:colOff>612321</xdr:colOff>
          <xdr:row>60</xdr:row>
          <xdr:rowOff>131123</xdr:rowOff>
        </xdr:to>
        <xdr:pic>
          <xdr:nvPicPr>
            <xdr:cNvPr id="99" name="Picture 98">
              <a:extLst>
                <a:ext uri="{FF2B5EF4-FFF2-40B4-BE49-F238E27FC236}">
                  <a16:creationId xmlns:a16="http://schemas.microsoft.com/office/drawing/2014/main" id="{00000000-0008-0000-0800-000063000000}"/>
                </a:ext>
              </a:extLst>
            </xdr:cNvPr>
            <xdr:cNvPicPr>
              <a:picLocks noChangeAspect="1" noChangeArrowheads="1"/>
              <a:extLst>
                <a:ext uri="{84589F7E-364E-4C9E-8A38-B11213B215E9}">
                  <a14:cameraTool cellRange="'Scheme 6'!$BT$73:$BV$75" spid="_x0000_s586811"/>
                </a:ext>
              </a:extLst>
            </xdr:cNvPicPr>
          </xdr:nvPicPr>
          <xdr:blipFill>
            <a:blip xmlns:r="http://schemas.openxmlformats.org/officeDocument/2006/relationships" r:embed="rId10"/>
            <a:srcRect/>
            <a:stretch>
              <a:fillRect/>
            </a:stretch>
          </xdr:blipFill>
          <xdr:spPr bwMode="auto">
            <a:xfrm>
              <a:off x="8694964" y="14309766"/>
              <a:ext cx="7048500" cy="1020536"/>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17</xdr:col>
      <xdr:colOff>80520</xdr:colOff>
      <xdr:row>9</xdr:row>
      <xdr:rowOff>53629</xdr:rowOff>
    </xdr:from>
    <xdr:to>
      <xdr:col>19</xdr:col>
      <xdr:colOff>2100548</xdr:colOff>
      <xdr:row>27</xdr:row>
      <xdr:rowOff>276743</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13606</xdr:colOff>
      <xdr:row>9</xdr:row>
      <xdr:rowOff>8828</xdr:rowOff>
    </xdr:from>
    <xdr:to>
      <xdr:col>9</xdr:col>
      <xdr:colOff>54771</xdr:colOff>
      <xdr:row>28</xdr:row>
      <xdr:rowOff>40649</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182335</xdr:colOff>
      <xdr:row>28</xdr:row>
      <xdr:rowOff>371486</xdr:rowOff>
    </xdr:from>
    <xdr:to>
      <xdr:col>8</xdr:col>
      <xdr:colOff>948107</xdr:colOff>
      <xdr:row>43</xdr:row>
      <xdr:rowOff>85397</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186792</xdr:colOff>
      <xdr:row>9</xdr:row>
      <xdr:rowOff>45690</xdr:rowOff>
    </xdr:from>
    <xdr:to>
      <xdr:col>15</xdr:col>
      <xdr:colOff>671227</xdr:colOff>
      <xdr:row>27</xdr:row>
      <xdr:rowOff>217715</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57150</xdr:colOff>
          <xdr:row>8</xdr:row>
          <xdr:rowOff>0</xdr:rowOff>
        </xdr:from>
        <xdr:to>
          <xdr:col>21</xdr:col>
          <xdr:colOff>1847850</xdr:colOff>
          <xdr:row>9</xdr:row>
          <xdr:rowOff>57150</xdr:rowOff>
        </xdr:to>
        <xdr:sp macro="" textlink="">
          <xdr:nvSpPr>
            <xdr:cNvPr id="373761" name="Button 1" descr="Print Page- PDF" hidden="1">
              <a:extLst>
                <a:ext uri="{63B3BB69-23CF-44E3-9099-C40C66FF867C}">
                  <a14:compatExt spid="_x0000_s373761"/>
                </a:ext>
                <a:ext uri="{FF2B5EF4-FFF2-40B4-BE49-F238E27FC236}">
                  <a16:creationId xmlns:a16="http://schemas.microsoft.com/office/drawing/2014/main" id="{00000000-0008-0000-0900-000001B405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1</xdr:col>
      <xdr:colOff>91950</xdr:colOff>
      <xdr:row>53</xdr:row>
      <xdr:rowOff>108402</xdr:rowOff>
    </xdr:from>
    <xdr:to>
      <xdr:col>19</xdr:col>
      <xdr:colOff>1989825</xdr:colOff>
      <xdr:row>95</xdr:row>
      <xdr:rowOff>108403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1400175</xdr:colOff>
          <xdr:row>17</xdr:row>
          <xdr:rowOff>95250</xdr:rowOff>
        </xdr:from>
        <xdr:to>
          <xdr:col>23</xdr:col>
          <xdr:colOff>504825</xdr:colOff>
          <xdr:row>18</xdr:row>
          <xdr:rowOff>152400</xdr:rowOff>
        </xdr:to>
        <xdr:sp macro="" textlink="">
          <xdr:nvSpPr>
            <xdr:cNvPr id="373778" name="Button 18" descr="Print Page- PDF" hidden="1">
              <a:extLst>
                <a:ext uri="{63B3BB69-23CF-44E3-9099-C40C66FF867C}">
                  <a14:compatExt spid="_x0000_s373778"/>
                </a:ext>
                <a:ext uri="{FF2B5EF4-FFF2-40B4-BE49-F238E27FC236}">
                  <a16:creationId xmlns:a16="http://schemas.microsoft.com/office/drawing/2014/main" id="{00000000-0008-0000-0900-000012B405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Update Charts</a:t>
              </a:r>
            </a:p>
          </xdr:txBody>
        </xdr:sp>
        <xdr:clientData fPrintsWithSheet="0"/>
      </xdr:twoCellAnchor>
    </mc:Choice>
    <mc:Fallback/>
  </mc:AlternateContent>
  <xdr:twoCellAnchor editAs="oneCell">
    <xdr:from>
      <xdr:col>20</xdr:col>
      <xdr:colOff>57150</xdr:colOff>
      <xdr:row>1</xdr:row>
      <xdr:rowOff>209550</xdr:rowOff>
    </xdr:from>
    <xdr:to>
      <xdr:col>21</xdr:col>
      <xdr:colOff>1451337</xdr:colOff>
      <xdr:row>2</xdr:row>
      <xdr:rowOff>229870</xdr:rowOff>
    </xdr:to>
    <xdr:sp macro="" textlink="">
      <xdr:nvSpPr>
        <xdr:cNvPr id="16" name="Button 1" descr="Print Page- PDF" hidden="1">
          <a:extLst>
            <a:ext uri="{63B3BB69-23CF-44E3-9099-C40C66FF867C}">
              <a14:compatExt xmlns:a14="http://schemas.microsoft.com/office/drawing/2010/main" spid="_x0000_s373761"/>
            </a:ext>
            <a:ext uri="{FF2B5EF4-FFF2-40B4-BE49-F238E27FC236}">
              <a16:creationId xmlns:a16="http://schemas.microsoft.com/office/drawing/2014/main" id="{00000000-0008-0000-0900-000010000000}"/>
            </a:ext>
          </a:extLst>
        </xdr:cNvPr>
        <xdr:cNvSpPr/>
      </xdr:nvSpPr>
      <xdr:spPr bwMode="auto">
        <a:xfrm>
          <a:off x="14620875" y="400050"/>
          <a:ext cx="1790700" cy="22987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xdr:twoCellAnchor editAs="oneCell">
    <xdr:from>
      <xdr:col>17</xdr:col>
      <xdr:colOff>367394</xdr:colOff>
      <xdr:row>1</xdr:row>
      <xdr:rowOff>312964</xdr:rowOff>
    </xdr:from>
    <xdr:to>
      <xdr:col>19</xdr:col>
      <xdr:colOff>2130255</xdr:colOff>
      <xdr:row>3</xdr:row>
      <xdr:rowOff>110951</xdr:rowOff>
    </xdr:to>
    <xdr:pic>
      <xdr:nvPicPr>
        <xdr:cNvPr id="20" name="Picture 19">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572751" y="503464"/>
          <a:ext cx="3983004" cy="659591"/>
        </a:xfrm>
        <a:prstGeom prst="rect">
          <a:avLst/>
        </a:prstGeom>
      </xdr:spPr>
    </xdr:pic>
    <xdr:clientData/>
  </xdr:twoCellAnchor>
  <xdr:twoCellAnchor editAs="oneCell">
    <xdr:from>
      <xdr:col>10</xdr:col>
      <xdr:colOff>122465</xdr:colOff>
      <xdr:row>39</xdr:row>
      <xdr:rowOff>157265</xdr:rowOff>
    </xdr:from>
    <xdr:to>
      <xdr:col>10</xdr:col>
      <xdr:colOff>605704</xdr:colOff>
      <xdr:row>41</xdr:row>
      <xdr:rowOff>34270</xdr:rowOff>
    </xdr:to>
    <xdr:pic>
      <xdr:nvPicPr>
        <xdr:cNvPr id="21" name="Picture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878286" y="9097158"/>
          <a:ext cx="454664" cy="207932"/>
        </a:xfrm>
        <a:prstGeom prst="rect">
          <a:avLst/>
        </a:prstGeom>
      </xdr:spPr>
    </xdr:pic>
    <xdr:clientData/>
  </xdr:twoCellAnchor>
  <xdr:twoCellAnchor editAs="oneCell">
    <xdr:from>
      <xdr:col>10</xdr:col>
      <xdr:colOff>128884</xdr:colOff>
      <xdr:row>36</xdr:row>
      <xdr:rowOff>39949</xdr:rowOff>
    </xdr:from>
    <xdr:to>
      <xdr:col>10</xdr:col>
      <xdr:colOff>605900</xdr:colOff>
      <xdr:row>38</xdr:row>
      <xdr:rowOff>71692</xdr:rowOff>
    </xdr:to>
    <xdr:pic>
      <xdr:nvPicPr>
        <xdr:cNvPr id="22" name="Picture 21">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884705" y="8449163"/>
          <a:ext cx="450346" cy="425112"/>
        </a:xfrm>
        <a:prstGeom prst="rect">
          <a:avLst/>
        </a:prstGeom>
      </xdr:spPr>
    </xdr:pic>
    <xdr:clientData/>
  </xdr:twoCellAnchor>
  <xdr:twoCellAnchor editAs="oneCell">
    <xdr:from>
      <xdr:col>10</xdr:col>
      <xdr:colOff>170187</xdr:colOff>
      <xdr:row>33</xdr:row>
      <xdr:rowOff>13607</xdr:rowOff>
    </xdr:from>
    <xdr:to>
      <xdr:col>10</xdr:col>
      <xdr:colOff>605022</xdr:colOff>
      <xdr:row>35</xdr:row>
      <xdr:rowOff>113424</xdr:rowOff>
    </xdr:to>
    <xdr:pic>
      <xdr:nvPicPr>
        <xdr:cNvPr id="23" name="Picture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926008" y="7810500"/>
          <a:ext cx="408165" cy="535246"/>
        </a:xfrm>
        <a:prstGeom prst="rect">
          <a:avLst/>
        </a:prstGeom>
      </xdr:spPr>
    </xdr:pic>
    <xdr:clientData/>
  </xdr:twoCellAnchor>
  <xdr:oneCellAnchor>
    <xdr:from>
      <xdr:col>20</xdr:col>
      <xdr:colOff>57150</xdr:colOff>
      <xdr:row>46</xdr:row>
      <xdr:rowOff>209550</xdr:rowOff>
    </xdr:from>
    <xdr:ext cx="1790700" cy="222250"/>
    <xdr:sp macro="" textlink="">
      <xdr:nvSpPr>
        <xdr:cNvPr id="24" name="Button 1" descr="Print Page- PDF" hidden="1">
          <a:extLst>
            <a:ext uri="{63B3BB69-23CF-44E3-9099-C40C66FF867C}">
              <a14:compatExt xmlns:a14="http://schemas.microsoft.com/office/drawing/2010/main" spid="_x0000_s373761"/>
            </a:ext>
            <a:ext uri="{FF2B5EF4-FFF2-40B4-BE49-F238E27FC236}">
              <a16:creationId xmlns:a16="http://schemas.microsoft.com/office/drawing/2014/main" id="{00000000-0008-0000-0900-000018000000}"/>
            </a:ext>
          </a:extLst>
        </xdr:cNvPr>
        <xdr:cNvSpPr/>
      </xdr:nvSpPr>
      <xdr:spPr bwMode="auto">
        <a:xfrm>
          <a:off x="14620875" y="11268075"/>
          <a:ext cx="1790700" cy="22225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oneCellAnchor>
  <xdr:oneCellAnchor>
    <xdr:from>
      <xdr:col>17</xdr:col>
      <xdr:colOff>520700</xdr:colOff>
      <xdr:row>46</xdr:row>
      <xdr:rowOff>317500</xdr:rowOff>
    </xdr:from>
    <xdr:ext cx="3962895" cy="654602"/>
    <xdr:pic>
      <xdr:nvPicPr>
        <xdr:cNvPr id="25" name="Picture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636250" y="11376025"/>
          <a:ext cx="3962895" cy="654602"/>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21</xdr:col>
          <xdr:colOff>1343025</xdr:colOff>
          <xdr:row>63</xdr:row>
          <xdr:rowOff>123825</xdr:rowOff>
        </xdr:from>
        <xdr:to>
          <xdr:col>23</xdr:col>
          <xdr:colOff>447675</xdr:colOff>
          <xdr:row>65</xdr:row>
          <xdr:rowOff>0</xdr:rowOff>
        </xdr:to>
        <xdr:sp macro="" textlink="">
          <xdr:nvSpPr>
            <xdr:cNvPr id="373781" name="Button 21" descr="Print Page- PDF" hidden="1">
              <a:extLst>
                <a:ext uri="{63B3BB69-23CF-44E3-9099-C40C66FF867C}">
                  <a14:compatExt spid="_x0000_s373781"/>
                </a:ext>
                <a:ext uri="{FF2B5EF4-FFF2-40B4-BE49-F238E27FC236}">
                  <a16:creationId xmlns:a16="http://schemas.microsoft.com/office/drawing/2014/main" id="{00000000-0008-0000-0900-000015B405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Update Charts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552450</xdr:colOff>
          <xdr:row>44</xdr:row>
          <xdr:rowOff>19050</xdr:rowOff>
        </xdr:from>
        <xdr:to>
          <xdr:col>8</xdr:col>
          <xdr:colOff>304800</xdr:colOff>
          <xdr:row>44</xdr:row>
          <xdr:rowOff>257175</xdr:rowOff>
        </xdr:to>
        <xdr:sp macro="" textlink="">
          <xdr:nvSpPr>
            <xdr:cNvPr id="310280" name="Button 8" hidden="1">
              <a:extLst>
                <a:ext uri="{63B3BB69-23CF-44E3-9099-C40C66FF867C}">
                  <a14:compatExt spid="_x0000_s310280"/>
                </a:ext>
                <a:ext uri="{FF2B5EF4-FFF2-40B4-BE49-F238E27FC236}">
                  <a16:creationId xmlns:a16="http://schemas.microsoft.com/office/drawing/2014/main" id="{00000000-0008-0000-0B00-000008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RICS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44</xdr:row>
          <xdr:rowOff>19050</xdr:rowOff>
        </xdr:from>
        <xdr:to>
          <xdr:col>7</xdr:col>
          <xdr:colOff>409575</xdr:colOff>
          <xdr:row>44</xdr:row>
          <xdr:rowOff>247650</xdr:rowOff>
        </xdr:to>
        <xdr:sp macro="" textlink="">
          <xdr:nvSpPr>
            <xdr:cNvPr id="310281" name="Button 9" hidden="1">
              <a:extLst>
                <a:ext uri="{63B3BB69-23CF-44E3-9099-C40C66FF867C}">
                  <a14:compatExt spid="_x0000_s310281"/>
                </a:ext>
                <a:ext uri="{FF2B5EF4-FFF2-40B4-BE49-F238E27FC236}">
                  <a16:creationId xmlns:a16="http://schemas.microsoft.com/office/drawing/2014/main" id="{00000000-0008-0000-0B00-000009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Wood for Good EPD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13</xdr:row>
          <xdr:rowOff>285750</xdr:rowOff>
        </xdr:from>
        <xdr:to>
          <xdr:col>17</xdr:col>
          <xdr:colOff>704850</xdr:colOff>
          <xdr:row>15</xdr:row>
          <xdr:rowOff>171450</xdr:rowOff>
        </xdr:to>
        <xdr:sp macro="" textlink="">
          <xdr:nvSpPr>
            <xdr:cNvPr id="310287" name="Button 15" hidden="1">
              <a:extLst>
                <a:ext uri="{63B3BB69-23CF-44E3-9099-C40C66FF867C}">
                  <a14:compatExt spid="_x0000_s310287"/>
                </a:ext>
                <a:ext uri="{FF2B5EF4-FFF2-40B4-BE49-F238E27FC236}">
                  <a16:creationId xmlns:a16="http://schemas.microsoft.com/office/drawing/2014/main" id="{00000000-0008-0000-0B00-00000F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Reset Table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247650</xdr:colOff>
          <xdr:row>1</xdr:row>
          <xdr:rowOff>190500</xdr:rowOff>
        </xdr:from>
        <xdr:to>
          <xdr:col>4</xdr:col>
          <xdr:colOff>361950</xdr:colOff>
          <xdr:row>1</xdr:row>
          <xdr:rowOff>952500</xdr:rowOff>
        </xdr:to>
        <xdr:sp macro="" textlink="">
          <xdr:nvSpPr>
            <xdr:cNvPr id="298052" name="Button 68" hidden="1">
              <a:extLst>
                <a:ext uri="{63B3BB69-23CF-44E3-9099-C40C66FF867C}">
                  <a14:compatExt spid="_x0000_s298052"/>
                </a:ext>
                <a:ext uri="{FF2B5EF4-FFF2-40B4-BE49-F238E27FC236}">
                  <a16:creationId xmlns:a16="http://schemas.microsoft.com/office/drawing/2014/main" id="{00000000-0008-0000-0C00-0000448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Reset Table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6A04F-49A4-4950-A8A5-158189A1B6F0}" name="Seq" displayName="Seq" ref="D114:DY120" totalsRowShown="0" headerRowDxfId="309" dataDxfId="308">
  <autoFilter ref="D114:DY120" xr:uid="{0626A04F-49A4-4950-A8A5-158189A1B6F0}">
    <filterColumn colId="0">
      <customFilters>
        <customFilter operator="notEqual" val="No"/>
        <customFilter val=""/>
      </customFilters>
    </filterColumn>
    <filterColumn colId="1">
      <customFilters>
        <customFilter operator="notEqual" val="No"/>
        <customFilter val=""/>
      </customFilters>
    </filterColumn>
  </autoFilter>
  <tableColumns count="126">
    <tableColumn id="124" xr3:uid="{26782021-55C0-4E06-A2C4-56D6F68CB0A8}" name="Column1" dataDxfId="307">
      <calculatedColumnFormula>X58</calculatedColumnFormula>
    </tableColumn>
    <tableColumn id="1" xr3:uid="{BC79504A-FB09-4529-A296-C2A03CD6C57D}" name="Seq Chart" dataDxfId="306">
      <calculatedColumnFormula>_xlfn.CONCAT('Scheme 1'!$F$3, " Biogenic Carbon")</calculatedColumnFormula>
    </tableColumn>
    <tableColumn id="2" xr3:uid="{B999A400-0460-436B-AE3B-8C8E9573BD61}" name="-2" dataDxfId="305">
      <calculatedColumnFormula>'Scheme 1'!CH$31</calculatedColumnFormula>
    </tableColumn>
    <tableColumn id="3" xr3:uid="{6C325688-FAAA-4192-ADFF-30C729363B8F}" name="-1" dataDxfId="304">
      <calculatedColumnFormula>'Scheme 1'!CI$31</calculatedColumnFormula>
    </tableColumn>
    <tableColumn id="4" xr3:uid="{81841716-8039-4761-BEFA-E641B702F623}" name="-0.5" dataDxfId="303">
      <calculatedColumnFormula>'Scheme 1'!CJ$31</calculatedColumnFormula>
    </tableColumn>
    <tableColumn id="5" xr3:uid="{AEE2F9C5-C409-4705-9E49-62F82E686DA9}" name="0" dataDxfId="302">
      <calculatedColumnFormula>'Scheme 1'!CK$31</calculatedColumnFormula>
    </tableColumn>
    <tableColumn id="6" xr3:uid="{54F4FC86-E639-4144-8AB1-7C2AB9D65E8D}" name="1" dataDxfId="301">
      <calculatedColumnFormula>'Scheme 1'!CL$31</calculatedColumnFormula>
    </tableColumn>
    <tableColumn id="7" xr3:uid="{B37107DE-8E6F-4B74-9837-FB2F86003EA6}" name="2" dataDxfId="300">
      <calculatedColumnFormula>'Scheme 1'!CM$31</calculatedColumnFormula>
    </tableColumn>
    <tableColumn id="8" xr3:uid="{45B11696-1B5F-4ED1-B298-A9346FB87251}" name="3" dataDxfId="299">
      <calculatedColumnFormula>'Scheme 1'!CN$31</calculatedColumnFormula>
    </tableColumn>
    <tableColumn id="9" xr3:uid="{74E5DED2-0F37-4554-811B-EED91E645822}" name="4" dataDxfId="298">
      <calculatedColumnFormula>'Scheme 1'!CO$31</calculatedColumnFormula>
    </tableColumn>
    <tableColumn id="10" xr3:uid="{E16D4A46-849E-4942-A045-992DD9E8AF98}" name="5" dataDxfId="297">
      <calculatedColumnFormula>'Scheme 1'!CP$31</calculatedColumnFormula>
    </tableColumn>
    <tableColumn id="11" xr3:uid="{8E29B2F1-BD28-4CBB-B228-B5F4F128D918}" name="6" dataDxfId="296">
      <calculatedColumnFormula>'Scheme 1'!CQ$31</calculatedColumnFormula>
    </tableColumn>
    <tableColumn id="12" xr3:uid="{EAC643EA-624D-45E5-A805-E880BBC361A1}" name="7" dataDxfId="295">
      <calculatedColumnFormula>'Scheme 1'!CR$31</calculatedColumnFormula>
    </tableColumn>
    <tableColumn id="13" xr3:uid="{AC5C4E5C-D589-4F05-B328-0347308ED0FF}" name="8" dataDxfId="294">
      <calculatedColumnFormula>'Scheme 1'!CS$31</calculatedColumnFormula>
    </tableColumn>
    <tableColumn id="14" xr3:uid="{C5C13B3A-C3AC-4AED-B252-0DACE00F84A3}" name="9" dataDxfId="293">
      <calculatedColumnFormula>'Scheme 1'!CT$31</calculatedColumnFormula>
    </tableColumn>
    <tableColumn id="15" xr3:uid="{C6A69126-3E59-4192-BE59-EC25569A9778}" name="10" dataDxfId="292">
      <calculatedColumnFormula>'Scheme 1'!CU$31</calculatedColumnFormula>
    </tableColumn>
    <tableColumn id="16" xr3:uid="{A531D370-8240-4B7A-8DE0-D5DD6E819C21}" name="11" dataDxfId="291">
      <calculatedColumnFormula>'Scheme 1'!CV$31</calculatedColumnFormula>
    </tableColumn>
    <tableColumn id="17" xr3:uid="{4777BAA6-AF27-463E-9026-BAFA6E30B7A5}" name="12" dataDxfId="290">
      <calculatedColumnFormula>'Scheme 1'!CW$31</calculatedColumnFormula>
    </tableColumn>
    <tableColumn id="18" xr3:uid="{6BD53619-BECC-4E50-9893-1865EDB1C7ED}" name="13" dataDxfId="289">
      <calculatedColumnFormula>'Scheme 1'!CX$31</calculatedColumnFormula>
    </tableColumn>
    <tableColumn id="19" xr3:uid="{EA96670F-3FFF-40DE-AC15-A61C30774749}" name="14" dataDxfId="288">
      <calculatedColumnFormula>'Scheme 1'!CY$31</calculatedColumnFormula>
    </tableColumn>
    <tableColumn id="20" xr3:uid="{BA49DAF9-9185-4458-8F81-5411D85DA170}" name="15" dataDxfId="287">
      <calculatedColumnFormula>'Scheme 1'!CZ$31</calculatedColumnFormula>
    </tableColumn>
    <tableColumn id="21" xr3:uid="{F835023E-AF45-475E-B2BD-773E0373B6D6}" name="16" dataDxfId="286">
      <calculatedColumnFormula>'Scheme 1'!DA$31</calculatedColumnFormula>
    </tableColumn>
    <tableColumn id="22" xr3:uid="{7528B022-363F-425F-AD28-2F2210B2CCFF}" name="17" dataDxfId="285">
      <calculatedColumnFormula>'Scheme 1'!DB$31</calculatedColumnFormula>
    </tableColumn>
    <tableColumn id="23" xr3:uid="{5E3AA938-B5DA-4F4F-A8D9-6C0766876C47}" name="18" dataDxfId="284">
      <calculatedColumnFormula>'Scheme 1'!DC$31</calculatedColumnFormula>
    </tableColumn>
    <tableColumn id="24" xr3:uid="{879B5CC5-E1B5-4402-A194-74452AFAF687}" name="19" dataDxfId="283">
      <calculatedColumnFormula>'Scheme 1'!DD$31</calculatedColumnFormula>
    </tableColumn>
    <tableColumn id="25" xr3:uid="{AEE738AB-D203-4F99-8362-835E42D9BB95}" name="20" dataDxfId="282">
      <calculatedColumnFormula>'Scheme 1'!DE$31</calculatedColumnFormula>
    </tableColumn>
    <tableColumn id="26" xr3:uid="{E66700CA-FE07-4018-8A88-2824A4B2EE71}" name="21" dataDxfId="281">
      <calculatedColumnFormula>'Scheme 1'!DF$31</calculatedColumnFormula>
    </tableColumn>
    <tableColumn id="27" xr3:uid="{32FF84DB-7215-4F65-8D94-B87198D16D56}" name="22" dataDxfId="280">
      <calculatedColumnFormula>'Scheme 1'!DG$31</calculatedColumnFormula>
    </tableColumn>
    <tableColumn id="28" xr3:uid="{0226AE61-B4EB-41E8-8167-3A7CC30F26DC}" name="23" dataDxfId="279">
      <calculatedColumnFormula>'Scheme 1'!DH$31</calculatedColumnFormula>
    </tableColumn>
    <tableColumn id="29" xr3:uid="{4DE21784-10EC-4DC7-8EE1-14C16727909D}" name="24" dataDxfId="278">
      <calculatedColumnFormula>'Scheme 1'!DI$31</calculatedColumnFormula>
    </tableColumn>
    <tableColumn id="30" xr3:uid="{22B7DE2B-2FA8-4E1C-9E74-7D6BF0BF8041}" name="25" dataDxfId="277">
      <calculatedColumnFormula>'Scheme 1'!DJ$31</calculatedColumnFormula>
    </tableColumn>
    <tableColumn id="31" xr3:uid="{A63C35F3-FFFD-40B3-84C6-7A37DAACEC97}" name="26" dataDxfId="276">
      <calculatedColumnFormula>'Scheme 1'!DK$31</calculatedColumnFormula>
    </tableColumn>
    <tableColumn id="32" xr3:uid="{0C727834-3E0D-4144-BDEA-3509D6BDFAE2}" name="27" dataDxfId="275">
      <calculatedColumnFormula>'Scheme 1'!DL$31</calculatedColumnFormula>
    </tableColumn>
    <tableColumn id="33" xr3:uid="{F0DFAC2A-856B-464D-AA11-DD81480062FF}" name="28" dataDxfId="274">
      <calculatedColumnFormula>'Scheme 1'!DM$31</calculatedColumnFormula>
    </tableColumn>
    <tableColumn id="34" xr3:uid="{2491DCAB-CB2A-431A-AA94-8BEE312E7A5D}" name="29" dataDxfId="273">
      <calculatedColumnFormula>'Scheme 1'!DN$31</calculatedColumnFormula>
    </tableColumn>
    <tableColumn id="35" xr3:uid="{80EC0363-85F0-4F6F-9AB8-405231485FAB}" name="30" dataDxfId="272">
      <calculatedColumnFormula>'Scheme 1'!DO$31</calculatedColumnFormula>
    </tableColumn>
    <tableColumn id="36" xr3:uid="{DA8D128F-3428-4795-9E25-DA3CBD7D518B}" name="31" dataDxfId="271">
      <calculatedColumnFormula>'Scheme 1'!DP$31</calculatedColumnFormula>
    </tableColumn>
    <tableColumn id="37" xr3:uid="{697F470C-E57E-45DF-8316-893E4537E897}" name="32" dataDxfId="270">
      <calculatedColumnFormula>'Scheme 1'!DQ$31</calculatedColumnFormula>
    </tableColumn>
    <tableColumn id="38" xr3:uid="{C8498A08-CAD3-4C3D-91C1-B259CC119314}" name="33" dataDxfId="269">
      <calculatedColumnFormula>'Scheme 1'!DR$31</calculatedColumnFormula>
    </tableColumn>
    <tableColumn id="39" xr3:uid="{2006DEAB-1354-4C41-8EA1-E03A3501BB71}" name="34" dataDxfId="268">
      <calculatedColumnFormula>'Scheme 1'!DS$31</calculatedColumnFormula>
    </tableColumn>
    <tableColumn id="40" xr3:uid="{651F7CA8-6074-41BD-8C09-754B5A40354B}" name="35" dataDxfId="267">
      <calculatedColumnFormula>'Scheme 1'!DT$31</calculatedColumnFormula>
    </tableColumn>
    <tableColumn id="41" xr3:uid="{2186DA06-AFFF-4E3C-B9B4-D5188CE430A1}" name="36" dataDxfId="266">
      <calculatedColumnFormula>'Scheme 1'!DU$31</calculatedColumnFormula>
    </tableColumn>
    <tableColumn id="42" xr3:uid="{FFF9A874-AE3F-4710-BFB1-DC2FF9B44F34}" name="37" dataDxfId="265">
      <calculatedColumnFormula>'Scheme 1'!DV$31</calculatedColumnFormula>
    </tableColumn>
    <tableColumn id="43" xr3:uid="{BD4369D3-E5C7-4C04-9F38-8199E78196F9}" name="38" dataDxfId="264">
      <calculatedColumnFormula>'Scheme 1'!DW$31</calculatedColumnFormula>
    </tableColumn>
    <tableColumn id="44" xr3:uid="{81372C0E-D29C-4F07-A0D2-0B40965398D8}" name="39" dataDxfId="263">
      <calculatedColumnFormula>'Scheme 1'!DX$31</calculatedColumnFormula>
    </tableColumn>
    <tableColumn id="45" xr3:uid="{5EF5FE1B-61AD-4B57-AA86-5125E204257F}" name="40" dataDxfId="262">
      <calculatedColumnFormula>'Scheme 1'!DY$31</calculatedColumnFormula>
    </tableColumn>
    <tableColumn id="46" xr3:uid="{0A3BE331-3CE1-484D-8370-850A6C14538E}" name="41" dataDxfId="261">
      <calculatedColumnFormula>'Scheme 1'!DZ$31</calculatedColumnFormula>
    </tableColumn>
    <tableColumn id="47" xr3:uid="{B467AA3E-2F4F-4270-99CA-4FF2867F86F3}" name="42" dataDxfId="260">
      <calculatedColumnFormula>'Scheme 1'!EA$31</calculatedColumnFormula>
    </tableColumn>
    <tableColumn id="48" xr3:uid="{CD78BCD0-38E0-41CA-B984-DFC4260CB4F9}" name="43" dataDxfId="259">
      <calculatedColumnFormula>'Scheme 1'!EB$31</calculatedColumnFormula>
    </tableColumn>
    <tableColumn id="49" xr3:uid="{A66C1A3C-D1E7-4BEA-BE4B-6014521DD3B3}" name="44" dataDxfId="258">
      <calculatedColumnFormula>'Scheme 1'!EC$31</calculatedColumnFormula>
    </tableColumn>
    <tableColumn id="50" xr3:uid="{F92CCBD5-29CC-417B-B5BE-5665C922D4F3}" name="45" dataDxfId="257">
      <calculatedColumnFormula>'Scheme 1'!ED$31</calculatedColumnFormula>
    </tableColumn>
    <tableColumn id="51" xr3:uid="{EBA4C109-D42D-4C43-AE68-665C98BEB4AE}" name="46" dataDxfId="256">
      <calculatedColumnFormula>'Scheme 1'!EE$31</calculatedColumnFormula>
    </tableColumn>
    <tableColumn id="52" xr3:uid="{142C8568-D08E-4947-A770-AB6DDBEB4CDB}" name="47" dataDxfId="255">
      <calculatedColumnFormula>'Scheme 1'!EF$31</calculatedColumnFormula>
    </tableColumn>
    <tableColumn id="53" xr3:uid="{1B636199-C56B-46C7-B360-04570FB5ADB3}" name="48" dataDxfId="254">
      <calculatedColumnFormula>'Scheme 1'!EG$31</calculatedColumnFormula>
    </tableColumn>
    <tableColumn id="54" xr3:uid="{F4D1002B-7D2D-4781-87E4-6CB78523F237}" name="49" dataDxfId="253">
      <calculatedColumnFormula>'Scheme 1'!EH$31</calculatedColumnFormula>
    </tableColumn>
    <tableColumn id="55" xr3:uid="{22D2B074-86CF-4EFE-87B9-7C6040184C6A}" name="50" dataDxfId="252">
      <calculatedColumnFormula>'Scheme 1'!EI$31</calculatedColumnFormula>
    </tableColumn>
    <tableColumn id="56" xr3:uid="{B052F7DF-AC16-4B1C-87A0-127C3A295B11}" name="51" dataDxfId="251">
      <calculatedColumnFormula>'Scheme 1'!EJ$31</calculatedColumnFormula>
    </tableColumn>
    <tableColumn id="57" xr3:uid="{56895304-9BBF-4C85-AA5A-60D229BDB1DD}" name="52" dataDxfId="250">
      <calculatedColumnFormula>'Scheme 1'!EK$31</calculatedColumnFormula>
    </tableColumn>
    <tableColumn id="58" xr3:uid="{0D3B96A4-22CB-475D-BD8A-1806062B1D22}" name="53" dataDxfId="249">
      <calculatedColumnFormula>'Scheme 1'!EL$31</calculatedColumnFormula>
    </tableColumn>
    <tableColumn id="59" xr3:uid="{449C0F52-4CD0-45D5-9355-B7AB6BB79A6F}" name="54" dataDxfId="248">
      <calculatedColumnFormula>'Scheme 1'!EM$31</calculatedColumnFormula>
    </tableColumn>
    <tableColumn id="60" xr3:uid="{831150C8-A215-44D2-BFBA-5F62691FFF27}" name="55" dataDxfId="247">
      <calculatedColumnFormula>'Scheme 1'!EN$31</calculatedColumnFormula>
    </tableColumn>
    <tableColumn id="61" xr3:uid="{079027C2-2E61-4C26-8EDD-C47533A54547}" name="56" dataDxfId="246">
      <calculatedColumnFormula>'Scheme 1'!EO$31</calculatedColumnFormula>
    </tableColumn>
    <tableColumn id="62" xr3:uid="{3A7C66F9-11E3-4C17-A103-23558A78FB97}" name="57" dataDxfId="245">
      <calculatedColumnFormula>'Scheme 1'!EP$31</calculatedColumnFormula>
    </tableColumn>
    <tableColumn id="63" xr3:uid="{FBBBF857-BFAC-4877-9645-E5DFD1C07197}" name="58" dataDxfId="244">
      <calculatedColumnFormula>'Scheme 1'!EQ$31</calculatedColumnFormula>
    </tableColumn>
    <tableColumn id="64" xr3:uid="{24CFC58F-91A4-4164-B6F0-AC8B0AB9E9A3}" name="59" dataDxfId="243">
      <calculatedColumnFormula>'Scheme 1'!ER$31</calculatedColumnFormula>
    </tableColumn>
    <tableColumn id="65" xr3:uid="{938B95BA-223D-4133-B92A-FEB0FE4E94F5}" name="60" dataDxfId="242">
      <calculatedColumnFormula>'Scheme 1'!ES$31</calculatedColumnFormula>
    </tableColumn>
    <tableColumn id="66" xr3:uid="{B3B759CE-AFE0-4EA1-8C8A-12EC21EC4C54}" name="61" dataDxfId="241">
      <calculatedColumnFormula>'Scheme 1'!ET$31</calculatedColumnFormula>
    </tableColumn>
    <tableColumn id="67" xr3:uid="{7F1B8F0D-BC58-4E09-9859-D44B299C7CD2}" name="62" dataDxfId="240">
      <calculatedColumnFormula>'Scheme 1'!EU$31</calculatedColumnFormula>
    </tableColumn>
    <tableColumn id="68" xr3:uid="{33E294F2-16FC-4C03-AAF9-EDC4E96AA345}" name="63" dataDxfId="239">
      <calculatedColumnFormula>'Scheme 1'!EV$31</calculatedColumnFormula>
    </tableColumn>
    <tableColumn id="69" xr3:uid="{78468612-A6BD-461B-AEB8-107B7A2307F7}" name="64" dataDxfId="238">
      <calculatedColumnFormula>'Scheme 1'!EW$31</calculatedColumnFormula>
    </tableColumn>
    <tableColumn id="70" xr3:uid="{8E6E4EDC-3EA0-45E0-B717-A88E51D599CC}" name="65" dataDxfId="237">
      <calculatedColumnFormula>'Scheme 1'!EX$31</calculatedColumnFormula>
    </tableColumn>
    <tableColumn id="71" xr3:uid="{1872370E-A123-4B72-8D9D-4E0D5CAE18F1}" name="66" dataDxfId="236">
      <calculatedColumnFormula>'Scheme 1'!EY$31</calculatedColumnFormula>
    </tableColumn>
    <tableColumn id="72" xr3:uid="{2DE68154-CCA7-4061-A40B-6B5F57063E12}" name="67" dataDxfId="235">
      <calculatedColumnFormula>'Scheme 1'!EZ$31</calculatedColumnFormula>
    </tableColumn>
    <tableColumn id="73" xr3:uid="{097B2C22-1CA6-4053-A5E5-79065610171C}" name="68" dataDxfId="234">
      <calculatedColumnFormula>'Scheme 1'!FA$31</calculatedColumnFormula>
    </tableColumn>
    <tableColumn id="74" xr3:uid="{7D6A3A3C-F5DA-4040-9B65-BD2AFD0BAC42}" name="69" dataDxfId="233">
      <calculatedColumnFormula>'Scheme 1'!FB$31</calculatedColumnFormula>
    </tableColumn>
    <tableColumn id="75" xr3:uid="{EDE7209B-B59D-42CA-8DA6-D9CB58D8B103}" name="70" dataDxfId="232">
      <calculatedColumnFormula>'Scheme 1'!FC$31</calculatedColumnFormula>
    </tableColumn>
    <tableColumn id="76" xr3:uid="{BB3CF5C7-4C8F-4BB8-AAAE-DF569A4BF01B}" name="71" dataDxfId="231">
      <calculatedColumnFormula>'Scheme 1'!FD$31</calculatedColumnFormula>
    </tableColumn>
    <tableColumn id="77" xr3:uid="{4DF30404-75C6-40EA-ADC7-8C1FCECABAE9}" name="72" dataDxfId="230">
      <calculatedColumnFormula>'Scheme 1'!FE$31</calculatedColumnFormula>
    </tableColumn>
    <tableColumn id="78" xr3:uid="{2741437A-9B7D-436F-8356-7F433998A5CE}" name="73" dataDxfId="229">
      <calculatedColumnFormula>'Scheme 1'!FF$31</calculatedColumnFormula>
    </tableColumn>
    <tableColumn id="79" xr3:uid="{5B00929C-83AC-4E27-A6C4-4869F45518E3}" name="74" dataDxfId="228">
      <calculatedColumnFormula>'Scheme 1'!FG$31</calculatedColumnFormula>
    </tableColumn>
    <tableColumn id="80" xr3:uid="{FE452B33-D70F-41E7-902E-D21839088110}" name="75" dataDxfId="227">
      <calculatedColumnFormula>'Scheme 1'!FH$31</calculatedColumnFormula>
    </tableColumn>
    <tableColumn id="81" xr3:uid="{290A5916-8537-445F-847B-34F8A02E6843}" name="76" dataDxfId="226">
      <calculatedColumnFormula>'Scheme 1'!FI$31</calculatedColumnFormula>
    </tableColumn>
    <tableColumn id="82" xr3:uid="{3051C44D-1A32-493F-A9BA-6F23671F8C5F}" name="77" dataDxfId="225">
      <calculatedColumnFormula>'Scheme 1'!FJ$31</calculatedColumnFormula>
    </tableColumn>
    <tableColumn id="83" xr3:uid="{8FFF0994-AEF9-4E57-AD2D-B9C1AF1AB677}" name="78" dataDxfId="224">
      <calculatedColumnFormula>'Scheme 1'!FK$31</calculatedColumnFormula>
    </tableColumn>
    <tableColumn id="84" xr3:uid="{634CABA9-279B-4696-A034-7F94E2308D0A}" name="79" dataDxfId="223">
      <calculatedColumnFormula>'Scheme 1'!FL$31</calculatedColumnFormula>
    </tableColumn>
    <tableColumn id="85" xr3:uid="{2710C331-CFC2-40F1-BA90-637871308BAA}" name="80" dataDxfId="222">
      <calculatedColumnFormula>'Scheme 1'!FM$31</calculatedColumnFormula>
    </tableColumn>
    <tableColumn id="86" xr3:uid="{1A04BB09-AE83-4D38-B0B6-83AA3EA0ABBD}" name="81" dataDxfId="221">
      <calculatedColumnFormula>'Scheme 1'!FN$31</calculatedColumnFormula>
    </tableColumn>
    <tableColumn id="87" xr3:uid="{8B7099EB-4B13-443D-9EB1-11A33332F097}" name="82" dataDxfId="220">
      <calculatedColumnFormula>'Scheme 1'!FO$31</calculatedColumnFormula>
    </tableColumn>
    <tableColumn id="88" xr3:uid="{BEC73675-3253-496A-A709-2AFFC031AEB6}" name="83" dataDxfId="219">
      <calculatedColumnFormula>'Scheme 1'!FP$31</calculatedColumnFormula>
    </tableColumn>
    <tableColumn id="89" xr3:uid="{C96AE33E-3AC9-4942-9917-59A8BAB83ED7}" name="84" dataDxfId="218">
      <calculatedColumnFormula>'Scheme 1'!FQ$31</calculatedColumnFormula>
    </tableColumn>
    <tableColumn id="90" xr3:uid="{4EF6AA32-A00C-46C0-9D39-90165D1532AA}" name="85" dataDxfId="217">
      <calculatedColumnFormula>'Scheme 1'!FR$31</calculatedColumnFormula>
    </tableColumn>
    <tableColumn id="91" xr3:uid="{FA533ECB-025B-4D68-ABB2-6AC35FEDF2E4}" name="86" dataDxfId="216">
      <calculatedColumnFormula>'Scheme 1'!FS$31</calculatedColumnFormula>
    </tableColumn>
    <tableColumn id="92" xr3:uid="{0A76E0AD-74C6-4569-A939-A4C91F636CCE}" name="87" dataDxfId="215">
      <calculatedColumnFormula>'Scheme 1'!FT$31</calculatedColumnFormula>
    </tableColumn>
    <tableColumn id="93" xr3:uid="{5F6884C3-A577-4E8A-AA05-B875C8440B4F}" name="88" dataDxfId="214">
      <calculatedColumnFormula>'Scheme 1'!FU$31</calculatedColumnFormula>
    </tableColumn>
    <tableColumn id="94" xr3:uid="{6ECC4175-B7DA-44C8-A231-145DB3D4E0A6}" name="89" dataDxfId="213">
      <calculatedColumnFormula>'Scheme 1'!FV$31</calculatedColumnFormula>
    </tableColumn>
    <tableColumn id="95" xr3:uid="{7DFB4C47-C355-4283-8C87-F0980C48ED0B}" name="90" dataDxfId="212">
      <calculatedColumnFormula>'Scheme 1'!FW$31</calculatedColumnFormula>
    </tableColumn>
    <tableColumn id="96" xr3:uid="{F3BF82E4-5A14-453A-BA2A-704197242B3D}" name="91" dataDxfId="211">
      <calculatedColumnFormula>'Scheme 1'!FX$31</calculatedColumnFormula>
    </tableColumn>
    <tableColumn id="97" xr3:uid="{AEB0C49B-856B-4597-BC4C-583FA3BBAD71}" name="92" dataDxfId="210">
      <calculatedColumnFormula>'Scheme 1'!FY$31</calculatedColumnFormula>
    </tableColumn>
    <tableColumn id="98" xr3:uid="{9364FAD4-1157-4B2E-9B92-53DFB4A3B358}" name="93" dataDxfId="209">
      <calculatedColumnFormula>'Scheme 1'!FZ$31</calculatedColumnFormula>
    </tableColumn>
    <tableColumn id="99" xr3:uid="{81BE1FC0-F3F7-4324-9B56-74278DBF496F}" name="94" dataDxfId="208">
      <calculatedColumnFormula>'Scheme 1'!GA$31</calculatedColumnFormula>
    </tableColumn>
    <tableColumn id="100" xr3:uid="{59F607A8-470A-4DA5-9284-2AE6F2F8FBC4}" name="95" dataDxfId="207">
      <calculatedColumnFormula>'Scheme 1'!GB$31</calculatedColumnFormula>
    </tableColumn>
    <tableColumn id="101" xr3:uid="{4BC8A466-C619-4118-83D5-F50FA31559A8}" name="96" dataDxfId="206">
      <calculatedColumnFormula>'Scheme 1'!GC$31</calculatedColumnFormula>
    </tableColumn>
    <tableColumn id="102" xr3:uid="{52DD64C0-7314-48C0-82C0-C997262C9F7C}" name="97" dataDxfId="205">
      <calculatedColumnFormula>'Scheme 1'!GD$31</calculatedColumnFormula>
    </tableColumn>
    <tableColumn id="103" xr3:uid="{C8E05AA8-06E3-4BD4-8AF1-6457B34E712D}" name="98" dataDxfId="204">
      <calculatedColumnFormula>'Scheme 1'!GE$31</calculatedColumnFormula>
    </tableColumn>
    <tableColumn id="104" xr3:uid="{03B5E873-CCAC-4A90-8745-3F04854D0ED2}" name="99" dataDxfId="203">
      <calculatedColumnFormula>'Scheme 1'!GF$31</calculatedColumnFormula>
    </tableColumn>
    <tableColumn id="105" xr3:uid="{A3111AED-E08C-4B08-958B-AC4D366B8330}" name="100" dataDxfId="202">
      <calculatedColumnFormula>'Scheme 1'!GG$31</calculatedColumnFormula>
    </tableColumn>
    <tableColumn id="106" xr3:uid="{164A75DD-435A-4586-A903-C00CF94BA55F}" name="101" dataDxfId="201">
      <calculatedColumnFormula>'Scheme 1'!GH$31</calculatedColumnFormula>
    </tableColumn>
    <tableColumn id="107" xr3:uid="{B9CB72A0-8BB3-42FB-AD75-551147ACDB0D}" name="102" dataDxfId="200">
      <calculatedColumnFormula>'Scheme 1'!GI$31</calculatedColumnFormula>
    </tableColumn>
    <tableColumn id="108" xr3:uid="{7190EFCC-FA72-4B82-8F6B-08B08011F6A5}" name="103" dataDxfId="199">
      <calculatedColumnFormula>'Scheme 1'!GJ$31</calculatedColumnFormula>
    </tableColumn>
    <tableColumn id="109" xr3:uid="{932A3426-9AAE-4C32-96A3-33B3A579E926}" name="104" dataDxfId="198">
      <calculatedColumnFormula>'Scheme 1'!GK$31</calculatedColumnFormula>
    </tableColumn>
    <tableColumn id="110" xr3:uid="{7B02D700-733B-4907-A112-7FC77AF74CFD}" name="105" dataDxfId="197">
      <calculatedColumnFormula>'Scheme 1'!GL$31</calculatedColumnFormula>
    </tableColumn>
    <tableColumn id="111" xr3:uid="{DE5E7E12-5B8E-4199-A90D-1BDA0F2FC131}" name="106" dataDxfId="196">
      <calculatedColumnFormula>'Scheme 1'!GM$31</calculatedColumnFormula>
    </tableColumn>
    <tableColumn id="112" xr3:uid="{5F77D83D-EEB1-4A0E-8D54-EB505D559FBD}" name="107" dataDxfId="195">
      <calculatedColumnFormula>'Scheme 1'!GN$31</calculatedColumnFormula>
    </tableColumn>
    <tableColumn id="113" xr3:uid="{943F2EB4-01EB-43FB-B7DC-0D78EC139E40}" name="108" dataDxfId="194">
      <calculatedColumnFormula>'Scheme 1'!GO$31</calculatedColumnFormula>
    </tableColumn>
    <tableColumn id="114" xr3:uid="{23795052-3DB7-44BD-BB4B-D7ECC2866A77}" name="109" dataDxfId="193">
      <calculatedColumnFormula>'Scheme 1'!GP$31</calculatedColumnFormula>
    </tableColumn>
    <tableColumn id="115" xr3:uid="{0E48E5F0-74B8-477C-924E-36138321CE0A}" name="110" dataDxfId="192">
      <calculatedColumnFormula>'Scheme 1'!GQ$31</calculatedColumnFormula>
    </tableColumn>
    <tableColumn id="116" xr3:uid="{DD310882-B107-43B2-9943-6B4313505ADC}" name="111" dataDxfId="191">
      <calculatedColumnFormula>'Scheme 1'!GR$31</calculatedColumnFormula>
    </tableColumn>
    <tableColumn id="117" xr3:uid="{6BA20488-190A-471F-B570-9C4E957D1086}" name="112" dataDxfId="190">
      <calculatedColumnFormula>'Scheme 1'!GS$31</calculatedColumnFormula>
    </tableColumn>
    <tableColumn id="118" xr3:uid="{594B01F7-259B-4847-BE62-859A85F37836}" name="113" dataDxfId="189">
      <calculatedColumnFormula>'Scheme 1'!GT$31</calculatedColumnFormula>
    </tableColumn>
    <tableColumn id="119" xr3:uid="{19B45749-318E-4A8C-969D-553E22560311}" name="114" dataDxfId="188">
      <calculatedColumnFormula>'Scheme 1'!GU$31</calculatedColumnFormula>
    </tableColumn>
    <tableColumn id="120" xr3:uid="{C4E10D7D-493C-4D2A-80E9-FC1FC25E38C4}" name="115" dataDxfId="187">
      <calculatedColumnFormula>'Scheme 1'!GV$31</calculatedColumnFormula>
    </tableColumn>
    <tableColumn id="121" xr3:uid="{CB55BEAB-0E60-434E-A90D-EA2B7D425A80}" name="116" dataDxfId="186">
      <calculatedColumnFormula>'Scheme 1'!GW$31</calculatedColumnFormula>
    </tableColumn>
    <tableColumn id="122" xr3:uid="{451421E2-1B4A-45FB-BA7F-7211C65CA806}" name="117" dataDxfId="185">
      <calculatedColumnFormula>'Scheme 1'!GX$31</calculatedColumnFormula>
    </tableColumn>
    <tableColumn id="123" xr3:uid="{5611123B-5D3F-4760-A2B0-E82EB825A185}" name="118" dataDxfId="184">
      <calculatedColumnFormula>'Scheme 1'!GY$31</calculatedColumnFormula>
    </tableColumn>
    <tableColumn id="125" xr3:uid="{3E68AA99-07E9-4FB1-9077-FE11D973056E}" name="119" dataDxfId="183">
      <calculatedColumnFormula>'Scheme 1'!GZ$31</calculatedColumnFormula>
    </tableColumn>
    <tableColumn id="126" xr3:uid="{05417344-BA9D-4CBB-AFB7-392DF75EFA32}" name="120" dataDxfId="182">
      <calculatedColumnFormula>'Scheme 1'!HA$31</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96DD346-1874-44D0-8A68-6E1B631F2B4A}" name="NonSeq" displayName="NonSeq" ref="D124:DY130" totalsRowShown="0" headerRowDxfId="181" dataDxfId="180">
  <autoFilter ref="D124:DY130" xr:uid="{F96DD346-1874-44D0-8A68-6E1B631F2B4A}">
    <filterColumn colId="0">
      <customFilters>
        <customFilter operator="notEqual" val="No"/>
        <customFilter val=""/>
      </customFilters>
    </filterColumn>
    <filterColumn colId="1">
      <customFilters>
        <customFilter operator="notEqual" val="No"/>
        <customFilter val=""/>
      </customFilters>
    </filterColumn>
  </autoFilter>
  <tableColumns count="126">
    <tableColumn id="124" xr3:uid="{CE51DF4E-6296-491D-ADED-8F98A5EDC108}" name="Column1" dataDxfId="179">
      <calculatedColumnFormula>W58</calculatedColumnFormula>
    </tableColumn>
    <tableColumn id="1" xr3:uid="{8CCD583A-3A22-4DA5-89DF-1CEA6A0968A3}" name="Non Seq" dataDxfId="178">
      <calculatedColumnFormula>'Scheme 1'!$F$3</calculatedColumnFormula>
    </tableColumn>
    <tableColumn id="2" xr3:uid="{1C0516FD-C12B-4069-ADF7-4F2AA0C78060}" name="-2" dataDxfId="177">
      <calculatedColumnFormula>'Scheme 1'!CH$30</calculatedColumnFormula>
    </tableColumn>
    <tableColumn id="3" xr3:uid="{E064E085-C4E2-4191-BD2C-8DF776004900}" name="-1" dataDxfId="176">
      <calculatedColumnFormula>'Scheme 1'!CI$30</calculatedColumnFormula>
    </tableColumn>
    <tableColumn id="4" xr3:uid="{BBCAEA62-0940-4ACE-9012-FCF82270B8E4}" name="-0.5" dataDxfId="175">
      <calculatedColumnFormula>'Scheme 1'!CJ$30</calculatedColumnFormula>
    </tableColumn>
    <tableColumn id="5" xr3:uid="{F0A870AD-B2BA-4B28-9336-39A9D84D1BBC}" name="0" dataDxfId="174">
      <calculatedColumnFormula>'Scheme 1'!CK$30</calculatedColumnFormula>
    </tableColumn>
    <tableColumn id="6" xr3:uid="{86498DAD-5629-40EE-9627-AD0FA8C17BF5}" name="1" dataDxfId="173">
      <calculatedColumnFormula>'Scheme 1'!CL$30</calculatedColumnFormula>
    </tableColumn>
    <tableColumn id="7" xr3:uid="{601ADF74-3372-4596-9F0A-D6B63DF5FB34}" name="2" dataDxfId="172">
      <calculatedColumnFormula>'Scheme 1'!CM$30</calculatedColumnFormula>
    </tableColumn>
    <tableColumn id="8" xr3:uid="{89EAF59D-598A-47B8-9828-AD19EE47A57F}" name="3" dataDxfId="171">
      <calculatedColumnFormula>'Scheme 1'!CN$30</calculatedColumnFormula>
    </tableColumn>
    <tableColumn id="9" xr3:uid="{4FF61685-90AC-44EC-92D4-006DA8FAB2D8}" name="4" dataDxfId="170">
      <calculatedColumnFormula>'Scheme 1'!CO$30</calculatedColumnFormula>
    </tableColumn>
    <tableColumn id="10" xr3:uid="{93CC79C9-7A30-445E-B6F6-42C4DE6D7811}" name="5" dataDxfId="169">
      <calculatedColumnFormula>'Scheme 1'!CP$30</calculatedColumnFormula>
    </tableColumn>
    <tableColumn id="11" xr3:uid="{5A593811-D0D3-4436-A04B-58DED281C7FF}" name="6" dataDxfId="168">
      <calculatedColumnFormula>'Scheme 1'!CQ$30</calculatedColumnFormula>
    </tableColumn>
    <tableColumn id="12" xr3:uid="{5CDEAC23-81EC-4449-9F8A-9C2013A10106}" name="7" dataDxfId="167">
      <calculatedColumnFormula>'Scheme 1'!CR$30</calculatedColumnFormula>
    </tableColumn>
    <tableColumn id="13" xr3:uid="{434FE130-0F99-4B6D-9F06-9EDB1E960414}" name="8" dataDxfId="166">
      <calculatedColumnFormula>'Scheme 1'!CS$30</calculatedColumnFormula>
    </tableColumn>
    <tableColumn id="14" xr3:uid="{B9945DE9-AF21-4A4A-AC8A-CB646C7E3220}" name="9" dataDxfId="165">
      <calculatedColumnFormula>'Scheme 1'!CT$30</calculatedColumnFormula>
    </tableColumn>
    <tableColumn id="15" xr3:uid="{2523A277-309E-49C7-A947-B4F7DE0647A3}" name="10" dataDxfId="164">
      <calculatedColumnFormula>'Scheme 1'!CU$30</calculatedColumnFormula>
    </tableColumn>
    <tableColumn id="16" xr3:uid="{48242054-3342-4F5B-915F-0B01A89ABCE4}" name="11" dataDxfId="163">
      <calculatedColumnFormula>'Scheme 1'!CV$30</calculatedColumnFormula>
    </tableColumn>
    <tableColumn id="17" xr3:uid="{26310591-0382-410E-83F5-555AE14CB6E4}" name="12" dataDxfId="162">
      <calculatedColumnFormula>'Scheme 1'!CW$30</calculatedColumnFormula>
    </tableColumn>
    <tableColumn id="18" xr3:uid="{32766051-560A-4BAF-BE10-227B49199B3C}" name="13" dataDxfId="161">
      <calculatedColumnFormula>'Scheme 1'!CX$30</calculatedColumnFormula>
    </tableColumn>
    <tableColumn id="19" xr3:uid="{176C36FE-37E8-4A5B-A510-DC9821A43B78}" name="14" dataDxfId="160">
      <calculatedColumnFormula>'Scheme 1'!CY$30</calculatedColumnFormula>
    </tableColumn>
    <tableColumn id="20" xr3:uid="{CCB086E4-250A-4738-8033-5B61163C7F26}" name="15" dataDxfId="159">
      <calculatedColumnFormula>'Scheme 1'!CZ$30</calculatedColumnFormula>
    </tableColumn>
    <tableColumn id="21" xr3:uid="{78409FF7-6544-4F8D-A788-87321E8CF5D5}" name="16" dataDxfId="158">
      <calculatedColumnFormula>'Scheme 1'!DA$30</calculatedColumnFormula>
    </tableColumn>
    <tableColumn id="22" xr3:uid="{7B2D69B5-E15E-4A14-BB5D-7E1E07D447C9}" name="17" dataDxfId="157">
      <calculatedColumnFormula>'Scheme 1'!DB$30</calculatedColumnFormula>
    </tableColumn>
    <tableColumn id="23" xr3:uid="{83D3CC91-8439-4278-AD7F-06FC40034A41}" name="18" dataDxfId="156">
      <calculatedColumnFormula>'Scheme 1'!DC$30</calculatedColumnFormula>
    </tableColumn>
    <tableColumn id="24" xr3:uid="{647875DD-BFC3-4A73-AE32-7FBA4A77ED71}" name="19" dataDxfId="155">
      <calculatedColumnFormula>'Scheme 1'!DD$30</calculatedColumnFormula>
    </tableColumn>
    <tableColumn id="25" xr3:uid="{8FD14C90-C7E9-43A9-B2B4-65A495BF37CF}" name="20" dataDxfId="154">
      <calculatedColumnFormula>'Scheme 1'!DE$30</calculatedColumnFormula>
    </tableColumn>
    <tableColumn id="26" xr3:uid="{4F89B63C-5B5D-421C-9675-6DBE11FC289D}" name="21" dataDxfId="153">
      <calculatedColumnFormula>'Scheme 1'!DF$30</calculatedColumnFormula>
    </tableColumn>
    <tableColumn id="27" xr3:uid="{398FA7E2-DDA7-4A64-8B60-E102FD8C421D}" name="22" dataDxfId="152">
      <calculatedColumnFormula>'Scheme 1'!DG$30</calculatedColumnFormula>
    </tableColumn>
    <tableColumn id="28" xr3:uid="{7F448FC6-2ED3-4479-AA60-92C62AA5E903}" name="23" dataDxfId="151">
      <calculatedColumnFormula>'Scheme 1'!DH$30</calculatedColumnFormula>
    </tableColumn>
    <tableColumn id="29" xr3:uid="{F3574CF5-E8FD-4896-AC4E-2BFCB2AB568F}" name="24" dataDxfId="150">
      <calculatedColumnFormula>'Scheme 1'!DI$30</calculatedColumnFormula>
    </tableColumn>
    <tableColumn id="30" xr3:uid="{A314B10B-4A2A-42EC-8F2E-3B3C07770746}" name="25" dataDxfId="149">
      <calculatedColumnFormula>'Scheme 1'!DJ$30</calculatedColumnFormula>
    </tableColumn>
    <tableColumn id="31" xr3:uid="{016BE919-E0D0-4EF0-96BD-BA9099754DAE}" name="26" dataDxfId="148">
      <calculatedColumnFormula>'Scheme 1'!DK$30</calculatedColumnFormula>
    </tableColumn>
    <tableColumn id="32" xr3:uid="{7105CBF7-BF85-4EFB-91C6-03C537AEC206}" name="27" dataDxfId="147">
      <calculatedColumnFormula>'Scheme 1'!DL$30</calculatedColumnFormula>
    </tableColumn>
    <tableColumn id="33" xr3:uid="{EB82B902-46B0-453A-9828-937894C54E80}" name="28" dataDxfId="146">
      <calculatedColumnFormula>'Scheme 1'!DM$30</calculatedColumnFormula>
    </tableColumn>
    <tableColumn id="34" xr3:uid="{0F628C9B-3031-43BE-A7ED-712AD851759E}" name="29" dataDxfId="145">
      <calculatedColumnFormula>'Scheme 1'!DN$30</calculatedColumnFormula>
    </tableColumn>
    <tableColumn id="35" xr3:uid="{3B589AFE-5F1B-4EC8-86D9-AD7CE3D36429}" name="30" dataDxfId="144">
      <calculatedColumnFormula>'Scheme 1'!DO$30</calculatedColumnFormula>
    </tableColumn>
    <tableColumn id="36" xr3:uid="{F1813C45-62DB-467B-8BB5-1F19015FEF52}" name="31" dataDxfId="143">
      <calculatedColumnFormula>'Scheme 1'!DP$30</calculatedColumnFormula>
    </tableColumn>
    <tableColumn id="37" xr3:uid="{98475709-08A3-474A-B577-9B1EB28AB037}" name="32" dataDxfId="142">
      <calculatedColumnFormula>'Scheme 1'!DQ$30</calculatedColumnFormula>
    </tableColumn>
    <tableColumn id="38" xr3:uid="{124B72E8-D79B-4286-B0CC-9DCC0609C971}" name="33" dataDxfId="141">
      <calculatedColumnFormula>'Scheme 1'!DR$30</calculatedColumnFormula>
    </tableColumn>
    <tableColumn id="39" xr3:uid="{5260B01E-1715-431D-9EEA-3785A7147AE0}" name="34" dataDxfId="140">
      <calculatedColumnFormula>'Scheme 1'!DS$30</calculatedColumnFormula>
    </tableColumn>
    <tableColumn id="40" xr3:uid="{53D5676E-F713-49F5-A517-C842DD50FC3C}" name="35" dataDxfId="139">
      <calculatedColumnFormula>'Scheme 1'!DT$30</calculatedColumnFormula>
    </tableColumn>
    <tableColumn id="41" xr3:uid="{D7150D49-9091-442C-B0BE-F2A39D5EA12A}" name="36" dataDxfId="138">
      <calculatedColumnFormula>'Scheme 1'!DU$30</calculatedColumnFormula>
    </tableColumn>
    <tableColumn id="42" xr3:uid="{B96FF373-DD1E-40A6-B1CC-35CA7B74A408}" name="37" dataDxfId="137">
      <calculatedColumnFormula>'Scheme 1'!DV$30</calculatedColumnFormula>
    </tableColumn>
    <tableColumn id="43" xr3:uid="{69AC1DDC-E4A8-466F-9ED5-A7C65C1FC3C9}" name="38" dataDxfId="136">
      <calculatedColumnFormula>'Scheme 1'!DW$30</calculatedColumnFormula>
    </tableColumn>
    <tableColumn id="44" xr3:uid="{A6003F1C-5246-43DE-A5FA-06C099C55505}" name="39" dataDxfId="135">
      <calculatedColumnFormula>'Scheme 1'!DX$30</calculatedColumnFormula>
    </tableColumn>
    <tableColumn id="45" xr3:uid="{D9044887-BBE8-4CA4-8BBB-7108E6DE20D1}" name="40" dataDxfId="134">
      <calculatedColumnFormula>'Scheme 1'!DY$30</calculatedColumnFormula>
    </tableColumn>
    <tableColumn id="46" xr3:uid="{F02945A3-7E87-4AC2-9337-A6C4C2FEDAC7}" name="41" dataDxfId="133">
      <calculatedColumnFormula>'Scheme 1'!DZ$30</calculatedColumnFormula>
    </tableColumn>
    <tableColumn id="47" xr3:uid="{EF22FD39-247E-470A-9715-E001E356051C}" name="42" dataDxfId="132">
      <calculatedColumnFormula>'Scheme 1'!EA$30</calculatedColumnFormula>
    </tableColumn>
    <tableColumn id="48" xr3:uid="{9225495F-3A59-4815-8FF7-4D2BEA9E6734}" name="43" dataDxfId="131">
      <calculatedColumnFormula>'Scheme 1'!EB$30</calculatedColumnFormula>
    </tableColumn>
    <tableColumn id="49" xr3:uid="{A3098B48-3A6F-41BF-906F-9062BC84AD72}" name="44" dataDxfId="130">
      <calculatedColumnFormula>'Scheme 1'!EC$30</calculatedColumnFormula>
    </tableColumn>
    <tableColumn id="50" xr3:uid="{6A3207DB-0142-4B7C-AC37-1FD56BF0AFC7}" name="45" dataDxfId="129">
      <calculatedColumnFormula>'Scheme 1'!ED$30</calculatedColumnFormula>
    </tableColumn>
    <tableColumn id="51" xr3:uid="{5CED3FBB-7CA1-4F3C-B170-A0F2AEFC8016}" name="46" dataDxfId="128">
      <calculatedColumnFormula>'Scheme 1'!EE$30</calculatedColumnFormula>
    </tableColumn>
    <tableColumn id="52" xr3:uid="{B0B33765-CBF2-4A68-8C3C-F79DDA55A0DC}" name="47" dataDxfId="127">
      <calculatedColumnFormula>'Scheme 1'!EF$30</calculatedColumnFormula>
    </tableColumn>
    <tableColumn id="53" xr3:uid="{A6150010-6410-4513-99CA-479A888AC146}" name="48" dataDxfId="126">
      <calculatedColumnFormula>'Scheme 1'!EG$30</calculatedColumnFormula>
    </tableColumn>
    <tableColumn id="54" xr3:uid="{7CBD12C1-BB16-47F9-9ABB-FC33495406DB}" name="49" dataDxfId="125">
      <calculatedColumnFormula>'Scheme 1'!EH$30</calculatedColumnFormula>
    </tableColumn>
    <tableColumn id="55" xr3:uid="{9E551014-8B6B-42C6-9F2C-9F7E89969BE3}" name="50" dataDxfId="124">
      <calculatedColumnFormula>'Scheme 1'!EI$30</calculatedColumnFormula>
    </tableColumn>
    <tableColumn id="56" xr3:uid="{AD160C49-3D08-4688-8ACF-7B4624264301}" name="51" dataDxfId="123">
      <calculatedColumnFormula>'Scheme 1'!EJ$30</calculatedColumnFormula>
    </tableColumn>
    <tableColumn id="57" xr3:uid="{8DE42C37-9021-45CE-8D72-CADD8DFB88E5}" name="52" dataDxfId="122">
      <calculatedColumnFormula>'Scheme 1'!EK$30</calculatedColumnFormula>
    </tableColumn>
    <tableColumn id="58" xr3:uid="{A42C26F7-687D-4222-867A-16171A9B1F7D}" name="53" dataDxfId="121">
      <calculatedColumnFormula>'Scheme 1'!EL$30</calculatedColumnFormula>
    </tableColumn>
    <tableColumn id="59" xr3:uid="{5F63BB78-6430-4231-BA2F-10EC633118A2}" name="54" dataDxfId="120">
      <calculatedColumnFormula>'Scheme 1'!EM$30</calculatedColumnFormula>
    </tableColumn>
    <tableColumn id="60" xr3:uid="{78D63A10-3631-4620-BDBD-B05517CBC762}" name="55" dataDxfId="119">
      <calculatedColumnFormula>'Scheme 1'!EN$30</calculatedColumnFormula>
    </tableColumn>
    <tableColumn id="61" xr3:uid="{9ED0A244-6CB6-4EC2-9AB8-BCD152418B98}" name="56" dataDxfId="118">
      <calculatedColumnFormula>'Scheme 1'!EO$30</calculatedColumnFormula>
    </tableColumn>
    <tableColumn id="62" xr3:uid="{0FEB8C9B-873D-4A9F-BF1E-D1644F866CFB}" name="57" dataDxfId="117">
      <calculatedColumnFormula>'Scheme 1'!EP$30</calculatedColumnFormula>
    </tableColumn>
    <tableColumn id="63" xr3:uid="{1EDE5E26-D76D-4FB5-8722-C95924A3A594}" name="58" dataDxfId="116">
      <calculatedColumnFormula>'Scheme 1'!EQ$30</calculatedColumnFormula>
    </tableColumn>
    <tableColumn id="64" xr3:uid="{D30FE797-E1D9-4BA8-909C-C32D4E98E134}" name="59" dataDxfId="115">
      <calculatedColumnFormula>'Scheme 1'!ER$30</calculatedColumnFormula>
    </tableColumn>
    <tableColumn id="65" xr3:uid="{B543CF0B-7BEE-43FE-B3F0-8890DD5AA0F0}" name="60" dataDxfId="114">
      <calculatedColumnFormula>'Scheme 1'!ES$30</calculatedColumnFormula>
    </tableColumn>
    <tableColumn id="66" xr3:uid="{2D5B4313-3EEC-405D-8FA8-3E703A255C94}" name="61" dataDxfId="113">
      <calculatedColumnFormula>'Scheme 1'!ET$30</calculatedColumnFormula>
    </tableColumn>
    <tableColumn id="67" xr3:uid="{3326115E-F10B-4969-81C2-2DDA66720355}" name="62" dataDxfId="112">
      <calculatedColumnFormula>'Scheme 1'!EU$30</calculatedColumnFormula>
    </tableColumn>
    <tableColumn id="68" xr3:uid="{6BBE3BF3-674D-4044-9190-8100F39B457F}" name="63" dataDxfId="111">
      <calculatedColumnFormula>'Scheme 1'!EV$30</calculatedColumnFormula>
    </tableColumn>
    <tableColumn id="69" xr3:uid="{0B3A3D8F-F979-427E-9593-FC5F72AA7C91}" name="64" dataDxfId="110">
      <calculatedColumnFormula>'Scheme 1'!EW$30</calculatedColumnFormula>
    </tableColumn>
    <tableColumn id="70" xr3:uid="{13FC3299-7F5C-4B9D-B10B-CBB76A9AA1BF}" name="65" dataDxfId="109">
      <calculatedColumnFormula>'Scheme 1'!EX$30</calculatedColumnFormula>
    </tableColumn>
    <tableColumn id="71" xr3:uid="{AE0A25A7-6F70-4E11-BF81-0C5DFBB0B6B7}" name="66" dataDxfId="108">
      <calculatedColumnFormula>'Scheme 1'!EY$30</calculatedColumnFormula>
    </tableColumn>
    <tableColumn id="72" xr3:uid="{952E9070-FDBB-4635-A421-9BC15589A4C2}" name="67" dataDxfId="107">
      <calculatedColumnFormula>'Scheme 1'!EZ$30</calculatedColumnFormula>
    </tableColumn>
    <tableColumn id="73" xr3:uid="{3C64FBB6-790C-49C8-8E31-C43DE461864A}" name="68" dataDxfId="106">
      <calculatedColumnFormula>'Scheme 1'!FA$30</calculatedColumnFormula>
    </tableColumn>
    <tableColumn id="74" xr3:uid="{5650550D-8D50-4110-B647-9E5F52359F3B}" name="69" dataDxfId="105">
      <calculatedColumnFormula>'Scheme 1'!FB$30</calculatedColumnFormula>
    </tableColumn>
    <tableColumn id="75" xr3:uid="{E0E477B2-A79D-4E96-BCCF-CA4E2F7193E2}" name="70" dataDxfId="104">
      <calculatedColumnFormula>'Scheme 1'!FC$30</calculatedColumnFormula>
    </tableColumn>
    <tableColumn id="76" xr3:uid="{2D04A948-5041-49C1-AEC0-D19D1A07FF12}" name="71" dataDxfId="103">
      <calculatedColumnFormula>'Scheme 1'!FD$30</calculatedColumnFormula>
    </tableColumn>
    <tableColumn id="77" xr3:uid="{345DCB7A-B8B0-48EC-99E1-BD32F99CF483}" name="72" dataDxfId="102">
      <calculatedColumnFormula>'Scheme 1'!FE$30</calculatedColumnFormula>
    </tableColumn>
    <tableColumn id="78" xr3:uid="{B0153DD6-E16E-4D67-801D-A14BFACB054C}" name="73" dataDxfId="101">
      <calculatedColumnFormula>'Scheme 1'!FF$30</calculatedColumnFormula>
    </tableColumn>
    <tableColumn id="79" xr3:uid="{3F522BAB-13F4-466A-9D9B-4D217BE10AC5}" name="74" dataDxfId="100">
      <calculatedColumnFormula>'Scheme 1'!FG$30</calculatedColumnFormula>
    </tableColumn>
    <tableColumn id="80" xr3:uid="{DFA97E9E-2309-489D-8AD1-5FCD97CB157A}" name="75" dataDxfId="99">
      <calculatedColumnFormula>'Scheme 1'!FH$30</calculatedColumnFormula>
    </tableColumn>
    <tableColumn id="81" xr3:uid="{AE02D1B7-6F26-4C69-AFB3-16FD1150E98D}" name="76" dataDxfId="98">
      <calculatedColumnFormula>'Scheme 1'!FI$30</calculatedColumnFormula>
    </tableColumn>
    <tableColumn id="82" xr3:uid="{0312AEB8-08B0-425F-86A3-81A35B89E946}" name="77" dataDxfId="97">
      <calculatedColumnFormula>'Scheme 1'!FJ$30</calculatedColumnFormula>
    </tableColumn>
    <tableColumn id="83" xr3:uid="{523ECD0E-2C33-4999-99B8-518C9F26DFF9}" name="78" dataDxfId="96">
      <calculatedColumnFormula>'Scheme 1'!FK$30</calculatedColumnFormula>
    </tableColumn>
    <tableColumn id="84" xr3:uid="{D7AA8384-6920-4D08-ABC7-F0CD8214D1BF}" name="79" dataDxfId="95">
      <calculatedColumnFormula>'Scheme 1'!FL$30</calculatedColumnFormula>
    </tableColumn>
    <tableColumn id="85" xr3:uid="{C535E10B-E296-4607-A278-403E0792D399}" name="80" dataDxfId="94">
      <calculatedColumnFormula>'Scheme 1'!FM$30</calculatedColumnFormula>
    </tableColumn>
    <tableColumn id="86" xr3:uid="{8D29B2D0-8810-4D74-B7E1-636A8FEE0CBD}" name="81" dataDxfId="93">
      <calculatedColumnFormula>'Scheme 1'!FN$30</calculatedColumnFormula>
    </tableColumn>
    <tableColumn id="87" xr3:uid="{E5F615E4-706C-45C0-AF40-D7C78427EE50}" name="82" dataDxfId="92">
      <calculatedColumnFormula>'Scheme 1'!FO$30</calculatedColumnFormula>
    </tableColumn>
    <tableColumn id="88" xr3:uid="{B059AB16-50F8-4F8A-8F93-D68EFB1A6884}" name="83" dataDxfId="91">
      <calculatedColumnFormula>'Scheme 1'!FP$30</calculatedColumnFormula>
    </tableColumn>
    <tableColumn id="89" xr3:uid="{EB280F2B-3224-403B-B981-42C2AE26A55A}" name="84" dataDxfId="90">
      <calculatedColumnFormula>'Scheme 1'!FQ$30</calculatedColumnFormula>
    </tableColumn>
    <tableColumn id="90" xr3:uid="{A384E4CC-B1B8-440D-A2DA-689A7714BDA5}" name="85" dataDxfId="89">
      <calculatedColumnFormula>'Scheme 1'!FR$30</calculatedColumnFormula>
    </tableColumn>
    <tableColumn id="91" xr3:uid="{9E47E691-74BD-4CE5-85FB-9B1F72D420B3}" name="86" dataDxfId="88">
      <calculatedColumnFormula>'Scheme 1'!FS$30</calculatedColumnFormula>
    </tableColumn>
    <tableColumn id="92" xr3:uid="{6B504E8C-4417-4E37-B8D3-D551EF44440E}" name="87" dataDxfId="87">
      <calculatedColumnFormula>'Scheme 1'!FT$30</calculatedColumnFormula>
    </tableColumn>
    <tableColumn id="93" xr3:uid="{6ABBDF35-8E98-4301-A9DD-1C0A49512DD0}" name="88" dataDxfId="86">
      <calculatedColumnFormula>'Scheme 1'!FU$30</calculatedColumnFormula>
    </tableColumn>
    <tableColumn id="94" xr3:uid="{DAB0BF29-5FC2-4A71-A244-ED84CA5C0C37}" name="89" dataDxfId="85">
      <calculatedColumnFormula>'Scheme 1'!FV$30</calculatedColumnFormula>
    </tableColumn>
    <tableColumn id="95" xr3:uid="{E7AEAEC5-7C33-4843-B6B5-BC06009EBDF2}" name="90" dataDxfId="84">
      <calculatedColumnFormula>'Scheme 1'!FW$30</calculatedColumnFormula>
    </tableColumn>
    <tableColumn id="96" xr3:uid="{35E3425C-869F-48C7-9BCB-748F22ABD92A}" name="91" dataDxfId="83">
      <calculatedColumnFormula>'Scheme 1'!FX$30</calculatedColumnFormula>
    </tableColumn>
    <tableColumn id="97" xr3:uid="{8E716A95-F55B-4AE4-925C-8ADB44D4974D}" name="92" dataDxfId="82">
      <calculatedColumnFormula>'Scheme 1'!FY$30</calculatedColumnFormula>
    </tableColumn>
    <tableColumn id="98" xr3:uid="{8AF090B1-029E-41F9-9B95-1C4E8B2B185B}" name="93" dataDxfId="81">
      <calculatedColumnFormula>'Scheme 1'!FZ$30</calculatedColumnFormula>
    </tableColumn>
    <tableColumn id="99" xr3:uid="{505B63E3-AEFF-43E7-8373-DFE6D4ED9663}" name="94" dataDxfId="80">
      <calculatedColumnFormula>'Scheme 1'!GA$30</calculatedColumnFormula>
    </tableColumn>
    <tableColumn id="100" xr3:uid="{99CF8BE2-BE35-46A1-9E3A-E730D42AE204}" name="95" dataDxfId="79">
      <calculatedColumnFormula>'Scheme 1'!GB$30</calculatedColumnFormula>
    </tableColumn>
    <tableColumn id="101" xr3:uid="{67F8BB55-2C99-432E-9DA9-5FA933E53D03}" name="96" dataDxfId="78">
      <calculatedColumnFormula>'Scheme 1'!GC$30</calculatedColumnFormula>
    </tableColumn>
    <tableColumn id="102" xr3:uid="{B540D7F7-8429-4D22-A54F-7366E758DF55}" name="97" dataDxfId="77">
      <calculatedColumnFormula>'Scheme 1'!GD$30</calculatedColumnFormula>
    </tableColumn>
    <tableColumn id="103" xr3:uid="{CB061B41-C5F5-42A1-9B23-C563A15C97B1}" name="98" dataDxfId="76">
      <calculatedColumnFormula>'Scheme 1'!GE$30</calculatedColumnFormula>
    </tableColumn>
    <tableColumn id="104" xr3:uid="{1A5C287C-D5D7-4310-BBED-EFF38CC53248}" name="99" dataDxfId="75">
      <calculatedColumnFormula>'Scheme 1'!GF$30</calculatedColumnFormula>
    </tableColumn>
    <tableColumn id="105" xr3:uid="{F743E230-3D4D-452F-AF7B-01D87A033508}" name="100" dataDxfId="74">
      <calculatedColumnFormula>'Scheme 1'!GG$30</calculatedColumnFormula>
    </tableColumn>
    <tableColumn id="106" xr3:uid="{7EC60DDD-9424-4D61-A517-B7734ADFE496}" name="101" dataDxfId="73">
      <calculatedColumnFormula>'Scheme 1'!GH$30</calculatedColumnFormula>
    </tableColumn>
    <tableColumn id="107" xr3:uid="{21376507-B9BD-46CD-9D04-4A290B884EA3}" name="102" dataDxfId="72">
      <calculatedColumnFormula>'Scheme 1'!GI$30</calculatedColumnFormula>
    </tableColumn>
    <tableColumn id="108" xr3:uid="{A19F554C-5AB3-4B72-8BED-147FC27B65AC}" name="103" dataDxfId="71">
      <calculatedColumnFormula>'Scheme 1'!GJ$30</calculatedColumnFormula>
    </tableColumn>
    <tableColumn id="109" xr3:uid="{C86018B3-EAE7-4985-B3BB-91F7D1747DB4}" name="104" dataDxfId="70">
      <calculatedColumnFormula>'Scheme 1'!GK$30</calculatedColumnFormula>
    </tableColumn>
    <tableColumn id="110" xr3:uid="{A33902D1-7CE0-4094-9D31-4B19AECA3552}" name="105" dataDxfId="69">
      <calculatedColumnFormula>'Scheme 1'!GL$30</calculatedColumnFormula>
    </tableColumn>
    <tableColumn id="111" xr3:uid="{DDEA37CE-EB87-4E80-80B7-CF8FD45E42A9}" name="106" dataDxfId="68">
      <calculatedColumnFormula>'Scheme 1'!GM$30</calculatedColumnFormula>
    </tableColumn>
    <tableColumn id="112" xr3:uid="{8E306D44-AE83-4134-897A-7E72AE6BA431}" name="107" dataDxfId="67">
      <calculatedColumnFormula>'Scheme 1'!GN$30</calculatedColumnFormula>
    </tableColumn>
    <tableColumn id="113" xr3:uid="{09FC17BE-FB77-48D2-BB25-C11FA0A9DEDE}" name="108" dataDxfId="66">
      <calculatedColumnFormula>'Scheme 1'!GO$30</calculatedColumnFormula>
    </tableColumn>
    <tableColumn id="114" xr3:uid="{1355F129-CEAB-4EBF-A8AF-908F0F59D51A}" name="109" dataDxfId="65">
      <calculatedColumnFormula>'Scheme 1'!GP$30</calculatedColumnFormula>
    </tableColumn>
    <tableColumn id="115" xr3:uid="{590255B1-A7FA-4722-87DF-F73C99514178}" name="110" dataDxfId="64">
      <calculatedColumnFormula>'Scheme 1'!GQ$30</calculatedColumnFormula>
    </tableColumn>
    <tableColumn id="116" xr3:uid="{E5935B8E-A084-46BE-A2E2-0E1A9D7B8C99}" name="111" dataDxfId="63">
      <calculatedColumnFormula>'Scheme 1'!GR$30</calculatedColumnFormula>
    </tableColumn>
    <tableColumn id="117" xr3:uid="{99BD29F7-2766-4957-B0E4-715C58236030}" name="112" dataDxfId="62">
      <calculatedColumnFormula>'Scheme 1'!GS$30</calculatedColumnFormula>
    </tableColumn>
    <tableColumn id="118" xr3:uid="{54CB30B0-BE7D-43D8-A782-1EA81D08142A}" name="113" dataDxfId="61">
      <calculatedColumnFormula>'Scheme 1'!GT$30</calculatedColumnFormula>
    </tableColumn>
    <tableColumn id="119" xr3:uid="{83B5FAC7-365E-4AE2-B883-D90714036523}" name="114" dataDxfId="60">
      <calculatedColumnFormula>'Scheme 1'!GU$30</calculatedColumnFormula>
    </tableColumn>
    <tableColumn id="120" xr3:uid="{7C33A977-0EF7-44CD-8CE9-D7BEFD23FD2F}" name="115" dataDxfId="59">
      <calculatedColumnFormula>'Scheme 1'!GV$30</calculatedColumnFormula>
    </tableColumn>
    <tableColumn id="121" xr3:uid="{61B44B9D-5823-45D5-B150-58A8A51CF649}" name="116" dataDxfId="58">
      <calculatedColumnFormula>'Scheme 1'!GW$30</calculatedColumnFormula>
    </tableColumn>
    <tableColumn id="122" xr3:uid="{9DA9E115-AF3A-4B89-AE8B-170D20E79DC8}" name="117" dataDxfId="57">
      <calculatedColumnFormula>'Scheme 1'!GX$30</calculatedColumnFormula>
    </tableColumn>
    <tableColumn id="123" xr3:uid="{F7D7E522-8D6C-4B9F-80AD-8DD936349F63}" name="118" dataDxfId="56">
      <calculatedColumnFormula>'Scheme 1'!GY$30</calculatedColumnFormula>
    </tableColumn>
    <tableColumn id="125" xr3:uid="{37DB9BAF-AA5F-48AC-9D45-FE3D1DF0BD08}" name="119" dataDxfId="55">
      <calculatedColumnFormula>'Scheme 1'!GZ$30</calculatedColumnFormula>
    </tableColumn>
    <tableColumn id="126" xr3:uid="{0062BBFD-AC89-436E-B435-26440C4B6DC7}" name="120" dataDxfId="54">
      <calculatedColumnFormula>'Scheme 1'!HA$30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32D153E-9375-4FB0-AFE1-C3EADAD1BBF2}" name="Target_Table" displayName="Target_Table" ref="A15:D21" totalsRowShown="0">
  <autoFilter ref="A15:D21" xr:uid="{0ABD3ACA-23F8-44F8-B443-DC455A90A91C}">
    <filterColumn colId="1">
      <customFilters>
        <customFilter val="**"/>
      </customFilters>
    </filterColumn>
  </autoFilter>
  <tableColumns count="4">
    <tableColumn id="1" xr3:uid="{BD6830F6-5FF2-49DD-96F3-4CFA600A6E14}" name="Column1"/>
    <tableColumn id="2" xr3:uid="{F7F9A659-A6F7-4866-896D-76D6B7ECF5DE}" name="Column2" dataDxfId="53"/>
    <tableColumn id="3" xr3:uid="{5F37B7D8-3D06-4175-A25C-261F1B846112}" name="Column3"/>
    <tableColumn id="4" xr3:uid="{A1C1163C-0350-4606-98C4-1ABCC10A9D60}" name="Column4">
      <calculatedColumnFormula>C16-C15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rgbClr val="FFFFFF"/>
      </a:lt1>
      <a:dk2>
        <a:srgbClr val="4D4F53"/>
      </a:dk2>
      <a:lt2>
        <a:srgbClr val="F3F3F2"/>
      </a:lt2>
      <a:accent1>
        <a:srgbClr val="73264E"/>
      </a:accent1>
      <a:accent2>
        <a:srgbClr val="5C84C3"/>
      </a:accent2>
      <a:accent3>
        <a:srgbClr val="2A969F"/>
      </a:accent3>
      <a:accent4>
        <a:srgbClr val="EB7028"/>
      </a:accent4>
      <a:accent5>
        <a:srgbClr val="544D6F"/>
      </a:accent5>
      <a:accent6>
        <a:srgbClr val="19575D"/>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istructe.org/journal/volumes/volume-99-(2021)/issue-10/seeing-the-bigger-picture-industry-emission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istructe.org/IStructE/media/Public/TSE-Archive/2021/Timber-and-carbon-sequestration.pdf" TargetMode="External"/><Relationship Id="rId7" Type="http://schemas.openxmlformats.org/officeDocument/2006/relationships/hyperlink" Target="https://www.istructe.org/resources/guidance/how-to-calculate-embodied-carbon" TargetMode="External"/><Relationship Id="rId2" Type="http://schemas.openxmlformats.org/officeDocument/2006/relationships/hyperlink" Target="https://www.istructe.org/IStructE/media/Public/TSE-Archive/2020/Setting-carbon-targets-an-introduction-to-the-proposed-SCORS-rating-scheme.pdf" TargetMode="External"/><Relationship Id="rId1" Type="http://schemas.openxmlformats.org/officeDocument/2006/relationships/hyperlink" Target="https://www.istructe.org/resources/guidance/how-to-calculate-embodied-carbon" TargetMode="External"/><Relationship Id="rId6" Type="http://schemas.openxmlformats.org/officeDocument/2006/relationships/hyperlink" Target="https://www.rics.org/globalassets/rics-website/media/news/whole-life-carbon-assessment-for-the--built-environment-november-2017.pdf" TargetMode="External"/><Relationship Id="rId5" Type="http://schemas.openxmlformats.org/officeDocument/2006/relationships/hyperlink" Target="https://b80d7a04-1c28-45e2-b904-e0715cface93.filesusr.com/ugd/252d09_8ceffcbcafdb43cf8a19ab9af5073b92.pdf" TargetMode="External"/><Relationship Id="rId4" Type="http://schemas.openxmlformats.org/officeDocument/2006/relationships/hyperlink" Target="https://www.architecture.com/-/media/files/Climate-action/RIBA-2030-Climate-Challenge.pdf"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8.vml"/><Relationship Id="rId7" Type="http://schemas.openxmlformats.org/officeDocument/2006/relationships/table" Target="../tables/table1.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drawing" Target="../drawings/drawing11.xml"/><Relationship Id="rId7" Type="http://schemas.openxmlformats.org/officeDocument/2006/relationships/ctrlProp" Target="../ctrlProps/ctrlProp12.xml"/><Relationship Id="rId2" Type="http://schemas.openxmlformats.org/officeDocument/2006/relationships/printerSettings" Target="../printerSettings/printerSettings11.bin"/><Relationship Id="rId1" Type="http://schemas.openxmlformats.org/officeDocument/2006/relationships/hyperlink" Target="http://www.circularecology.com/embodied-carbon-footprint-database.html"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3423E-D7A4-43E3-92D6-941E11F0D75D}">
  <sheetPr codeName="Sheet12">
    <tabColor theme="7"/>
  </sheetPr>
  <dimension ref="B1:D22"/>
  <sheetViews>
    <sheetView tabSelected="1" zoomScale="85" zoomScaleNormal="85" workbookViewId="0">
      <selection activeCell="B2" sqref="B2:B3"/>
    </sheetView>
  </sheetViews>
  <sheetFormatPr defaultColWidth="9" defaultRowHeight="14.25"/>
  <cols>
    <col min="1" max="1" width="9" style="103"/>
    <col min="2" max="2" width="46.625" style="103" customWidth="1"/>
    <col min="3" max="3" width="47.25" style="103" customWidth="1"/>
    <col min="4" max="16384" width="9" style="103"/>
  </cols>
  <sheetData>
    <row r="1" spans="2:3" ht="15" thickBot="1"/>
    <row r="2" spans="2:3" ht="13.9" customHeight="1" thickBot="1">
      <c r="B2" s="611" t="s">
        <v>318</v>
      </c>
      <c r="C2" s="612"/>
    </row>
    <row r="3" spans="2:3" ht="25.15" customHeight="1" thickBot="1">
      <c r="B3" s="611"/>
      <c r="C3" s="612"/>
    </row>
    <row r="4" spans="2:3" ht="13.9" customHeight="1" thickBot="1">
      <c r="B4" s="613" t="s">
        <v>432</v>
      </c>
      <c r="C4" s="613"/>
    </row>
    <row r="5" spans="2:3" ht="15" thickBot="1">
      <c r="B5" s="614"/>
      <c r="C5" s="614"/>
    </row>
    <row r="6" spans="2:3" ht="9.75" customHeight="1">
      <c r="B6" s="380"/>
      <c r="C6" s="381"/>
    </row>
    <row r="7" spans="2:3" s="289" customFormat="1" ht="47.25" customHeight="1">
      <c r="B7" s="607" t="s">
        <v>492</v>
      </c>
      <c r="C7" s="608"/>
    </row>
    <row r="8" spans="2:3" s="289" customFormat="1" ht="16.149999999999999" customHeight="1">
      <c r="B8" s="607" t="s">
        <v>433</v>
      </c>
      <c r="C8" s="608"/>
    </row>
    <row r="9" spans="2:3" s="289" customFormat="1" ht="16.149999999999999" customHeight="1">
      <c r="B9" s="607" t="s">
        <v>493</v>
      </c>
      <c r="C9" s="608"/>
    </row>
    <row r="10" spans="2:3" ht="9.75" customHeight="1">
      <c r="B10" s="382"/>
      <c r="C10" s="383"/>
    </row>
    <row r="11" spans="2:3" ht="77.25" customHeight="1">
      <c r="B11" s="600" t="s">
        <v>494</v>
      </c>
      <c r="C11" s="601"/>
    </row>
    <row r="12" spans="2:3" ht="9.75" customHeight="1">
      <c r="B12" s="602"/>
      <c r="C12" s="597"/>
    </row>
    <row r="13" spans="2:3" ht="114.6" customHeight="1">
      <c r="B13" s="600" t="s">
        <v>751</v>
      </c>
      <c r="C13" s="601"/>
    </row>
    <row r="14" spans="2:3" ht="36" customHeight="1">
      <c r="B14" s="609" t="s">
        <v>752</v>
      </c>
      <c r="C14" s="610"/>
    </row>
    <row r="15" spans="2:3" ht="3.6" customHeight="1">
      <c r="B15" s="384"/>
      <c r="C15" s="385"/>
    </row>
    <row r="16" spans="2:3" ht="15" customHeight="1">
      <c r="B16" s="603" t="s">
        <v>495</v>
      </c>
      <c r="C16" s="604"/>
    </row>
    <row r="17" spans="2:4" ht="90" customHeight="1">
      <c r="B17" s="605" t="s">
        <v>462</v>
      </c>
      <c r="C17" s="606"/>
      <c r="D17" s="103" t="s">
        <v>281</v>
      </c>
    </row>
    <row r="18" spans="2:4" ht="9.75" customHeight="1">
      <c r="B18" s="382"/>
      <c r="C18" s="383"/>
    </row>
    <row r="19" spans="2:4" s="290" customFormat="1" ht="28.5" customHeight="1">
      <c r="B19" s="607" t="s">
        <v>496</v>
      </c>
      <c r="C19" s="608"/>
    </row>
    <row r="20" spans="2:4" ht="9" customHeight="1">
      <c r="B20" s="596"/>
      <c r="C20" s="597"/>
    </row>
    <row r="21" spans="2:4" ht="19.5" customHeight="1">
      <c r="B21" s="598" t="s">
        <v>434</v>
      </c>
      <c r="C21" s="599"/>
    </row>
    <row r="22" spans="2:4" ht="6.75" customHeight="1" thickBot="1">
      <c r="B22" s="386"/>
      <c r="C22" s="387"/>
    </row>
  </sheetData>
  <sheetProtection algorithmName="SHA-512" hashValue="YFKHkxAZ9awAV/VDrJYiHz23i6cakairCmM5+35ijJ5Z03nEZJ5Plw1urGG6e0CH7FpZmKrLGdsB9EPLv0jzKg==" saltValue="0sGQ85iDXlrgiSO1o0whAg==" spinCount="100000" sheet="1" objects="1" scenarios="1"/>
  <mergeCells count="15">
    <mergeCell ref="B9:C9"/>
    <mergeCell ref="B2:B3"/>
    <mergeCell ref="C2:C3"/>
    <mergeCell ref="B4:C5"/>
    <mergeCell ref="B7:C7"/>
    <mergeCell ref="B8:C8"/>
    <mergeCell ref="B20:C20"/>
    <mergeCell ref="B21:C21"/>
    <mergeCell ref="B11:C11"/>
    <mergeCell ref="B12:C12"/>
    <mergeCell ref="B13:C13"/>
    <mergeCell ref="B16:C16"/>
    <mergeCell ref="B17:C17"/>
    <mergeCell ref="B19:C19"/>
    <mergeCell ref="B14:C14"/>
  </mergeCells>
  <hyperlinks>
    <hyperlink ref="B14:C14" r:id="rId1" display="        •   For more information, refer https://www.istructe.org/journal/volumes/volume-99-(2021)/issue-10/seeing-the-bigger-picture-industry-emissions/" xr:uid="{B1795E8E-09DC-42D4-87F5-37C87C53CA78}"/>
  </hyperlinks>
  <pageMargins left="0.7" right="0.7" top="0.75" bottom="0.75" header="0.3" footer="0.3"/>
  <pageSetup paperSize="8" orientation="landscape"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66BA-489D-441F-A354-6F6685C695F1}">
  <sheetPr codeName="Sheet10">
    <tabColor theme="7"/>
  </sheetPr>
  <dimension ref="A1:V88"/>
  <sheetViews>
    <sheetView showGridLines="0" zoomScale="85" zoomScaleNormal="85" workbookViewId="0">
      <selection activeCell="B1" sqref="B1:B2"/>
    </sheetView>
  </sheetViews>
  <sheetFormatPr defaultRowHeight="14.25"/>
  <cols>
    <col min="1" max="1" width="9" style="103"/>
    <col min="2" max="3" width="40.75" customWidth="1"/>
    <col min="4" max="22" width="9" style="103"/>
  </cols>
  <sheetData>
    <row r="1" spans="1:22" ht="13.9" customHeight="1">
      <c r="B1" s="620" t="s">
        <v>318</v>
      </c>
      <c r="C1" s="622"/>
    </row>
    <row r="2" spans="1:22" ht="19.899999999999999" customHeight="1" thickBot="1">
      <c r="B2" s="621"/>
      <c r="C2" s="623"/>
    </row>
    <row r="3" spans="1:22" ht="13.9" customHeight="1">
      <c r="B3" s="624" t="s">
        <v>359</v>
      </c>
      <c r="C3" s="625"/>
    </row>
    <row r="4" spans="1:22" ht="15" thickBot="1">
      <c r="B4" s="626"/>
      <c r="C4" s="627"/>
    </row>
    <row r="5" spans="1:22" ht="15">
      <c r="B5" s="320" t="s">
        <v>84</v>
      </c>
      <c r="C5" s="321"/>
      <c r="E5" s="390" t="s">
        <v>435</v>
      </c>
    </row>
    <row r="6" spans="1:22" s="175" customFormat="1" ht="91.9" customHeight="1">
      <c r="A6" s="289"/>
      <c r="B6" s="628" t="s">
        <v>770</v>
      </c>
      <c r="C6" s="629"/>
      <c r="D6" s="289"/>
      <c r="E6" s="289"/>
      <c r="F6" s="289"/>
      <c r="G6" s="289"/>
      <c r="H6" s="289"/>
      <c r="I6" s="289"/>
      <c r="J6" s="289"/>
      <c r="K6" s="289"/>
      <c r="L6" s="289"/>
      <c r="M6" s="289"/>
      <c r="N6" s="289"/>
      <c r="O6" s="289"/>
      <c r="P6" s="289"/>
      <c r="Q6" s="289"/>
      <c r="R6" s="289"/>
      <c r="S6" s="289"/>
      <c r="T6" s="289"/>
      <c r="U6" s="289"/>
      <c r="V6" s="289"/>
    </row>
    <row r="7" spans="1:22" s="175" customFormat="1" ht="79.900000000000006" customHeight="1">
      <c r="A7" s="289"/>
      <c r="B7" s="628" t="s">
        <v>765</v>
      </c>
      <c r="C7" s="629"/>
      <c r="D7" s="289"/>
      <c r="E7" s="289"/>
      <c r="F7" s="289"/>
      <c r="G7" s="289"/>
      <c r="H7" s="289"/>
      <c r="I7" s="289"/>
      <c r="J7" s="289"/>
      <c r="K7" s="289"/>
      <c r="L7" s="289"/>
      <c r="M7" s="289"/>
      <c r="N7" s="289"/>
      <c r="O7" s="289"/>
      <c r="P7" s="289"/>
      <c r="Q7" s="289"/>
      <c r="R7" s="289"/>
      <c r="S7" s="289"/>
      <c r="T7" s="289"/>
      <c r="U7" s="289"/>
      <c r="V7" s="289"/>
    </row>
    <row r="8" spans="1:22" ht="13.9" customHeight="1">
      <c r="B8" s="307"/>
      <c r="C8" s="308"/>
    </row>
    <row r="9" spans="1:22" ht="14.65" customHeight="1">
      <c r="B9" s="309" t="s">
        <v>360</v>
      </c>
      <c r="C9" s="308"/>
    </row>
    <row r="10" spans="1:22" ht="30.75" customHeight="1">
      <c r="B10" s="615" t="s">
        <v>361</v>
      </c>
      <c r="C10" s="616"/>
    </row>
    <row r="11" spans="1:22" ht="32.25" customHeight="1">
      <c r="B11" s="615" t="s">
        <v>516</v>
      </c>
      <c r="C11" s="616"/>
    </row>
    <row r="12" spans="1:22" ht="14.65" customHeight="1">
      <c r="B12" s="307"/>
      <c r="C12" s="308"/>
    </row>
    <row r="13" spans="1:22" ht="13.9" customHeight="1">
      <c r="B13" s="309" t="s">
        <v>359</v>
      </c>
      <c r="C13" s="310"/>
    </row>
    <row r="14" spans="1:22" ht="15" customHeight="1">
      <c r="B14" s="311" t="s">
        <v>371</v>
      </c>
      <c r="C14" s="310"/>
    </row>
    <row r="15" spans="1:22" ht="117.75" customHeight="1">
      <c r="B15" s="615" t="s">
        <v>436</v>
      </c>
      <c r="C15" s="616"/>
      <c r="D15" s="103" t="s">
        <v>281</v>
      </c>
    </row>
    <row r="16" spans="1:22">
      <c r="B16" s="307"/>
      <c r="C16" s="308"/>
      <c r="E16" s="635" t="s">
        <v>764</v>
      </c>
      <c r="F16" s="635"/>
      <c r="G16" s="635"/>
      <c r="H16" s="635"/>
      <c r="I16" s="635"/>
      <c r="J16" s="635"/>
      <c r="K16" s="635"/>
      <c r="L16" s="635"/>
    </row>
    <row r="17" spans="1:22" ht="15">
      <c r="B17" s="312" t="s">
        <v>375</v>
      </c>
      <c r="C17" s="308"/>
    </row>
    <row r="18" spans="1:22" ht="89.65" customHeight="1">
      <c r="B18" s="619" t="s">
        <v>486</v>
      </c>
      <c r="C18" s="616"/>
    </row>
    <row r="19" spans="1:22">
      <c r="B19" s="313"/>
      <c r="C19" s="308"/>
    </row>
    <row r="20" spans="1:22" ht="15">
      <c r="B20" s="314" t="s">
        <v>376</v>
      </c>
      <c r="C20" s="308"/>
    </row>
    <row r="21" spans="1:22">
      <c r="B21" s="315" t="s">
        <v>377</v>
      </c>
      <c r="C21" s="308"/>
    </row>
    <row r="22" spans="1:22" ht="58.5" customHeight="1">
      <c r="B22" s="619" t="s">
        <v>487</v>
      </c>
      <c r="C22" s="616"/>
    </row>
    <row r="23" spans="1:22">
      <c r="B23" s="313"/>
      <c r="C23" s="308"/>
    </row>
    <row r="24" spans="1:22">
      <c r="B24" s="315" t="s">
        <v>378</v>
      </c>
      <c r="C24" s="308"/>
    </row>
    <row r="25" spans="1:22" ht="237.75" customHeight="1">
      <c r="B25" s="619" t="s">
        <v>766</v>
      </c>
      <c r="C25" s="616"/>
    </row>
    <row r="26" spans="1:22">
      <c r="B26" s="316" t="s">
        <v>379</v>
      </c>
      <c r="C26" s="308"/>
    </row>
    <row r="27" spans="1:22" ht="150.75" customHeight="1">
      <c r="B27" s="619" t="s">
        <v>755</v>
      </c>
      <c r="C27" s="616"/>
    </row>
    <row r="28" spans="1:22" ht="146.65" customHeight="1">
      <c r="B28" s="637" t="s">
        <v>756</v>
      </c>
      <c r="C28" s="638"/>
    </row>
    <row r="29" spans="1:22" ht="96" customHeight="1">
      <c r="B29" s="617" t="s">
        <v>426</v>
      </c>
      <c r="C29" s="618"/>
    </row>
    <row r="30" spans="1:22" ht="130.5" customHeight="1">
      <c r="B30" s="615" t="s">
        <v>757</v>
      </c>
      <c r="C30" s="616"/>
    </row>
    <row r="31" spans="1:22" s="99" customFormat="1" ht="60.75" customHeight="1">
      <c r="A31" s="388"/>
      <c r="B31" s="639" t="s">
        <v>488</v>
      </c>
      <c r="C31" s="640"/>
      <c r="D31" s="388"/>
      <c r="E31" s="388"/>
      <c r="F31" s="388"/>
      <c r="G31" s="388"/>
      <c r="H31" s="388"/>
      <c r="I31" s="388"/>
      <c r="J31" s="388"/>
      <c r="K31" s="388"/>
      <c r="L31" s="388"/>
      <c r="M31" s="388"/>
      <c r="N31" s="388"/>
      <c r="O31" s="388"/>
      <c r="P31" s="388"/>
      <c r="Q31" s="388"/>
      <c r="R31" s="388"/>
      <c r="S31" s="388"/>
      <c r="T31" s="388"/>
      <c r="U31" s="388"/>
      <c r="V31" s="388"/>
    </row>
    <row r="32" spans="1:22" ht="88.5" customHeight="1">
      <c r="B32" s="637" t="s">
        <v>767</v>
      </c>
      <c r="C32" s="616"/>
    </row>
    <row r="33" spans="1:22">
      <c r="B33" s="317"/>
      <c r="C33" s="318"/>
    </row>
    <row r="34" spans="1:22" ht="15">
      <c r="B34" s="641" t="s">
        <v>483</v>
      </c>
      <c r="C34" s="642"/>
    </row>
    <row r="35" spans="1:22" s="176" customFormat="1" ht="56.25" customHeight="1">
      <c r="A35" s="389"/>
      <c r="B35" s="619" t="s">
        <v>489</v>
      </c>
      <c r="C35" s="616"/>
      <c r="D35" s="389"/>
      <c r="E35" s="389"/>
      <c r="F35" s="389"/>
      <c r="G35" s="389"/>
      <c r="H35" s="389"/>
      <c r="I35" s="389"/>
      <c r="J35" s="389"/>
      <c r="K35" s="389"/>
      <c r="L35" s="389"/>
      <c r="M35" s="389"/>
      <c r="N35" s="389"/>
      <c r="O35" s="389"/>
      <c r="P35" s="389"/>
      <c r="Q35" s="389"/>
      <c r="R35" s="389"/>
      <c r="S35" s="389"/>
      <c r="T35" s="389"/>
      <c r="U35" s="389"/>
      <c r="V35" s="389"/>
    </row>
    <row r="36" spans="1:22" s="176" customFormat="1" ht="61.5" customHeight="1">
      <c r="A36" s="389"/>
      <c r="B36" s="619" t="s">
        <v>441</v>
      </c>
      <c r="C36" s="636"/>
      <c r="D36" s="389"/>
      <c r="E36" s="389"/>
      <c r="F36" s="389"/>
      <c r="G36" s="389"/>
      <c r="H36" s="389"/>
      <c r="I36" s="389"/>
      <c r="J36" s="389"/>
      <c r="K36" s="389"/>
      <c r="L36" s="389"/>
      <c r="M36" s="389"/>
      <c r="N36" s="389"/>
      <c r="O36" s="389"/>
      <c r="P36" s="389"/>
      <c r="Q36" s="389"/>
      <c r="R36" s="389"/>
      <c r="S36" s="389"/>
      <c r="T36" s="389"/>
      <c r="U36" s="389"/>
      <c r="V36" s="389"/>
    </row>
    <row r="37" spans="1:22">
      <c r="B37" s="317"/>
      <c r="C37" s="318"/>
    </row>
    <row r="38" spans="1:22" ht="15">
      <c r="B38" s="641" t="s">
        <v>365</v>
      </c>
      <c r="C38" s="642"/>
    </row>
    <row r="39" spans="1:22" ht="49.5" customHeight="1">
      <c r="B39" s="619" t="s">
        <v>768</v>
      </c>
      <c r="C39" s="636"/>
    </row>
    <row r="40" spans="1:22" ht="32.25" customHeight="1">
      <c r="B40" s="619" t="s">
        <v>373</v>
      </c>
      <c r="C40" s="636"/>
    </row>
    <row r="41" spans="1:22" ht="31.5" customHeight="1">
      <c r="B41" s="619" t="s">
        <v>372</v>
      </c>
      <c r="C41" s="636"/>
    </row>
    <row r="42" spans="1:22" ht="30">
      <c r="B42" s="319" t="s">
        <v>374</v>
      </c>
      <c r="C42" s="318"/>
    </row>
    <row r="43" spans="1:22">
      <c r="B43" s="632" t="s">
        <v>753</v>
      </c>
      <c r="C43" s="633"/>
    </row>
    <row r="44" spans="1:22" ht="15">
      <c r="B44" s="634" t="s">
        <v>407</v>
      </c>
      <c r="C44" s="633"/>
    </row>
    <row r="45" spans="1:22" ht="15">
      <c r="B45" s="634" t="s">
        <v>408</v>
      </c>
      <c r="C45" s="633"/>
    </row>
    <row r="46" spans="1:22" ht="15">
      <c r="B46" s="634" t="s">
        <v>409</v>
      </c>
      <c r="C46" s="633"/>
    </row>
    <row r="47" spans="1:22" ht="15">
      <c r="B47" s="634" t="s">
        <v>410</v>
      </c>
      <c r="C47" s="633"/>
    </row>
    <row r="48" spans="1:22" ht="23.65" customHeight="1" thickBot="1">
      <c r="B48" s="630" t="s">
        <v>754</v>
      </c>
      <c r="C48" s="631"/>
    </row>
    <row r="49" s="103" customFormat="1"/>
    <row r="50" s="103" customFormat="1"/>
    <row r="51" s="103" customFormat="1"/>
    <row r="52" s="103" customFormat="1"/>
    <row r="53" s="103" customFormat="1"/>
    <row r="54" s="103" customFormat="1"/>
    <row r="55" s="103" customFormat="1"/>
    <row r="56" s="103" customFormat="1"/>
    <row r="57" s="103" customFormat="1"/>
    <row r="58" s="103" customFormat="1"/>
    <row r="59" s="103" customFormat="1"/>
    <row r="60" s="103" customFormat="1"/>
    <row r="61" s="103" customFormat="1"/>
    <row r="62" s="103" customFormat="1"/>
    <row r="63" s="103" customFormat="1"/>
    <row r="64" s="103" customFormat="1"/>
    <row r="65" s="103" customFormat="1"/>
    <row r="66" s="103" customFormat="1"/>
    <row r="67" s="103" customFormat="1"/>
    <row r="68" s="103" customFormat="1"/>
    <row r="69" s="103" customFormat="1"/>
    <row r="70" s="103" customFormat="1"/>
    <row r="71" s="103" customFormat="1"/>
    <row r="72" s="103" customFormat="1"/>
    <row r="73" s="103" customFormat="1"/>
    <row r="74" s="103" customFormat="1"/>
    <row r="75" s="103" customFormat="1"/>
    <row r="76" s="103" customFormat="1"/>
    <row r="77" s="103" customFormat="1"/>
    <row r="78" s="103" customFormat="1"/>
    <row r="79" s="103" customFormat="1"/>
    <row r="80" s="103" customFormat="1"/>
    <row r="81" s="103" customFormat="1"/>
    <row r="82" s="103" customFormat="1"/>
    <row r="83" s="103" customFormat="1"/>
    <row r="84" s="103" customFormat="1"/>
    <row r="85" s="103" customFormat="1"/>
    <row r="86" s="103" customFormat="1"/>
    <row r="87" s="103" customFormat="1"/>
    <row r="88" s="103" customFormat="1"/>
  </sheetData>
  <sheetProtection algorithmName="SHA-512" hashValue="SlnqhC2dDXnvKPbHKfudStrE6NH4k6V5WxfY4ZXvzI/U0Lc6myJNZR1OPUBqpCEbmve1U7iozvsS5gbiB6VjTA==" saltValue="LnnZYsbY/qJrlvmFtXywBA==" spinCount="100000" sheet="1" objects="1" scenarios="1"/>
  <mergeCells count="31">
    <mergeCell ref="E16:L16"/>
    <mergeCell ref="B40:C40"/>
    <mergeCell ref="B41:C41"/>
    <mergeCell ref="B28:C28"/>
    <mergeCell ref="B39:C39"/>
    <mergeCell ref="B22:C22"/>
    <mergeCell ref="B31:C31"/>
    <mergeCell ref="B35:C35"/>
    <mergeCell ref="B38:C38"/>
    <mergeCell ref="B36:C36"/>
    <mergeCell ref="B30:C30"/>
    <mergeCell ref="B32:C32"/>
    <mergeCell ref="B34:C34"/>
    <mergeCell ref="B48:C48"/>
    <mergeCell ref="B43:C43"/>
    <mergeCell ref="B44:C44"/>
    <mergeCell ref="B45:C45"/>
    <mergeCell ref="B46:C46"/>
    <mergeCell ref="B47:C47"/>
    <mergeCell ref="B1:B2"/>
    <mergeCell ref="C1:C2"/>
    <mergeCell ref="B3:C4"/>
    <mergeCell ref="B6:C6"/>
    <mergeCell ref="B7:C7"/>
    <mergeCell ref="B10:C10"/>
    <mergeCell ref="B15:C15"/>
    <mergeCell ref="B29:C29"/>
    <mergeCell ref="B18:C18"/>
    <mergeCell ref="B25:C25"/>
    <mergeCell ref="B27:C27"/>
    <mergeCell ref="B11:C11"/>
  </mergeCells>
  <hyperlinks>
    <hyperlink ref="B43:C43" r:id="rId1" display="IStructE 'How to calculate embodied carbon'" xr:uid="{389681F5-6EAE-413F-B7AC-357FBBDB0813}"/>
    <hyperlink ref="B44:C44" r:id="rId2" display="IStructE 'Setting carbon targets: an introduction to the proposed SCORS rating scheme'" xr:uid="{9C51357E-6716-4283-A089-382C3852BD1A}"/>
    <hyperlink ref="B45:C45" r:id="rId3" display="IStructE 'Timber and carbon sequestration'" xr:uid="{E5F6B483-9DCA-4864-9E01-7E470FC44E9C}"/>
    <hyperlink ref="B46:C46" r:id="rId4" display="RIBA 'RIBA 2030 Climate Challenge'" xr:uid="{1FF9C8DD-EE1F-4E3B-AE51-7202F2C8449F}"/>
    <hyperlink ref="B47:C47" r:id="rId5" display="LETI 'LETI Embodied Carbon Primer'" xr:uid="{E2495F1D-EBAC-49A8-A063-C6578478261A}"/>
    <hyperlink ref="B48:C48" r:id="rId6" display="RICS 'Whole life carbon assessment for the built environment'" xr:uid="{D0035657-4273-471F-89BD-C2BC0004C485}"/>
    <hyperlink ref="E16" r:id="rId7" display="Reference: Figure 2.2 IStructE 'How to calculate embodied carbon' v1.0 (2020)" xr:uid="{DD15F3EA-4174-4777-8721-9C90164554B7}"/>
  </hyperlinks>
  <pageMargins left="0.7" right="0.7" top="0.75" bottom="0.75" header="0.3" footer="0.3"/>
  <pageSetup paperSize="9" orientation="portrait"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53CD-D38E-4CB6-B4C4-360CFDF11575}">
  <sheetPr codeName="Sheet1">
    <tabColor theme="7"/>
    <pageSetUpPr fitToPage="1"/>
  </sheetPr>
  <dimension ref="A1:L44"/>
  <sheetViews>
    <sheetView showGridLines="0" zoomScaleNormal="100" zoomScaleSheetLayoutView="100" zoomScalePageLayoutView="55" workbookViewId="0">
      <selection activeCell="C5" sqref="C5"/>
    </sheetView>
  </sheetViews>
  <sheetFormatPr defaultColWidth="8.75" defaultRowHeight="14.25"/>
  <cols>
    <col min="1" max="1" width="16.75" style="103" customWidth="1"/>
    <col min="2" max="2" width="41.5" customWidth="1"/>
    <col min="3" max="3" width="40" customWidth="1"/>
    <col min="4" max="5" width="101.25" style="103" customWidth="1"/>
    <col min="7" max="7" width="15.75" customWidth="1"/>
    <col min="8" max="8" width="19.625" customWidth="1"/>
    <col min="9" max="9" width="14.625" customWidth="1"/>
    <col min="10" max="10" width="42.625" customWidth="1"/>
    <col min="11" max="11" width="11.5" customWidth="1"/>
    <col min="12" max="12" width="9.25" customWidth="1"/>
    <col min="18" max="18" width="13" customWidth="1"/>
    <col min="19" max="19" width="39" customWidth="1"/>
    <col min="20" max="20" width="13" customWidth="1"/>
    <col min="22" max="22" width="8"/>
  </cols>
  <sheetData>
    <row r="1" spans="2:9" ht="13.9" customHeight="1">
      <c r="B1" s="620" t="s">
        <v>318</v>
      </c>
      <c r="C1" s="622"/>
      <c r="D1" s="393"/>
    </row>
    <row r="2" spans="2:9" ht="19.149999999999999" customHeight="1" thickBot="1">
      <c r="B2" s="621"/>
      <c r="C2" s="623"/>
    </row>
    <row r="3" spans="2:9" ht="15" customHeight="1" thickBot="1">
      <c r="B3" s="10" t="str">
        <f>"TSCT v" &amp; MAX('IStructE Revision tracker'!A2:$A$1000)</f>
        <v>TSCT v2</v>
      </c>
      <c r="E3" s="394"/>
    </row>
    <row r="4" spans="2:9" ht="15.75" thickBot="1">
      <c r="B4" s="144" t="s">
        <v>362</v>
      </c>
      <c r="D4" s="344"/>
      <c r="E4" s="395"/>
    </row>
    <row r="5" spans="2:9" ht="15">
      <c r="B5" s="146" t="s">
        <v>169</v>
      </c>
      <c r="C5" s="166"/>
      <c r="D5" s="344"/>
      <c r="E5" s="395"/>
      <c r="H5" s="147"/>
      <c r="I5" s="147"/>
    </row>
    <row r="6" spans="2:9" ht="15">
      <c r="B6" s="148" t="s">
        <v>168</v>
      </c>
      <c r="C6" s="167"/>
      <c r="D6" s="344"/>
      <c r="E6" s="395"/>
      <c r="G6" s="149"/>
      <c r="H6" s="150"/>
      <c r="I6" s="151"/>
    </row>
    <row r="7" spans="2:9" ht="15">
      <c r="B7" s="148" t="s">
        <v>6</v>
      </c>
      <c r="C7" s="112"/>
      <c r="D7" s="344"/>
      <c r="E7" s="395"/>
    </row>
    <row r="8" spans="2:9" ht="15">
      <c r="B8" s="148" t="s">
        <v>286</v>
      </c>
      <c r="C8" s="112"/>
      <c r="D8" s="344"/>
      <c r="E8" s="395"/>
    </row>
    <row r="9" spans="2:9" ht="15">
      <c r="B9" s="148" t="s">
        <v>363</v>
      </c>
      <c r="C9" s="168"/>
      <c r="D9" s="344"/>
      <c r="E9" s="395"/>
    </row>
    <row r="10" spans="2:9" ht="18" thickBot="1">
      <c r="B10" s="152" t="s">
        <v>303</v>
      </c>
      <c r="C10" s="169"/>
      <c r="D10" s="344"/>
      <c r="E10" s="395"/>
    </row>
    <row r="11" spans="2:9" ht="15">
      <c r="B11" s="153">
        <v>222</v>
      </c>
      <c r="C11" s="154"/>
      <c r="D11" s="344"/>
      <c r="E11" s="395"/>
    </row>
    <row r="12" spans="2:9" ht="15" thickBot="1">
      <c r="B12" s="155"/>
      <c r="D12" s="344"/>
      <c r="E12" s="395"/>
    </row>
    <row r="13" spans="2:9" ht="15.75" thickBot="1">
      <c r="B13" s="144" t="s">
        <v>308</v>
      </c>
      <c r="D13" s="344"/>
      <c r="E13" s="395"/>
    </row>
    <row r="14" spans="2:9" ht="15">
      <c r="B14" s="146" t="s">
        <v>165</v>
      </c>
      <c r="C14" s="170">
        <v>50</v>
      </c>
      <c r="D14" s="344"/>
      <c r="E14" s="395"/>
    </row>
    <row r="15" spans="2:9" ht="15">
      <c r="B15" s="148" t="s">
        <v>218</v>
      </c>
      <c r="C15" s="171" t="s">
        <v>686</v>
      </c>
      <c r="D15" s="344"/>
      <c r="E15" s="395"/>
    </row>
    <row r="16" spans="2:9" ht="15">
      <c r="B16" s="148" t="s">
        <v>276</v>
      </c>
      <c r="C16" s="172">
        <v>1</v>
      </c>
      <c r="D16" s="344"/>
      <c r="E16" s="395"/>
    </row>
    <row r="17" spans="1:12" ht="17.25">
      <c r="B17" s="148" t="s">
        <v>304</v>
      </c>
      <c r="C17" s="173">
        <v>1600</v>
      </c>
      <c r="D17" s="344"/>
      <c r="E17" s="395"/>
    </row>
    <row r="18" spans="1:12" ht="15.75" thickBot="1">
      <c r="B18" s="152" t="s">
        <v>353</v>
      </c>
      <c r="C18" s="174">
        <v>60</v>
      </c>
      <c r="D18" s="344"/>
      <c r="E18" s="396"/>
    </row>
    <row r="19" spans="1:12" ht="15">
      <c r="B19" s="156"/>
      <c r="C19" s="157"/>
      <c r="D19" s="344"/>
      <c r="E19" s="396"/>
    </row>
    <row r="20" spans="1:12" ht="15.75" thickBot="1">
      <c r="B20" s="156"/>
      <c r="C20" s="157"/>
      <c r="D20" s="344"/>
      <c r="E20" s="396"/>
    </row>
    <row r="21" spans="1:12" ht="15.75" thickBot="1">
      <c r="B21" s="144" t="s">
        <v>385</v>
      </c>
      <c r="C21" s="157"/>
      <c r="D21" s="344"/>
      <c r="E21" s="396"/>
    </row>
    <row r="22" spans="1:12" ht="61.15" customHeight="1" thickBot="1">
      <c r="B22" s="645"/>
      <c r="C22" s="646"/>
      <c r="D22" s="344"/>
      <c r="E22" s="396"/>
    </row>
    <row r="23" spans="1:12" ht="18.75" customHeight="1">
      <c r="B23" s="186"/>
      <c r="C23" s="186"/>
      <c r="D23" s="344"/>
      <c r="E23" s="396"/>
    </row>
    <row r="24" spans="1:12" ht="96.6" customHeight="1">
      <c r="A24" s="391"/>
      <c r="B24" s="643" t="s">
        <v>382</v>
      </c>
      <c r="C24" s="643"/>
      <c r="D24" s="397"/>
      <c r="E24" s="398"/>
      <c r="J24" s="158"/>
    </row>
    <row r="25" spans="1:12" ht="78.75" customHeight="1">
      <c r="A25" s="391"/>
      <c r="B25" s="643" t="s">
        <v>381</v>
      </c>
      <c r="C25" s="643"/>
      <c r="D25" s="397"/>
      <c r="E25" s="398"/>
      <c r="J25" s="158"/>
    </row>
    <row r="26" spans="1:12" ht="75" customHeight="1">
      <c r="A26" s="391"/>
      <c r="B26" s="643" t="s">
        <v>383</v>
      </c>
      <c r="C26" s="643"/>
      <c r="D26" s="397"/>
      <c r="E26" s="398"/>
      <c r="J26" s="158"/>
    </row>
    <row r="27" spans="1:12" ht="84.6" customHeight="1">
      <c r="A27" s="391"/>
      <c r="B27" s="643" t="s">
        <v>384</v>
      </c>
      <c r="C27" s="643"/>
      <c r="D27" s="397"/>
      <c r="E27" s="398"/>
      <c r="J27" s="158"/>
    </row>
    <row r="28" spans="1:12" ht="63.75" customHeight="1">
      <c r="A28" s="391"/>
      <c r="B28" s="643" t="s">
        <v>512</v>
      </c>
      <c r="C28" s="643"/>
      <c r="D28" s="397"/>
      <c r="E28" s="398"/>
      <c r="J28" s="158"/>
    </row>
    <row r="29" spans="1:12" ht="63.75" customHeight="1">
      <c r="A29" s="391"/>
      <c r="B29" s="643" t="s">
        <v>513</v>
      </c>
      <c r="C29" s="643"/>
      <c r="D29" s="397"/>
      <c r="E29" s="398"/>
      <c r="J29" s="158"/>
    </row>
    <row r="30" spans="1:12" ht="110.25" customHeight="1">
      <c r="A30" s="391"/>
      <c r="B30" s="643" t="s">
        <v>514</v>
      </c>
      <c r="C30" s="643"/>
      <c r="D30" s="397"/>
      <c r="E30" s="398"/>
      <c r="J30" s="158"/>
    </row>
    <row r="31" spans="1:12" ht="409.5" customHeight="1">
      <c r="A31" s="392"/>
      <c r="B31" s="644" t="s">
        <v>380</v>
      </c>
      <c r="C31" s="644"/>
      <c r="D31" s="399"/>
      <c r="E31" s="399"/>
      <c r="J31" s="159"/>
      <c r="K31" s="159"/>
      <c r="L31" s="159"/>
    </row>
    <row r="32" spans="1:12" ht="16.5">
      <c r="A32" s="110"/>
      <c r="B32" s="145"/>
      <c r="C32" s="160"/>
      <c r="E32" s="400"/>
      <c r="J32" s="160"/>
      <c r="K32" s="161"/>
      <c r="L32" s="162"/>
    </row>
    <row r="33" spans="1:12">
      <c r="A33" s="110"/>
      <c r="B33" s="145"/>
      <c r="C33" s="160"/>
      <c r="D33" s="401"/>
      <c r="E33" s="402"/>
      <c r="J33" s="160"/>
      <c r="K33" s="161"/>
      <c r="L33" s="162"/>
    </row>
    <row r="34" spans="1:12">
      <c r="A34" s="110"/>
      <c r="B34" s="145"/>
      <c r="C34" s="160"/>
      <c r="D34" s="401"/>
      <c r="E34" s="402"/>
      <c r="J34" s="160"/>
      <c r="K34" s="161"/>
      <c r="L34" s="162"/>
    </row>
    <row r="35" spans="1:12">
      <c r="A35" s="110"/>
      <c r="B35" s="145"/>
      <c r="C35" s="160"/>
      <c r="D35" s="401"/>
      <c r="E35" s="402"/>
      <c r="J35" s="160"/>
      <c r="K35" s="161"/>
      <c r="L35" s="162"/>
    </row>
    <row r="36" spans="1:12">
      <c r="A36" s="110"/>
      <c r="B36" s="145"/>
      <c r="C36" s="160"/>
      <c r="D36" s="401"/>
      <c r="E36" s="402"/>
      <c r="J36" s="160"/>
      <c r="K36" s="161"/>
      <c r="L36" s="162"/>
    </row>
    <row r="37" spans="1:12">
      <c r="A37" s="110"/>
      <c r="B37" s="145"/>
      <c r="C37" s="160"/>
      <c r="D37" s="401"/>
      <c r="E37" s="402"/>
      <c r="J37" s="160"/>
      <c r="K37" s="161"/>
      <c r="L37" s="162"/>
    </row>
    <row r="38" spans="1:12">
      <c r="A38" s="110"/>
      <c r="B38" s="145"/>
      <c r="C38" s="160"/>
      <c r="D38" s="401"/>
      <c r="E38" s="402"/>
      <c r="J38" s="160"/>
      <c r="K38" s="161"/>
      <c r="L38" s="162"/>
    </row>
    <row r="39" spans="1:12">
      <c r="A39" s="110"/>
      <c r="B39" s="145"/>
      <c r="C39" s="160"/>
      <c r="D39" s="401"/>
      <c r="E39" s="402"/>
      <c r="J39" s="160"/>
      <c r="K39" s="161"/>
      <c r="L39" s="162"/>
    </row>
    <row r="40" spans="1:12">
      <c r="A40" s="110"/>
      <c r="B40" s="145"/>
      <c r="C40" s="160"/>
      <c r="D40" s="401"/>
      <c r="E40" s="402"/>
      <c r="J40" s="160"/>
      <c r="K40" s="161"/>
      <c r="L40" s="162"/>
    </row>
    <row r="41" spans="1:12" s="164" customFormat="1">
      <c r="A41" s="110"/>
      <c r="B41" s="145"/>
      <c r="C41" s="160"/>
      <c r="D41" s="401"/>
      <c r="E41" s="402"/>
      <c r="F41" s="163"/>
      <c r="G41" s="163"/>
      <c r="J41" s="160"/>
      <c r="K41" s="161"/>
      <c r="L41" s="162"/>
    </row>
    <row r="42" spans="1:12" s="155" customFormat="1" ht="15">
      <c r="A42" s="110"/>
      <c r="B42" s="145"/>
      <c r="C42" s="160"/>
      <c r="D42" s="401"/>
      <c r="E42" s="402"/>
      <c r="F42" s="9"/>
      <c r="J42" s="160"/>
      <c r="K42" s="161"/>
      <c r="L42" s="162"/>
    </row>
    <row r="43" spans="1:12">
      <c r="B43" s="145"/>
      <c r="D43" s="401"/>
      <c r="F43" s="165"/>
      <c r="J43" s="160"/>
      <c r="K43" s="161"/>
      <c r="L43" s="162"/>
    </row>
    <row r="44" spans="1:12">
      <c r="B44" s="145"/>
    </row>
  </sheetData>
  <sheetProtection algorithmName="SHA-512" hashValue="5vtPtfm9HPFSM8+ERcqGINyJ3YvwZbRX2BJpf7LfGKMluvZOer1oUfXK2sKcPMZ4fGhgxy+GjOY772a+G6TAfQ==" saltValue="7XQandBygNkk2nBdHv7NXA==" spinCount="100000" sheet="1" objects="1" scenarios="1"/>
  <mergeCells count="11">
    <mergeCell ref="B24:C24"/>
    <mergeCell ref="B31:C31"/>
    <mergeCell ref="B1:B2"/>
    <mergeCell ref="C1:C2"/>
    <mergeCell ref="B26:C26"/>
    <mergeCell ref="B27:C27"/>
    <mergeCell ref="B28:C28"/>
    <mergeCell ref="B29:C29"/>
    <mergeCell ref="B30:C30"/>
    <mergeCell ref="B25:C25"/>
    <mergeCell ref="B22:C22"/>
  </mergeCells>
  <conditionalFormatting sqref="C9">
    <cfRule type="expression" dxfId="600" priority="8">
      <formula>$C$9&lt;=0</formula>
    </cfRule>
  </conditionalFormatting>
  <conditionalFormatting sqref="C10">
    <cfRule type="expression" dxfId="599" priority="7">
      <formula>$C$10&lt;=0</formula>
    </cfRule>
  </conditionalFormatting>
  <conditionalFormatting sqref="C16">
    <cfRule type="expression" dxfId="598" priority="5">
      <formula>$C$16&gt;1</formula>
    </cfRule>
    <cfRule type="expression" dxfId="597" priority="6">
      <formula>$C$16&lt;0</formula>
    </cfRule>
  </conditionalFormatting>
  <conditionalFormatting sqref="C17">
    <cfRule type="expression" dxfId="596" priority="4">
      <formula>$C$17&lt;0</formula>
    </cfRule>
  </conditionalFormatting>
  <conditionalFormatting sqref="C18">
    <cfRule type="expression" dxfId="595" priority="2">
      <formula>$C$18&gt;120</formula>
    </cfRule>
    <cfRule type="expression" dxfId="594" priority="3">
      <formula>$C$18&lt;1</formula>
    </cfRule>
  </conditionalFormatting>
  <conditionalFormatting sqref="C14">
    <cfRule type="expression" dxfId="593" priority="1">
      <formula>$C$14&lt;0</formula>
    </cfRule>
  </conditionalFormatting>
  <dataValidations count="7">
    <dataValidation type="list" allowBlank="1" showInputMessage="1" showErrorMessage="1" sqref="F43" xr:uid="{35F92DA4-E6D8-4D3C-A5CF-D97905541DFA}">
      <formula1>Transport_scenario</formula1>
    </dataValidation>
    <dataValidation type="list" allowBlank="1" showInputMessage="1" showErrorMessage="1" sqref="A32:A42" xr:uid="{8BD150EE-FFBC-4564-BBD1-FF4524CD1B82}">
      <formula1>Material_list</formula1>
    </dataValidation>
    <dataValidation type="whole" allowBlank="1" showInputMessage="1" showErrorMessage="1" sqref="C19:C21" xr:uid="{335CA84B-76B4-4EFC-B52D-C3BE6510E4B7}">
      <formula1>10</formula1>
      <formula2>110</formula2>
    </dataValidation>
    <dataValidation type="decimal" allowBlank="1" showInputMessage="1" showErrorMessage="1" sqref="C16" xr:uid="{F162EBEE-F670-4C3F-8084-5558B5AE0E6F}">
      <formula1>0</formula1>
      <formula2>1</formula2>
    </dataValidation>
    <dataValidation type="custom" allowBlank="1" showInputMessage="1" showErrorMessage="1" sqref="C9 C10" xr:uid="{E8C219E2-8CAB-44AE-8EA3-90CB1ADC6122}">
      <formula1>C9&gt;=0</formula1>
    </dataValidation>
    <dataValidation type="whole" allowBlank="1" showInputMessage="1" showErrorMessage="1" sqref="C18" xr:uid="{764F6D4B-7E7B-4C49-9B90-05D6628F2AB1}">
      <formula1>2</formula1>
      <formula2>110</formula2>
    </dataValidation>
    <dataValidation type="decimal" allowBlank="1" showInputMessage="1" showErrorMessage="1" sqref="C17" xr:uid="{499AD8DA-3DBA-41A1-91F0-5D66DB9E1641}">
      <formula1>1</formula1>
      <formula2>10000</formula2>
    </dataValidation>
  </dataValidations>
  <pageMargins left="0.7" right="0.7" top="0.75" bottom="0.75" header="0.3" footer="0.3"/>
  <pageSetup paperSize="9" scale="32" orientation="landscape"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5BA846A-95AC-4060-94E4-2C9C696F717A}">
          <x14:formula1>
            <xm:f>'MATERIAL DATA'!$B$5:$B$8</xm:f>
          </x14:formula1>
          <xm:sqref>C7</xm:sqref>
        </x14:dataValidation>
        <x14:dataValidation type="list" allowBlank="1" showInputMessage="1" showErrorMessage="1" xr:uid="{A206DDFE-BD1A-448A-B938-0D6159B9EA5E}">
          <x14:formula1>
            <xm:f>'MATERIAL DATA'!$AP$5:$AP$6</xm:f>
          </x14:formula1>
          <xm:sqref>C15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33611-A239-4D1A-A449-CC30BA07D4D1}">
  <sheetPr codeName="Sheet40">
    <tabColor theme="5"/>
    <pageSetUpPr fitToPage="1"/>
  </sheetPr>
  <dimension ref="A1:IZ79"/>
  <sheetViews>
    <sheetView showGridLines="0" zoomScale="70" zoomScaleNormal="70" zoomScaleSheetLayoutView="55" zoomScalePageLayoutView="55" workbookViewId="0">
      <selection activeCell="B6" sqref="B6"/>
    </sheetView>
  </sheetViews>
  <sheetFormatPr defaultColWidth="9" defaultRowHeight="14.25"/>
  <cols>
    <col min="1" max="1" width="2.625" style="104" customWidth="1"/>
    <col min="2" max="2" width="20.75" style="93" customWidth="1"/>
    <col min="3" max="3" width="31.5" style="93" customWidth="1"/>
    <col min="4" max="4" width="39.25" style="93" customWidth="1"/>
    <col min="5" max="5" width="32.125" style="93" customWidth="1"/>
    <col min="6" max="6" width="27.625" style="93" customWidth="1"/>
    <col min="7" max="7" width="18.875" style="93" customWidth="1"/>
    <col min="8" max="8" width="11.25" style="93" customWidth="1"/>
    <col min="9" max="9" width="14.5" style="93" customWidth="1"/>
    <col min="10" max="10" width="20.25" style="93" customWidth="1"/>
    <col min="11" max="11" width="16.625" style="93" customWidth="1"/>
    <col min="12" max="12" width="23.25" style="1" customWidth="1"/>
    <col min="13" max="13" width="23.5" style="1" customWidth="1"/>
    <col min="14" max="19" width="7.75" style="1" customWidth="1"/>
    <col min="20" max="20" width="16.5" style="1" customWidth="1"/>
    <col min="21" max="21" width="19.75" style="246" customWidth="1"/>
    <col min="22" max="22" width="9" style="280" customWidth="1"/>
    <col min="23" max="23" width="5.625" style="279" customWidth="1"/>
    <col min="24" max="24" width="5.375" style="280" customWidth="1"/>
    <col min="25" max="25" width="27.75" style="280" customWidth="1"/>
    <col min="26" max="28" width="9" style="280" customWidth="1"/>
    <col min="29" max="29" width="47.25" style="280" customWidth="1"/>
    <col min="30" max="30" width="9" style="280" customWidth="1"/>
    <col min="31" max="31" width="9.75" style="280" customWidth="1"/>
    <col min="32" max="32" width="9" style="280" customWidth="1"/>
    <col min="33" max="33" width="11.75" style="280" customWidth="1"/>
    <col min="34" max="35" width="9" style="548" customWidth="1"/>
    <col min="36" max="36" width="17.75" style="548" customWidth="1"/>
    <col min="37" max="37" width="9.125" style="548" customWidth="1"/>
    <col min="38" max="38" width="9" style="548" customWidth="1"/>
    <col min="39" max="39" width="17.875" style="548" customWidth="1"/>
    <col min="40" max="40" width="9.75" style="548" customWidth="1"/>
    <col min="41" max="42" width="9.75" style="280" customWidth="1"/>
    <col min="43" max="43" width="9.25" style="280" customWidth="1"/>
    <col min="44" max="44" width="9.5" style="280" customWidth="1"/>
    <col min="45" max="48" width="11.75" style="280" customWidth="1"/>
    <col min="49" max="58" width="9" style="280" customWidth="1"/>
    <col min="59" max="59" width="15.625" style="285" customWidth="1"/>
    <col min="60" max="60" width="56.5" style="545" customWidth="1"/>
    <col min="61" max="61" width="19.25" style="545" customWidth="1"/>
    <col min="62" max="62" width="20.5" style="546" customWidth="1"/>
    <col min="63" max="63" width="16.75" style="546" customWidth="1"/>
    <col min="64" max="64" width="20" style="546" customWidth="1"/>
    <col min="65" max="65" width="13.75" style="546" customWidth="1"/>
    <col min="66" max="67" width="12.625" style="548" customWidth="1"/>
    <col min="68" max="68" width="13.75" style="548" customWidth="1"/>
    <col min="69" max="69" width="15.125" style="548" customWidth="1"/>
    <col min="70" max="70" width="15.5" style="548" customWidth="1"/>
    <col min="71" max="71" width="9" style="548" customWidth="1"/>
    <col min="72" max="72" width="15" style="548" customWidth="1"/>
    <col min="73" max="73" width="26.25" style="544" customWidth="1"/>
    <col min="74" max="74" width="51.25" style="548" customWidth="1"/>
    <col min="75" max="75" width="9" style="548"/>
    <col min="76" max="76" width="23.75" style="548" bestFit="1" customWidth="1"/>
    <col min="77" max="79" width="9" style="100"/>
    <col min="80" max="80" width="83.625" style="548" customWidth="1"/>
    <col min="81" max="149" width="9" style="548"/>
    <col min="150" max="213" width="9" style="100"/>
    <col min="214" max="16384" width="9" style="101"/>
  </cols>
  <sheetData>
    <row r="1" spans="1:260" ht="10.9" customHeight="1" thickBot="1">
      <c r="A1" s="403"/>
      <c r="B1" s="404"/>
      <c r="C1" s="404"/>
      <c r="D1" s="404"/>
      <c r="E1" s="404"/>
      <c r="F1" s="404"/>
      <c r="G1" s="404"/>
      <c r="H1" s="404"/>
      <c r="I1" s="404"/>
      <c r="J1" s="404"/>
      <c r="K1" s="404"/>
      <c r="L1" s="405"/>
      <c r="M1" s="405"/>
      <c r="N1" s="405"/>
      <c r="O1" s="405"/>
      <c r="P1" s="405"/>
      <c r="Q1" s="405"/>
      <c r="R1" s="405"/>
      <c r="S1" s="405"/>
      <c r="T1" s="405"/>
      <c r="U1" s="98"/>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5"/>
      <c r="BH1" s="245"/>
      <c r="BI1" s="245"/>
      <c r="BJ1" s="98"/>
      <c r="BK1" s="98"/>
      <c r="BL1" s="98"/>
      <c r="BM1" s="98"/>
      <c r="BN1" s="244"/>
      <c r="BO1" s="244"/>
      <c r="BP1" s="244"/>
      <c r="BQ1" s="244"/>
      <c r="BR1" s="244"/>
      <c r="BS1" s="244"/>
      <c r="BT1" s="244"/>
      <c r="BU1" s="245"/>
      <c r="BV1" s="244"/>
      <c r="BW1" s="510"/>
      <c r="BX1" s="510"/>
      <c r="BY1" s="510"/>
      <c r="BZ1" s="510"/>
      <c r="CA1" s="510"/>
      <c r="CB1" s="510"/>
      <c r="CC1" s="510"/>
      <c r="CD1" s="510"/>
      <c r="CE1" s="510"/>
      <c r="CF1" s="510"/>
      <c r="CG1" s="510"/>
      <c r="CH1" s="510"/>
      <c r="CI1" s="510"/>
      <c r="CJ1" s="510"/>
      <c r="CK1" s="510"/>
      <c r="CL1" s="510"/>
      <c r="CM1" s="510"/>
      <c r="CN1" s="510"/>
      <c r="CO1" s="510"/>
      <c r="CP1" s="510"/>
      <c r="CQ1" s="510"/>
      <c r="CR1" s="510"/>
      <c r="CS1" s="510"/>
      <c r="CT1" s="569"/>
      <c r="CU1" s="569"/>
      <c r="CV1" s="569"/>
      <c r="CW1" s="569"/>
      <c r="CX1" s="569"/>
      <c r="CY1" s="569"/>
      <c r="CZ1" s="569"/>
      <c r="DA1" s="569"/>
      <c r="DB1" s="569"/>
      <c r="DC1" s="569"/>
      <c r="DD1" s="569"/>
      <c r="DE1" s="569"/>
      <c r="DF1" s="569"/>
      <c r="DG1" s="569"/>
      <c r="DH1" s="569"/>
      <c r="DI1" s="569"/>
      <c r="DJ1" s="569"/>
      <c r="DK1" s="569"/>
      <c r="DL1" s="569"/>
      <c r="DM1" s="569"/>
      <c r="DN1" s="569"/>
      <c r="DO1" s="569"/>
      <c r="DP1" s="569"/>
      <c r="DQ1" s="569"/>
      <c r="DR1" s="569"/>
      <c r="DS1" s="569"/>
      <c r="DT1" s="569"/>
      <c r="DU1" s="569"/>
      <c r="DV1" s="569"/>
      <c r="DW1" s="569"/>
      <c r="DX1" s="569"/>
      <c r="DY1" s="569"/>
      <c r="DZ1" s="569"/>
      <c r="EA1" s="569"/>
      <c r="EB1" s="569"/>
      <c r="EC1" s="569"/>
      <c r="ED1" s="569"/>
      <c r="EE1" s="569"/>
      <c r="EF1" s="569"/>
      <c r="EG1" s="569"/>
      <c r="EH1" s="569"/>
      <c r="EI1" s="569"/>
      <c r="EJ1" s="569"/>
      <c r="EK1" s="569"/>
      <c r="EL1" s="569"/>
      <c r="EM1" s="569"/>
      <c r="EN1" s="569"/>
      <c r="EO1" s="569"/>
      <c r="EP1" s="569"/>
      <c r="EQ1" s="569"/>
      <c r="ER1" s="569"/>
      <c r="ES1" s="569"/>
      <c r="ET1" s="569"/>
      <c r="EU1" s="569"/>
      <c r="EV1" s="569"/>
      <c r="EW1" s="569"/>
      <c r="EX1" s="569"/>
      <c r="EY1" s="569"/>
      <c r="EZ1" s="569"/>
      <c r="FA1" s="569"/>
      <c r="FB1" s="569"/>
      <c r="FC1" s="569"/>
      <c r="FD1" s="569"/>
      <c r="FE1" s="569"/>
      <c r="FF1" s="569"/>
      <c r="FG1" s="569"/>
      <c r="FH1" s="569"/>
      <c r="FI1" s="569"/>
      <c r="FJ1" s="569"/>
      <c r="FK1" s="569"/>
      <c r="FL1" s="569"/>
      <c r="FM1" s="569"/>
      <c r="FN1" s="569"/>
      <c r="FO1" s="569"/>
      <c r="FP1" s="569"/>
      <c r="FQ1" s="569"/>
      <c r="FR1" s="569"/>
      <c r="FS1" s="569"/>
      <c r="FT1" s="569"/>
      <c r="FU1" s="569"/>
      <c r="FV1" s="569"/>
      <c r="FW1" s="569"/>
      <c r="FX1" s="569"/>
      <c r="FY1" s="569"/>
      <c r="FZ1" s="569"/>
      <c r="GA1" s="569"/>
      <c r="GB1" s="569"/>
      <c r="GC1" s="569"/>
      <c r="GD1" s="569"/>
      <c r="GE1" s="569"/>
      <c r="GF1" s="569"/>
      <c r="GG1" s="569"/>
      <c r="GH1" s="569"/>
      <c r="GI1" s="569"/>
      <c r="GJ1" s="569"/>
      <c r="GK1" s="569"/>
      <c r="GL1" s="569"/>
      <c r="GM1" s="569"/>
      <c r="GN1" s="569"/>
      <c r="GO1" s="569"/>
      <c r="GP1" s="569"/>
      <c r="GQ1" s="101"/>
      <c r="GR1" s="101"/>
      <c r="GS1" s="101"/>
      <c r="GT1" s="101"/>
      <c r="GU1" s="101"/>
      <c r="GV1" s="101"/>
      <c r="GW1" s="101"/>
      <c r="GX1" s="101"/>
      <c r="GY1" s="101"/>
      <c r="GZ1" s="101"/>
      <c r="HA1" s="101"/>
      <c r="HB1" s="101"/>
      <c r="HC1" s="101"/>
      <c r="HD1" s="101"/>
      <c r="HE1" s="101"/>
    </row>
    <row r="2" spans="1:260" s="102" customFormat="1">
      <c r="A2" s="403"/>
      <c r="B2" s="93"/>
      <c r="C2" s="93"/>
      <c r="D2" s="93"/>
      <c r="E2" s="93"/>
      <c r="F2" s="93"/>
      <c r="G2" s="93"/>
      <c r="H2" s="93"/>
      <c r="I2" s="93"/>
      <c r="J2" s="93"/>
      <c r="K2" s="107"/>
      <c r="L2" s="105"/>
      <c r="M2" s="105"/>
      <c r="N2" s="105"/>
      <c r="O2" s="105"/>
      <c r="P2" s="105"/>
      <c r="Q2" s="105"/>
      <c r="R2" s="105"/>
      <c r="S2" s="105"/>
      <c r="T2" s="105"/>
      <c r="U2" s="305"/>
      <c r="V2" s="244"/>
      <c r="W2" s="244"/>
      <c r="X2" s="244"/>
      <c r="Y2" s="244"/>
      <c r="Z2" s="244"/>
      <c r="AA2" s="244"/>
      <c r="AB2" s="244"/>
      <c r="AC2" s="244"/>
      <c r="AD2" s="244"/>
      <c r="AE2" s="244"/>
      <c r="AF2" s="244"/>
      <c r="AG2" s="244"/>
      <c r="AH2" s="244"/>
      <c r="AI2" s="244"/>
      <c r="AJ2" s="244"/>
      <c r="AK2" s="244"/>
      <c r="AL2" s="244"/>
      <c r="AM2" s="244"/>
      <c r="AN2" s="244"/>
      <c r="AO2" s="244"/>
      <c r="AP2" s="244"/>
      <c r="AQ2" s="244"/>
      <c r="AR2" s="244"/>
      <c r="AS2" s="244"/>
      <c r="AT2" s="244"/>
      <c r="AU2" s="244"/>
      <c r="AV2" s="244"/>
      <c r="AW2" s="244"/>
      <c r="AX2" s="244"/>
      <c r="AY2" s="244"/>
      <c r="AZ2" s="244"/>
      <c r="BA2" s="244"/>
      <c r="BB2" s="244"/>
      <c r="BC2" s="244"/>
      <c r="BD2" s="244"/>
      <c r="BE2" s="244"/>
      <c r="BF2" s="244"/>
      <c r="BG2" s="245"/>
      <c r="BH2" s="245"/>
      <c r="BI2" s="245"/>
      <c r="BJ2" s="98"/>
      <c r="BK2" s="98"/>
      <c r="BL2" s="98"/>
      <c r="BM2" s="98"/>
      <c r="BN2" s="244"/>
      <c r="BO2" s="244"/>
      <c r="BP2" s="244"/>
      <c r="BQ2" s="244"/>
      <c r="BR2" s="244"/>
      <c r="BS2" s="244"/>
      <c r="BT2" s="244"/>
      <c r="BU2" s="245"/>
      <c r="BV2" s="244"/>
      <c r="BW2" s="244"/>
      <c r="BX2" s="244"/>
      <c r="BY2" s="244"/>
      <c r="BZ2" s="244"/>
      <c r="CA2" s="244"/>
      <c r="CB2" s="244"/>
      <c r="CC2" s="244"/>
      <c r="CD2" s="244"/>
      <c r="CE2" s="244"/>
      <c r="CF2" s="244"/>
      <c r="CG2" s="106"/>
      <c r="CH2" s="106"/>
      <c r="CI2" s="106"/>
      <c r="CJ2" s="106"/>
      <c r="CK2" s="106"/>
      <c r="CL2" s="106"/>
      <c r="CM2" s="106"/>
      <c r="CN2" s="106"/>
      <c r="CO2" s="106"/>
      <c r="CP2" s="106"/>
      <c r="CQ2" s="106"/>
      <c r="CR2" s="106"/>
      <c r="CS2" s="106"/>
      <c r="CT2" s="106"/>
      <c r="CU2" s="106"/>
      <c r="CV2" s="106"/>
      <c r="CW2" s="106"/>
      <c r="CX2" s="106"/>
      <c r="CY2" s="106"/>
      <c r="CZ2" s="106"/>
      <c r="DA2" s="106"/>
      <c r="DB2" s="106"/>
      <c r="DC2" s="106"/>
      <c r="DD2" s="106"/>
      <c r="DE2" s="106"/>
      <c r="DF2" s="106"/>
      <c r="DG2" s="106"/>
      <c r="DH2" s="106"/>
      <c r="DI2" s="106"/>
      <c r="DJ2" s="106"/>
      <c r="DK2" s="106"/>
      <c r="DL2" s="106"/>
      <c r="DM2" s="106"/>
      <c r="DN2" s="106"/>
      <c r="DO2" s="106"/>
      <c r="DP2" s="106"/>
      <c r="DQ2" s="106"/>
      <c r="DR2" s="106"/>
      <c r="DS2" s="106"/>
      <c r="DT2" s="106"/>
      <c r="DU2" s="106"/>
      <c r="DV2" s="106"/>
      <c r="DW2" s="106"/>
      <c r="DX2" s="106"/>
      <c r="DY2" s="106"/>
      <c r="DZ2" s="106"/>
      <c r="EA2" s="106"/>
      <c r="EB2" s="106"/>
      <c r="EC2" s="106"/>
      <c r="ED2" s="106"/>
      <c r="EE2" s="106"/>
      <c r="EF2" s="106"/>
      <c r="EG2" s="106"/>
      <c r="EH2" s="106"/>
      <c r="EI2" s="106"/>
      <c r="EJ2" s="106"/>
      <c r="EK2" s="106"/>
      <c r="EL2" s="106"/>
      <c r="EM2" s="106"/>
      <c r="EN2" s="106"/>
      <c r="EO2" s="106"/>
      <c r="EP2" s="106"/>
      <c r="EQ2" s="106"/>
      <c r="ER2" s="106"/>
      <c r="ES2" s="106"/>
      <c r="ET2" s="106"/>
      <c r="EU2" s="106"/>
      <c r="EV2" s="106"/>
      <c r="EW2" s="106"/>
      <c r="EX2" s="106"/>
      <c r="EY2" s="106"/>
      <c r="EZ2" s="106"/>
      <c r="FA2" s="106"/>
      <c r="FB2" s="106"/>
      <c r="FC2" s="106"/>
      <c r="FD2" s="106"/>
      <c r="FE2" s="106"/>
      <c r="FF2" s="106"/>
      <c r="FG2" s="106"/>
      <c r="FH2" s="106"/>
      <c r="FI2" s="106"/>
      <c r="FJ2" s="106"/>
      <c r="FK2" s="106"/>
      <c r="FL2" s="106"/>
      <c r="FM2" s="106"/>
      <c r="FN2" s="106"/>
      <c r="FO2" s="106"/>
      <c r="FP2" s="106"/>
      <c r="FQ2" s="106"/>
      <c r="FR2" s="106"/>
      <c r="FS2" s="106"/>
      <c r="FT2" s="106"/>
      <c r="FU2" s="106"/>
      <c r="FV2" s="106"/>
      <c r="FW2" s="106"/>
      <c r="FX2" s="106"/>
      <c r="FY2" s="106"/>
      <c r="FZ2" s="106"/>
      <c r="GA2" s="106"/>
      <c r="GB2" s="106"/>
      <c r="GC2" s="106"/>
      <c r="GD2" s="106"/>
      <c r="GE2" s="106"/>
      <c r="GF2" s="106"/>
      <c r="GG2" s="106"/>
      <c r="GH2" s="106"/>
      <c r="GI2" s="106"/>
      <c r="GJ2" s="106"/>
      <c r="GK2" s="106"/>
      <c r="GL2" s="106"/>
      <c r="GM2" s="106"/>
      <c r="GN2" s="106"/>
      <c r="GO2" s="106"/>
      <c r="GP2" s="106"/>
      <c r="GQ2" s="106"/>
      <c r="GR2" s="106"/>
      <c r="GS2" s="106"/>
      <c r="GT2" s="106"/>
      <c r="GU2" s="106"/>
      <c r="GV2" s="106"/>
      <c r="GW2" s="106"/>
      <c r="GX2" s="106"/>
      <c r="GY2" s="106"/>
      <c r="GZ2" s="106"/>
      <c r="HA2" s="106"/>
      <c r="HB2" s="106"/>
      <c r="HC2" s="106"/>
      <c r="HD2" s="106"/>
      <c r="HE2" s="106"/>
      <c r="HF2" s="106"/>
      <c r="HG2" s="106"/>
      <c r="HH2" s="106"/>
      <c r="HI2" s="106"/>
      <c r="HJ2" s="106"/>
      <c r="HK2" s="106"/>
      <c r="HL2" s="106"/>
      <c r="HM2" s="106"/>
      <c r="HN2" s="106"/>
      <c r="HO2" s="106"/>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row>
    <row r="3" spans="1:260" ht="30">
      <c r="A3" s="403"/>
      <c r="B3" s="93" t="str">
        <f>VERSION</f>
        <v>TSCT v2</v>
      </c>
      <c r="C3" s="406"/>
      <c r="D3" s="406"/>
      <c r="E3" s="407" t="s">
        <v>245</v>
      </c>
      <c r="F3" s="648" t="s">
        <v>734</v>
      </c>
      <c r="G3" s="648"/>
      <c r="H3" s="648"/>
      <c r="I3" s="648"/>
      <c r="J3" s="648"/>
      <c r="K3" s="119"/>
      <c r="L3" s="111"/>
      <c r="M3" s="111"/>
      <c r="N3" s="111"/>
      <c r="O3" s="111"/>
      <c r="P3" s="111"/>
      <c r="Q3" s="111"/>
      <c r="R3" s="111"/>
      <c r="S3" s="111"/>
      <c r="T3" s="111"/>
      <c r="U3" s="573"/>
      <c r="V3" s="106"/>
      <c r="W3" s="89"/>
      <c r="X3" s="89"/>
      <c r="Y3" s="513"/>
      <c r="Z3" s="513"/>
      <c r="AA3" s="513"/>
      <c r="AB3" s="513"/>
      <c r="AC3" s="513"/>
      <c r="AD3" s="513"/>
      <c r="AE3" s="513"/>
      <c r="AF3" s="513"/>
      <c r="AG3" s="513"/>
      <c r="AH3" s="513"/>
      <c r="AI3" s="513"/>
      <c r="AJ3" s="513"/>
      <c r="AK3" s="513"/>
      <c r="AL3" s="513"/>
      <c r="AM3" s="513"/>
      <c r="AN3" s="513"/>
      <c r="AO3" s="513"/>
      <c r="AP3" s="513"/>
      <c r="AQ3" s="513"/>
      <c r="AR3" s="513"/>
      <c r="AS3" s="513"/>
      <c r="AT3" s="513"/>
      <c r="AU3" s="513"/>
      <c r="AV3" s="513"/>
      <c r="AW3" s="513"/>
      <c r="AX3" s="513"/>
      <c r="AY3" s="513"/>
      <c r="AZ3" s="513"/>
      <c r="BA3" s="513"/>
      <c r="BB3" s="513"/>
      <c r="BC3" s="513"/>
      <c r="BD3" s="513"/>
      <c r="BE3" s="513"/>
      <c r="BF3" s="513"/>
      <c r="BG3" s="574"/>
      <c r="BH3" s="574"/>
      <c r="BI3" s="574"/>
      <c r="BJ3" s="574"/>
      <c r="BK3" s="574"/>
      <c r="BL3" s="511"/>
      <c r="BM3" s="512"/>
      <c r="BN3" s="510"/>
      <c r="BO3" s="510"/>
      <c r="BP3" s="510"/>
      <c r="BQ3" s="510"/>
      <c r="BR3" s="510"/>
      <c r="BS3" s="510"/>
      <c r="BT3" s="510"/>
      <c r="BU3" s="285"/>
      <c r="BV3" s="510"/>
      <c r="BW3" s="510"/>
      <c r="BX3" s="510"/>
      <c r="BY3" s="510"/>
      <c r="BZ3" s="510"/>
      <c r="CA3" s="510"/>
      <c r="CB3" s="510"/>
      <c r="CC3" s="244"/>
      <c r="CD3" s="244"/>
      <c r="CE3" s="244"/>
      <c r="CF3" s="244"/>
      <c r="CG3" s="106"/>
      <c r="CH3" s="106"/>
      <c r="CI3" s="106"/>
      <c r="CJ3" s="106"/>
      <c r="CK3" s="106"/>
      <c r="CL3" s="106"/>
      <c r="CM3" s="106"/>
      <c r="CN3" s="106"/>
      <c r="CO3" s="106"/>
      <c r="CP3" s="106"/>
      <c r="CQ3" s="106"/>
      <c r="CR3" s="106"/>
      <c r="CS3" s="106"/>
      <c r="CT3" s="106"/>
      <c r="CU3" s="106"/>
      <c r="CV3" s="106"/>
      <c r="CW3" s="106"/>
      <c r="CX3" s="106"/>
      <c r="CY3" s="106"/>
      <c r="CZ3" s="106"/>
      <c r="DA3" s="106"/>
      <c r="DB3" s="106"/>
      <c r="DC3" s="106"/>
      <c r="DD3" s="106"/>
      <c r="DE3" s="106"/>
      <c r="DF3" s="106"/>
      <c r="DG3" s="106"/>
      <c r="DH3" s="106"/>
      <c r="DI3" s="106"/>
      <c r="DJ3" s="106"/>
      <c r="DK3" s="106"/>
      <c r="DL3" s="106"/>
      <c r="DM3" s="106"/>
      <c r="DN3" s="106"/>
      <c r="DO3" s="106"/>
      <c r="DP3" s="106"/>
      <c r="DQ3" s="106"/>
      <c r="DR3" s="106"/>
      <c r="DS3" s="106"/>
      <c r="DT3" s="106"/>
      <c r="DU3" s="106"/>
      <c r="DV3" s="106"/>
      <c r="DW3" s="106"/>
      <c r="DX3" s="106"/>
      <c r="DY3" s="106"/>
      <c r="DZ3" s="106"/>
      <c r="EA3" s="106"/>
      <c r="EB3" s="106"/>
      <c r="EC3" s="106"/>
      <c r="ED3" s="106"/>
      <c r="EE3" s="106"/>
      <c r="EF3" s="106"/>
      <c r="EG3" s="106"/>
      <c r="EH3" s="106"/>
      <c r="EI3" s="106"/>
      <c r="EJ3" s="106"/>
      <c r="EK3" s="106"/>
      <c r="EL3" s="106"/>
      <c r="EM3" s="106"/>
      <c r="EN3" s="106"/>
      <c r="EO3" s="106"/>
      <c r="EP3" s="106"/>
      <c r="EQ3" s="106"/>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c r="FZ3" s="106"/>
      <c r="GA3" s="106"/>
      <c r="GB3" s="106"/>
      <c r="GC3" s="106"/>
      <c r="GD3" s="106"/>
      <c r="GE3" s="106"/>
      <c r="GF3" s="106"/>
      <c r="GG3" s="106"/>
      <c r="GH3" s="106"/>
      <c r="GI3" s="106"/>
      <c r="GJ3" s="106"/>
      <c r="GK3" s="106"/>
      <c r="GL3" s="106"/>
      <c r="GM3" s="106"/>
      <c r="GN3" s="106"/>
      <c r="GO3" s="106"/>
      <c r="GP3" s="106"/>
      <c r="GQ3" s="106"/>
      <c r="GR3" s="106"/>
      <c r="GS3" s="106"/>
      <c r="GT3" s="106"/>
      <c r="GU3" s="106"/>
      <c r="GV3" s="106"/>
      <c r="GW3" s="106"/>
      <c r="GX3" s="106"/>
      <c r="GY3" s="106"/>
      <c r="GZ3" s="106"/>
      <c r="HA3" s="106"/>
      <c r="HB3" s="106"/>
      <c r="HC3" s="106"/>
      <c r="HD3" s="106"/>
      <c r="HE3" s="106"/>
      <c r="HF3" s="513"/>
      <c r="HG3" s="513"/>
      <c r="HH3" s="513"/>
      <c r="HI3" s="513"/>
      <c r="HJ3" s="513"/>
      <c r="HK3" s="513"/>
      <c r="HL3" s="513"/>
      <c r="HM3" s="513"/>
      <c r="HN3" s="513"/>
      <c r="HO3" s="513"/>
      <c r="HP3" s="513"/>
      <c r="HQ3" s="513"/>
      <c r="HR3" s="513"/>
      <c r="HS3" s="513"/>
      <c r="HT3" s="513"/>
      <c r="HU3" s="513"/>
      <c r="HV3" s="513"/>
      <c r="HW3" s="513"/>
      <c r="HX3" s="513"/>
      <c r="HY3" s="513"/>
      <c r="HZ3" s="513"/>
      <c r="IA3" s="513"/>
      <c r="IB3" s="513"/>
      <c r="IC3" s="513"/>
      <c r="ID3" s="513"/>
      <c r="IE3" s="513"/>
      <c r="IF3" s="513"/>
      <c r="IG3" s="513"/>
      <c r="IH3" s="513"/>
      <c r="II3" s="513"/>
      <c r="IJ3" s="513"/>
      <c r="IK3" s="513"/>
      <c r="IL3" s="513"/>
      <c r="IM3" s="513"/>
      <c r="IN3" s="513"/>
      <c r="IO3" s="513"/>
      <c r="IP3" s="513"/>
      <c r="IQ3" s="513"/>
      <c r="IR3" s="513"/>
      <c r="IS3" s="513"/>
      <c r="IT3" s="513"/>
      <c r="IU3" s="513"/>
      <c r="IV3" s="513"/>
      <c r="IW3" s="513"/>
      <c r="IX3" s="513"/>
      <c r="IY3" s="513"/>
      <c r="IZ3" s="513"/>
    </row>
    <row r="4" spans="1:260" ht="30.75" thickBot="1">
      <c r="A4" s="403"/>
      <c r="B4" s="406"/>
      <c r="C4" s="406"/>
      <c r="E4" s="408"/>
      <c r="F4" s="125"/>
      <c r="G4" s="125"/>
      <c r="H4" s="125"/>
      <c r="I4" s="125"/>
      <c r="J4" s="125"/>
      <c r="K4" s="291"/>
      <c r="L4" s="291"/>
      <c r="M4" s="351"/>
      <c r="N4" s="111"/>
      <c r="O4" s="111"/>
      <c r="P4" s="111"/>
      <c r="Q4" s="111"/>
      <c r="R4" s="111"/>
      <c r="S4" s="111"/>
      <c r="T4" s="111"/>
      <c r="U4" s="575"/>
      <c r="V4" s="106"/>
      <c r="W4" s="89"/>
      <c r="X4" s="513"/>
      <c r="Y4" s="513"/>
      <c r="Z4" s="513"/>
      <c r="AA4" s="513"/>
      <c r="AB4" s="513"/>
      <c r="AC4" s="513"/>
      <c r="AD4" s="513"/>
      <c r="AE4" s="513"/>
      <c r="AF4" s="513"/>
      <c r="AG4" s="513"/>
      <c r="AH4" s="513"/>
      <c r="AI4" s="513"/>
      <c r="AJ4" s="547"/>
      <c r="AK4" s="547"/>
      <c r="AL4" s="547"/>
      <c r="AM4" s="547"/>
      <c r="AN4" s="576"/>
      <c r="AO4" s="576"/>
      <c r="AP4" s="576"/>
      <c r="AQ4" s="576"/>
      <c r="AR4" s="576"/>
      <c r="AS4" s="576"/>
      <c r="AT4" s="576"/>
      <c r="AU4" s="576"/>
      <c r="AV4" s="577"/>
      <c r="AW4" s="577"/>
      <c r="AX4" s="577"/>
      <c r="AY4" s="577"/>
      <c r="AZ4" s="577"/>
      <c r="BA4" s="577"/>
      <c r="BB4" s="577"/>
      <c r="BC4" s="577"/>
      <c r="BD4" s="577"/>
      <c r="BE4" s="577"/>
      <c r="BF4" s="513"/>
      <c r="BG4" s="578" t="s">
        <v>474</v>
      </c>
      <c r="BH4" s="574"/>
      <c r="BI4" s="574"/>
      <c r="BJ4" s="579"/>
      <c r="BK4" s="574"/>
      <c r="BL4" s="511"/>
      <c r="BM4" s="520"/>
      <c r="BN4" s="510"/>
      <c r="BO4" s="510"/>
      <c r="BP4" s="510"/>
      <c r="BQ4" s="510"/>
      <c r="BR4" s="510"/>
      <c r="BS4" s="510"/>
      <c r="BT4" s="510"/>
      <c r="BU4" s="285"/>
      <c r="BV4" s="510"/>
      <c r="BW4" s="510"/>
      <c r="BX4" s="510"/>
      <c r="BY4" s="510"/>
      <c r="BZ4" s="510"/>
      <c r="CA4" s="510"/>
      <c r="CB4" s="510"/>
      <c r="CC4" s="244"/>
      <c r="CD4" s="244"/>
      <c r="CE4" s="244"/>
      <c r="CF4" s="244"/>
      <c r="CG4" s="510"/>
      <c r="CH4" s="516">
        <v>0</v>
      </c>
      <c r="CI4" s="516">
        <f>CH4+1</f>
        <v>1</v>
      </c>
      <c r="CJ4" s="516"/>
      <c r="CK4" s="516">
        <f>CI4+1</f>
        <v>2</v>
      </c>
      <c r="CL4" s="516">
        <f t="shared" ref="CL4:DA5" si="0">CK4+1</f>
        <v>3</v>
      </c>
      <c r="CM4" s="516">
        <f t="shared" si="0"/>
        <v>4</v>
      </c>
      <c r="CN4" s="516">
        <f t="shared" si="0"/>
        <v>5</v>
      </c>
      <c r="CO4" s="516">
        <f t="shared" si="0"/>
        <v>6</v>
      </c>
      <c r="CP4" s="516">
        <f t="shared" si="0"/>
        <v>7</v>
      </c>
      <c r="CQ4" s="516">
        <f t="shared" si="0"/>
        <v>8</v>
      </c>
      <c r="CR4" s="516">
        <f t="shared" si="0"/>
        <v>9</v>
      </c>
      <c r="CS4" s="516">
        <f t="shared" si="0"/>
        <v>10</v>
      </c>
      <c r="CT4" s="516">
        <f t="shared" si="0"/>
        <v>11</v>
      </c>
      <c r="CU4" s="516">
        <f t="shared" si="0"/>
        <v>12</v>
      </c>
      <c r="CV4" s="516">
        <f t="shared" si="0"/>
        <v>13</v>
      </c>
      <c r="CW4" s="516">
        <f t="shared" si="0"/>
        <v>14</v>
      </c>
      <c r="CX4" s="516">
        <f t="shared" si="0"/>
        <v>15</v>
      </c>
      <c r="CY4" s="516">
        <f t="shared" si="0"/>
        <v>16</v>
      </c>
      <c r="CZ4" s="516">
        <f t="shared" si="0"/>
        <v>17</v>
      </c>
      <c r="DA4" s="516">
        <f t="shared" si="0"/>
        <v>18</v>
      </c>
      <c r="DB4" s="516">
        <f t="shared" ref="DB4:DQ5" si="1">DA4+1</f>
        <v>19</v>
      </c>
      <c r="DC4" s="516">
        <f t="shared" si="1"/>
        <v>20</v>
      </c>
      <c r="DD4" s="516">
        <f t="shared" si="1"/>
        <v>21</v>
      </c>
      <c r="DE4" s="516">
        <f t="shared" si="1"/>
        <v>22</v>
      </c>
      <c r="DF4" s="516">
        <f t="shared" si="1"/>
        <v>23</v>
      </c>
      <c r="DG4" s="516">
        <f t="shared" si="1"/>
        <v>24</v>
      </c>
      <c r="DH4" s="516">
        <f t="shared" si="1"/>
        <v>25</v>
      </c>
      <c r="DI4" s="516">
        <f t="shared" si="1"/>
        <v>26</v>
      </c>
      <c r="DJ4" s="516">
        <f t="shared" si="1"/>
        <v>27</v>
      </c>
      <c r="DK4" s="516">
        <f t="shared" si="1"/>
        <v>28</v>
      </c>
      <c r="DL4" s="516">
        <f t="shared" si="1"/>
        <v>29</v>
      </c>
      <c r="DM4" s="516">
        <f t="shared" si="1"/>
        <v>30</v>
      </c>
      <c r="DN4" s="516">
        <f t="shared" si="1"/>
        <v>31</v>
      </c>
      <c r="DO4" s="516">
        <f t="shared" si="1"/>
        <v>32</v>
      </c>
      <c r="DP4" s="516">
        <f t="shared" si="1"/>
        <v>33</v>
      </c>
      <c r="DQ4" s="516">
        <f t="shared" si="1"/>
        <v>34</v>
      </c>
      <c r="DR4" s="516">
        <f t="shared" ref="DR4:EG5" si="2">DQ4+1</f>
        <v>35</v>
      </c>
      <c r="DS4" s="516">
        <f t="shared" si="2"/>
        <v>36</v>
      </c>
      <c r="DT4" s="516">
        <f t="shared" si="2"/>
        <v>37</v>
      </c>
      <c r="DU4" s="516">
        <f t="shared" si="2"/>
        <v>38</v>
      </c>
      <c r="DV4" s="516">
        <f t="shared" si="2"/>
        <v>39</v>
      </c>
      <c r="DW4" s="516">
        <f t="shared" si="2"/>
        <v>40</v>
      </c>
      <c r="DX4" s="516">
        <f t="shared" si="2"/>
        <v>41</v>
      </c>
      <c r="DY4" s="516">
        <f t="shared" si="2"/>
        <v>42</v>
      </c>
      <c r="DZ4" s="516">
        <f t="shared" si="2"/>
        <v>43</v>
      </c>
      <c r="EA4" s="516">
        <f t="shared" si="2"/>
        <v>44</v>
      </c>
      <c r="EB4" s="516">
        <f t="shared" si="2"/>
        <v>45</v>
      </c>
      <c r="EC4" s="516">
        <f t="shared" si="2"/>
        <v>46</v>
      </c>
      <c r="ED4" s="516">
        <f t="shared" si="2"/>
        <v>47</v>
      </c>
      <c r="EE4" s="516">
        <f t="shared" si="2"/>
        <v>48</v>
      </c>
      <c r="EF4" s="516">
        <f t="shared" si="2"/>
        <v>49</v>
      </c>
      <c r="EG4" s="516">
        <f t="shared" si="2"/>
        <v>50</v>
      </c>
      <c r="EH4" s="516">
        <f t="shared" ref="EH4:EW5" si="3">EG4+1</f>
        <v>51</v>
      </c>
      <c r="EI4" s="516">
        <f t="shared" si="3"/>
        <v>52</v>
      </c>
      <c r="EJ4" s="516">
        <f t="shared" si="3"/>
        <v>53</v>
      </c>
      <c r="EK4" s="516">
        <f t="shared" si="3"/>
        <v>54</v>
      </c>
      <c r="EL4" s="516">
        <f t="shared" si="3"/>
        <v>55</v>
      </c>
      <c r="EM4" s="516">
        <f t="shared" si="3"/>
        <v>56</v>
      </c>
      <c r="EN4" s="516">
        <f t="shared" si="3"/>
        <v>57</v>
      </c>
      <c r="EO4" s="516">
        <f t="shared" si="3"/>
        <v>58</v>
      </c>
      <c r="EP4" s="516">
        <f t="shared" si="3"/>
        <v>59</v>
      </c>
      <c r="EQ4" s="516">
        <f t="shared" si="3"/>
        <v>60</v>
      </c>
      <c r="ER4" s="516">
        <f t="shared" si="3"/>
        <v>61</v>
      </c>
      <c r="ES4" s="516">
        <f t="shared" si="3"/>
        <v>62</v>
      </c>
      <c r="ET4" s="516">
        <f t="shared" si="3"/>
        <v>63</v>
      </c>
      <c r="EU4" s="516">
        <f t="shared" si="3"/>
        <v>64</v>
      </c>
      <c r="EV4" s="516">
        <f t="shared" si="3"/>
        <v>65</v>
      </c>
      <c r="EW4" s="516">
        <f t="shared" si="3"/>
        <v>66</v>
      </c>
      <c r="EX4" s="516">
        <f t="shared" ref="EX4:FM5" si="4">EW4+1</f>
        <v>67</v>
      </c>
      <c r="EY4" s="516">
        <f t="shared" si="4"/>
        <v>68</v>
      </c>
      <c r="EZ4" s="516">
        <f t="shared" si="4"/>
        <v>69</v>
      </c>
      <c r="FA4" s="516">
        <f t="shared" si="4"/>
        <v>70</v>
      </c>
      <c r="FB4" s="516">
        <f t="shared" si="4"/>
        <v>71</v>
      </c>
      <c r="FC4" s="516">
        <f t="shared" si="4"/>
        <v>72</v>
      </c>
      <c r="FD4" s="516">
        <f t="shared" si="4"/>
        <v>73</v>
      </c>
      <c r="FE4" s="516">
        <f t="shared" si="4"/>
        <v>74</v>
      </c>
      <c r="FF4" s="516">
        <f t="shared" si="4"/>
        <v>75</v>
      </c>
      <c r="FG4" s="516">
        <f t="shared" si="4"/>
        <v>76</v>
      </c>
      <c r="FH4" s="516">
        <f t="shared" si="4"/>
        <v>77</v>
      </c>
      <c r="FI4" s="516">
        <f t="shared" si="4"/>
        <v>78</v>
      </c>
      <c r="FJ4" s="516">
        <f t="shared" si="4"/>
        <v>79</v>
      </c>
      <c r="FK4" s="516">
        <f t="shared" si="4"/>
        <v>80</v>
      </c>
      <c r="FL4" s="516">
        <f t="shared" si="4"/>
        <v>81</v>
      </c>
      <c r="FM4" s="516">
        <f t="shared" si="4"/>
        <v>82</v>
      </c>
      <c r="FN4" s="516">
        <f t="shared" ref="FN4:GC5" si="5">FM4+1</f>
        <v>83</v>
      </c>
      <c r="FO4" s="516">
        <f t="shared" si="5"/>
        <v>84</v>
      </c>
      <c r="FP4" s="516">
        <f t="shared" si="5"/>
        <v>85</v>
      </c>
      <c r="FQ4" s="516">
        <f t="shared" si="5"/>
        <v>86</v>
      </c>
      <c r="FR4" s="516">
        <f t="shared" si="5"/>
        <v>87</v>
      </c>
      <c r="FS4" s="516">
        <f t="shared" si="5"/>
        <v>88</v>
      </c>
      <c r="FT4" s="516">
        <f t="shared" si="5"/>
        <v>89</v>
      </c>
      <c r="FU4" s="516">
        <f t="shared" si="5"/>
        <v>90</v>
      </c>
      <c r="FV4" s="516">
        <f t="shared" si="5"/>
        <v>91</v>
      </c>
      <c r="FW4" s="516">
        <f t="shared" si="5"/>
        <v>92</v>
      </c>
      <c r="FX4" s="516">
        <f t="shared" si="5"/>
        <v>93</v>
      </c>
      <c r="FY4" s="516">
        <f t="shared" si="5"/>
        <v>94</v>
      </c>
      <c r="FZ4" s="516">
        <f t="shared" si="5"/>
        <v>95</v>
      </c>
      <c r="GA4" s="516">
        <f t="shared" si="5"/>
        <v>96</v>
      </c>
      <c r="GB4" s="516">
        <f t="shared" si="5"/>
        <v>97</v>
      </c>
      <c r="GC4" s="516">
        <f t="shared" si="5"/>
        <v>98</v>
      </c>
      <c r="GD4" s="516">
        <f t="shared" ref="GD4:GS5" si="6">GC4+1</f>
        <v>99</v>
      </c>
      <c r="GE4" s="516">
        <f t="shared" si="6"/>
        <v>100</v>
      </c>
      <c r="GF4" s="516">
        <f t="shared" si="6"/>
        <v>101</v>
      </c>
      <c r="GG4" s="516">
        <f t="shared" si="6"/>
        <v>102</v>
      </c>
      <c r="GH4" s="516">
        <f t="shared" si="6"/>
        <v>103</v>
      </c>
      <c r="GI4" s="516">
        <f t="shared" si="6"/>
        <v>104</v>
      </c>
      <c r="GJ4" s="516">
        <f t="shared" si="6"/>
        <v>105</v>
      </c>
      <c r="GK4" s="516">
        <f t="shared" si="6"/>
        <v>106</v>
      </c>
      <c r="GL4" s="516">
        <f t="shared" si="6"/>
        <v>107</v>
      </c>
      <c r="GM4" s="516">
        <f t="shared" si="6"/>
        <v>108</v>
      </c>
      <c r="GN4" s="516">
        <f t="shared" si="6"/>
        <v>109</v>
      </c>
      <c r="GO4" s="516">
        <f t="shared" si="6"/>
        <v>110</v>
      </c>
      <c r="GP4" s="516">
        <f t="shared" si="6"/>
        <v>111</v>
      </c>
      <c r="GQ4" s="516">
        <f t="shared" si="6"/>
        <v>112</v>
      </c>
      <c r="GR4" s="516">
        <f t="shared" si="6"/>
        <v>113</v>
      </c>
      <c r="GS4" s="516">
        <f t="shared" si="6"/>
        <v>114</v>
      </c>
      <c r="GT4" s="516">
        <f t="shared" ref="GT4:GX5" si="7">GS4+1</f>
        <v>115</v>
      </c>
      <c r="GU4" s="516">
        <f t="shared" si="7"/>
        <v>116</v>
      </c>
      <c r="GV4" s="516">
        <f t="shared" si="7"/>
        <v>117</v>
      </c>
      <c r="GW4" s="516">
        <f t="shared" si="7"/>
        <v>118</v>
      </c>
      <c r="GX4" s="516">
        <f t="shared" si="7"/>
        <v>119</v>
      </c>
      <c r="GY4" s="516">
        <f>GX4+1</f>
        <v>120</v>
      </c>
      <c r="GZ4" s="516">
        <f t="shared" ref="GZ4:GZ5" si="8">GY4+1</f>
        <v>121</v>
      </c>
      <c r="HA4" s="516">
        <f>GZ4+1</f>
        <v>122</v>
      </c>
      <c r="HB4" s="106"/>
      <c r="HC4" s="106"/>
      <c r="HD4" s="106"/>
      <c r="HE4" s="106"/>
      <c r="HF4" s="513"/>
      <c r="HG4" s="513"/>
      <c r="HH4" s="513"/>
      <c r="HI4" s="513"/>
      <c r="HJ4" s="513"/>
      <c r="HK4" s="513"/>
      <c r="HL4" s="513"/>
      <c r="HM4" s="513"/>
      <c r="HN4" s="513"/>
      <c r="HO4" s="513"/>
      <c r="HP4" s="513"/>
      <c r="HQ4" s="513"/>
      <c r="HR4" s="513"/>
      <c r="HS4" s="513"/>
      <c r="HT4" s="513"/>
      <c r="HU4" s="513"/>
      <c r="HV4" s="513"/>
      <c r="HW4" s="513"/>
      <c r="HX4" s="513"/>
      <c r="HY4" s="513"/>
      <c r="HZ4" s="513"/>
      <c r="IA4" s="513"/>
      <c r="IB4" s="513"/>
      <c r="IC4" s="513"/>
      <c r="ID4" s="513"/>
      <c r="IE4" s="513"/>
      <c r="IF4" s="513"/>
      <c r="IG4" s="513"/>
      <c r="IH4" s="513"/>
      <c r="II4" s="513"/>
      <c r="IJ4" s="513"/>
      <c r="IK4" s="513"/>
      <c r="IL4" s="513"/>
      <c r="IM4" s="513"/>
      <c r="IN4" s="513"/>
      <c r="IO4" s="513"/>
      <c r="IP4" s="513"/>
      <c r="IQ4" s="513"/>
      <c r="IR4" s="513"/>
      <c r="IS4" s="513"/>
      <c r="IT4" s="513"/>
      <c r="IU4" s="513"/>
      <c r="IV4" s="513"/>
      <c r="IW4" s="513"/>
      <c r="IX4" s="513"/>
      <c r="IY4" s="513"/>
      <c r="IZ4" s="513"/>
    </row>
    <row r="5" spans="1:260" ht="45" customHeight="1" thickBot="1">
      <c r="B5" s="352" t="s">
        <v>1</v>
      </c>
      <c r="C5" s="352" t="s">
        <v>320</v>
      </c>
      <c r="D5" s="352" t="s">
        <v>321</v>
      </c>
      <c r="E5" s="352" t="s">
        <v>140</v>
      </c>
      <c r="F5" s="352" t="s">
        <v>322</v>
      </c>
      <c r="G5" s="352" t="s">
        <v>527</v>
      </c>
      <c r="H5" s="352" t="s">
        <v>519</v>
      </c>
      <c r="I5" s="352" t="s">
        <v>732</v>
      </c>
      <c r="J5" s="352" t="s">
        <v>323</v>
      </c>
      <c r="K5" s="352" t="s">
        <v>324</v>
      </c>
      <c r="L5" s="353" t="s">
        <v>335</v>
      </c>
      <c r="M5" s="352" t="s">
        <v>325</v>
      </c>
      <c r="N5" s="352" t="s">
        <v>109</v>
      </c>
      <c r="O5" s="352" t="s">
        <v>110</v>
      </c>
      <c r="P5" s="352" t="s">
        <v>159</v>
      </c>
      <c r="Q5" s="352" t="s">
        <v>520</v>
      </c>
      <c r="R5" s="352" t="s">
        <v>170</v>
      </c>
      <c r="S5" s="352" t="s">
        <v>117</v>
      </c>
      <c r="T5" s="352" t="s">
        <v>662</v>
      </c>
      <c r="U5" s="98"/>
      <c r="V5" s="244"/>
      <c r="W5" s="259"/>
      <c r="X5" s="510"/>
      <c r="Y5" s="510"/>
      <c r="Z5" s="510"/>
      <c r="AA5" s="510"/>
      <c r="AB5" s="510"/>
      <c r="AC5" s="510"/>
      <c r="AD5" s="510"/>
      <c r="AE5" s="510"/>
      <c r="AF5" s="510"/>
      <c r="AG5" s="510"/>
      <c r="AH5" s="510"/>
      <c r="AI5" s="510"/>
      <c r="AJ5" s="516" t="s">
        <v>472</v>
      </c>
      <c r="AK5" s="510"/>
      <c r="AL5" s="510"/>
      <c r="AM5" s="510"/>
      <c r="AN5" s="521"/>
      <c r="AO5" s="521"/>
      <c r="AP5" s="521"/>
      <c r="AQ5" s="547"/>
      <c r="AR5" s="577"/>
      <c r="AS5" s="577"/>
      <c r="AT5" s="577"/>
      <c r="AU5" s="577"/>
      <c r="AV5" s="577"/>
      <c r="AW5" s="577"/>
      <c r="AX5" s="577"/>
      <c r="AY5" s="577"/>
      <c r="AZ5" s="577"/>
      <c r="BA5" s="577"/>
      <c r="BB5" s="581"/>
      <c r="BC5" s="581"/>
      <c r="BD5" s="581"/>
      <c r="BE5" s="581"/>
      <c r="BF5" s="581"/>
      <c r="BG5" s="582" t="s">
        <v>79</v>
      </c>
      <c r="BH5" s="582"/>
      <c r="BI5" s="582"/>
      <c r="BJ5" s="580" t="s">
        <v>8</v>
      </c>
      <c r="BK5" s="582" t="s">
        <v>3</v>
      </c>
      <c r="BL5" s="523" t="s">
        <v>119</v>
      </c>
      <c r="BM5" s="523" t="s">
        <v>104</v>
      </c>
      <c r="BN5" s="516" t="s">
        <v>112</v>
      </c>
      <c r="BO5" s="516" t="s">
        <v>358</v>
      </c>
      <c r="BP5" s="516" t="s">
        <v>430</v>
      </c>
      <c r="BQ5" s="516" t="s">
        <v>431</v>
      </c>
      <c r="BR5" s="524" t="s">
        <v>109</v>
      </c>
      <c r="BS5" s="516" t="s">
        <v>110</v>
      </c>
      <c r="BT5" s="510" t="s">
        <v>346</v>
      </c>
      <c r="BU5" s="285" t="s">
        <v>170</v>
      </c>
      <c r="BV5" s="510" t="s">
        <v>482</v>
      </c>
      <c r="BW5" s="510" t="s">
        <v>117</v>
      </c>
      <c r="BX5" s="510"/>
      <c r="BY5" s="516" t="s">
        <v>475</v>
      </c>
      <c r="BZ5" s="285"/>
      <c r="CA5" s="516" t="s">
        <v>476</v>
      </c>
      <c r="CB5" s="510" t="s">
        <v>733</v>
      </c>
      <c r="CC5" s="244" t="s">
        <v>542</v>
      </c>
      <c r="CD5" s="244"/>
      <c r="CE5" s="244" t="s">
        <v>663</v>
      </c>
      <c r="CF5" s="244"/>
      <c r="CG5" s="516" t="s">
        <v>538</v>
      </c>
      <c r="CH5" s="516">
        <v>-2</v>
      </c>
      <c r="CI5" s="516">
        <v>-1</v>
      </c>
      <c r="CJ5" s="516">
        <v>-0.5</v>
      </c>
      <c r="CK5" s="516">
        <f>CI5+1</f>
        <v>0</v>
      </c>
      <c r="CL5" s="516">
        <f t="shared" si="0"/>
        <v>1</v>
      </c>
      <c r="CM5" s="516">
        <f t="shared" si="0"/>
        <v>2</v>
      </c>
      <c r="CN5" s="516">
        <f t="shared" si="0"/>
        <v>3</v>
      </c>
      <c r="CO5" s="516">
        <f t="shared" si="0"/>
        <v>4</v>
      </c>
      <c r="CP5" s="516">
        <f t="shared" si="0"/>
        <v>5</v>
      </c>
      <c r="CQ5" s="516">
        <f t="shared" si="0"/>
        <v>6</v>
      </c>
      <c r="CR5" s="516">
        <f t="shared" si="0"/>
        <v>7</v>
      </c>
      <c r="CS5" s="516">
        <f t="shared" si="0"/>
        <v>8</v>
      </c>
      <c r="CT5" s="516">
        <f t="shared" si="0"/>
        <v>9</v>
      </c>
      <c r="CU5" s="516">
        <f t="shared" si="0"/>
        <v>10</v>
      </c>
      <c r="CV5" s="516">
        <f t="shared" si="0"/>
        <v>11</v>
      </c>
      <c r="CW5" s="516">
        <f t="shared" si="0"/>
        <v>12</v>
      </c>
      <c r="CX5" s="516">
        <f t="shared" si="0"/>
        <v>13</v>
      </c>
      <c r="CY5" s="516">
        <f t="shared" si="0"/>
        <v>14</v>
      </c>
      <c r="CZ5" s="516">
        <f t="shared" si="0"/>
        <v>15</v>
      </c>
      <c r="DA5" s="516">
        <f t="shared" si="0"/>
        <v>16</v>
      </c>
      <c r="DB5" s="516">
        <f t="shared" si="1"/>
        <v>17</v>
      </c>
      <c r="DC5" s="516">
        <f t="shared" si="1"/>
        <v>18</v>
      </c>
      <c r="DD5" s="516">
        <f t="shared" si="1"/>
        <v>19</v>
      </c>
      <c r="DE5" s="516">
        <f t="shared" si="1"/>
        <v>20</v>
      </c>
      <c r="DF5" s="516">
        <f t="shared" si="1"/>
        <v>21</v>
      </c>
      <c r="DG5" s="516">
        <f t="shared" si="1"/>
        <v>22</v>
      </c>
      <c r="DH5" s="516">
        <f t="shared" si="1"/>
        <v>23</v>
      </c>
      <c r="DI5" s="516">
        <f t="shared" si="1"/>
        <v>24</v>
      </c>
      <c r="DJ5" s="516">
        <f t="shared" si="1"/>
        <v>25</v>
      </c>
      <c r="DK5" s="516">
        <f t="shared" si="1"/>
        <v>26</v>
      </c>
      <c r="DL5" s="516">
        <f t="shared" si="1"/>
        <v>27</v>
      </c>
      <c r="DM5" s="516">
        <f t="shared" si="1"/>
        <v>28</v>
      </c>
      <c r="DN5" s="516">
        <f t="shared" si="1"/>
        <v>29</v>
      </c>
      <c r="DO5" s="516">
        <f t="shared" si="1"/>
        <v>30</v>
      </c>
      <c r="DP5" s="516">
        <f t="shared" si="1"/>
        <v>31</v>
      </c>
      <c r="DQ5" s="516">
        <f t="shared" si="1"/>
        <v>32</v>
      </c>
      <c r="DR5" s="516">
        <f t="shared" si="2"/>
        <v>33</v>
      </c>
      <c r="DS5" s="516">
        <f t="shared" si="2"/>
        <v>34</v>
      </c>
      <c r="DT5" s="516">
        <f t="shared" si="2"/>
        <v>35</v>
      </c>
      <c r="DU5" s="516">
        <f t="shared" si="2"/>
        <v>36</v>
      </c>
      <c r="DV5" s="516">
        <f t="shared" si="2"/>
        <v>37</v>
      </c>
      <c r="DW5" s="516">
        <f t="shared" si="2"/>
        <v>38</v>
      </c>
      <c r="DX5" s="516">
        <f t="shared" si="2"/>
        <v>39</v>
      </c>
      <c r="DY5" s="516">
        <f t="shared" si="2"/>
        <v>40</v>
      </c>
      <c r="DZ5" s="516">
        <f t="shared" si="2"/>
        <v>41</v>
      </c>
      <c r="EA5" s="516">
        <f t="shared" si="2"/>
        <v>42</v>
      </c>
      <c r="EB5" s="516">
        <f t="shared" si="2"/>
        <v>43</v>
      </c>
      <c r="EC5" s="516">
        <f t="shared" si="2"/>
        <v>44</v>
      </c>
      <c r="ED5" s="516">
        <f t="shared" si="2"/>
        <v>45</v>
      </c>
      <c r="EE5" s="516">
        <f t="shared" si="2"/>
        <v>46</v>
      </c>
      <c r="EF5" s="516">
        <f t="shared" si="2"/>
        <v>47</v>
      </c>
      <c r="EG5" s="516">
        <f t="shared" si="2"/>
        <v>48</v>
      </c>
      <c r="EH5" s="516">
        <f t="shared" si="3"/>
        <v>49</v>
      </c>
      <c r="EI5" s="516">
        <f t="shared" si="3"/>
        <v>50</v>
      </c>
      <c r="EJ5" s="516">
        <f t="shared" si="3"/>
        <v>51</v>
      </c>
      <c r="EK5" s="516">
        <f t="shared" si="3"/>
        <v>52</v>
      </c>
      <c r="EL5" s="516">
        <f t="shared" si="3"/>
        <v>53</v>
      </c>
      <c r="EM5" s="516">
        <f t="shared" si="3"/>
        <v>54</v>
      </c>
      <c r="EN5" s="516">
        <f t="shared" si="3"/>
        <v>55</v>
      </c>
      <c r="EO5" s="516">
        <f t="shared" si="3"/>
        <v>56</v>
      </c>
      <c r="EP5" s="516">
        <f t="shared" si="3"/>
        <v>57</v>
      </c>
      <c r="EQ5" s="516">
        <f t="shared" si="3"/>
        <v>58</v>
      </c>
      <c r="ER5" s="516">
        <f t="shared" si="3"/>
        <v>59</v>
      </c>
      <c r="ES5" s="516">
        <f t="shared" si="3"/>
        <v>60</v>
      </c>
      <c r="ET5" s="516">
        <f t="shared" si="3"/>
        <v>61</v>
      </c>
      <c r="EU5" s="516">
        <f t="shared" si="3"/>
        <v>62</v>
      </c>
      <c r="EV5" s="516">
        <f t="shared" si="3"/>
        <v>63</v>
      </c>
      <c r="EW5" s="516">
        <f t="shared" si="3"/>
        <v>64</v>
      </c>
      <c r="EX5" s="516">
        <f t="shared" si="4"/>
        <v>65</v>
      </c>
      <c r="EY5" s="516">
        <f t="shared" si="4"/>
        <v>66</v>
      </c>
      <c r="EZ5" s="516">
        <f t="shared" si="4"/>
        <v>67</v>
      </c>
      <c r="FA5" s="516">
        <f t="shared" si="4"/>
        <v>68</v>
      </c>
      <c r="FB5" s="516">
        <f t="shared" si="4"/>
        <v>69</v>
      </c>
      <c r="FC5" s="516">
        <f t="shared" si="4"/>
        <v>70</v>
      </c>
      <c r="FD5" s="516">
        <f t="shared" si="4"/>
        <v>71</v>
      </c>
      <c r="FE5" s="516">
        <f t="shared" si="4"/>
        <v>72</v>
      </c>
      <c r="FF5" s="516">
        <f t="shared" si="4"/>
        <v>73</v>
      </c>
      <c r="FG5" s="516">
        <f t="shared" si="4"/>
        <v>74</v>
      </c>
      <c r="FH5" s="516">
        <f t="shared" si="4"/>
        <v>75</v>
      </c>
      <c r="FI5" s="516">
        <f t="shared" si="4"/>
        <v>76</v>
      </c>
      <c r="FJ5" s="516">
        <f t="shared" si="4"/>
        <v>77</v>
      </c>
      <c r="FK5" s="516">
        <f t="shared" si="4"/>
        <v>78</v>
      </c>
      <c r="FL5" s="516">
        <f t="shared" si="4"/>
        <v>79</v>
      </c>
      <c r="FM5" s="516">
        <f t="shared" si="4"/>
        <v>80</v>
      </c>
      <c r="FN5" s="516">
        <f t="shared" si="5"/>
        <v>81</v>
      </c>
      <c r="FO5" s="516">
        <f t="shared" si="5"/>
        <v>82</v>
      </c>
      <c r="FP5" s="516">
        <f t="shared" si="5"/>
        <v>83</v>
      </c>
      <c r="FQ5" s="516">
        <f t="shared" si="5"/>
        <v>84</v>
      </c>
      <c r="FR5" s="516">
        <f t="shared" si="5"/>
        <v>85</v>
      </c>
      <c r="FS5" s="516">
        <f t="shared" si="5"/>
        <v>86</v>
      </c>
      <c r="FT5" s="516">
        <f t="shared" si="5"/>
        <v>87</v>
      </c>
      <c r="FU5" s="516">
        <f t="shared" si="5"/>
        <v>88</v>
      </c>
      <c r="FV5" s="516">
        <f t="shared" si="5"/>
        <v>89</v>
      </c>
      <c r="FW5" s="516">
        <f t="shared" si="5"/>
        <v>90</v>
      </c>
      <c r="FX5" s="516">
        <f t="shared" si="5"/>
        <v>91</v>
      </c>
      <c r="FY5" s="516">
        <f t="shared" si="5"/>
        <v>92</v>
      </c>
      <c r="FZ5" s="516">
        <f t="shared" si="5"/>
        <v>93</v>
      </c>
      <c r="GA5" s="516">
        <f t="shared" si="5"/>
        <v>94</v>
      </c>
      <c r="GB5" s="516">
        <f t="shared" si="5"/>
        <v>95</v>
      </c>
      <c r="GC5" s="516">
        <f t="shared" si="5"/>
        <v>96</v>
      </c>
      <c r="GD5" s="516">
        <f t="shared" si="6"/>
        <v>97</v>
      </c>
      <c r="GE5" s="516">
        <f t="shared" si="6"/>
        <v>98</v>
      </c>
      <c r="GF5" s="516">
        <f t="shared" si="6"/>
        <v>99</v>
      </c>
      <c r="GG5" s="516">
        <f t="shared" si="6"/>
        <v>100</v>
      </c>
      <c r="GH5" s="516">
        <f t="shared" si="6"/>
        <v>101</v>
      </c>
      <c r="GI5" s="516">
        <f t="shared" si="6"/>
        <v>102</v>
      </c>
      <c r="GJ5" s="516">
        <f t="shared" si="6"/>
        <v>103</v>
      </c>
      <c r="GK5" s="516">
        <f t="shared" si="6"/>
        <v>104</v>
      </c>
      <c r="GL5" s="516">
        <f t="shared" si="6"/>
        <v>105</v>
      </c>
      <c r="GM5" s="516">
        <f t="shared" si="6"/>
        <v>106</v>
      </c>
      <c r="GN5" s="516">
        <f t="shared" si="6"/>
        <v>107</v>
      </c>
      <c r="GO5" s="516">
        <f t="shared" si="6"/>
        <v>108</v>
      </c>
      <c r="GP5" s="516">
        <f t="shared" si="6"/>
        <v>109</v>
      </c>
      <c r="GQ5" s="516">
        <f t="shared" si="6"/>
        <v>110</v>
      </c>
      <c r="GR5" s="516">
        <f t="shared" si="6"/>
        <v>111</v>
      </c>
      <c r="GS5" s="516">
        <f t="shared" si="6"/>
        <v>112</v>
      </c>
      <c r="GT5" s="516">
        <f t="shared" si="7"/>
        <v>113</v>
      </c>
      <c r="GU5" s="516">
        <f t="shared" si="7"/>
        <v>114</v>
      </c>
      <c r="GV5" s="516">
        <f t="shared" si="7"/>
        <v>115</v>
      </c>
      <c r="GW5" s="516">
        <f t="shared" si="7"/>
        <v>116</v>
      </c>
      <c r="GX5" s="516">
        <f t="shared" si="7"/>
        <v>117</v>
      </c>
      <c r="GY5" s="516">
        <f>GX5+1</f>
        <v>118</v>
      </c>
      <c r="GZ5" s="516">
        <f t="shared" si="8"/>
        <v>119</v>
      </c>
      <c r="HA5" s="516">
        <f>GZ5+1</f>
        <v>120</v>
      </c>
      <c r="HB5" s="106"/>
      <c r="HC5" s="106"/>
      <c r="HD5" s="106"/>
      <c r="HE5" s="106"/>
      <c r="HF5" s="513"/>
      <c r="HG5" s="513"/>
      <c r="HH5" s="513"/>
      <c r="HI5" s="513"/>
      <c r="HJ5" s="513"/>
      <c r="HK5" s="513"/>
      <c r="HL5" s="513"/>
      <c r="HM5" s="513"/>
      <c r="HN5" s="513"/>
      <c r="HO5" s="513"/>
      <c r="HP5" s="513"/>
      <c r="HQ5" s="513"/>
      <c r="HR5" s="513"/>
      <c r="HS5" s="513"/>
      <c r="HT5" s="513"/>
      <c r="HU5" s="513"/>
      <c r="HV5" s="513"/>
      <c r="HW5" s="513"/>
      <c r="HX5" s="513"/>
      <c r="HY5" s="513"/>
      <c r="HZ5" s="513"/>
      <c r="IA5" s="513"/>
      <c r="IB5" s="513"/>
      <c r="IC5" s="513"/>
      <c r="ID5" s="513"/>
      <c r="IE5" s="513"/>
      <c r="IF5" s="513"/>
      <c r="IG5" s="513"/>
      <c r="IH5" s="513"/>
      <c r="II5" s="513"/>
      <c r="IJ5" s="513"/>
      <c r="IK5" s="513"/>
      <c r="IL5" s="513"/>
      <c r="IM5" s="513"/>
      <c r="IN5" s="513"/>
      <c r="IO5" s="513"/>
      <c r="IP5" s="513"/>
      <c r="IQ5" s="513"/>
      <c r="IR5" s="513"/>
      <c r="IS5" s="513"/>
      <c r="IT5" s="513"/>
      <c r="IU5" s="513"/>
      <c r="IV5" s="513"/>
      <c r="IW5" s="513"/>
      <c r="IX5" s="513"/>
      <c r="IY5" s="513"/>
      <c r="IZ5" s="513"/>
    </row>
    <row r="6" spans="1:260" ht="20.100000000000001" customHeight="1">
      <c r="B6" s="479"/>
      <c r="C6" s="122"/>
      <c r="D6" s="123"/>
      <c r="E6" s="124"/>
      <c r="F6" s="123"/>
      <c r="G6" s="465">
        <f t="shared" ref="G6:G27" si="9">DESIGN_LIFE</f>
        <v>60</v>
      </c>
      <c r="H6" s="466" t="s">
        <v>64</v>
      </c>
      <c r="I6" s="464">
        <v>1</v>
      </c>
      <c r="J6" s="123"/>
      <c r="K6" s="97"/>
      <c r="L6" s="480"/>
      <c r="M6" s="188">
        <f>IFERROR(SUM(N6:R6,T6),"")</f>
        <v>0</v>
      </c>
      <c r="N6" s="189" t="str">
        <f>IFERROR(IF($H6="Yes","",$BR6),"")</f>
        <v/>
      </c>
      <c r="O6" s="190" t="str">
        <f>IFERROR(IF($H6="Yes",$BS6*(1-$I6),$BS6),"")</f>
        <v/>
      </c>
      <c r="P6" s="190" t="str">
        <f>IFERROR(IF($H6="Yes",$CB6*(($I6*$BR6)+$BS6+$BN6+($I6*($BO6+BV6))),$BT6),"")</f>
        <v/>
      </c>
      <c r="Q6" s="191">
        <f>IF(H6="Yes","",(SUM(N6:P6,R6)+T6)*CC6)</f>
        <v>0</v>
      </c>
      <c r="R6" s="191" t="str">
        <f>IFERROR(IF($H6="Yes","",$BU6),"")</f>
        <v/>
      </c>
      <c r="S6" s="188" t="str">
        <f>IFERROR(IF($H6="Yes","",$BW6*($CC6+1)),"")</f>
        <v/>
      </c>
      <c r="T6" s="192">
        <f>IFERROR(IF($H6="Yes","",$BV6),"")</f>
        <v>0</v>
      </c>
      <c r="U6" s="366" t="s">
        <v>478</v>
      </c>
      <c r="V6" s="244"/>
      <c r="W6" s="259"/>
      <c r="X6" s="510"/>
      <c r="Y6" s="510"/>
      <c r="Z6" s="510"/>
      <c r="AA6" s="510"/>
      <c r="AB6" s="510"/>
      <c r="AC6" s="510"/>
      <c r="AD6" s="510"/>
      <c r="AE6" s="510"/>
      <c r="AF6" s="510"/>
      <c r="AG6" s="510"/>
      <c r="AH6" s="510"/>
      <c r="AI6" s="510"/>
      <c r="AJ6" s="649"/>
      <c r="AK6" s="649"/>
      <c r="AL6" s="649"/>
      <c r="AM6" s="650"/>
      <c r="AN6" s="650"/>
      <c r="AO6" s="650"/>
      <c r="AP6" s="650"/>
      <c r="AQ6" s="547"/>
      <c r="AR6" s="583"/>
      <c r="AS6" s="583"/>
      <c r="AT6" s="583"/>
      <c r="AU6" s="583"/>
      <c r="AV6" s="583"/>
      <c r="AW6" s="583"/>
      <c r="AX6" s="583"/>
      <c r="AY6" s="583"/>
      <c r="AZ6" s="583"/>
      <c r="BA6" s="583"/>
      <c r="BB6" s="513"/>
      <c r="BC6" s="513"/>
      <c r="BD6" s="513"/>
      <c r="BE6" s="513"/>
      <c r="BF6" s="513"/>
      <c r="BG6" s="545" t="str">
        <f t="shared" ref="BG6:BG27" si="10">IF(B6="Concrete","C_",IF(B6="Steel","S_",IF(B6="Timber","T_",IF(B6="Other","O_",IF(B6="Custom EPD","E_",IF(B6="_","ER","ER"))))))</f>
        <v>ER</v>
      </c>
      <c r="BH6" s="545" t="str">
        <f t="shared" ref="BH6:BH27" si="11">CONCATENATE(B6," - ",C6," - ", D6)</f>
        <v xml:space="preserve"> -  - </v>
      </c>
      <c r="BI6" s="545" t="str">
        <f t="shared" ref="BI6:BI27" si="12">IF(OR(AND(B6="concrete",D6&lt;&gt;"Reinforced - 150mm hollow core slab"),C6="Concrete_EPD",), "Reinforcement", "No_Reinforcement")</f>
        <v>No_Reinforcement</v>
      </c>
      <c r="BJ6" s="546" t="e">
        <f>VLOOKUP(BH6,'Lifecycle Material Data'!$A$5:$G$67,4,FALSE)</f>
        <v>#N/A</v>
      </c>
      <c r="BK6" s="546">
        <f>IFERROR(VLOOKUP(L6,'Custom Data'!$N$16:$P$36,3,FALSE),0)</f>
        <v>0</v>
      </c>
      <c r="BL6" s="246">
        <f t="shared" ref="BL6:BL27" si="13">IFERROR(BK6*BM6/(1000*BJ6),0)</f>
        <v>0</v>
      </c>
      <c r="BM6" s="526" t="str">
        <f>IF(J6="VOLUME [m3]", 1000*$K6*$BJ6, IF(AND(J6="MASS [kg]",ISNUMBER(BJ6)), $K6,"ER"))</f>
        <v>ER</v>
      </c>
      <c r="BN6" s="510" t="str">
        <f>IFERROR(VLOOKUP($BH6,'Lifecycle Material Data'!$A$5:$L$67,9,FALSE)*($BM6/1000)+VLOOKUP('Project Info'!$C$15,'Lifecycle Material Data'!$A$5:$L$67,9,FALSE)*($BL6/1000),"")</f>
        <v/>
      </c>
      <c r="BO6" s="510" t="str">
        <f>IFERROR(VLOOKUP($BH6,'Lifecycle Material Data'!$A$5:$L$67,10,FALSE)*($BM6/1000)+VLOOKUP('Project Info'!$C$15,'Lifecycle Material Data'!$A$5:$L$67,10,FALSE)*($BL6/1000),"")</f>
        <v/>
      </c>
      <c r="BP6" s="510" t="str">
        <f>IF(OR($E6=$Y$8, $E6=$Y$9, $E6=$Y$10),"Excavation","")</f>
        <v/>
      </c>
      <c r="BQ6" s="510" t="str">
        <f>IF($J6='MATERIAL DATA'!$O$5,$K6, IF($J6='MATERIAL DATA'!$O$6,$K6/(1000*'Scheme 1'!$BJ6),""))</f>
        <v/>
      </c>
      <c r="BR6" s="510" t="str">
        <f>IFERROR(((VLOOKUP($BH6,'Lifecycle Material Data'!$A$5:$L$67,6,FALSE))*$BM6/1000+VLOOKUP('Project Info'!$C$15,'Lifecycle Material Data'!$A$5:$L$67,6,FALSE)*$BL6/1000),"")</f>
        <v/>
      </c>
      <c r="BS6" s="510" t="str">
        <f>IFERROR((VLOOKUP($BH6,'Lifecycle Material Data'!$A$5:$L$67,7,FALSE)*$BM6/1000++VLOOKUP('Project Info'!$C$15,'Lifecycle Material Data'!$A$5:$L$67,7,FALSE)*$BL6/1000),"")</f>
        <v/>
      </c>
      <c r="BT6" s="510" t="str">
        <f>IFERROR(VLOOKUP($BH6,'Lifecycle Material Data'!$A$5:$L$67,8,FALSE)*SUM(BR6,BS6,BU6,BV6),"")</f>
        <v/>
      </c>
      <c r="BU6" s="285" t="str">
        <f>IFERROR((VLOOKUP($BH6,'Lifecycle Material Data'!$A$5:$L$67,11,FALSE)*$BM6/1000++VLOOKUP('Project Info'!$C$15,'Lifecycle Material Data'!$A$5:$L$67,11,FALSE)*$BL6/1000),"")</f>
        <v/>
      </c>
      <c r="BV6" s="510">
        <f>IFERROR(IF(OR($B6="Timber",$C6="Timber_EPD"),VLOOKUP($BH6,'LIFECYCLE MATERIAL DATA Master'!$A$10:$N$68,5,FALSE)*$BM6,0),"")/1000</f>
        <v>0</v>
      </c>
      <c r="BW6" s="510" t="str">
        <f>IFERROR((VLOOKUP($BH6,'Lifecycle Material Data'!$A$5:$M$67,12,FALSE)*$BM6/1000++VLOOKUP('Project Info'!$C$15,'Lifecycle Material Data'!$A$5:$L$67,12,FALSE)*$BL6/1000),"")</f>
        <v/>
      </c>
      <c r="BX6" s="510"/>
      <c r="BY6" s="510" t="str">
        <f>Targets!A16</f>
        <v>SCORS Target (137)</v>
      </c>
      <c r="BZ6" s="285" t="str">
        <f>Targets!B16</f>
        <v>Residential, Commercial, Education, Other</v>
      </c>
      <c r="CA6" s="285">
        <f>Targets!C16</f>
        <v>137</v>
      </c>
      <c r="CB6" s="510">
        <f>IFERROR(1+VLOOKUP($BH6,'Lifecycle Material Data'!$A$5:$L$67,8,FALSE),0)</f>
        <v>0</v>
      </c>
      <c r="CC6" s="244">
        <f t="shared" ref="CC6:CC27" si="14">IFERROR(ROUNDUP((DESIGN_LIFE/G6)-1,0),0)</f>
        <v>0</v>
      </c>
      <c r="CD6" s="505">
        <f>IFERROR(Q6/CC6,0)</f>
        <v>0</v>
      </c>
      <c r="CE6" s="244">
        <f t="shared" ref="CE6:CE27" si="15">IFERROR(DESIGN_LIFE/G6,0)</f>
        <v>1</v>
      </c>
      <c r="CF6" s="244"/>
      <c r="CG6" s="510"/>
      <c r="CH6" s="510">
        <v>0</v>
      </c>
      <c r="CI6" s="510">
        <f t="shared" ref="CI6:CJ27" si="16">IF(CI$5&gt;=DESIGN_LIFE,CH6,IF(AND(CI$5-2&gt;0,$CE6&lt;&gt;0),IF(INT((CI$5-2)/(DESIGN_LIFE/$CE6))=((CI$5-2)/(DESIGN_LIFE/$CE6)),$CD6+CH6,CH6),CH6))</f>
        <v>0</v>
      </c>
      <c r="CJ6" s="510">
        <f t="shared" si="16"/>
        <v>0</v>
      </c>
      <c r="CK6" s="510">
        <f t="shared" ref="CK6:CZ21" si="17">IF(CK$5&gt;=DESIGN_LIFE,CJ6,IF(AND(CK$5&gt;0,$CE6&lt;&gt;0),IF(INT((CK$5)/(DESIGN_LIFE/$CE6))=((CK$5)/(DESIGN_LIFE/$CE6)),$CD6+CJ6,CJ6),CJ6))</f>
        <v>0</v>
      </c>
      <c r="CL6" s="510">
        <f t="shared" si="17"/>
        <v>0</v>
      </c>
      <c r="CM6" s="510">
        <f t="shared" si="17"/>
        <v>0</v>
      </c>
      <c r="CN6" s="510">
        <f t="shared" si="17"/>
        <v>0</v>
      </c>
      <c r="CO6" s="510">
        <f t="shared" si="17"/>
        <v>0</v>
      </c>
      <c r="CP6" s="510">
        <f t="shared" si="17"/>
        <v>0</v>
      </c>
      <c r="CQ6" s="510">
        <f t="shared" si="17"/>
        <v>0</v>
      </c>
      <c r="CR6" s="510">
        <f t="shared" si="17"/>
        <v>0</v>
      </c>
      <c r="CS6" s="510">
        <f t="shared" si="17"/>
        <v>0</v>
      </c>
      <c r="CT6" s="510">
        <f t="shared" si="17"/>
        <v>0</v>
      </c>
      <c r="CU6" s="510">
        <f t="shared" si="17"/>
        <v>0</v>
      </c>
      <c r="CV6" s="510">
        <f t="shared" si="17"/>
        <v>0</v>
      </c>
      <c r="CW6" s="510">
        <f t="shared" si="17"/>
        <v>0</v>
      </c>
      <c r="CX6" s="510">
        <f t="shared" si="17"/>
        <v>0</v>
      </c>
      <c r="CY6" s="510">
        <f t="shared" si="17"/>
        <v>0</v>
      </c>
      <c r="CZ6" s="510">
        <f t="shared" si="17"/>
        <v>0</v>
      </c>
      <c r="DA6" s="510">
        <f t="shared" ref="DA6:DP21" si="18">IF(DA$5&gt;=DESIGN_LIFE,CZ6,IF(AND(DA$5&gt;0,$CE6&lt;&gt;0),IF(INT((DA$5)/(DESIGN_LIFE/$CE6))=((DA$5)/(DESIGN_LIFE/$CE6)),$CD6+CZ6,CZ6),CZ6))</f>
        <v>0</v>
      </c>
      <c r="DB6" s="510">
        <f t="shared" si="18"/>
        <v>0</v>
      </c>
      <c r="DC6" s="510">
        <f t="shared" si="18"/>
        <v>0</v>
      </c>
      <c r="DD6" s="510">
        <f t="shared" si="18"/>
        <v>0</v>
      </c>
      <c r="DE6" s="510">
        <f t="shared" si="18"/>
        <v>0</v>
      </c>
      <c r="DF6" s="510">
        <f t="shared" si="18"/>
        <v>0</v>
      </c>
      <c r="DG6" s="510">
        <f t="shared" si="18"/>
        <v>0</v>
      </c>
      <c r="DH6" s="510">
        <f t="shared" si="18"/>
        <v>0</v>
      </c>
      <c r="DI6" s="510">
        <f t="shared" si="18"/>
        <v>0</v>
      </c>
      <c r="DJ6" s="510">
        <f t="shared" si="18"/>
        <v>0</v>
      </c>
      <c r="DK6" s="510">
        <f t="shared" si="18"/>
        <v>0</v>
      </c>
      <c r="DL6" s="510">
        <f t="shared" si="18"/>
        <v>0</v>
      </c>
      <c r="DM6" s="510">
        <f t="shared" si="18"/>
        <v>0</v>
      </c>
      <c r="DN6" s="510">
        <f t="shared" si="18"/>
        <v>0</v>
      </c>
      <c r="DO6" s="510">
        <f t="shared" si="18"/>
        <v>0</v>
      </c>
      <c r="DP6" s="510">
        <f t="shared" si="18"/>
        <v>0</v>
      </c>
      <c r="DQ6" s="510">
        <f t="shared" ref="DQ6:EF21" si="19">IF(DQ$5&gt;=DESIGN_LIFE,DP6,IF(AND(DQ$5&gt;0,$CE6&lt;&gt;0),IF(INT((DQ$5)/(DESIGN_LIFE/$CE6))=((DQ$5)/(DESIGN_LIFE/$CE6)),$CD6+DP6,DP6),DP6))</f>
        <v>0</v>
      </c>
      <c r="DR6" s="510">
        <f t="shared" si="19"/>
        <v>0</v>
      </c>
      <c r="DS6" s="510">
        <f t="shared" si="19"/>
        <v>0</v>
      </c>
      <c r="DT6" s="510">
        <f t="shared" si="19"/>
        <v>0</v>
      </c>
      <c r="DU6" s="510">
        <f t="shared" si="19"/>
        <v>0</v>
      </c>
      <c r="DV6" s="510">
        <f t="shared" si="19"/>
        <v>0</v>
      </c>
      <c r="DW6" s="510">
        <f t="shared" si="19"/>
        <v>0</v>
      </c>
      <c r="DX6" s="510">
        <f t="shared" si="19"/>
        <v>0</v>
      </c>
      <c r="DY6" s="510">
        <f t="shared" si="19"/>
        <v>0</v>
      </c>
      <c r="DZ6" s="510">
        <f t="shared" si="19"/>
        <v>0</v>
      </c>
      <c r="EA6" s="510">
        <f t="shared" si="19"/>
        <v>0</v>
      </c>
      <c r="EB6" s="510">
        <f t="shared" si="19"/>
        <v>0</v>
      </c>
      <c r="EC6" s="510">
        <f t="shared" si="19"/>
        <v>0</v>
      </c>
      <c r="ED6" s="510">
        <f t="shared" si="19"/>
        <v>0</v>
      </c>
      <c r="EE6" s="510">
        <f t="shared" si="19"/>
        <v>0</v>
      </c>
      <c r="EF6" s="510">
        <f t="shared" si="19"/>
        <v>0</v>
      </c>
      <c r="EG6" s="510">
        <f t="shared" ref="EG6:EV21" si="20">IF(EG$5&gt;=DESIGN_LIFE,EF6,IF(AND(EG$5&gt;0,$CE6&lt;&gt;0),IF(INT((EG$5)/(DESIGN_LIFE/$CE6))=((EG$5)/(DESIGN_LIFE/$CE6)),$CD6+EF6,EF6),EF6))</f>
        <v>0</v>
      </c>
      <c r="EH6" s="510">
        <f t="shared" si="20"/>
        <v>0</v>
      </c>
      <c r="EI6" s="510">
        <f t="shared" si="20"/>
        <v>0</v>
      </c>
      <c r="EJ6" s="510">
        <f t="shared" si="20"/>
        <v>0</v>
      </c>
      <c r="EK6" s="510">
        <f t="shared" si="20"/>
        <v>0</v>
      </c>
      <c r="EL6" s="510">
        <f t="shared" si="20"/>
        <v>0</v>
      </c>
      <c r="EM6" s="510">
        <f t="shared" si="20"/>
        <v>0</v>
      </c>
      <c r="EN6" s="510">
        <f t="shared" si="20"/>
        <v>0</v>
      </c>
      <c r="EO6" s="510">
        <f t="shared" si="20"/>
        <v>0</v>
      </c>
      <c r="EP6" s="510">
        <f t="shared" si="20"/>
        <v>0</v>
      </c>
      <c r="EQ6" s="510">
        <f t="shared" si="20"/>
        <v>0</v>
      </c>
      <c r="ER6" s="510">
        <f t="shared" si="20"/>
        <v>0</v>
      </c>
      <c r="ES6" s="510">
        <f t="shared" si="20"/>
        <v>0</v>
      </c>
      <c r="ET6" s="510">
        <f t="shared" si="20"/>
        <v>0</v>
      </c>
      <c r="EU6" s="510">
        <f t="shared" si="20"/>
        <v>0</v>
      </c>
      <c r="EV6" s="510">
        <f t="shared" si="20"/>
        <v>0</v>
      </c>
      <c r="EW6" s="510">
        <f t="shared" ref="EW6:FL21" si="21">IF(EW$5&gt;=DESIGN_LIFE,EV6,IF(AND(EW$5&gt;0,$CE6&lt;&gt;0),IF(INT((EW$5)/(DESIGN_LIFE/$CE6))=((EW$5)/(DESIGN_LIFE/$CE6)),$CD6+EV6,EV6),EV6))</f>
        <v>0</v>
      </c>
      <c r="EX6" s="510">
        <f t="shared" si="21"/>
        <v>0</v>
      </c>
      <c r="EY6" s="510">
        <f t="shared" si="21"/>
        <v>0</v>
      </c>
      <c r="EZ6" s="510">
        <f t="shared" si="21"/>
        <v>0</v>
      </c>
      <c r="FA6" s="510">
        <f t="shared" si="21"/>
        <v>0</v>
      </c>
      <c r="FB6" s="510">
        <f t="shared" si="21"/>
        <v>0</v>
      </c>
      <c r="FC6" s="510">
        <f t="shared" si="21"/>
        <v>0</v>
      </c>
      <c r="FD6" s="510">
        <f t="shared" si="21"/>
        <v>0</v>
      </c>
      <c r="FE6" s="510">
        <f t="shared" si="21"/>
        <v>0</v>
      </c>
      <c r="FF6" s="510">
        <f t="shared" si="21"/>
        <v>0</v>
      </c>
      <c r="FG6" s="510">
        <f t="shared" si="21"/>
        <v>0</v>
      </c>
      <c r="FH6" s="510">
        <f t="shared" si="21"/>
        <v>0</v>
      </c>
      <c r="FI6" s="510">
        <f t="shared" si="21"/>
        <v>0</v>
      </c>
      <c r="FJ6" s="510">
        <f t="shared" si="21"/>
        <v>0</v>
      </c>
      <c r="FK6" s="510">
        <f t="shared" si="21"/>
        <v>0</v>
      </c>
      <c r="FL6" s="510">
        <f t="shared" si="21"/>
        <v>0</v>
      </c>
      <c r="FM6" s="510">
        <f t="shared" ref="FM6:GB21" si="22">IF(FM$5&gt;=DESIGN_LIFE,FL6,IF(AND(FM$5&gt;0,$CE6&lt;&gt;0),IF(INT((FM$5)/(DESIGN_LIFE/$CE6))=((FM$5)/(DESIGN_LIFE/$CE6)),$CD6+FL6,FL6),FL6))</f>
        <v>0</v>
      </c>
      <c r="FN6" s="510">
        <f t="shared" si="22"/>
        <v>0</v>
      </c>
      <c r="FO6" s="510">
        <f t="shared" si="22"/>
        <v>0</v>
      </c>
      <c r="FP6" s="510">
        <f t="shared" si="22"/>
        <v>0</v>
      </c>
      <c r="FQ6" s="510">
        <f t="shared" si="22"/>
        <v>0</v>
      </c>
      <c r="FR6" s="510">
        <f t="shared" si="22"/>
        <v>0</v>
      </c>
      <c r="FS6" s="510">
        <f t="shared" si="22"/>
        <v>0</v>
      </c>
      <c r="FT6" s="510">
        <f t="shared" si="22"/>
        <v>0</v>
      </c>
      <c r="FU6" s="510">
        <f t="shared" si="22"/>
        <v>0</v>
      </c>
      <c r="FV6" s="510">
        <f t="shared" si="22"/>
        <v>0</v>
      </c>
      <c r="FW6" s="510">
        <f t="shared" si="22"/>
        <v>0</v>
      </c>
      <c r="FX6" s="510">
        <f t="shared" si="22"/>
        <v>0</v>
      </c>
      <c r="FY6" s="510">
        <f t="shared" si="22"/>
        <v>0</v>
      </c>
      <c r="FZ6" s="510">
        <f t="shared" si="22"/>
        <v>0</v>
      </c>
      <c r="GA6" s="510">
        <f t="shared" si="22"/>
        <v>0</v>
      </c>
      <c r="GB6" s="510">
        <f t="shared" si="22"/>
        <v>0</v>
      </c>
      <c r="GC6" s="510">
        <f t="shared" ref="GC6:GR21" si="23">IF(GC$5&gt;=DESIGN_LIFE,GB6,IF(AND(GC$5&gt;0,$CE6&lt;&gt;0),IF(INT((GC$5)/(DESIGN_LIFE/$CE6))=((GC$5)/(DESIGN_LIFE/$CE6)),$CD6+GB6,GB6),GB6))</f>
        <v>0</v>
      </c>
      <c r="GD6" s="510">
        <f t="shared" si="23"/>
        <v>0</v>
      </c>
      <c r="GE6" s="510">
        <f t="shared" si="23"/>
        <v>0</v>
      </c>
      <c r="GF6" s="510">
        <f t="shared" si="23"/>
        <v>0</v>
      </c>
      <c r="GG6" s="510">
        <f t="shared" si="23"/>
        <v>0</v>
      </c>
      <c r="GH6" s="510">
        <f t="shared" si="23"/>
        <v>0</v>
      </c>
      <c r="GI6" s="510">
        <f t="shared" si="23"/>
        <v>0</v>
      </c>
      <c r="GJ6" s="510">
        <f t="shared" si="23"/>
        <v>0</v>
      </c>
      <c r="GK6" s="510">
        <f t="shared" si="23"/>
        <v>0</v>
      </c>
      <c r="GL6" s="510">
        <f t="shared" si="23"/>
        <v>0</v>
      </c>
      <c r="GM6" s="510">
        <f t="shared" si="23"/>
        <v>0</v>
      </c>
      <c r="GN6" s="510">
        <f t="shared" si="23"/>
        <v>0</v>
      </c>
      <c r="GO6" s="510">
        <f t="shared" si="23"/>
        <v>0</v>
      </c>
      <c r="GP6" s="510">
        <f t="shared" si="23"/>
        <v>0</v>
      </c>
      <c r="GQ6" s="510">
        <f t="shared" si="23"/>
        <v>0</v>
      </c>
      <c r="GR6" s="510">
        <f t="shared" si="23"/>
        <v>0</v>
      </c>
      <c r="GS6" s="510">
        <f t="shared" ref="GS6:HA20" si="24">IF(GS$5&gt;=DESIGN_LIFE,GR6,IF(AND(GS$5&gt;0,$CE6&lt;&gt;0),IF(INT((GS$5)/(DESIGN_LIFE/$CE6))=((GS$5)/(DESIGN_LIFE/$CE6)),$CD6+GR6,GR6),GR6))</f>
        <v>0</v>
      </c>
      <c r="GT6" s="510">
        <f t="shared" si="24"/>
        <v>0</v>
      </c>
      <c r="GU6" s="510">
        <f t="shared" si="24"/>
        <v>0</v>
      </c>
      <c r="GV6" s="510">
        <f t="shared" si="24"/>
        <v>0</v>
      </c>
      <c r="GW6" s="510">
        <f t="shared" si="24"/>
        <v>0</v>
      </c>
      <c r="GX6" s="510">
        <f t="shared" si="24"/>
        <v>0</v>
      </c>
      <c r="GY6" s="510">
        <f t="shared" si="24"/>
        <v>0</v>
      </c>
      <c r="GZ6" s="510">
        <f t="shared" si="24"/>
        <v>0</v>
      </c>
      <c r="HA6" s="510">
        <f t="shared" si="24"/>
        <v>0</v>
      </c>
      <c r="HB6" s="106"/>
      <c r="HC6" s="106"/>
      <c r="HD6" s="106"/>
      <c r="HE6" s="106"/>
      <c r="HF6" s="513"/>
      <c r="HG6" s="513"/>
      <c r="HH6" s="513"/>
      <c r="HI6" s="513"/>
      <c r="HJ6" s="513"/>
      <c r="HK6" s="513"/>
      <c r="HL6" s="513"/>
      <c r="HM6" s="513"/>
      <c r="HN6" s="513"/>
      <c r="HO6" s="513"/>
      <c r="HP6" s="513"/>
      <c r="HQ6" s="513"/>
      <c r="HR6" s="513"/>
      <c r="HS6" s="513"/>
      <c r="HT6" s="513"/>
      <c r="HU6" s="513"/>
      <c r="HV6" s="513"/>
      <c r="HW6" s="513"/>
      <c r="HX6" s="513"/>
      <c r="HY6" s="513"/>
      <c r="HZ6" s="513"/>
      <c r="IA6" s="513"/>
      <c r="IB6" s="513"/>
      <c r="IC6" s="513"/>
      <c r="ID6" s="513"/>
      <c r="IE6" s="513"/>
      <c r="IF6" s="513"/>
      <c r="IG6" s="513"/>
      <c r="IH6" s="513"/>
      <c r="II6" s="513"/>
      <c r="IJ6" s="513"/>
      <c r="IK6" s="513"/>
      <c r="IL6" s="513"/>
      <c r="IM6" s="513"/>
      <c r="IN6" s="513"/>
      <c r="IO6" s="513"/>
      <c r="IP6" s="513"/>
      <c r="IQ6" s="513"/>
      <c r="IR6" s="513"/>
      <c r="IS6" s="513"/>
      <c r="IT6" s="513"/>
      <c r="IU6" s="513"/>
      <c r="IV6" s="513"/>
      <c r="IW6" s="513"/>
      <c r="IX6" s="513"/>
      <c r="IY6" s="513"/>
      <c r="IZ6" s="513"/>
    </row>
    <row r="7" spans="1:260" ht="20.100000000000001" customHeight="1">
      <c r="B7" s="479"/>
      <c r="C7" s="122"/>
      <c r="D7" s="123"/>
      <c r="E7" s="124"/>
      <c r="F7" s="123"/>
      <c r="G7" s="465">
        <f t="shared" si="9"/>
        <v>60</v>
      </c>
      <c r="H7" s="466" t="s">
        <v>64</v>
      </c>
      <c r="I7" s="464">
        <v>1</v>
      </c>
      <c r="J7" s="123"/>
      <c r="K7" s="97"/>
      <c r="L7" s="480"/>
      <c r="M7" s="188">
        <f t="shared" ref="M7:M27" si="25">IFERROR(SUM(N7:R7,T7),"")</f>
        <v>0</v>
      </c>
      <c r="N7" s="189" t="str">
        <f t="shared" ref="N7:N27" si="26">IFERROR(IF($H7="Yes","",$BR7),"")</f>
        <v/>
      </c>
      <c r="O7" s="190" t="str">
        <f t="shared" ref="O7:O27" si="27">IFERROR(IF($H7="Yes",$BS7*(1-$I7),$BS7),"")</f>
        <v/>
      </c>
      <c r="P7" s="190" t="str">
        <f t="shared" ref="P7:P27" si="28">IFERROR(IF($H7="Yes",$CB7*(($I7*$BR7)+$BS7+$BN7+($I7*($BO7+BV7))),$BT7),"")</f>
        <v/>
      </c>
      <c r="Q7" s="191">
        <f t="shared" ref="Q7:Q27" si="29">IF(H7="Yes","",(SUM(N7:P7,R7)+T7)*CC7)</f>
        <v>0</v>
      </c>
      <c r="R7" s="191" t="str">
        <f t="shared" ref="R7:R27" si="30">IFERROR(IF($H7="Yes","",$BU7),"")</f>
        <v/>
      </c>
      <c r="S7" s="188" t="str">
        <f t="shared" ref="S7:S27" si="31">IFERROR(IF($H7="Yes","",$BW7*($CC7+1)),"")</f>
        <v/>
      </c>
      <c r="T7" s="192">
        <f t="shared" ref="T7:T27" si="32">IFERROR(IF($H7="Yes","",$BV7),"")</f>
        <v>0</v>
      </c>
      <c r="U7" s="366" t="s">
        <v>478</v>
      </c>
      <c r="V7" s="244"/>
      <c r="W7" s="259"/>
      <c r="X7" s="510"/>
      <c r="Y7" s="510"/>
      <c r="Z7" s="510"/>
      <c r="AA7" s="510"/>
      <c r="AB7" s="510"/>
      <c r="AC7" s="510"/>
      <c r="AD7" s="510"/>
      <c r="AE7" s="510"/>
      <c r="AF7" s="516" t="s">
        <v>1</v>
      </c>
      <c r="AG7" s="510"/>
      <c r="AH7" s="510"/>
      <c r="AI7" s="510"/>
      <c r="AJ7" s="516" t="s">
        <v>473</v>
      </c>
      <c r="AK7" s="516" t="s">
        <v>341</v>
      </c>
      <c r="AL7" s="510"/>
      <c r="AM7" s="510"/>
      <c r="AN7" s="521"/>
      <c r="AO7" s="518"/>
      <c r="AP7" s="518"/>
      <c r="AQ7" s="577"/>
      <c r="AR7" s="577"/>
      <c r="AS7" s="577"/>
      <c r="AT7" s="577"/>
      <c r="AU7" s="577"/>
      <c r="AV7" s="577"/>
      <c r="AW7" s="577"/>
      <c r="AX7" s="577"/>
      <c r="AY7" s="577"/>
      <c r="AZ7" s="577"/>
      <c r="BA7" s="577"/>
      <c r="BB7" s="577"/>
      <c r="BC7" s="577"/>
      <c r="BD7" s="547"/>
      <c r="BE7" s="547"/>
      <c r="BF7" s="580"/>
      <c r="BG7" s="545" t="str">
        <f t="shared" si="10"/>
        <v>ER</v>
      </c>
      <c r="BH7" s="545" t="str">
        <f t="shared" si="11"/>
        <v xml:space="preserve"> -  - </v>
      </c>
      <c r="BI7" s="545" t="str">
        <f t="shared" si="12"/>
        <v>No_Reinforcement</v>
      </c>
      <c r="BJ7" s="546" t="e">
        <f>VLOOKUP(BH7,'Lifecycle Material Data'!$A$5:$G$67,4,FALSE)</f>
        <v>#N/A</v>
      </c>
      <c r="BK7" s="546">
        <f>IFERROR(VLOOKUP(L7,'Custom Data'!$N$16:$P$36,3,FALSE),0)</f>
        <v>0</v>
      </c>
      <c r="BL7" s="246">
        <f t="shared" si="13"/>
        <v>0</v>
      </c>
      <c r="BM7" s="526" t="str">
        <f t="shared" ref="BM7:BM27" si="33">IF(J7="VOLUME [m3]", 1000*$K7*$BJ7, IF(AND(J7="MASS [kg]",ISNUMBER(BJ7)), $K7,"ER"))</f>
        <v>ER</v>
      </c>
      <c r="BN7" s="510" t="str">
        <f>IFERROR(VLOOKUP($BH7,'Lifecycle Material Data'!$A$5:$L$67,9,FALSE)*($BM7/1000)+VLOOKUP('Project Info'!$C$15,'Lifecycle Material Data'!$A$5:$L$67,9,FALSE)*($BL7/1000),"")</f>
        <v/>
      </c>
      <c r="BO7" s="510" t="str">
        <f>IFERROR(VLOOKUP($BH7,'Lifecycle Material Data'!$A$5:$L$67,10,FALSE)*($BM7/1000)+VLOOKUP('Project Info'!$C$15,'Lifecycle Material Data'!$A$5:$L$67,10,FALSE)*($BL7/1000),"")</f>
        <v/>
      </c>
      <c r="BP7" s="510" t="str">
        <f t="shared" ref="BP7:BP29" si="34">IF(OR($E7=$Y$8, $E7=$Y$9, $E7=$Y$10),"Excavation","")</f>
        <v/>
      </c>
      <c r="BQ7" s="510" t="str">
        <f>IF($J7='MATERIAL DATA'!$O$5,$K7, IF($J7='MATERIAL DATA'!$O$6,$K7/(1000*'Scheme 1'!$BJ7),""))</f>
        <v/>
      </c>
      <c r="BR7" s="510" t="str">
        <f>IFERROR(((VLOOKUP($BH7,'Lifecycle Material Data'!$A$5:$L$67,6,FALSE))*$BM7/1000+VLOOKUP('Project Info'!$C$15,'Lifecycle Material Data'!$A$5:$L$67,6,FALSE)*$BL7/1000),"")</f>
        <v/>
      </c>
      <c r="BS7" s="510" t="str">
        <f>IFERROR((VLOOKUP($BH7,'Lifecycle Material Data'!$A$5:$L$67,7,FALSE)*$BM7/1000++VLOOKUP('Project Info'!$C$15,'Lifecycle Material Data'!$A$5:$L$67,7,FALSE)*$BL7/1000),"")</f>
        <v/>
      </c>
      <c r="BT7" s="510" t="str">
        <f>IFERROR(VLOOKUP($BH7,'Lifecycle Material Data'!$A$5:$L$67,8,FALSE)*SUM(BR7,BS7,BU7,BV7),"")</f>
        <v/>
      </c>
      <c r="BU7" s="285" t="str">
        <f>IFERROR((VLOOKUP($BH7,'Lifecycle Material Data'!$A$5:$L$67,11,FALSE)*$BM7/1000++VLOOKUP('Project Info'!$C$15,'Lifecycle Material Data'!$A$5:$L$67,11,FALSE)*$BL7/1000),"")</f>
        <v/>
      </c>
      <c r="BV7" s="510">
        <f>IFERROR(IF(OR($B7="Timber",$C7="Timber_EPD"),VLOOKUP($BH7,'LIFECYCLE MATERIAL DATA Master'!$A$10:$N$68,5,FALSE)*$BM7,0),"")/1000</f>
        <v>0</v>
      </c>
      <c r="BW7" s="510" t="str">
        <f>IFERROR((VLOOKUP($BH7,'Lifecycle Material Data'!$A$5:$M$67,12,FALSE)*$BM7/1000++VLOOKUP('Project Info'!$C$15,'Lifecycle Material Data'!$A$5:$L$67,12,FALSE)*$BL7/1000),"")</f>
        <v/>
      </c>
      <c r="BX7" s="510"/>
      <c r="BY7" s="510" t="str">
        <f>Targets!A17</f>
        <v>RIBA Domestic Target (144)</v>
      </c>
      <c r="BZ7" s="285" t="str">
        <f>Targets!B17</f>
        <v>Residential</v>
      </c>
      <c r="CA7" s="285">
        <f>Targets!C17</f>
        <v>144</v>
      </c>
      <c r="CB7" s="510">
        <f>IFERROR(1+VLOOKUP($BH7,'Lifecycle Material Data'!$A$5:$L$67,8,FALSE),0)</f>
        <v>0</v>
      </c>
      <c r="CC7" s="244">
        <f t="shared" si="14"/>
        <v>0</v>
      </c>
      <c r="CD7" s="505">
        <f t="shared" ref="CD7:CD27" si="35">IFERROR(Q7/CC7,0)</f>
        <v>0</v>
      </c>
      <c r="CE7" s="244">
        <f t="shared" si="15"/>
        <v>1</v>
      </c>
      <c r="CF7" s="244"/>
      <c r="CG7" s="510"/>
      <c r="CH7" s="510">
        <v>0</v>
      </c>
      <c r="CI7" s="510">
        <f t="shared" si="16"/>
        <v>0</v>
      </c>
      <c r="CJ7" s="510">
        <f t="shared" si="16"/>
        <v>0</v>
      </c>
      <c r="CK7" s="510">
        <f t="shared" si="17"/>
        <v>0</v>
      </c>
      <c r="CL7" s="510">
        <f t="shared" si="17"/>
        <v>0</v>
      </c>
      <c r="CM7" s="510">
        <f t="shared" si="17"/>
        <v>0</v>
      </c>
      <c r="CN7" s="510">
        <f t="shared" si="17"/>
        <v>0</v>
      </c>
      <c r="CO7" s="510">
        <f t="shared" si="17"/>
        <v>0</v>
      </c>
      <c r="CP7" s="510">
        <f t="shared" si="17"/>
        <v>0</v>
      </c>
      <c r="CQ7" s="510">
        <f t="shared" si="17"/>
        <v>0</v>
      </c>
      <c r="CR7" s="510">
        <f t="shared" si="17"/>
        <v>0</v>
      </c>
      <c r="CS7" s="510">
        <f t="shared" si="17"/>
        <v>0</v>
      </c>
      <c r="CT7" s="510">
        <f t="shared" si="17"/>
        <v>0</v>
      </c>
      <c r="CU7" s="510">
        <f t="shared" si="17"/>
        <v>0</v>
      </c>
      <c r="CV7" s="510">
        <f t="shared" si="17"/>
        <v>0</v>
      </c>
      <c r="CW7" s="510">
        <f t="shared" si="17"/>
        <v>0</v>
      </c>
      <c r="CX7" s="510">
        <f t="shared" si="17"/>
        <v>0</v>
      </c>
      <c r="CY7" s="510">
        <f t="shared" si="17"/>
        <v>0</v>
      </c>
      <c r="CZ7" s="510">
        <f t="shared" si="17"/>
        <v>0</v>
      </c>
      <c r="DA7" s="510">
        <f t="shared" si="18"/>
        <v>0</v>
      </c>
      <c r="DB7" s="510">
        <f t="shared" si="18"/>
        <v>0</v>
      </c>
      <c r="DC7" s="510">
        <f t="shared" si="18"/>
        <v>0</v>
      </c>
      <c r="DD7" s="510">
        <f t="shared" si="18"/>
        <v>0</v>
      </c>
      <c r="DE7" s="510">
        <f t="shared" si="18"/>
        <v>0</v>
      </c>
      <c r="DF7" s="510">
        <f t="shared" si="18"/>
        <v>0</v>
      </c>
      <c r="DG7" s="510">
        <f t="shared" si="18"/>
        <v>0</v>
      </c>
      <c r="DH7" s="510">
        <f t="shared" si="18"/>
        <v>0</v>
      </c>
      <c r="DI7" s="510">
        <f t="shared" si="18"/>
        <v>0</v>
      </c>
      <c r="DJ7" s="510">
        <f t="shared" si="18"/>
        <v>0</v>
      </c>
      <c r="DK7" s="510">
        <f t="shared" si="18"/>
        <v>0</v>
      </c>
      <c r="DL7" s="510">
        <f t="shared" si="18"/>
        <v>0</v>
      </c>
      <c r="DM7" s="510">
        <f t="shared" si="18"/>
        <v>0</v>
      </c>
      <c r="DN7" s="510">
        <f t="shared" si="18"/>
        <v>0</v>
      </c>
      <c r="DO7" s="510">
        <f t="shared" si="18"/>
        <v>0</v>
      </c>
      <c r="DP7" s="510">
        <f t="shared" si="18"/>
        <v>0</v>
      </c>
      <c r="DQ7" s="510">
        <f t="shared" si="19"/>
        <v>0</v>
      </c>
      <c r="DR7" s="510">
        <f t="shared" si="19"/>
        <v>0</v>
      </c>
      <c r="DS7" s="510">
        <f t="shared" si="19"/>
        <v>0</v>
      </c>
      <c r="DT7" s="510">
        <f t="shared" si="19"/>
        <v>0</v>
      </c>
      <c r="DU7" s="510">
        <f t="shared" si="19"/>
        <v>0</v>
      </c>
      <c r="DV7" s="510">
        <f t="shared" si="19"/>
        <v>0</v>
      </c>
      <c r="DW7" s="510">
        <f t="shared" si="19"/>
        <v>0</v>
      </c>
      <c r="DX7" s="510">
        <f t="shared" si="19"/>
        <v>0</v>
      </c>
      <c r="DY7" s="510">
        <f t="shared" si="19"/>
        <v>0</v>
      </c>
      <c r="DZ7" s="510">
        <f t="shared" si="19"/>
        <v>0</v>
      </c>
      <c r="EA7" s="510">
        <f t="shared" si="19"/>
        <v>0</v>
      </c>
      <c r="EB7" s="510">
        <f t="shared" si="19"/>
        <v>0</v>
      </c>
      <c r="EC7" s="510">
        <f t="shared" si="19"/>
        <v>0</v>
      </c>
      <c r="ED7" s="510">
        <f t="shared" si="19"/>
        <v>0</v>
      </c>
      <c r="EE7" s="510">
        <f t="shared" si="19"/>
        <v>0</v>
      </c>
      <c r="EF7" s="510">
        <f t="shared" si="19"/>
        <v>0</v>
      </c>
      <c r="EG7" s="510">
        <f t="shared" si="20"/>
        <v>0</v>
      </c>
      <c r="EH7" s="510">
        <f t="shared" si="20"/>
        <v>0</v>
      </c>
      <c r="EI7" s="510">
        <f t="shared" si="20"/>
        <v>0</v>
      </c>
      <c r="EJ7" s="510">
        <f t="shared" si="20"/>
        <v>0</v>
      </c>
      <c r="EK7" s="510">
        <f t="shared" si="20"/>
        <v>0</v>
      </c>
      <c r="EL7" s="510">
        <f t="shared" si="20"/>
        <v>0</v>
      </c>
      <c r="EM7" s="510">
        <f t="shared" si="20"/>
        <v>0</v>
      </c>
      <c r="EN7" s="510">
        <f t="shared" si="20"/>
        <v>0</v>
      </c>
      <c r="EO7" s="510">
        <f t="shared" si="20"/>
        <v>0</v>
      </c>
      <c r="EP7" s="510">
        <f t="shared" si="20"/>
        <v>0</v>
      </c>
      <c r="EQ7" s="510">
        <f t="shared" si="20"/>
        <v>0</v>
      </c>
      <c r="ER7" s="510">
        <f t="shared" si="20"/>
        <v>0</v>
      </c>
      <c r="ES7" s="510">
        <f t="shared" si="20"/>
        <v>0</v>
      </c>
      <c r="ET7" s="510">
        <f t="shared" si="20"/>
        <v>0</v>
      </c>
      <c r="EU7" s="510">
        <f t="shared" si="20"/>
        <v>0</v>
      </c>
      <c r="EV7" s="510">
        <f t="shared" si="20"/>
        <v>0</v>
      </c>
      <c r="EW7" s="510">
        <f t="shared" si="21"/>
        <v>0</v>
      </c>
      <c r="EX7" s="510">
        <f t="shared" si="21"/>
        <v>0</v>
      </c>
      <c r="EY7" s="510">
        <f t="shared" si="21"/>
        <v>0</v>
      </c>
      <c r="EZ7" s="510">
        <f t="shared" si="21"/>
        <v>0</v>
      </c>
      <c r="FA7" s="510">
        <f t="shared" si="21"/>
        <v>0</v>
      </c>
      <c r="FB7" s="510">
        <f t="shared" si="21"/>
        <v>0</v>
      </c>
      <c r="FC7" s="510">
        <f t="shared" si="21"/>
        <v>0</v>
      </c>
      <c r="FD7" s="510">
        <f t="shared" si="21"/>
        <v>0</v>
      </c>
      <c r="FE7" s="510">
        <f t="shared" si="21"/>
        <v>0</v>
      </c>
      <c r="FF7" s="510">
        <f t="shared" si="21"/>
        <v>0</v>
      </c>
      <c r="FG7" s="510">
        <f t="shared" si="21"/>
        <v>0</v>
      </c>
      <c r="FH7" s="510">
        <f t="shared" si="21"/>
        <v>0</v>
      </c>
      <c r="FI7" s="510">
        <f t="shared" si="21"/>
        <v>0</v>
      </c>
      <c r="FJ7" s="510">
        <f t="shared" si="21"/>
        <v>0</v>
      </c>
      <c r="FK7" s="510">
        <f t="shared" si="21"/>
        <v>0</v>
      </c>
      <c r="FL7" s="510">
        <f t="shared" si="21"/>
        <v>0</v>
      </c>
      <c r="FM7" s="510">
        <f t="shared" si="22"/>
        <v>0</v>
      </c>
      <c r="FN7" s="510">
        <f t="shared" si="22"/>
        <v>0</v>
      </c>
      <c r="FO7" s="510">
        <f t="shared" si="22"/>
        <v>0</v>
      </c>
      <c r="FP7" s="510">
        <f t="shared" si="22"/>
        <v>0</v>
      </c>
      <c r="FQ7" s="510">
        <f t="shared" si="22"/>
        <v>0</v>
      </c>
      <c r="FR7" s="510">
        <f t="shared" si="22"/>
        <v>0</v>
      </c>
      <c r="FS7" s="510">
        <f t="shared" si="22"/>
        <v>0</v>
      </c>
      <c r="FT7" s="510">
        <f t="shared" si="22"/>
        <v>0</v>
      </c>
      <c r="FU7" s="510">
        <f t="shared" si="22"/>
        <v>0</v>
      </c>
      <c r="FV7" s="510">
        <f t="shared" si="22"/>
        <v>0</v>
      </c>
      <c r="FW7" s="510">
        <f t="shared" si="22"/>
        <v>0</v>
      </c>
      <c r="FX7" s="510">
        <f t="shared" si="22"/>
        <v>0</v>
      </c>
      <c r="FY7" s="510">
        <f t="shared" si="22"/>
        <v>0</v>
      </c>
      <c r="FZ7" s="510">
        <f t="shared" si="22"/>
        <v>0</v>
      </c>
      <c r="GA7" s="510">
        <f t="shared" si="22"/>
        <v>0</v>
      </c>
      <c r="GB7" s="510">
        <f t="shared" si="22"/>
        <v>0</v>
      </c>
      <c r="GC7" s="510">
        <f t="shared" si="23"/>
        <v>0</v>
      </c>
      <c r="GD7" s="510">
        <f t="shared" si="23"/>
        <v>0</v>
      </c>
      <c r="GE7" s="510">
        <f t="shared" si="23"/>
        <v>0</v>
      </c>
      <c r="GF7" s="510">
        <f t="shared" si="23"/>
        <v>0</v>
      </c>
      <c r="GG7" s="510">
        <f t="shared" si="23"/>
        <v>0</v>
      </c>
      <c r="GH7" s="510">
        <f t="shared" si="23"/>
        <v>0</v>
      </c>
      <c r="GI7" s="510">
        <f t="shared" si="23"/>
        <v>0</v>
      </c>
      <c r="GJ7" s="510">
        <f t="shared" si="23"/>
        <v>0</v>
      </c>
      <c r="GK7" s="510">
        <f t="shared" si="23"/>
        <v>0</v>
      </c>
      <c r="GL7" s="510">
        <f t="shared" si="23"/>
        <v>0</v>
      </c>
      <c r="GM7" s="510">
        <f t="shared" si="23"/>
        <v>0</v>
      </c>
      <c r="GN7" s="510">
        <f t="shared" si="23"/>
        <v>0</v>
      </c>
      <c r="GO7" s="510">
        <f t="shared" si="23"/>
        <v>0</v>
      </c>
      <c r="GP7" s="510">
        <f t="shared" si="23"/>
        <v>0</v>
      </c>
      <c r="GQ7" s="510">
        <f t="shared" si="23"/>
        <v>0</v>
      </c>
      <c r="GR7" s="510">
        <f t="shared" si="23"/>
        <v>0</v>
      </c>
      <c r="GS7" s="510">
        <f t="shared" si="24"/>
        <v>0</v>
      </c>
      <c r="GT7" s="510">
        <f t="shared" si="24"/>
        <v>0</v>
      </c>
      <c r="GU7" s="510">
        <f t="shared" si="24"/>
        <v>0</v>
      </c>
      <c r="GV7" s="510">
        <f t="shared" si="24"/>
        <v>0</v>
      </c>
      <c r="GW7" s="510">
        <f t="shared" si="24"/>
        <v>0</v>
      </c>
      <c r="GX7" s="510">
        <f t="shared" si="24"/>
        <v>0</v>
      </c>
      <c r="GY7" s="510">
        <f t="shared" si="24"/>
        <v>0</v>
      </c>
      <c r="GZ7" s="510">
        <f t="shared" si="24"/>
        <v>0</v>
      </c>
      <c r="HA7" s="510">
        <f t="shared" si="24"/>
        <v>0</v>
      </c>
      <c r="HB7" s="106"/>
      <c r="HC7" s="106"/>
      <c r="HD7" s="106"/>
      <c r="HE7" s="106"/>
      <c r="HF7" s="513"/>
      <c r="HG7" s="513"/>
      <c r="HH7" s="513"/>
      <c r="HI7" s="513"/>
      <c r="HJ7" s="513"/>
      <c r="HK7" s="513"/>
      <c r="HL7" s="513"/>
      <c r="HM7" s="513"/>
      <c r="HN7" s="513"/>
      <c r="HO7" s="513"/>
      <c r="HP7" s="513"/>
      <c r="HQ7" s="513"/>
      <c r="HR7" s="513"/>
      <c r="HS7" s="513"/>
      <c r="HT7" s="513"/>
      <c r="HU7" s="513"/>
      <c r="HV7" s="513"/>
      <c r="HW7" s="513"/>
      <c r="HX7" s="513"/>
      <c r="HY7" s="513"/>
      <c r="HZ7" s="513"/>
      <c r="IA7" s="513"/>
      <c r="IB7" s="513"/>
      <c r="IC7" s="513"/>
      <c r="ID7" s="513"/>
      <c r="IE7" s="513"/>
      <c r="IF7" s="513"/>
      <c r="IG7" s="513"/>
      <c r="IH7" s="513"/>
      <c r="II7" s="513"/>
      <c r="IJ7" s="513"/>
      <c r="IK7" s="513"/>
      <c r="IL7" s="513"/>
      <c r="IM7" s="513"/>
      <c r="IN7" s="513"/>
      <c r="IO7" s="513"/>
      <c r="IP7" s="513"/>
      <c r="IQ7" s="513"/>
      <c r="IR7" s="513"/>
      <c r="IS7" s="513"/>
      <c r="IT7" s="513"/>
      <c r="IU7" s="513"/>
      <c r="IV7" s="513"/>
      <c r="IW7" s="513"/>
      <c r="IX7" s="513"/>
      <c r="IY7" s="513"/>
      <c r="IZ7" s="513"/>
    </row>
    <row r="8" spans="1:260" ht="20.100000000000001" customHeight="1">
      <c r="B8" s="479"/>
      <c r="C8" s="122"/>
      <c r="D8" s="123"/>
      <c r="E8" s="124"/>
      <c r="F8" s="123"/>
      <c r="G8" s="465">
        <f t="shared" si="9"/>
        <v>60</v>
      </c>
      <c r="H8" s="466" t="s">
        <v>64</v>
      </c>
      <c r="I8" s="464">
        <v>1</v>
      </c>
      <c r="J8" s="123"/>
      <c r="K8" s="97"/>
      <c r="L8" s="480"/>
      <c r="M8" s="188">
        <f t="shared" si="25"/>
        <v>0</v>
      </c>
      <c r="N8" s="189" t="str">
        <f t="shared" si="26"/>
        <v/>
      </c>
      <c r="O8" s="190" t="str">
        <f t="shared" si="27"/>
        <v/>
      </c>
      <c r="P8" s="190" t="str">
        <f t="shared" si="28"/>
        <v/>
      </c>
      <c r="Q8" s="191">
        <f t="shared" si="29"/>
        <v>0</v>
      </c>
      <c r="R8" s="191" t="str">
        <f t="shared" si="30"/>
        <v/>
      </c>
      <c r="S8" s="188" t="str">
        <f t="shared" si="31"/>
        <v/>
      </c>
      <c r="T8" s="192">
        <f t="shared" si="32"/>
        <v>0</v>
      </c>
      <c r="U8" s="366" t="s">
        <v>478</v>
      </c>
      <c r="V8" s="244"/>
      <c r="W8" s="259"/>
      <c r="X8" s="510"/>
      <c r="Y8" s="259" t="str">
        <f>'MATERIAL DATA'!Q7</f>
        <v>1.1 Piling</v>
      </c>
      <c r="Z8" s="517">
        <f>SUMIF($E$6:$E$29,Y8,$N$6:$N$29)+SUMIF($E$6:$E$29,Y8,$O$6:$O$29)+SUMIF($E$6:$E$29,Y8,P$6:$P$29)</f>
        <v>0</v>
      </c>
      <c r="AA8" s="510"/>
      <c r="AB8" s="510"/>
      <c r="AC8" s="510" t="s">
        <v>455</v>
      </c>
      <c r="AD8" s="527">
        <f>SUM(Z8)</f>
        <v>0</v>
      </c>
      <c r="AE8" s="510"/>
      <c r="AF8" s="510" t="s">
        <v>2</v>
      </c>
      <c r="AG8" s="528">
        <f>SUMIF($B$6:$B$27,"Concrete",$BM$6:$BM$27)+SUMIF($C$6:$C$27,"Concrete_EPD",$BM$6:$BM$27)</f>
        <v>0</v>
      </c>
      <c r="AH8" s="510"/>
      <c r="AI8" s="510"/>
      <c r="AJ8" s="510" t="s">
        <v>342</v>
      </c>
      <c r="AK8" s="510">
        <f>SUMIF($B$6:$B$29,"Timber",$N$6:$N29)+SUMIF($C$6:$C$29,"Timber_EPD",$N$6:$N29)</f>
        <v>0</v>
      </c>
      <c r="AL8" s="510"/>
      <c r="AM8" s="510"/>
      <c r="AN8" s="529"/>
      <c r="AO8" s="530"/>
      <c r="AP8" s="530"/>
      <c r="AQ8" s="585"/>
      <c r="AR8" s="584"/>
      <c r="AS8" s="584"/>
      <c r="AT8" s="584"/>
      <c r="AU8" s="584"/>
      <c r="AV8" s="584"/>
      <c r="AW8" s="513"/>
      <c r="AX8" s="513"/>
      <c r="AY8" s="513"/>
      <c r="AZ8" s="513"/>
      <c r="BA8" s="513"/>
      <c r="BB8" s="513"/>
      <c r="BC8" s="513"/>
      <c r="BD8" s="513"/>
      <c r="BE8" s="513"/>
      <c r="BF8" s="513"/>
      <c r="BG8" s="545" t="str">
        <f t="shared" si="10"/>
        <v>ER</v>
      </c>
      <c r="BH8" s="545" t="str">
        <f t="shared" si="11"/>
        <v xml:space="preserve"> -  - </v>
      </c>
      <c r="BI8" s="545" t="str">
        <f t="shared" si="12"/>
        <v>No_Reinforcement</v>
      </c>
      <c r="BJ8" s="546" t="e">
        <f>VLOOKUP(BH8,'Lifecycle Material Data'!$A$5:$G$67,4,FALSE)</f>
        <v>#N/A</v>
      </c>
      <c r="BK8" s="546">
        <f>IFERROR(VLOOKUP(L8,'Custom Data'!$N$16:$P$36,3,FALSE),0)</f>
        <v>0</v>
      </c>
      <c r="BL8" s="246">
        <f t="shared" si="13"/>
        <v>0</v>
      </c>
      <c r="BM8" s="526" t="str">
        <f t="shared" si="33"/>
        <v>ER</v>
      </c>
      <c r="BN8" s="510" t="str">
        <f>IFERROR(VLOOKUP($BH8,'Lifecycle Material Data'!$A$5:$L$67,9,FALSE)*($BM8/1000)+VLOOKUP('Project Info'!$C$15,'Lifecycle Material Data'!$A$5:$L$67,9,FALSE)*($BL8/1000),"")</f>
        <v/>
      </c>
      <c r="BO8" s="510" t="str">
        <f>IFERROR(VLOOKUP($BH8,'Lifecycle Material Data'!$A$5:$L$67,10,FALSE)*($BM8/1000)+VLOOKUP('Project Info'!$C$15,'Lifecycle Material Data'!$A$5:$L$67,10,FALSE)*($BL8/1000),"")</f>
        <v/>
      </c>
      <c r="BP8" s="510" t="str">
        <f t="shared" si="34"/>
        <v/>
      </c>
      <c r="BQ8" s="510" t="str">
        <f>IF($J8='MATERIAL DATA'!$O$5,$K8, IF($J8='MATERIAL DATA'!$O$6,$K8/(1000*'Scheme 1'!$BJ8),""))</f>
        <v/>
      </c>
      <c r="BR8" s="510" t="str">
        <f>IFERROR(((VLOOKUP($BH8,'Lifecycle Material Data'!$A$5:$L$67,6,FALSE))*$BM8/1000+VLOOKUP('Project Info'!$C$15,'Lifecycle Material Data'!$A$5:$L$67,6,FALSE)*$BL8/1000),"")</f>
        <v/>
      </c>
      <c r="BS8" s="510" t="str">
        <f>IFERROR((VLOOKUP($BH8,'Lifecycle Material Data'!$A$5:$L$67,7,FALSE)*$BM8/1000++VLOOKUP('Project Info'!$C$15,'Lifecycle Material Data'!$A$5:$L$67,7,FALSE)*$BL8/1000),"")</f>
        <v/>
      </c>
      <c r="BT8" s="510" t="str">
        <f>IFERROR(VLOOKUP($BH8,'Lifecycle Material Data'!$A$5:$L$67,8,FALSE)*SUM(BR8,BS8,BU8,BV8),"")</f>
        <v/>
      </c>
      <c r="BU8" s="285" t="str">
        <f>IFERROR((VLOOKUP($BH8,'Lifecycle Material Data'!$A$5:$L$67,11,FALSE)*$BM8/1000++VLOOKUP('Project Info'!$C$15,'Lifecycle Material Data'!$A$5:$L$67,11,FALSE)*$BL8/1000),"")</f>
        <v/>
      </c>
      <c r="BV8" s="510">
        <f>IFERROR(IF(OR($B8="Timber",$C8="Timber_EPD"),VLOOKUP($BH8,'LIFECYCLE MATERIAL DATA Master'!$A$10:$N$68,5,FALSE)*$BM8,0),"")/1000</f>
        <v>0</v>
      </c>
      <c r="BW8" s="510" t="str">
        <f>IFERROR((VLOOKUP($BH8,'Lifecycle Material Data'!$A$5:$M$67,12,FALSE)*$BM8/1000++VLOOKUP('Project Info'!$C$15,'Lifecycle Material Data'!$A$5:$L$67,12,FALSE)*$BL8/1000),"")</f>
        <v/>
      </c>
      <c r="BX8" s="510"/>
      <c r="BY8" s="510" t="str">
        <f>Targets!A18</f>
        <v>RIBA Non-Domestic Target (156)</v>
      </c>
      <c r="BZ8" s="285" t="str">
        <f>Targets!B18</f>
        <v>Commercial, Education, Other</v>
      </c>
      <c r="CA8" s="285">
        <f>Targets!C18</f>
        <v>156</v>
      </c>
      <c r="CB8" s="510">
        <f>IFERROR(1+VLOOKUP($BH8,'Lifecycle Material Data'!$A$5:$L$67,8,FALSE),0)</f>
        <v>0</v>
      </c>
      <c r="CC8" s="244">
        <f t="shared" si="14"/>
        <v>0</v>
      </c>
      <c r="CD8" s="505">
        <f t="shared" si="35"/>
        <v>0</v>
      </c>
      <c r="CE8" s="244">
        <f t="shared" si="15"/>
        <v>1</v>
      </c>
      <c r="CF8" s="244"/>
      <c r="CG8" s="510"/>
      <c r="CH8" s="510">
        <v>0</v>
      </c>
      <c r="CI8" s="510">
        <f t="shared" si="16"/>
        <v>0</v>
      </c>
      <c r="CJ8" s="510">
        <f t="shared" si="16"/>
        <v>0</v>
      </c>
      <c r="CK8" s="510">
        <f t="shared" si="17"/>
        <v>0</v>
      </c>
      <c r="CL8" s="510">
        <f t="shared" si="17"/>
        <v>0</v>
      </c>
      <c r="CM8" s="510">
        <f t="shared" si="17"/>
        <v>0</v>
      </c>
      <c r="CN8" s="510">
        <f t="shared" si="17"/>
        <v>0</v>
      </c>
      <c r="CO8" s="510">
        <f t="shared" si="17"/>
        <v>0</v>
      </c>
      <c r="CP8" s="510">
        <f t="shared" si="17"/>
        <v>0</v>
      </c>
      <c r="CQ8" s="510">
        <f t="shared" si="17"/>
        <v>0</v>
      </c>
      <c r="CR8" s="510">
        <f t="shared" si="17"/>
        <v>0</v>
      </c>
      <c r="CS8" s="510">
        <f t="shared" si="17"/>
        <v>0</v>
      </c>
      <c r="CT8" s="510">
        <f t="shared" si="17"/>
        <v>0</v>
      </c>
      <c r="CU8" s="510">
        <f t="shared" si="17"/>
        <v>0</v>
      </c>
      <c r="CV8" s="510">
        <f t="shared" si="17"/>
        <v>0</v>
      </c>
      <c r="CW8" s="510">
        <f t="shared" si="17"/>
        <v>0</v>
      </c>
      <c r="CX8" s="510">
        <f t="shared" si="17"/>
        <v>0</v>
      </c>
      <c r="CY8" s="510">
        <f t="shared" si="17"/>
        <v>0</v>
      </c>
      <c r="CZ8" s="510">
        <f t="shared" si="17"/>
        <v>0</v>
      </c>
      <c r="DA8" s="510">
        <f t="shared" si="18"/>
        <v>0</v>
      </c>
      <c r="DB8" s="510">
        <f t="shared" si="18"/>
        <v>0</v>
      </c>
      <c r="DC8" s="510">
        <f t="shared" si="18"/>
        <v>0</v>
      </c>
      <c r="DD8" s="510">
        <f t="shared" si="18"/>
        <v>0</v>
      </c>
      <c r="DE8" s="510">
        <f t="shared" si="18"/>
        <v>0</v>
      </c>
      <c r="DF8" s="510">
        <f t="shared" si="18"/>
        <v>0</v>
      </c>
      <c r="DG8" s="510">
        <f t="shared" si="18"/>
        <v>0</v>
      </c>
      <c r="DH8" s="510">
        <f t="shared" si="18"/>
        <v>0</v>
      </c>
      <c r="DI8" s="510">
        <f t="shared" si="18"/>
        <v>0</v>
      </c>
      <c r="DJ8" s="510">
        <f t="shared" si="18"/>
        <v>0</v>
      </c>
      <c r="DK8" s="510">
        <f t="shared" si="18"/>
        <v>0</v>
      </c>
      <c r="DL8" s="510">
        <f t="shared" si="18"/>
        <v>0</v>
      </c>
      <c r="DM8" s="510">
        <f t="shared" si="18"/>
        <v>0</v>
      </c>
      <c r="DN8" s="510">
        <f t="shared" si="18"/>
        <v>0</v>
      </c>
      <c r="DO8" s="510">
        <f t="shared" si="18"/>
        <v>0</v>
      </c>
      <c r="DP8" s="510">
        <f t="shared" si="18"/>
        <v>0</v>
      </c>
      <c r="DQ8" s="510">
        <f t="shared" si="19"/>
        <v>0</v>
      </c>
      <c r="DR8" s="510">
        <f t="shared" si="19"/>
        <v>0</v>
      </c>
      <c r="DS8" s="510">
        <f t="shared" si="19"/>
        <v>0</v>
      </c>
      <c r="DT8" s="510">
        <f t="shared" si="19"/>
        <v>0</v>
      </c>
      <c r="DU8" s="510">
        <f t="shared" si="19"/>
        <v>0</v>
      </c>
      <c r="DV8" s="510">
        <f t="shared" si="19"/>
        <v>0</v>
      </c>
      <c r="DW8" s="510">
        <f t="shared" si="19"/>
        <v>0</v>
      </c>
      <c r="DX8" s="510">
        <f t="shared" si="19"/>
        <v>0</v>
      </c>
      <c r="DY8" s="510">
        <f t="shared" si="19"/>
        <v>0</v>
      </c>
      <c r="DZ8" s="510">
        <f t="shared" si="19"/>
        <v>0</v>
      </c>
      <c r="EA8" s="510">
        <f t="shared" si="19"/>
        <v>0</v>
      </c>
      <c r="EB8" s="510">
        <f t="shared" si="19"/>
        <v>0</v>
      </c>
      <c r="EC8" s="510">
        <f t="shared" si="19"/>
        <v>0</v>
      </c>
      <c r="ED8" s="510">
        <f t="shared" si="19"/>
        <v>0</v>
      </c>
      <c r="EE8" s="510">
        <f t="shared" si="19"/>
        <v>0</v>
      </c>
      <c r="EF8" s="510">
        <f t="shared" si="19"/>
        <v>0</v>
      </c>
      <c r="EG8" s="510">
        <f t="shared" si="20"/>
        <v>0</v>
      </c>
      <c r="EH8" s="510">
        <f t="shared" si="20"/>
        <v>0</v>
      </c>
      <c r="EI8" s="510">
        <f t="shared" si="20"/>
        <v>0</v>
      </c>
      <c r="EJ8" s="510">
        <f t="shared" si="20"/>
        <v>0</v>
      </c>
      <c r="EK8" s="510">
        <f t="shared" si="20"/>
        <v>0</v>
      </c>
      <c r="EL8" s="510">
        <f t="shared" si="20"/>
        <v>0</v>
      </c>
      <c r="EM8" s="510">
        <f t="shared" si="20"/>
        <v>0</v>
      </c>
      <c r="EN8" s="510">
        <f t="shared" si="20"/>
        <v>0</v>
      </c>
      <c r="EO8" s="510">
        <f t="shared" si="20"/>
        <v>0</v>
      </c>
      <c r="EP8" s="510">
        <f t="shared" si="20"/>
        <v>0</v>
      </c>
      <c r="EQ8" s="510">
        <f t="shared" si="20"/>
        <v>0</v>
      </c>
      <c r="ER8" s="510">
        <f t="shared" si="20"/>
        <v>0</v>
      </c>
      <c r="ES8" s="510">
        <f t="shared" si="20"/>
        <v>0</v>
      </c>
      <c r="ET8" s="510">
        <f t="shared" si="20"/>
        <v>0</v>
      </c>
      <c r="EU8" s="510">
        <f t="shared" si="20"/>
        <v>0</v>
      </c>
      <c r="EV8" s="510">
        <f t="shared" si="20"/>
        <v>0</v>
      </c>
      <c r="EW8" s="510">
        <f t="shared" si="21"/>
        <v>0</v>
      </c>
      <c r="EX8" s="510">
        <f t="shared" si="21"/>
        <v>0</v>
      </c>
      <c r="EY8" s="510">
        <f t="shared" si="21"/>
        <v>0</v>
      </c>
      <c r="EZ8" s="510">
        <f t="shared" si="21"/>
        <v>0</v>
      </c>
      <c r="FA8" s="510">
        <f t="shared" si="21"/>
        <v>0</v>
      </c>
      <c r="FB8" s="510">
        <f t="shared" si="21"/>
        <v>0</v>
      </c>
      <c r="FC8" s="510">
        <f t="shared" si="21"/>
        <v>0</v>
      </c>
      <c r="FD8" s="510">
        <f t="shared" si="21"/>
        <v>0</v>
      </c>
      <c r="FE8" s="510">
        <f t="shared" si="21"/>
        <v>0</v>
      </c>
      <c r="FF8" s="510">
        <f t="shared" si="21"/>
        <v>0</v>
      </c>
      <c r="FG8" s="510">
        <f t="shared" si="21"/>
        <v>0</v>
      </c>
      <c r="FH8" s="510">
        <f t="shared" si="21"/>
        <v>0</v>
      </c>
      <c r="FI8" s="510">
        <f t="shared" si="21"/>
        <v>0</v>
      </c>
      <c r="FJ8" s="510">
        <f t="shared" si="21"/>
        <v>0</v>
      </c>
      <c r="FK8" s="510">
        <f t="shared" si="21"/>
        <v>0</v>
      </c>
      <c r="FL8" s="510">
        <f t="shared" si="21"/>
        <v>0</v>
      </c>
      <c r="FM8" s="510">
        <f t="shared" si="22"/>
        <v>0</v>
      </c>
      <c r="FN8" s="510">
        <f t="shared" si="22"/>
        <v>0</v>
      </c>
      <c r="FO8" s="510">
        <f t="shared" si="22"/>
        <v>0</v>
      </c>
      <c r="FP8" s="510">
        <f t="shared" si="22"/>
        <v>0</v>
      </c>
      <c r="FQ8" s="510">
        <f t="shared" si="22"/>
        <v>0</v>
      </c>
      <c r="FR8" s="510">
        <f t="shared" si="22"/>
        <v>0</v>
      </c>
      <c r="FS8" s="510">
        <f t="shared" si="22"/>
        <v>0</v>
      </c>
      <c r="FT8" s="510">
        <f t="shared" si="22"/>
        <v>0</v>
      </c>
      <c r="FU8" s="510">
        <f t="shared" si="22"/>
        <v>0</v>
      </c>
      <c r="FV8" s="510">
        <f t="shared" si="22"/>
        <v>0</v>
      </c>
      <c r="FW8" s="510">
        <f t="shared" si="22"/>
        <v>0</v>
      </c>
      <c r="FX8" s="510">
        <f t="shared" si="22"/>
        <v>0</v>
      </c>
      <c r="FY8" s="510">
        <f t="shared" si="22"/>
        <v>0</v>
      </c>
      <c r="FZ8" s="510">
        <f t="shared" si="22"/>
        <v>0</v>
      </c>
      <c r="GA8" s="510">
        <f t="shared" si="22"/>
        <v>0</v>
      </c>
      <c r="GB8" s="510">
        <f t="shared" si="22"/>
        <v>0</v>
      </c>
      <c r="GC8" s="510">
        <f t="shared" si="23"/>
        <v>0</v>
      </c>
      <c r="GD8" s="510">
        <f t="shared" si="23"/>
        <v>0</v>
      </c>
      <c r="GE8" s="510">
        <f t="shared" si="23"/>
        <v>0</v>
      </c>
      <c r="GF8" s="510">
        <f t="shared" si="23"/>
        <v>0</v>
      </c>
      <c r="GG8" s="510">
        <f t="shared" si="23"/>
        <v>0</v>
      </c>
      <c r="GH8" s="510">
        <f t="shared" si="23"/>
        <v>0</v>
      </c>
      <c r="GI8" s="510">
        <f t="shared" si="23"/>
        <v>0</v>
      </c>
      <c r="GJ8" s="510">
        <f t="shared" si="23"/>
        <v>0</v>
      </c>
      <c r="GK8" s="510">
        <f t="shared" si="23"/>
        <v>0</v>
      </c>
      <c r="GL8" s="510">
        <f t="shared" si="23"/>
        <v>0</v>
      </c>
      <c r="GM8" s="510">
        <f t="shared" si="23"/>
        <v>0</v>
      </c>
      <c r="GN8" s="510">
        <f t="shared" si="23"/>
        <v>0</v>
      </c>
      <c r="GO8" s="510">
        <f t="shared" si="23"/>
        <v>0</v>
      </c>
      <c r="GP8" s="510">
        <f t="shared" si="23"/>
        <v>0</v>
      </c>
      <c r="GQ8" s="510">
        <f t="shared" si="23"/>
        <v>0</v>
      </c>
      <c r="GR8" s="510">
        <f t="shared" si="23"/>
        <v>0</v>
      </c>
      <c r="GS8" s="510">
        <f t="shared" si="24"/>
        <v>0</v>
      </c>
      <c r="GT8" s="510">
        <f t="shared" si="24"/>
        <v>0</v>
      </c>
      <c r="GU8" s="510">
        <f t="shared" si="24"/>
        <v>0</v>
      </c>
      <c r="GV8" s="510">
        <f t="shared" si="24"/>
        <v>0</v>
      </c>
      <c r="GW8" s="510">
        <f t="shared" si="24"/>
        <v>0</v>
      </c>
      <c r="GX8" s="510">
        <f t="shared" si="24"/>
        <v>0</v>
      </c>
      <c r="GY8" s="510">
        <f t="shared" si="24"/>
        <v>0</v>
      </c>
      <c r="GZ8" s="510">
        <f t="shared" si="24"/>
        <v>0</v>
      </c>
      <c r="HA8" s="510">
        <f t="shared" si="24"/>
        <v>0</v>
      </c>
      <c r="HB8" s="106"/>
      <c r="HC8" s="106"/>
      <c r="HD8" s="106"/>
      <c r="HE8" s="106"/>
      <c r="HF8" s="513"/>
      <c r="HG8" s="513"/>
      <c r="HH8" s="513"/>
      <c r="HI8" s="513"/>
      <c r="HJ8" s="513"/>
      <c r="HK8" s="513"/>
      <c r="HL8" s="513"/>
      <c r="HM8" s="513"/>
      <c r="HN8" s="513"/>
      <c r="HO8" s="513"/>
      <c r="HP8" s="513"/>
      <c r="HQ8" s="513"/>
      <c r="HR8" s="513"/>
      <c r="HS8" s="513"/>
      <c r="HT8" s="513"/>
      <c r="HU8" s="513"/>
      <c r="HV8" s="513"/>
      <c r="HW8" s="513"/>
      <c r="HX8" s="513"/>
      <c r="HY8" s="513"/>
      <c r="HZ8" s="513"/>
      <c r="IA8" s="513"/>
      <c r="IB8" s="513"/>
      <c r="IC8" s="513"/>
      <c r="ID8" s="513"/>
      <c r="IE8" s="513"/>
      <c r="IF8" s="513"/>
      <c r="IG8" s="513"/>
      <c r="IH8" s="513"/>
      <c r="II8" s="513"/>
      <c r="IJ8" s="513"/>
      <c r="IK8" s="513"/>
      <c r="IL8" s="513"/>
      <c r="IM8" s="513"/>
      <c r="IN8" s="513"/>
      <c r="IO8" s="513"/>
      <c r="IP8" s="513"/>
      <c r="IQ8" s="513"/>
      <c r="IR8" s="513"/>
      <c r="IS8" s="513"/>
      <c r="IT8" s="513"/>
      <c r="IU8" s="513"/>
      <c r="IV8" s="513"/>
      <c r="IW8" s="513"/>
      <c r="IX8" s="513"/>
      <c r="IY8" s="513"/>
      <c r="IZ8" s="513"/>
    </row>
    <row r="9" spans="1:260" ht="20.100000000000001" customHeight="1">
      <c r="B9" s="479"/>
      <c r="C9" s="122"/>
      <c r="D9" s="123"/>
      <c r="E9" s="124"/>
      <c r="F9" s="123"/>
      <c r="G9" s="465">
        <f t="shared" si="9"/>
        <v>60</v>
      </c>
      <c r="H9" s="466" t="s">
        <v>64</v>
      </c>
      <c r="I9" s="464">
        <v>1</v>
      </c>
      <c r="J9" s="123"/>
      <c r="K9" s="97"/>
      <c r="L9" s="480"/>
      <c r="M9" s="188">
        <f t="shared" si="25"/>
        <v>0</v>
      </c>
      <c r="N9" s="189" t="str">
        <f t="shared" si="26"/>
        <v/>
      </c>
      <c r="O9" s="190" t="str">
        <f t="shared" si="27"/>
        <v/>
      </c>
      <c r="P9" s="190" t="str">
        <f t="shared" si="28"/>
        <v/>
      </c>
      <c r="Q9" s="191">
        <f t="shared" si="29"/>
        <v>0</v>
      </c>
      <c r="R9" s="191" t="str">
        <f t="shared" si="30"/>
        <v/>
      </c>
      <c r="S9" s="188" t="str">
        <f t="shared" si="31"/>
        <v/>
      </c>
      <c r="T9" s="192">
        <f t="shared" si="32"/>
        <v>0</v>
      </c>
      <c r="U9" s="366" t="s">
        <v>478</v>
      </c>
      <c r="V9" s="244"/>
      <c r="W9" s="259"/>
      <c r="X9" s="510"/>
      <c r="Y9" s="259" t="str">
        <f>'MATERIAL DATA'!Q8</f>
        <v>1.1 Foundations (incl. pile caps)</v>
      </c>
      <c r="Z9" s="517">
        <f>SUMIF($E$6:$E$29,Y9,$N$6:$N$29)+SUMIF($E$6:$E$29,Y9,$O$6:$O$29)+SUMIF($E$6:$E$29,Y9,P$6:$P$29)</f>
        <v>0</v>
      </c>
      <c r="AA9" s="510"/>
      <c r="AB9" s="510"/>
      <c r="AC9" s="510" t="s">
        <v>456</v>
      </c>
      <c r="AD9" s="527">
        <f>SUM(Z9,Z10,Z11)</f>
        <v>0</v>
      </c>
      <c r="AE9" s="510"/>
      <c r="AF9" s="510" t="s">
        <v>14</v>
      </c>
      <c r="AG9" s="528">
        <f>SUMIF($B$6:$B$27,"Steel",$BM$6:$BM$27)+SUMIF($C$6:$C$27,"Steel_EPD",$BM$6:$BM$27)+SUM($BL$6:$BL$27)</f>
        <v>0</v>
      </c>
      <c r="AH9" s="510"/>
      <c r="AI9" s="510"/>
      <c r="AJ9" s="510" t="s">
        <v>343</v>
      </c>
      <c r="AK9" s="510">
        <f>SUMIF($B$6:$B$29,"Timber",$O$6:$O$29)+SUMIF($C$6:$C$29,"Timber_EPD",$O$6:$O$29)</f>
        <v>0</v>
      </c>
      <c r="AL9" s="510"/>
      <c r="AM9" s="510"/>
      <c r="AN9" s="517"/>
      <c r="AO9" s="517"/>
      <c r="AP9" s="517"/>
      <c r="AQ9" s="576"/>
      <c r="AR9" s="576"/>
      <c r="AS9" s="576"/>
      <c r="AT9" s="576"/>
      <c r="AU9" s="576"/>
      <c r="AV9" s="576"/>
      <c r="AW9" s="513"/>
      <c r="AX9" s="513"/>
      <c r="AY9" s="513"/>
      <c r="AZ9" s="513"/>
      <c r="BA9" s="513"/>
      <c r="BB9" s="513"/>
      <c r="BC9" s="513"/>
      <c r="BD9" s="513"/>
      <c r="BE9" s="513"/>
      <c r="BF9" s="513"/>
      <c r="BG9" s="545" t="str">
        <f t="shared" si="10"/>
        <v>ER</v>
      </c>
      <c r="BH9" s="545" t="str">
        <f t="shared" si="11"/>
        <v xml:space="preserve"> -  - </v>
      </c>
      <c r="BI9" s="545" t="str">
        <f t="shared" si="12"/>
        <v>No_Reinforcement</v>
      </c>
      <c r="BJ9" s="546" t="e">
        <f>VLOOKUP(BH9,'Lifecycle Material Data'!$A$5:$G$67,4,FALSE)</f>
        <v>#N/A</v>
      </c>
      <c r="BK9" s="546">
        <f>IFERROR(VLOOKUP(L9,'Custom Data'!$N$16:$P$36,3,FALSE),0)</f>
        <v>0</v>
      </c>
      <c r="BL9" s="246">
        <f t="shared" si="13"/>
        <v>0</v>
      </c>
      <c r="BM9" s="526" t="str">
        <f t="shared" si="33"/>
        <v>ER</v>
      </c>
      <c r="BN9" s="510" t="str">
        <f>IFERROR(VLOOKUP($BH9,'Lifecycle Material Data'!$A$5:$L$67,9,FALSE)*($BM9/1000)+VLOOKUP('Project Info'!$C$15,'Lifecycle Material Data'!$A$5:$L$67,9,FALSE)*($BL9/1000),"")</f>
        <v/>
      </c>
      <c r="BO9" s="510" t="str">
        <f>IFERROR(VLOOKUP($BH9,'Lifecycle Material Data'!$A$5:$L$67,10,FALSE)*($BM9/1000)+VLOOKUP('Project Info'!$C$15,'Lifecycle Material Data'!$A$5:$L$67,10,FALSE)*($BL9/1000),"")</f>
        <v/>
      </c>
      <c r="BP9" s="510" t="str">
        <f t="shared" si="34"/>
        <v/>
      </c>
      <c r="BQ9" s="510" t="str">
        <f>IF($J9='MATERIAL DATA'!$O$5,$K9, IF($J9='MATERIAL DATA'!$O$6,$K9/(1000*'Scheme 1'!$BJ9),""))</f>
        <v/>
      </c>
      <c r="BR9" s="510" t="str">
        <f>IFERROR(((VLOOKUP($BH9,'Lifecycle Material Data'!$A$5:$L$67,6,FALSE))*$BM9/1000+VLOOKUP('Project Info'!$C$15,'Lifecycle Material Data'!$A$5:$L$67,6,FALSE)*$BL9/1000),"")</f>
        <v/>
      </c>
      <c r="BS9" s="510" t="str">
        <f>IFERROR((VLOOKUP($BH9,'Lifecycle Material Data'!$A$5:$L$67,7,FALSE)*$BM9/1000++VLOOKUP('Project Info'!$C$15,'Lifecycle Material Data'!$A$5:$L$67,7,FALSE)*$BL9/1000),"")</f>
        <v/>
      </c>
      <c r="BT9" s="510" t="str">
        <f>IFERROR(VLOOKUP($BH9,'Lifecycle Material Data'!$A$5:$L$67,8,FALSE)*SUM(BR9,BS9,BU9,BV9),"")</f>
        <v/>
      </c>
      <c r="BU9" s="285" t="str">
        <f>IFERROR((VLOOKUP($BH9,'Lifecycle Material Data'!$A$5:$L$67,11,FALSE)*$BM9/1000++VLOOKUP('Project Info'!$C$15,'Lifecycle Material Data'!$A$5:$L$67,11,FALSE)*$BL9/1000),"")</f>
        <v/>
      </c>
      <c r="BV9" s="510">
        <f>IFERROR(IF(OR($B9="Timber",$C9="Timber_EPD"),VLOOKUP($BH9,'LIFECYCLE MATERIAL DATA Master'!$A$10:$N$68,5,FALSE)*$BM9,0),"")/1000</f>
        <v>0</v>
      </c>
      <c r="BW9" s="510" t="str">
        <f>IFERROR((VLOOKUP($BH9,'Lifecycle Material Data'!$A$5:$M$67,12,FALSE)*$BM9/1000++VLOOKUP('Project Info'!$C$15,'Lifecycle Material Data'!$A$5:$L$67,12,FALSE)*$BL9/1000),"")</f>
        <v/>
      </c>
      <c r="BX9" s="510"/>
      <c r="BY9" s="510" t="str">
        <f>Targets!A19</f>
        <v>LETI Education Target (168)</v>
      </c>
      <c r="BZ9" s="285" t="str">
        <f>Targets!B19</f>
        <v>Education</v>
      </c>
      <c r="CA9" s="285">
        <f>Targets!C19</f>
        <v>144</v>
      </c>
      <c r="CB9" s="510">
        <f>IFERROR(1+VLOOKUP($BH9,'Lifecycle Material Data'!$A$5:$L$67,8,FALSE),0)</f>
        <v>0</v>
      </c>
      <c r="CC9" s="244">
        <f t="shared" si="14"/>
        <v>0</v>
      </c>
      <c r="CD9" s="505">
        <f t="shared" si="35"/>
        <v>0</v>
      </c>
      <c r="CE9" s="244">
        <f t="shared" si="15"/>
        <v>1</v>
      </c>
      <c r="CF9" s="244"/>
      <c r="CG9" s="510"/>
      <c r="CH9" s="510">
        <v>0</v>
      </c>
      <c r="CI9" s="510">
        <f t="shared" si="16"/>
        <v>0</v>
      </c>
      <c r="CJ9" s="510">
        <f t="shared" si="16"/>
        <v>0</v>
      </c>
      <c r="CK9" s="510">
        <f t="shared" si="17"/>
        <v>0</v>
      </c>
      <c r="CL9" s="510">
        <f t="shared" si="17"/>
        <v>0</v>
      </c>
      <c r="CM9" s="510">
        <f t="shared" si="17"/>
        <v>0</v>
      </c>
      <c r="CN9" s="510">
        <f t="shared" si="17"/>
        <v>0</v>
      </c>
      <c r="CO9" s="510">
        <f t="shared" si="17"/>
        <v>0</v>
      </c>
      <c r="CP9" s="510">
        <f t="shared" si="17"/>
        <v>0</v>
      </c>
      <c r="CQ9" s="510">
        <f t="shared" si="17"/>
        <v>0</v>
      </c>
      <c r="CR9" s="510">
        <f t="shared" si="17"/>
        <v>0</v>
      </c>
      <c r="CS9" s="510">
        <f t="shared" si="17"/>
        <v>0</v>
      </c>
      <c r="CT9" s="510">
        <f t="shared" si="17"/>
        <v>0</v>
      </c>
      <c r="CU9" s="510">
        <f t="shared" si="17"/>
        <v>0</v>
      </c>
      <c r="CV9" s="510">
        <f t="shared" si="17"/>
        <v>0</v>
      </c>
      <c r="CW9" s="510">
        <f t="shared" si="17"/>
        <v>0</v>
      </c>
      <c r="CX9" s="510">
        <f t="shared" si="17"/>
        <v>0</v>
      </c>
      <c r="CY9" s="510">
        <f t="shared" si="17"/>
        <v>0</v>
      </c>
      <c r="CZ9" s="510">
        <f t="shared" si="17"/>
        <v>0</v>
      </c>
      <c r="DA9" s="510">
        <f t="shared" si="18"/>
        <v>0</v>
      </c>
      <c r="DB9" s="510">
        <f t="shared" si="18"/>
        <v>0</v>
      </c>
      <c r="DC9" s="510">
        <f t="shared" si="18"/>
        <v>0</v>
      </c>
      <c r="DD9" s="510">
        <f t="shared" si="18"/>
        <v>0</v>
      </c>
      <c r="DE9" s="510">
        <f t="shared" si="18"/>
        <v>0</v>
      </c>
      <c r="DF9" s="510">
        <f t="shared" si="18"/>
        <v>0</v>
      </c>
      <c r="DG9" s="510">
        <f t="shared" si="18"/>
        <v>0</v>
      </c>
      <c r="DH9" s="510">
        <f t="shared" si="18"/>
        <v>0</v>
      </c>
      <c r="DI9" s="510">
        <f t="shared" si="18"/>
        <v>0</v>
      </c>
      <c r="DJ9" s="510">
        <f t="shared" si="18"/>
        <v>0</v>
      </c>
      <c r="DK9" s="510">
        <f t="shared" si="18"/>
        <v>0</v>
      </c>
      <c r="DL9" s="510">
        <f t="shared" si="18"/>
        <v>0</v>
      </c>
      <c r="DM9" s="510">
        <f t="shared" si="18"/>
        <v>0</v>
      </c>
      <c r="DN9" s="510">
        <f t="shared" si="18"/>
        <v>0</v>
      </c>
      <c r="DO9" s="510">
        <f t="shared" si="18"/>
        <v>0</v>
      </c>
      <c r="DP9" s="510">
        <f t="shared" si="18"/>
        <v>0</v>
      </c>
      <c r="DQ9" s="510">
        <f t="shared" si="19"/>
        <v>0</v>
      </c>
      <c r="DR9" s="510">
        <f t="shared" si="19"/>
        <v>0</v>
      </c>
      <c r="DS9" s="510">
        <f t="shared" si="19"/>
        <v>0</v>
      </c>
      <c r="DT9" s="510">
        <f t="shared" si="19"/>
        <v>0</v>
      </c>
      <c r="DU9" s="510">
        <f t="shared" si="19"/>
        <v>0</v>
      </c>
      <c r="DV9" s="510">
        <f t="shared" si="19"/>
        <v>0</v>
      </c>
      <c r="DW9" s="510">
        <f t="shared" si="19"/>
        <v>0</v>
      </c>
      <c r="DX9" s="510">
        <f t="shared" si="19"/>
        <v>0</v>
      </c>
      <c r="DY9" s="510">
        <f t="shared" si="19"/>
        <v>0</v>
      </c>
      <c r="DZ9" s="510">
        <f t="shared" si="19"/>
        <v>0</v>
      </c>
      <c r="EA9" s="510">
        <f t="shared" si="19"/>
        <v>0</v>
      </c>
      <c r="EB9" s="510">
        <f t="shared" si="19"/>
        <v>0</v>
      </c>
      <c r="EC9" s="510">
        <f t="shared" si="19"/>
        <v>0</v>
      </c>
      <c r="ED9" s="510">
        <f t="shared" si="19"/>
        <v>0</v>
      </c>
      <c r="EE9" s="510">
        <f t="shared" si="19"/>
        <v>0</v>
      </c>
      <c r="EF9" s="510">
        <f t="shared" si="19"/>
        <v>0</v>
      </c>
      <c r="EG9" s="510">
        <f t="shared" si="20"/>
        <v>0</v>
      </c>
      <c r="EH9" s="510">
        <f t="shared" si="20"/>
        <v>0</v>
      </c>
      <c r="EI9" s="510">
        <f t="shared" si="20"/>
        <v>0</v>
      </c>
      <c r="EJ9" s="510">
        <f t="shared" si="20"/>
        <v>0</v>
      </c>
      <c r="EK9" s="510">
        <f t="shared" si="20"/>
        <v>0</v>
      </c>
      <c r="EL9" s="510">
        <f t="shared" si="20"/>
        <v>0</v>
      </c>
      <c r="EM9" s="510">
        <f t="shared" si="20"/>
        <v>0</v>
      </c>
      <c r="EN9" s="510">
        <f t="shared" si="20"/>
        <v>0</v>
      </c>
      <c r="EO9" s="510">
        <f t="shared" si="20"/>
        <v>0</v>
      </c>
      <c r="EP9" s="510">
        <f t="shared" si="20"/>
        <v>0</v>
      </c>
      <c r="EQ9" s="510">
        <f t="shared" si="20"/>
        <v>0</v>
      </c>
      <c r="ER9" s="510">
        <f t="shared" si="20"/>
        <v>0</v>
      </c>
      <c r="ES9" s="510">
        <f t="shared" si="20"/>
        <v>0</v>
      </c>
      <c r="ET9" s="510">
        <f t="shared" si="20"/>
        <v>0</v>
      </c>
      <c r="EU9" s="510">
        <f t="shared" si="20"/>
        <v>0</v>
      </c>
      <c r="EV9" s="510">
        <f t="shared" si="20"/>
        <v>0</v>
      </c>
      <c r="EW9" s="510">
        <f t="shared" si="21"/>
        <v>0</v>
      </c>
      <c r="EX9" s="510">
        <f t="shared" si="21"/>
        <v>0</v>
      </c>
      <c r="EY9" s="510">
        <f t="shared" si="21"/>
        <v>0</v>
      </c>
      <c r="EZ9" s="510">
        <f t="shared" si="21"/>
        <v>0</v>
      </c>
      <c r="FA9" s="510">
        <f t="shared" si="21"/>
        <v>0</v>
      </c>
      <c r="FB9" s="510">
        <f t="shared" si="21"/>
        <v>0</v>
      </c>
      <c r="FC9" s="510">
        <f t="shared" si="21"/>
        <v>0</v>
      </c>
      <c r="FD9" s="510">
        <f t="shared" si="21"/>
        <v>0</v>
      </c>
      <c r="FE9" s="510">
        <f t="shared" si="21"/>
        <v>0</v>
      </c>
      <c r="FF9" s="510">
        <f t="shared" si="21"/>
        <v>0</v>
      </c>
      <c r="FG9" s="510">
        <f t="shared" si="21"/>
        <v>0</v>
      </c>
      <c r="FH9" s="510">
        <f t="shared" si="21"/>
        <v>0</v>
      </c>
      <c r="FI9" s="510">
        <f t="shared" si="21"/>
        <v>0</v>
      </c>
      <c r="FJ9" s="510">
        <f t="shared" si="21"/>
        <v>0</v>
      </c>
      <c r="FK9" s="510">
        <f t="shared" si="21"/>
        <v>0</v>
      </c>
      <c r="FL9" s="510">
        <f t="shared" si="21"/>
        <v>0</v>
      </c>
      <c r="FM9" s="510">
        <f t="shared" si="22"/>
        <v>0</v>
      </c>
      <c r="FN9" s="510">
        <f t="shared" si="22"/>
        <v>0</v>
      </c>
      <c r="FO9" s="510">
        <f t="shared" si="22"/>
        <v>0</v>
      </c>
      <c r="FP9" s="510">
        <f t="shared" si="22"/>
        <v>0</v>
      </c>
      <c r="FQ9" s="510">
        <f t="shared" si="22"/>
        <v>0</v>
      </c>
      <c r="FR9" s="510">
        <f t="shared" si="22"/>
        <v>0</v>
      </c>
      <c r="FS9" s="510">
        <f t="shared" si="22"/>
        <v>0</v>
      </c>
      <c r="FT9" s="510">
        <f t="shared" si="22"/>
        <v>0</v>
      </c>
      <c r="FU9" s="510">
        <f t="shared" si="22"/>
        <v>0</v>
      </c>
      <c r="FV9" s="510">
        <f t="shared" si="22"/>
        <v>0</v>
      </c>
      <c r="FW9" s="510">
        <f t="shared" si="22"/>
        <v>0</v>
      </c>
      <c r="FX9" s="510">
        <f t="shared" si="22"/>
        <v>0</v>
      </c>
      <c r="FY9" s="510">
        <f t="shared" si="22"/>
        <v>0</v>
      </c>
      <c r="FZ9" s="510">
        <f t="shared" si="22"/>
        <v>0</v>
      </c>
      <c r="GA9" s="510">
        <f t="shared" si="22"/>
        <v>0</v>
      </c>
      <c r="GB9" s="510">
        <f t="shared" si="22"/>
        <v>0</v>
      </c>
      <c r="GC9" s="510">
        <f t="shared" si="23"/>
        <v>0</v>
      </c>
      <c r="GD9" s="510">
        <f t="shared" si="23"/>
        <v>0</v>
      </c>
      <c r="GE9" s="510">
        <f t="shared" si="23"/>
        <v>0</v>
      </c>
      <c r="GF9" s="510">
        <f t="shared" si="23"/>
        <v>0</v>
      </c>
      <c r="GG9" s="510">
        <f t="shared" si="23"/>
        <v>0</v>
      </c>
      <c r="GH9" s="510">
        <f t="shared" si="23"/>
        <v>0</v>
      </c>
      <c r="GI9" s="510">
        <f t="shared" si="23"/>
        <v>0</v>
      </c>
      <c r="GJ9" s="510">
        <f t="shared" si="23"/>
        <v>0</v>
      </c>
      <c r="GK9" s="510">
        <f t="shared" si="23"/>
        <v>0</v>
      </c>
      <c r="GL9" s="510">
        <f t="shared" si="23"/>
        <v>0</v>
      </c>
      <c r="GM9" s="510">
        <f t="shared" si="23"/>
        <v>0</v>
      </c>
      <c r="GN9" s="510">
        <f t="shared" si="23"/>
        <v>0</v>
      </c>
      <c r="GO9" s="510">
        <f t="shared" si="23"/>
        <v>0</v>
      </c>
      <c r="GP9" s="510">
        <f t="shared" si="23"/>
        <v>0</v>
      </c>
      <c r="GQ9" s="510">
        <f t="shared" si="23"/>
        <v>0</v>
      </c>
      <c r="GR9" s="510">
        <f t="shared" si="23"/>
        <v>0</v>
      </c>
      <c r="GS9" s="510">
        <f t="shared" si="24"/>
        <v>0</v>
      </c>
      <c r="GT9" s="510">
        <f t="shared" si="24"/>
        <v>0</v>
      </c>
      <c r="GU9" s="510">
        <f t="shared" si="24"/>
        <v>0</v>
      </c>
      <c r="GV9" s="510">
        <f t="shared" si="24"/>
        <v>0</v>
      </c>
      <c r="GW9" s="510">
        <f t="shared" si="24"/>
        <v>0</v>
      </c>
      <c r="GX9" s="510">
        <f t="shared" si="24"/>
        <v>0</v>
      </c>
      <c r="GY9" s="510">
        <f t="shared" si="24"/>
        <v>0</v>
      </c>
      <c r="GZ9" s="510">
        <f t="shared" si="24"/>
        <v>0</v>
      </c>
      <c r="HA9" s="510">
        <f t="shared" si="24"/>
        <v>0</v>
      </c>
      <c r="HB9" s="106"/>
      <c r="HC9" s="106"/>
      <c r="HD9" s="106"/>
      <c r="HE9" s="106"/>
      <c r="HF9" s="513"/>
      <c r="HG9" s="513"/>
      <c r="HH9" s="513"/>
      <c r="HI9" s="513"/>
      <c r="HJ9" s="513"/>
      <c r="HK9" s="513"/>
      <c r="HL9" s="513"/>
      <c r="HM9" s="513"/>
      <c r="HN9" s="513"/>
      <c r="HO9" s="513"/>
      <c r="HP9" s="513"/>
      <c r="HQ9" s="513"/>
      <c r="HR9" s="513"/>
      <c r="HS9" s="513"/>
      <c r="HT9" s="513"/>
      <c r="HU9" s="513"/>
      <c r="HV9" s="513"/>
      <c r="HW9" s="513"/>
      <c r="HX9" s="513"/>
      <c r="HY9" s="513"/>
      <c r="HZ9" s="513"/>
      <c r="IA9" s="513"/>
      <c r="IB9" s="513"/>
      <c r="IC9" s="513"/>
      <c r="ID9" s="513"/>
      <c r="IE9" s="513"/>
      <c r="IF9" s="513"/>
      <c r="IG9" s="513"/>
      <c r="IH9" s="513"/>
      <c r="II9" s="513"/>
      <c r="IJ9" s="513"/>
      <c r="IK9" s="513"/>
      <c r="IL9" s="513"/>
      <c r="IM9" s="513"/>
      <c r="IN9" s="513"/>
      <c r="IO9" s="513"/>
      <c r="IP9" s="513"/>
      <c r="IQ9" s="513"/>
      <c r="IR9" s="513"/>
      <c r="IS9" s="513"/>
      <c r="IT9" s="513"/>
      <c r="IU9" s="513"/>
      <c r="IV9" s="513"/>
      <c r="IW9" s="513"/>
      <c r="IX9" s="513"/>
      <c r="IY9" s="513"/>
      <c r="IZ9" s="513"/>
    </row>
    <row r="10" spans="1:260" ht="20.100000000000001" customHeight="1">
      <c r="B10" s="479"/>
      <c r="C10" s="122"/>
      <c r="D10" s="123"/>
      <c r="E10" s="124"/>
      <c r="F10" s="123"/>
      <c r="G10" s="465">
        <f t="shared" si="9"/>
        <v>60</v>
      </c>
      <c r="H10" s="466" t="s">
        <v>64</v>
      </c>
      <c r="I10" s="464">
        <v>1</v>
      </c>
      <c r="J10" s="123"/>
      <c r="K10" s="97"/>
      <c r="L10" s="480"/>
      <c r="M10" s="188">
        <f t="shared" si="25"/>
        <v>0</v>
      </c>
      <c r="N10" s="189" t="str">
        <f t="shared" si="26"/>
        <v/>
      </c>
      <c r="O10" s="190" t="str">
        <f t="shared" si="27"/>
        <v/>
      </c>
      <c r="P10" s="190" t="str">
        <f t="shared" si="28"/>
        <v/>
      </c>
      <c r="Q10" s="191">
        <f t="shared" si="29"/>
        <v>0</v>
      </c>
      <c r="R10" s="191" t="str">
        <f t="shared" si="30"/>
        <v/>
      </c>
      <c r="S10" s="188" t="str">
        <f t="shared" si="31"/>
        <v/>
      </c>
      <c r="T10" s="192">
        <f t="shared" si="32"/>
        <v>0</v>
      </c>
      <c r="U10" s="366" t="s">
        <v>478</v>
      </c>
      <c r="V10" s="244"/>
      <c r="W10" s="259"/>
      <c r="X10" s="510"/>
      <c r="Y10" s="259" t="str">
        <f>'MATERIAL DATA'!Q9</f>
        <v>1.1 Lowest floor/slab</v>
      </c>
      <c r="Z10" s="517">
        <f>SUMIF($E$6:$E$29,Y10,$N$6:$N$29)+SUMIF($E$6:$E$29,Y10,$O$6:$O$29)+SUMIF($E$6:$E$29,Y10,P$6:$P$29)</f>
        <v>0</v>
      </c>
      <c r="AA10" s="510"/>
      <c r="AB10" s="510"/>
      <c r="AC10" s="510" t="s">
        <v>457</v>
      </c>
      <c r="AD10" s="527">
        <f>SUM(Z12,Z14)</f>
        <v>0</v>
      </c>
      <c r="AE10" s="510"/>
      <c r="AF10" s="510" t="s">
        <v>15</v>
      </c>
      <c r="AG10" s="528">
        <f>SUMIF($B$6:$B$27,"Timber",$BM$6:$BM$27)+SUMIF($C$6:$C$27,"Timber_EPD",$BM$6:$BM$27)</f>
        <v>0</v>
      </c>
      <c r="AH10" s="510"/>
      <c r="AI10" s="510"/>
      <c r="AJ10" s="510" t="s">
        <v>344</v>
      </c>
      <c r="AK10" s="510">
        <f>SUMIF($B$6:$B$29,"Timber",$P$6:$P$29)+SUMIF($C$6:$C$29,"Timber_EPD",$P$6:$P$29)</f>
        <v>0</v>
      </c>
      <c r="AL10" s="510"/>
      <c r="AM10" s="510"/>
      <c r="AN10" s="517"/>
      <c r="AO10" s="517"/>
      <c r="AP10" s="517"/>
      <c r="AQ10" s="576"/>
      <c r="AR10" s="576"/>
      <c r="AS10" s="576"/>
      <c r="AT10" s="576"/>
      <c r="AU10" s="576"/>
      <c r="AV10" s="576"/>
      <c r="AW10" s="586"/>
      <c r="AX10" s="586"/>
      <c r="AY10" s="586"/>
      <c r="AZ10" s="586"/>
      <c r="BA10" s="586"/>
      <c r="BB10" s="586"/>
      <c r="BC10" s="586"/>
      <c r="BD10" s="586"/>
      <c r="BE10" s="586"/>
      <c r="BF10" s="586"/>
      <c r="BG10" s="545" t="str">
        <f t="shared" si="10"/>
        <v>ER</v>
      </c>
      <c r="BH10" s="545" t="str">
        <f t="shared" si="11"/>
        <v xml:space="preserve"> -  - </v>
      </c>
      <c r="BI10" s="545" t="str">
        <f t="shared" si="12"/>
        <v>No_Reinforcement</v>
      </c>
      <c r="BJ10" s="546" t="e">
        <f>VLOOKUP(BH10,'Lifecycle Material Data'!$A$5:$G$67,4,FALSE)</f>
        <v>#N/A</v>
      </c>
      <c r="BK10" s="546">
        <f>IFERROR(VLOOKUP(L10,'Custom Data'!$N$16:$P$36,3,FALSE),0)</f>
        <v>0</v>
      </c>
      <c r="BL10" s="246">
        <f t="shared" si="13"/>
        <v>0</v>
      </c>
      <c r="BM10" s="526" t="str">
        <f t="shared" si="33"/>
        <v>ER</v>
      </c>
      <c r="BN10" s="510" t="str">
        <f>IFERROR(VLOOKUP($BH10,'Lifecycle Material Data'!$A$5:$L$67,9,FALSE)*($BM10/1000)+VLOOKUP('Project Info'!$C$15,'Lifecycle Material Data'!$A$5:$L$67,9,FALSE)*($BL10/1000),"")</f>
        <v/>
      </c>
      <c r="BO10" s="510" t="str">
        <f>IFERROR(VLOOKUP($BH10,'Lifecycle Material Data'!$A$5:$L$67,10,FALSE)*($BM10/1000)+VLOOKUP('Project Info'!$C$15,'Lifecycle Material Data'!$A$5:$L$67,10,FALSE)*($BL10/1000),"")</f>
        <v/>
      </c>
      <c r="BP10" s="510" t="str">
        <f t="shared" si="34"/>
        <v/>
      </c>
      <c r="BQ10" s="510" t="str">
        <f>IF($J10='MATERIAL DATA'!$O$5,$K10, IF($J10='MATERIAL DATA'!$O$6,$K10/(1000*'Scheme 1'!$BJ10),""))</f>
        <v/>
      </c>
      <c r="BR10" s="510" t="str">
        <f>IFERROR(((VLOOKUP($BH10,'Lifecycle Material Data'!$A$5:$L$67,6,FALSE))*$BM10/1000+VLOOKUP('Project Info'!$C$15,'Lifecycle Material Data'!$A$5:$L$67,6,FALSE)*$BL10/1000),"")</f>
        <v/>
      </c>
      <c r="BS10" s="510" t="str">
        <f>IFERROR((VLOOKUP($BH10,'Lifecycle Material Data'!$A$5:$L$67,7,FALSE)*$BM10/1000++VLOOKUP('Project Info'!$C$15,'Lifecycle Material Data'!$A$5:$L$67,7,FALSE)*$BL10/1000),"")</f>
        <v/>
      </c>
      <c r="BT10" s="510" t="str">
        <f>IFERROR(VLOOKUP($BH10,'Lifecycle Material Data'!$A$5:$L$67,8,FALSE)*SUM(BR10,BS10,BU10,BV10),"")</f>
        <v/>
      </c>
      <c r="BU10" s="285" t="str">
        <f>IFERROR((VLOOKUP($BH10,'Lifecycle Material Data'!$A$5:$L$67,11,FALSE)*$BM10/1000++VLOOKUP('Project Info'!$C$15,'Lifecycle Material Data'!$A$5:$L$67,11,FALSE)*$BL10/1000),"")</f>
        <v/>
      </c>
      <c r="BV10" s="510">
        <f>IFERROR(IF(OR($B10="Timber",$C10="Timber_EPD"),VLOOKUP($BH10,'LIFECYCLE MATERIAL DATA Master'!$A$10:$N$68,5,FALSE)*$BM10,0),"")/1000</f>
        <v>0</v>
      </c>
      <c r="BW10" s="510" t="str">
        <f>IFERROR((VLOOKUP($BH10,'Lifecycle Material Data'!$A$5:$M$67,12,FALSE)*$BM10/1000++VLOOKUP('Project Info'!$C$15,'Lifecycle Material Data'!$A$5:$L$67,12,FALSE)*$BL10/1000),"")</f>
        <v/>
      </c>
      <c r="BX10" s="510"/>
      <c r="BY10" s="510" t="str">
        <f>Targets!A20</f>
        <v>LETI Residential Target (201)</v>
      </c>
      <c r="BZ10" s="285" t="str">
        <f>Targets!B20</f>
        <v>Residential</v>
      </c>
      <c r="CA10" s="285">
        <f>Targets!C20</f>
        <v>201</v>
      </c>
      <c r="CB10" s="510">
        <f>IFERROR(1+VLOOKUP($BH10,'Lifecycle Material Data'!$A$5:$L$67,8,FALSE),0)</f>
        <v>0</v>
      </c>
      <c r="CC10" s="244">
        <f t="shared" si="14"/>
        <v>0</v>
      </c>
      <c r="CD10" s="505">
        <f t="shared" si="35"/>
        <v>0</v>
      </c>
      <c r="CE10" s="244">
        <f t="shared" si="15"/>
        <v>1</v>
      </c>
      <c r="CF10" s="244"/>
      <c r="CG10" s="510"/>
      <c r="CH10" s="510">
        <v>0</v>
      </c>
      <c r="CI10" s="510">
        <f t="shared" si="16"/>
        <v>0</v>
      </c>
      <c r="CJ10" s="510">
        <f t="shared" si="16"/>
        <v>0</v>
      </c>
      <c r="CK10" s="510">
        <f t="shared" si="17"/>
        <v>0</v>
      </c>
      <c r="CL10" s="510">
        <f t="shared" si="17"/>
        <v>0</v>
      </c>
      <c r="CM10" s="510">
        <f t="shared" si="17"/>
        <v>0</v>
      </c>
      <c r="CN10" s="510">
        <f t="shared" si="17"/>
        <v>0</v>
      </c>
      <c r="CO10" s="510">
        <f t="shared" si="17"/>
        <v>0</v>
      </c>
      <c r="CP10" s="510">
        <f t="shared" si="17"/>
        <v>0</v>
      </c>
      <c r="CQ10" s="510">
        <f t="shared" si="17"/>
        <v>0</v>
      </c>
      <c r="CR10" s="510">
        <f t="shared" si="17"/>
        <v>0</v>
      </c>
      <c r="CS10" s="510">
        <f t="shared" si="17"/>
        <v>0</v>
      </c>
      <c r="CT10" s="510">
        <f t="shared" si="17"/>
        <v>0</v>
      </c>
      <c r="CU10" s="510">
        <f t="shared" si="17"/>
        <v>0</v>
      </c>
      <c r="CV10" s="510">
        <f t="shared" si="17"/>
        <v>0</v>
      </c>
      <c r="CW10" s="510">
        <f t="shared" si="17"/>
        <v>0</v>
      </c>
      <c r="CX10" s="510">
        <f t="shared" si="17"/>
        <v>0</v>
      </c>
      <c r="CY10" s="510">
        <f t="shared" si="17"/>
        <v>0</v>
      </c>
      <c r="CZ10" s="510">
        <f t="shared" si="17"/>
        <v>0</v>
      </c>
      <c r="DA10" s="510">
        <f t="shared" si="18"/>
        <v>0</v>
      </c>
      <c r="DB10" s="510">
        <f t="shared" si="18"/>
        <v>0</v>
      </c>
      <c r="DC10" s="510">
        <f t="shared" si="18"/>
        <v>0</v>
      </c>
      <c r="DD10" s="510">
        <f t="shared" si="18"/>
        <v>0</v>
      </c>
      <c r="DE10" s="510">
        <f t="shared" si="18"/>
        <v>0</v>
      </c>
      <c r="DF10" s="510">
        <f t="shared" si="18"/>
        <v>0</v>
      </c>
      <c r="DG10" s="510">
        <f t="shared" si="18"/>
        <v>0</v>
      </c>
      <c r="DH10" s="510">
        <f t="shared" si="18"/>
        <v>0</v>
      </c>
      <c r="DI10" s="510">
        <f t="shared" si="18"/>
        <v>0</v>
      </c>
      <c r="DJ10" s="510">
        <f t="shared" si="18"/>
        <v>0</v>
      </c>
      <c r="DK10" s="510">
        <f t="shared" si="18"/>
        <v>0</v>
      </c>
      <c r="DL10" s="510">
        <f t="shared" si="18"/>
        <v>0</v>
      </c>
      <c r="DM10" s="510">
        <f t="shared" si="18"/>
        <v>0</v>
      </c>
      <c r="DN10" s="510">
        <f t="shared" si="18"/>
        <v>0</v>
      </c>
      <c r="DO10" s="510">
        <f t="shared" si="18"/>
        <v>0</v>
      </c>
      <c r="DP10" s="510">
        <f t="shared" si="18"/>
        <v>0</v>
      </c>
      <c r="DQ10" s="510">
        <f t="shared" si="19"/>
        <v>0</v>
      </c>
      <c r="DR10" s="510">
        <f t="shared" si="19"/>
        <v>0</v>
      </c>
      <c r="DS10" s="510">
        <f t="shared" si="19"/>
        <v>0</v>
      </c>
      <c r="DT10" s="510">
        <f t="shared" si="19"/>
        <v>0</v>
      </c>
      <c r="DU10" s="510">
        <f t="shared" si="19"/>
        <v>0</v>
      </c>
      <c r="DV10" s="510">
        <f t="shared" si="19"/>
        <v>0</v>
      </c>
      <c r="DW10" s="510">
        <f t="shared" si="19"/>
        <v>0</v>
      </c>
      <c r="DX10" s="510">
        <f t="shared" si="19"/>
        <v>0</v>
      </c>
      <c r="DY10" s="510">
        <f t="shared" si="19"/>
        <v>0</v>
      </c>
      <c r="DZ10" s="510">
        <f t="shared" si="19"/>
        <v>0</v>
      </c>
      <c r="EA10" s="510">
        <f t="shared" si="19"/>
        <v>0</v>
      </c>
      <c r="EB10" s="510">
        <f t="shared" si="19"/>
        <v>0</v>
      </c>
      <c r="EC10" s="510">
        <f t="shared" si="19"/>
        <v>0</v>
      </c>
      <c r="ED10" s="510">
        <f t="shared" si="19"/>
        <v>0</v>
      </c>
      <c r="EE10" s="510">
        <f t="shared" si="19"/>
        <v>0</v>
      </c>
      <c r="EF10" s="510">
        <f t="shared" si="19"/>
        <v>0</v>
      </c>
      <c r="EG10" s="510">
        <f t="shared" si="20"/>
        <v>0</v>
      </c>
      <c r="EH10" s="510">
        <f t="shared" si="20"/>
        <v>0</v>
      </c>
      <c r="EI10" s="510">
        <f t="shared" si="20"/>
        <v>0</v>
      </c>
      <c r="EJ10" s="510">
        <f t="shared" si="20"/>
        <v>0</v>
      </c>
      <c r="EK10" s="510">
        <f t="shared" si="20"/>
        <v>0</v>
      </c>
      <c r="EL10" s="510">
        <f t="shared" si="20"/>
        <v>0</v>
      </c>
      <c r="EM10" s="510">
        <f t="shared" si="20"/>
        <v>0</v>
      </c>
      <c r="EN10" s="510">
        <f t="shared" si="20"/>
        <v>0</v>
      </c>
      <c r="EO10" s="510">
        <f t="shared" si="20"/>
        <v>0</v>
      </c>
      <c r="EP10" s="510">
        <f t="shared" si="20"/>
        <v>0</v>
      </c>
      <c r="EQ10" s="510">
        <f t="shared" si="20"/>
        <v>0</v>
      </c>
      <c r="ER10" s="510">
        <f t="shared" si="20"/>
        <v>0</v>
      </c>
      <c r="ES10" s="510">
        <f t="shared" si="20"/>
        <v>0</v>
      </c>
      <c r="ET10" s="510">
        <f t="shared" si="20"/>
        <v>0</v>
      </c>
      <c r="EU10" s="510">
        <f t="shared" si="20"/>
        <v>0</v>
      </c>
      <c r="EV10" s="510">
        <f t="shared" si="20"/>
        <v>0</v>
      </c>
      <c r="EW10" s="510">
        <f t="shared" si="21"/>
        <v>0</v>
      </c>
      <c r="EX10" s="510">
        <f t="shared" si="21"/>
        <v>0</v>
      </c>
      <c r="EY10" s="510">
        <f t="shared" si="21"/>
        <v>0</v>
      </c>
      <c r="EZ10" s="510">
        <f t="shared" si="21"/>
        <v>0</v>
      </c>
      <c r="FA10" s="510">
        <f t="shared" si="21"/>
        <v>0</v>
      </c>
      <c r="FB10" s="510">
        <f t="shared" si="21"/>
        <v>0</v>
      </c>
      <c r="FC10" s="510">
        <f t="shared" si="21"/>
        <v>0</v>
      </c>
      <c r="FD10" s="510">
        <f t="shared" si="21"/>
        <v>0</v>
      </c>
      <c r="FE10" s="510">
        <f t="shared" si="21"/>
        <v>0</v>
      </c>
      <c r="FF10" s="510">
        <f t="shared" si="21"/>
        <v>0</v>
      </c>
      <c r="FG10" s="510">
        <f t="shared" si="21"/>
        <v>0</v>
      </c>
      <c r="FH10" s="510">
        <f t="shared" si="21"/>
        <v>0</v>
      </c>
      <c r="FI10" s="510">
        <f t="shared" si="21"/>
        <v>0</v>
      </c>
      <c r="FJ10" s="510">
        <f t="shared" si="21"/>
        <v>0</v>
      </c>
      <c r="FK10" s="510">
        <f t="shared" si="21"/>
        <v>0</v>
      </c>
      <c r="FL10" s="510">
        <f t="shared" si="21"/>
        <v>0</v>
      </c>
      <c r="FM10" s="510">
        <f t="shared" si="22"/>
        <v>0</v>
      </c>
      <c r="FN10" s="510">
        <f t="shared" si="22"/>
        <v>0</v>
      </c>
      <c r="FO10" s="510">
        <f t="shared" si="22"/>
        <v>0</v>
      </c>
      <c r="FP10" s="510">
        <f t="shared" si="22"/>
        <v>0</v>
      </c>
      <c r="FQ10" s="510">
        <f t="shared" si="22"/>
        <v>0</v>
      </c>
      <c r="FR10" s="510">
        <f t="shared" si="22"/>
        <v>0</v>
      </c>
      <c r="FS10" s="510">
        <f t="shared" si="22"/>
        <v>0</v>
      </c>
      <c r="FT10" s="510">
        <f t="shared" si="22"/>
        <v>0</v>
      </c>
      <c r="FU10" s="510">
        <f t="shared" si="22"/>
        <v>0</v>
      </c>
      <c r="FV10" s="510">
        <f t="shared" si="22"/>
        <v>0</v>
      </c>
      <c r="FW10" s="510">
        <f t="shared" si="22"/>
        <v>0</v>
      </c>
      <c r="FX10" s="510">
        <f t="shared" si="22"/>
        <v>0</v>
      </c>
      <c r="FY10" s="510">
        <f t="shared" si="22"/>
        <v>0</v>
      </c>
      <c r="FZ10" s="510">
        <f t="shared" si="22"/>
        <v>0</v>
      </c>
      <c r="GA10" s="510">
        <f t="shared" si="22"/>
        <v>0</v>
      </c>
      <c r="GB10" s="510">
        <f t="shared" si="22"/>
        <v>0</v>
      </c>
      <c r="GC10" s="510">
        <f t="shared" si="23"/>
        <v>0</v>
      </c>
      <c r="GD10" s="510">
        <f t="shared" si="23"/>
        <v>0</v>
      </c>
      <c r="GE10" s="510">
        <f t="shared" si="23"/>
        <v>0</v>
      </c>
      <c r="GF10" s="510">
        <f t="shared" si="23"/>
        <v>0</v>
      </c>
      <c r="GG10" s="510">
        <f t="shared" si="23"/>
        <v>0</v>
      </c>
      <c r="GH10" s="510">
        <f t="shared" si="23"/>
        <v>0</v>
      </c>
      <c r="GI10" s="510">
        <f t="shared" si="23"/>
        <v>0</v>
      </c>
      <c r="GJ10" s="510">
        <f t="shared" si="23"/>
        <v>0</v>
      </c>
      <c r="GK10" s="510">
        <f t="shared" si="23"/>
        <v>0</v>
      </c>
      <c r="GL10" s="510">
        <f t="shared" si="23"/>
        <v>0</v>
      </c>
      <c r="GM10" s="510">
        <f t="shared" si="23"/>
        <v>0</v>
      </c>
      <c r="GN10" s="510">
        <f t="shared" si="23"/>
        <v>0</v>
      </c>
      <c r="GO10" s="510">
        <f t="shared" si="23"/>
        <v>0</v>
      </c>
      <c r="GP10" s="510">
        <f t="shared" si="23"/>
        <v>0</v>
      </c>
      <c r="GQ10" s="510">
        <f t="shared" si="23"/>
        <v>0</v>
      </c>
      <c r="GR10" s="510">
        <f t="shared" si="23"/>
        <v>0</v>
      </c>
      <c r="GS10" s="510">
        <f t="shared" si="24"/>
        <v>0</v>
      </c>
      <c r="GT10" s="510">
        <f t="shared" si="24"/>
        <v>0</v>
      </c>
      <c r="GU10" s="510">
        <f t="shared" si="24"/>
        <v>0</v>
      </c>
      <c r="GV10" s="510">
        <f t="shared" si="24"/>
        <v>0</v>
      </c>
      <c r="GW10" s="510">
        <f t="shared" si="24"/>
        <v>0</v>
      </c>
      <c r="GX10" s="510">
        <f t="shared" si="24"/>
        <v>0</v>
      </c>
      <c r="GY10" s="510">
        <f t="shared" si="24"/>
        <v>0</v>
      </c>
      <c r="GZ10" s="510">
        <f t="shared" si="24"/>
        <v>0</v>
      </c>
      <c r="HA10" s="510">
        <f t="shared" si="24"/>
        <v>0</v>
      </c>
      <c r="HB10" s="106"/>
      <c r="HC10" s="106"/>
      <c r="HD10" s="106"/>
      <c r="HE10" s="106"/>
      <c r="HF10" s="513"/>
      <c r="HG10" s="513"/>
      <c r="HH10" s="513"/>
      <c r="HI10" s="513"/>
      <c r="HJ10" s="513"/>
      <c r="HK10" s="513"/>
      <c r="HL10" s="513"/>
      <c r="HM10" s="513"/>
      <c r="HN10" s="513"/>
      <c r="HO10" s="513"/>
      <c r="HP10" s="513"/>
      <c r="HQ10" s="513"/>
      <c r="HR10" s="513"/>
      <c r="HS10" s="513"/>
      <c r="HT10" s="513"/>
      <c r="HU10" s="513"/>
      <c r="HV10" s="513"/>
      <c r="HW10" s="513"/>
      <c r="HX10" s="513"/>
      <c r="HY10" s="513"/>
      <c r="HZ10" s="513"/>
      <c r="IA10" s="513"/>
      <c r="IB10" s="513"/>
      <c r="IC10" s="513"/>
      <c r="ID10" s="513"/>
      <c r="IE10" s="513"/>
      <c r="IF10" s="513"/>
      <c r="IG10" s="513"/>
      <c r="IH10" s="513"/>
      <c r="II10" s="513"/>
      <c r="IJ10" s="513"/>
      <c r="IK10" s="513"/>
      <c r="IL10" s="513"/>
      <c r="IM10" s="513"/>
      <c r="IN10" s="513"/>
      <c r="IO10" s="513"/>
      <c r="IP10" s="513"/>
      <c r="IQ10" s="513"/>
      <c r="IR10" s="513"/>
      <c r="IS10" s="513"/>
      <c r="IT10" s="513"/>
      <c r="IU10" s="513"/>
      <c r="IV10" s="513"/>
      <c r="IW10" s="513"/>
      <c r="IX10" s="513"/>
      <c r="IY10" s="513"/>
      <c r="IZ10" s="513"/>
    </row>
    <row r="11" spans="1:260" ht="20.100000000000001" customHeight="1">
      <c r="B11" s="479"/>
      <c r="C11" s="122"/>
      <c r="D11" s="123"/>
      <c r="E11" s="124"/>
      <c r="F11" s="123"/>
      <c r="G11" s="465">
        <f t="shared" si="9"/>
        <v>60</v>
      </c>
      <c r="H11" s="466" t="s">
        <v>64</v>
      </c>
      <c r="I11" s="464">
        <v>1</v>
      </c>
      <c r="J11" s="123"/>
      <c r="K11" s="97"/>
      <c r="L11" s="480"/>
      <c r="M11" s="188">
        <f t="shared" si="25"/>
        <v>0</v>
      </c>
      <c r="N11" s="189" t="str">
        <f t="shared" si="26"/>
        <v/>
      </c>
      <c r="O11" s="190" t="str">
        <f t="shared" si="27"/>
        <v/>
      </c>
      <c r="P11" s="190" t="str">
        <f t="shared" si="28"/>
        <v/>
      </c>
      <c r="Q11" s="191">
        <f t="shared" si="29"/>
        <v>0</v>
      </c>
      <c r="R11" s="191" t="str">
        <f t="shared" si="30"/>
        <v/>
      </c>
      <c r="S11" s="188" t="str">
        <f t="shared" si="31"/>
        <v/>
      </c>
      <c r="T11" s="192">
        <f t="shared" si="32"/>
        <v>0</v>
      </c>
      <c r="U11" s="366" t="s">
        <v>478</v>
      </c>
      <c r="V11" s="244"/>
      <c r="W11" s="259"/>
      <c r="X11" s="510"/>
      <c r="Y11" s="259" t="str">
        <f>'MATERIAL DATA'!Q10</f>
        <v>1.1 Basement retaining walls</v>
      </c>
      <c r="Z11" s="517">
        <f>SUMIF($E$6:$E$29,Y11,$N$6:$N$29)+SUMIF($E$6:$E$29,Y11,$O$6:$O$29)+SUMIF($E$6:$E$29,Y11,P$6:$P$29)</f>
        <v>0</v>
      </c>
      <c r="AA11" s="510"/>
      <c r="AB11" s="510"/>
      <c r="AC11" s="510" t="s">
        <v>458</v>
      </c>
      <c r="AD11" s="527">
        <f>SUM(Z13,Z15)</f>
        <v>0</v>
      </c>
      <c r="AE11" s="510"/>
      <c r="AF11" s="510" t="s">
        <v>16</v>
      </c>
      <c r="AG11" s="528">
        <f>SUMIF($B$6:$B$27,"Other",$BM$6:$BM$27)+SUMIF($C$6:$C$27,"Other_EPD",$BM$6:$BM$27)</f>
        <v>0</v>
      </c>
      <c r="AH11" s="510"/>
      <c r="AI11" s="510"/>
      <c r="AJ11" s="510" t="s">
        <v>345</v>
      </c>
      <c r="AK11" s="510">
        <f>SUMIF($B$6:$B$29,"Timber",$R$6:$R$29)+SUMIF($C$6:$C$29,"Timber_EPD",$R$6:$R$29)</f>
        <v>0</v>
      </c>
      <c r="AL11" s="510"/>
      <c r="AM11" s="516"/>
      <c r="AN11" s="517"/>
      <c r="AO11" s="517"/>
      <c r="AP11" s="517"/>
      <c r="AQ11" s="576"/>
      <c r="AR11" s="576"/>
      <c r="AS11" s="576"/>
      <c r="AT11" s="576"/>
      <c r="AU11" s="576"/>
      <c r="AV11" s="576"/>
      <c r="AW11" s="546"/>
      <c r="AX11" s="546"/>
      <c r="AY11" s="546"/>
      <c r="AZ11" s="546"/>
      <c r="BA11" s="546"/>
      <c r="BB11" s="546"/>
      <c r="BC11" s="546"/>
      <c r="BD11" s="546"/>
      <c r="BE11" s="546"/>
      <c r="BF11" s="546"/>
      <c r="BG11" s="545" t="str">
        <f t="shared" si="10"/>
        <v>ER</v>
      </c>
      <c r="BH11" s="545" t="str">
        <f t="shared" si="11"/>
        <v xml:space="preserve"> -  - </v>
      </c>
      <c r="BI11" s="545" t="str">
        <f t="shared" si="12"/>
        <v>No_Reinforcement</v>
      </c>
      <c r="BJ11" s="546" t="e">
        <f>VLOOKUP(BH11,'Lifecycle Material Data'!$A$5:$G$67,4,FALSE)</f>
        <v>#N/A</v>
      </c>
      <c r="BK11" s="546">
        <f>IFERROR(VLOOKUP(L11,'Custom Data'!$N$16:$P$36,3,FALSE),0)</f>
        <v>0</v>
      </c>
      <c r="BL11" s="246">
        <f t="shared" si="13"/>
        <v>0</v>
      </c>
      <c r="BM11" s="526" t="str">
        <f t="shared" si="33"/>
        <v>ER</v>
      </c>
      <c r="BN11" s="510" t="str">
        <f>IFERROR(VLOOKUP($BH11,'Lifecycle Material Data'!$A$5:$L$67,9,FALSE)*($BM11/1000)+VLOOKUP('Project Info'!$C$15,'Lifecycle Material Data'!$A$5:$L$67,9,FALSE)*($BL11/1000),"")</f>
        <v/>
      </c>
      <c r="BO11" s="510" t="str">
        <f>IFERROR(VLOOKUP($BH11,'Lifecycle Material Data'!$A$5:$L$67,10,FALSE)*($BM11/1000)+VLOOKUP('Project Info'!$C$15,'Lifecycle Material Data'!$A$5:$L$67,10,FALSE)*($BL11/1000),"")</f>
        <v/>
      </c>
      <c r="BP11" s="510" t="str">
        <f t="shared" si="34"/>
        <v/>
      </c>
      <c r="BQ11" s="510" t="str">
        <f>IF($J11='MATERIAL DATA'!$O$5,$K11, IF($J11='MATERIAL DATA'!$O$6,$K11/(1000*'Scheme 1'!$BJ11),""))</f>
        <v/>
      </c>
      <c r="BR11" s="510" t="str">
        <f>IFERROR(((VLOOKUP($BH11,'Lifecycle Material Data'!$A$5:$L$67,6,FALSE))*$BM11/1000+VLOOKUP('Project Info'!$C$15,'Lifecycle Material Data'!$A$5:$L$67,6,FALSE)*$BL11/1000),"")</f>
        <v/>
      </c>
      <c r="BS11" s="510" t="str">
        <f>IFERROR((VLOOKUP($BH11,'Lifecycle Material Data'!$A$5:$L$67,7,FALSE)*$BM11/1000++VLOOKUP('Project Info'!$C$15,'Lifecycle Material Data'!$A$5:$L$67,7,FALSE)*$BL11/1000),"")</f>
        <v/>
      </c>
      <c r="BT11" s="510" t="str">
        <f>IFERROR(VLOOKUP($BH11,'Lifecycle Material Data'!$A$5:$L$67,8,FALSE)*SUM(BR11,BS11,BU11,BV11),"")</f>
        <v/>
      </c>
      <c r="BU11" s="285" t="str">
        <f>IFERROR((VLOOKUP($BH11,'Lifecycle Material Data'!$A$5:$L$67,11,FALSE)*$BM11/1000++VLOOKUP('Project Info'!$C$15,'Lifecycle Material Data'!$A$5:$L$67,11,FALSE)*$BL11/1000),"")</f>
        <v/>
      </c>
      <c r="BV11" s="510">
        <f>IFERROR(IF(OR($B11="Timber",$C11="Timber_EPD"),VLOOKUP($BH11,'LIFECYCLE MATERIAL DATA Master'!$A$10:$N$68,5,FALSE)*$BM11,0),"")/1000</f>
        <v>0</v>
      </c>
      <c r="BW11" s="510" t="str">
        <f>IFERROR((VLOOKUP($BH11,'Lifecycle Material Data'!$A$5:$M$67,12,FALSE)*$BM11/1000++VLOOKUP('Project Info'!$C$15,'Lifecycle Material Data'!$A$5:$L$67,12,FALSE)*$BL11/1000),"")</f>
        <v/>
      </c>
      <c r="BX11" s="510"/>
      <c r="BY11" s="510" t="str">
        <f>Targets!A21</f>
        <v>LETI Commercial Target (228)</v>
      </c>
      <c r="BZ11" s="285" t="str">
        <f>Targets!B21</f>
        <v>Commercial</v>
      </c>
      <c r="CA11" s="285">
        <f>Targets!C21</f>
        <v>228</v>
      </c>
      <c r="CB11" s="510">
        <f>IFERROR(1+VLOOKUP($BH11,'Lifecycle Material Data'!$A$5:$L$67,8,FALSE),0)</f>
        <v>0</v>
      </c>
      <c r="CC11" s="244">
        <f t="shared" si="14"/>
        <v>0</v>
      </c>
      <c r="CD11" s="505">
        <f t="shared" si="35"/>
        <v>0</v>
      </c>
      <c r="CE11" s="244">
        <f t="shared" si="15"/>
        <v>1</v>
      </c>
      <c r="CF11" s="244"/>
      <c r="CG11" s="510"/>
      <c r="CH11" s="510">
        <v>0</v>
      </c>
      <c r="CI11" s="510">
        <f t="shared" si="16"/>
        <v>0</v>
      </c>
      <c r="CJ11" s="510">
        <f t="shared" si="16"/>
        <v>0</v>
      </c>
      <c r="CK11" s="510">
        <f t="shared" si="17"/>
        <v>0</v>
      </c>
      <c r="CL11" s="510">
        <f t="shared" si="17"/>
        <v>0</v>
      </c>
      <c r="CM11" s="510">
        <f t="shared" si="17"/>
        <v>0</v>
      </c>
      <c r="CN11" s="510">
        <f t="shared" si="17"/>
        <v>0</v>
      </c>
      <c r="CO11" s="510">
        <f t="shared" si="17"/>
        <v>0</v>
      </c>
      <c r="CP11" s="510">
        <f t="shared" si="17"/>
        <v>0</v>
      </c>
      <c r="CQ11" s="510">
        <f t="shared" si="17"/>
        <v>0</v>
      </c>
      <c r="CR11" s="510">
        <f t="shared" si="17"/>
        <v>0</v>
      </c>
      <c r="CS11" s="510">
        <f t="shared" si="17"/>
        <v>0</v>
      </c>
      <c r="CT11" s="510">
        <f t="shared" si="17"/>
        <v>0</v>
      </c>
      <c r="CU11" s="510">
        <f t="shared" si="17"/>
        <v>0</v>
      </c>
      <c r="CV11" s="510">
        <f t="shared" si="17"/>
        <v>0</v>
      </c>
      <c r="CW11" s="510">
        <f t="shared" si="17"/>
        <v>0</v>
      </c>
      <c r="CX11" s="510">
        <f t="shared" si="17"/>
        <v>0</v>
      </c>
      <c r="CY11" s="510">
        <f t="shared" si="17"/>
        <v>0</v>
      </c>
      <c r="CZ11" s="510">
        <f t="shared" si="17"/>
        <v>0</v>
      </c>
      <c r="DA11" s="510">
        <f t="shared" si="18"/>
        <v>0</v>
      </c>
      <c r="DB11" s="510">
        <f t="shared" si="18"/>
        <v>0</v>
      </c>
      <c r="DC11" s="510">
        <f t="shared" si="18"/>
        <v>0</v>
      </c>
      <c r="DD11" s="510">
        <f t="shared" si="18"/>
        <v>0</v>
      </c>
      <c r="DE11" s="510">
        <f t="shared" si="18"/>
        <v>0</v>
      </c>
      <c r="DF11" s="510">
        <f t="shared" si="18"/>
        <v>0</v>
      </c>
      <c r="DG11" s="510">
        <f t="shared" si="18"/>
        <v>0</v>
      </c>
      <c r="DH11" s="510">
        <f t="shared" si="18"/>
        <v>0</v>
      </c>
      <c r="DI11" s="510">
        <f t="shared" si="18"/>
        <v>0</v>
      </c>
      <c r="DJ11" s="510">
        <f t="shared" si="18"/>
        <v>0</v>
      </c>
      <c r="DK11" s="510">
        <f t="shared" si="18"/>
        <v>0</v>
      </c>
      <c r="DL11" s="510">
        <f t="shared" si="18"/>
        <v>0</v>
      </c>
      <c r="DM11" s="510">
        <f t="shared" si="18"/>
        <v>0</v>
      </c>
      <c r="DN11" s="510">
        <f t="shared" si="18"/>
        <v>0</v>
      </c>
      <c r="DO11" s="510">
        <f t="shared" si="18"/>
        <v>0</v>
      </c>
      <c r="DP11" s="510">
        <f t="shared" si="18"/>
        <v>0</v>
      </c>
      <c r="DQ11" s="510">
        <f t="shared" si="19"/>
        <v>0</v>
      </c>
      <c r="DR11" s="510">
        <f t="shared" si="19"/>
        <v>0</v>
      </c>
      <c r="DS11" s="510">
        <f t="shared" si="19"/>
        <v>0</v>
      </c>
      <c r="DT11" s="510">
        <f t="shared" si="19"/>
        <v>0</v>
      </c>
      <c r="DU11" s="510">
        <f t="shared" si="19"/>
        <v>0</v>
      </c>
      <c r="DV11" s="510">
        <f t="shared" si="19"/>
        <v>0</v>
      </c>
      <c r="DW11" s="510">
        <f t="shared" si="19"/>
        <v>0</v>
      </c>
      <c r="DX11" s="510">
        <f t="shared" si="19"/>
        <v>0</v>
      </c>
      <c r="DY11" s="510">
        <f t="shared" si="19"/>
        <v>0</v>
      </c>
      <c r="DZ11" s="510">
        <f t="shared" si="19"/>
        <v>0</v>
      </c>
      <c r="EA11" s="510">
        <f t="shared" si="19"/>
        <v>0</v>
      </c>
      <c r="EB11" s="510">
        <f t="shared" si="19"/>
        <v>0</v>
      </c>
      <c r="EC11" s="510">
        <f t="shared" si="19"/>
        <v>0</v>
      </c>
      <c r="ED11" s="510">
        <f t="shared" si="19"/>
        <v>0</v>
      </c>
      <c r="EE11" s="510">
        <f t="shared" si="19"/>
        <v>0</v>
      </c>
      <c r="EF11" s="510">
        <f t="shared" si="19"/>
        <v>0</v>
      </c>
      <c r="EG11" s="510">
        <f t="shared" si="20"/>
        <v>0</v>
      </c>
      <c r="EH11" s="510">
        <f t="shared" si="20"/>
        <v>0</v>
      </c>
      <c r="EI11" s="510">
        <f t="shared" si="20"/>
        <v>0</v>
      </c>
      <c r="EJ11" s="510">
        <f t="shared" si="20"/>
        <v>0</v>
      </c>
      <c r="EK11" s="510">
        <f t="shared" si="20"/>
        <v>0</v>
      </c>
      <c r="EL11" s="510">
        <f t="shared" si="20"/>
        <v>0</v>
      </c>
      <c r="EM11" s="510">
        <f t="shared" si="20"/>
        <v>0</v>
      </c>
      <c r="EN11" s="510">
        <f t="shared" si="20"/>
        <v>0</v>
      </c>
      <c r="EO11" s="510">
        <f t="shared" si="20"/>
        <v>0</v>
      </c>
      <c r="EP11" s="510">
        <f t="shared" si="20"/>
        <v>0</v>
      </c>
      <c r="EQ11" s="510">
        <f t="shared" si="20"/>
        <v>0</v>
      </c>
      <c r="ER11" s="510">
        <f t="shared" si="20"/>
        <v>0</v>
      </c>
      <c r="ES11" s="510">
        <f t="shared" si="20"/>
        <v>0</v>
      </c>
      <c r="ET11" s="510">
        <f t="shared" si="20"/>
        <v>0</v>
      </c>
      <c r="EU11" s="510">
        <f t="shared" si="20"/>
        <v>0</v>
      </c>
      <c r="EV11" s="510">
        <f t="shared" si="20"/>
        <v>0</v>
      </c>
      <c r="EW11" s="510">
        <f t="shared" si="21"/>
        <v>0</v>
      </c>
      <c r="EX11" s="510">
        <f t="shared" si="21"/>
        <v>0</v>
      </c>
      <c r="EY11" s="510">
        <f t="shared" si="21"/>
        <v>0</v>
      </c>
      <c r="EZ11" s="510">
        <f t="shared" si="21"/>
        <v>0</v>
      </c>
      <c r="FA11" s="510">
        <f t="shared" si="21"/>
        <v>0</v>
      </c>
      <c r="FB11" s="510">
        <f t="shared" si="21"/>
        <v>0</v>
      </c>
      <c r="FC11" s="510">
        <f t="shared" si="21"/>
        <v>0</v>
      </c>
      <c r="FD11" s="510">
        <f t="shared" si="21"/>
        <v>0</v>
      </c>
      <c r="FE11" s="510">
        <f t="shared" si="21"/>
        <v>0</v>
      </c>
      <c r="FF11" s="510">
        <f t="shared" si="21"/>
        <v>0</v>
      </c>
      <c r="FG11" s="510">
        <f t="shared" si="21"/>
        <v>0</v>
      </c>
      <c r="FH11" s="510">
        <f t="shared" si="21"/>
        <v>0</v>
      </c>
      <c r="FI11" s="510">
        <f t="shared" si="21"/>
        <v>0</v>
      </c>
      <c r="FJ11" s="510">
        <f t="shared" si="21"/>
        <v>0</v>
      </c>
      <c r="FK11" s="510">
        <f t="shared" si="21"/>
        <v>0</v>
      </c>
      <c r="FL11" s="510">
        <f t="shared" si="21"/>
        <v>0</v>
      </c>
      <c r="FM11" s="510">
        <f t="shared" si="22"/>
        <v>0</v>
      </c>
      <c r="FN11" s="510">
        <f t="shared" si="22"/>
        <v>0</v>
      </c>
      <c r="FO11" s="510">
        <f t="shared" si="22"/>
        <v>0</v>
      </c>
      <c r="FP11" s="510">
        <f t="shared" si="22"/>
        <v>0</v>
      </c>
      <c r="FQ11" s="510">
        <f t="shared" si="22"/>
        <v>0</v>
      </c>
      <c r="FR11" s="510">
        <f t="shared" si="22"/>
        <v>0</v>
      </c>
      <c r="FS11" s="510">
        <f t="shared" si="22"/>
        <v>0</v>
      </c>
      <c r="FT11" s="510">
        <f t="shared" si="22"/>
        <v>0</v>
      </c>
      <c r="FU11" s="510">
        <f t="shared" si="22"/>
        <v>0</v>
      </c>
      <c r="FV11" s="510">
        <f t="shared" si="22"/>
        <v>0</v>
      </c>
      <c r="FW11" s="510">
        <f t="shared" si="22"/>
        <v>0</v>
      </c>
      <c r="FX11" s="510">
        <f t="shared" si="22"/>
        <v>0</v>
      </c>
      <c r="FY11" s="510">
        <f t="shared" si="22"/>
        <v>0</v>
      </c>
      <c r="FZ11" s="510">
        <f t="shared" si="22"/>
        <v>0</v>
      </c>
      <c r="GA11" s="510">
        <f t="shared" si="22"/>
        <v>0</v>
      </c>
      <c r="GB11" s="510">
        <f t="shared" si="22"/>
        <v>0</v>
      </c>
      <c r="GC11" s="510">
        <f t="shared" si="23"/>
        <v>0</v>
      </c>
      <c r="GD11" s="510">
        <f t="shared" si="23"/>
        <v>0</v>
      </c>
      <c r="GE11" s="510">
        <f t="shared" si="23"/>
        <v>0</v>
      </c>
      <c r="GF11" s="510">
        <f t="shared" si="23"/>
        <v>0</v>
      </c>
      <c r="GG11" s="510">
        <f t="shared" si="23"/>
        <v>0</v>
      </c>
      <c r="GH11" s="510">
        <f t="shared" si="23"/>
        <v>0</v>
      </c>
      <c r="GI11" s="510">
        <f t="shared" si="23"/>
        <v>0</v>
      </c>
      <c r="GJ11" s="510">
        <f t="shared" si="23"/>
        <v>0</v>
      </c>
      <c r="GK11" s="510">
        <f t="shared" si="23"/>
        <v>0</v>
      </c>
      <c r="GL11" s="510">
        <f t="shared" si="23"/>
        <v>0</v>
      </c>
      <c r="GM11" s="510">
        <f t="shared" si="23"/>
        <v>0</v>
      </c>
      <c r="GN11" s="510">
        <f t="shared" si="23"/>
        <v>0</v>
      </c>
      <c r="GO11" s="510">
        <f t="shared" si="23"/>
        <v>0</v>
      </c>
      <c r="GP11" s="510">
        <f t="shared" si="23"/>
        <v>0</v>
      </c>
      <c r="GQ11" s="510">
        <f t="shared" si="23"/>
        <v>0</v>
      </c>
      <c r="GR11" s="510">
        <f t="shared" si="23"/>
        <v>0</v>
      </c>
      <c r="GS11" s="510">
        <f t="shared" si="24"/>
        <v>0</v>
      </c>
      <c r="GT11" s="510">
        <f t="shared" si="24"/>
        <v>0</v>
      </c>
      <c r="GU11" s="510">
        <f t="shared" si="24"/>
        <v>0</v>
      </c>
      <c r="GV11" s="510">
        <f t="shared" si="24"/>
        <v>0</v>
      </c>
      <c r="GW11" s="510">
        <f t="shared" si="24"/>
        <v>0</v>
      </c>
      <c r="GX11" s="510">
        <f t="shared" si="24"/>
        <v>0</v>
      </c>
      <c r="GY11" s="510">
        <f t="shared" si="24"/>
        <v>0</v>
      </c>
      <c r="GZ11" s="510">
        <f t="shared" si="24"/>
        <v>0</v>
      </c>
      <c r="HA11" s="510">
        <f t="shared" si="24"/>
        <v>0</v>
      </c>
      <c r="HB11" s="106"/>
      <c r="HC11" s="106"/>
      <c r="HD11" s="106"/>
      <c r="HE11" s="106"/>
      <c r="HF11" s="513"/>
      <c r="HG11" s="513"/>
      <c r="HH11" s="513"/>
      <c r="HI11" s="513"/>
      <c r="HJ11" s="513"/>
      <c r="HK11" s="513"/>
      <c r="HL11" s="513"/>
      <c r="HM11" s="513"/>
      <c r="HN11" s="513"/>
      <c r="HO11" s="513"/>
      <c r="HP11" s="513"/>
      <c r="HQ11" s="513"/>
      <c r="HR11" s="513"/>
      <c r="HS11" s="513"/>
      <c r="HT11" s="513"/>
      <c r="HU11" s="513"/>
      <c r="HV11" s="513"/>
      <c r="HW11" s="513"/>
      <c r="HX11" s="513"/>
      <c r="HY11" s="513"/>
      <c r="HZ11" s="513"/>
      <c r="IA11" s="513"/>
      <c r="IB11" s="513"/>
      <c r="IC11" s="513"/>
      <c r="ID11" s="513"/>
      <c r="IE11" s="513"/>
      <c r="IF11" s="513"/>
      <c r="IG11" s="513"/>
      <c r="IH11" s="513"/>
      <c r="II11" s="513"/>
      <c r="IJ11" s="513"/>
      <c r="IK11" s="513"/>
      <c r="IL11" s="513"/>
      <c r="IM11" s="513"/>
      <c r="IN11" s="513"/>
      <c r="IO11" s="513"/>
      <c r="IP11" s="513"/>
      <c r="IQ11" s="513"/>
      <c r="IR11" s="513"/>
      <c r="IS11" s="513"/>
      <c r="IT11" s="513"/>
      <c r="IU11" s="513"/>
      <c r="IV11" s="513"/>
      <c r="IW11" s="513"/>
      <c r="IX11" s="513"/>
      <c r="IY11" s="513"/>
      <c r="IZ11" s="513"/>
    </row>
    <row r="12" spans="1:260" ht="20.100000000000001" customHeight="1">
      <c r="B12" s="479"/>
      <c r="C12" s="122"/>
      <c r="D12" s="123"/>
      <c r="E12" s="124"/>
      <c r="F12" s="123"/>
      <c r="G12" s="465">
        <f t="shared" si="9"/>
        <v>60</v>
      </c>
      <c r="H12" s="466" t="s">
        <v>64</v>
      </c>
      <c r="I12" s="464">
        <v>1</v>
      </c>
      <c r="J12" s="123"/>
      <c r="K12" s="97"/>
      <c r="L12" s="480"/>
      <c r="M12" s="188">
        <f t="shared" si="25"/>
        <v>0</v>
      </c>
      <c r="N12" s="189" t="str">
        <f t="shared" si="26"/>
        <v/>
      </c>
      <c r="O12" s="190" t="str">
        <f t="shared" si="27"/>
        <v/>
      </c>
      <c r="P12" s="190" t="str">
        <f t="shared" si="28"/>
        <v/>
      </c>
      <c r="Q12" s="191">
        <f t="shared" si="29"/>
        <v>0</v>
      </c>
      <c r="R12" s="191" t="str">
        <f t="shared" si="30"/>
        <v/>
      </c>
      <c r="S12" s="188" t="str">
        <f t="shared" si="31"/>
        <v/>
      </c>
      <c r="T12" s="192">
        <f t="shared" si="32"/>
        <v>0</v>
      </c>
      <c r="U12" s="366" t="s">
        <v>478</v>
      </c>
      <c r="V12" s="244"/>
      <c r="W12" s="259"/>
      <c r="X12" s="510"/>
      <c r="Y12" s="259" t="str">
        <f>'MATERIAL DATA'!Q11</f>
        <v>2.1 Frame</v>
      </c>
      <c r="Z12" s="517">
        <f>SUMIF($E$6:$E$29,Y12,$N$6:$N$29)+SUMIF($E$6:$E$29,Y12,$O$6:$O$29)+SUMIF($E$6:$E$29,Y12,P$6:$P$29)</f>
        <v>0</v>
      </c>
      <c r="AA12" s="510"/>
      <c r="AB12" s="510"/>
      <c r="AC12" s="510" t="s">
        <v>459</v>
      </c>
      <c r="AD12" s="527">
        <f>SUM(Z18,Z17)</f>
        <v>0</v>
      </c>
      <c r="AE12" s="510"/>
      <c r="AF12" s="510"/>
      <c r="AG12" s="510"/>
      <c r="AH12" s="510"/>
      <c r="AI12" s="510"/>
      <c r="AJ12" s="510" t="s">
        <v>674</v>
      </c>
      <c r="AK12" s="510">
        <f>SUMIF($B$6:$B$29,"Timber",$T$6:$T$29)+SUMIF($C$6:$C$29,"Timber_EPD",$T$6:$T$29)</f>
        <v>0</v>
      </c>
      <c r="AL12" s="510"/>
      <c r="AM12" s="510"/>
      <c r="AN12" s="510"/>
      <c r="AO12" s="246"/>
      <c r="AP12" s="246"/>
      <c r="AQ12" s="546"/>
      <c r="AR12" s="546"/>
      <c r="AS12" s="546"/>
      <c r="AT12" s="546"/>
      <c r="AU12" s="546"/>
      <c r="AV12" s="513"/>
      <c r="AW12" s="513"/>
      <c r="AX12" s="513"/>
      <c r="AY12" s="513"/>
      <c r="AZ12" s="546"/>
      <c r="BA12" s="546"/>
      <c r="BB12" s="546"/>
      <c r="BC12" s="546"/>
      <c r="BD12" s="546"/>
      <c r="BE12" s="546"/>
      <c r="BF12" s="513"/>
      <c r="BG12" s="545" t="str">
        <f t="shared" si="10"/>
        <v>ER</v>
      </c>
      <c r="BH12" s="545" t="str">
        <f t="shared" si="11"/>
        <v xml:space="preserve"> -  - </v>
      </c>
      <c r="BI12" s="545" t="str">
        <f t="shared" si="12"/>
        <v>No_Reinforcement</v>
      </c>
      <c r="BJ12" s="546" t="e">
        <f>VLOOKUP(BH12,'Lifecycle Material Data'!$A$5:$G$67,4,FALSE)</f>
        <v>#N/A</v>
      </c>
      <c r="BK12" s="546">
        <f>IFERROR(VLOOKUP(L12,'Custom Data'!$N$16:$P$36,3,FALSE),0)</f>
        <v>0</v>
      </c>
      <c r="BL12" s="246">
        <f t="shared" si="13"/>
        <v>0</v>
      </c>
      <c r="BM12" s="526" t="str">
        <f t="shared" si="33"/>
        <v>ER</v>
      </c>
      <c r="BN12" s="510" t="str">
        <f>IFERROR(VLOOKUP($BH12,'Lifecycle Material Data'!$A$5:$L$67,9,FALSE)*($BM12/1000)+VLOOKUP('Project Info'!$C$15,'Lifecycle Material Data'!$A$5:$L$67,9,FALSE)*($BL12/1000),"")</f>
        <v/>
      </c>
      <c r="BO12" s="510" t="str">
        <f>IFERROR(VLOOKUP($BH12,'Lifecycle Material Data'!$A$5:$L$67,10,FALSE)*($BM12/1000)+VLOOKUP('Project Info'!$C$15,'Lifecycle Material Data'!$A$5:$L$67,10,FALSE)*($BL12/1000),"")</f>
        <v/>
      </c>
      <c r="BP12" s="510" t="str">
        <f t="shared" si="34"/>
        <v/>
      </c>
      <c r="BQ12" s="510" t="str">
        <f>IF($J12='MATERIAL DATA'!$O$5,$K12, IF($J12='MATERIAL DATA'!$O$6,$K12/(1000*'Scheme 1'!$BJ12),""))</f>
        <v/>
      </c>
      <c r="BR12" s="510" t="str">
        <f>IFERROR(((VLOOKUP($BH12,'Lifecycle Material Data'!$A$5:$L$67,6,FALSE))*$BM12/1000+VLOOKUP('Project Info'!$C$15,'Lifecycle Material Data'!$A$5:$L$67,6,FALSE)*$BL12/1000),"")</f>
        <v/>
      </c>
      <c r="BS12" s="510" t="str">
        <f>IFERROR((VLOOKUP($BH12,'Lifecycle Material Data'!$A$5:$L$67,7,FALSE)*$BM12/1000++VLOOKUP('Project Info'!$C$15,'Lifecycle Material Data'!$A$5:$L$67,7,FALSE)*$BL12/1000),"")</f>
        <v/>
      </c>
      <c r="BT12" s="510" t="str">
        <f>IFERROR(VLOOKUP($BH12,'Lifecycle Material Data'!$A$5:$L$67,8,FALSE)*SUM(BR12,BS12,BU12,BV12),"")</f>
        <v/>
      </c>
      <c r="BU12" s="285" t="str">
        <f>IFERROR((VLOOKUP($BH12,'Lifecycle Material Data'!$A$5:$L$67,11,FALSE)*$BM12/1000++VLOOKUP('Project Info'!$C$15,'Lifecycle Material Data'!$A$5:$L$67,11,FALSE)*$BL12/1000),"")</f>
        <v/>
      </c>
      <c r="BV12" s="510">
        <f>IFERROR(IF(OR($B12="Timber",$C12="Timber_EPD"),VLOOKUP($BH12,'LIFECYCLE MATERIAL DATA Master'!$A$10:$N$68,5,FALSE)*$BM12,0),"")/1000</f>
        <v>0</v>
      </c>
      <c r="BW12" s="510" t="str">
        <f>IFERROR((VLOOKUP($BH12,'Lifecycle Material Data'!$A$5:$M$67,12,FALSE)*$BM12/1000++VLOOKUP('Project Info'!$C$15,'Lifecycle Material Data'!$A$5:$L$67,12,FALSE)*$BL12/1000),"")</f>
        <v/>
      </c>
      <c r="BX12" s="510"/>
      <c r="BY12" s="510"/>
      <c r="BZ12" s="510"/>
      <c r="CA12" s="510"/>
      <c r="CB12" s="510">
        <f>IFERROR(1+VLOOKUP($BH12,'Lifecycle Material Data'!$A$5:$L$67,8,FALSE),0)</f>
        <v>0</v>
      </c>
      <c r="CC12" s="244">
        <f t="shared" si="14"/>
        <v>0</v>
      </c>
      <c r="CD12" s="505">
        <f t="shared" si="35"/>
        <v>0</v>
      </c>
      <c r="CE12" s="244">
        <f t="shared" si="15"/>
        <v>1</v>
      </c>
      <c r="CF12" s="244"/>
      <c r="CG12" s="510"/>
      <c r="CH12" s="510">
        <v>0</v>
      </c>
      <c r="CI12" s="510">
        <f t="shared" si="16"/>
        <v>0</v>
      </c>
      <c r="CJ12" s="510">
        <f t="shared" si="16"/>
        <v>0</v>
      </c>
      <c r="CK12" s="510">
        <f t="shared" si="17"/>
        <v>0</v>
      </c>
      <c r="CL12" s="510">
        <f t="shared" si="17"/>
        <v>0</v>
      </c>
      <c r="CM12" s="510">
        <f t="shared" si="17"/>
        <v>0</v>
      </c>
      <c r="CN12" s="510">
        <f t="shared" si="17"/>
        <v>0</v>
      </c>
      <c r="CO12" s="510">
        <f t="shared" si="17"/>
        <v>0</v>
      </c>
      <c r="CP12" s="510">
        <f t="shared" si="17"/>
        <v>0</v>
      </c>
      <c r="CQ12" s="510">
        <f t="shared" si="17"/>
        <v>0</v>
      </c>
      <c r="CR12" s="510">
        <f t="shared" si="17"/>
        <v>0</v>
      </c>
      <c r="CS12" s="510">
        <f t="shared" si="17"/>
        <v>0</v>
      </c>
      <c r="CT12" s="510">
        <f t="shared" si="17"/>
        <v>0</v>
      </c>
      <c r="CU12" s="510">
        <f t="shared" si="17"/>
        <v>0</v>
      </c>
      <c r="CV12" s="510">
        <f t="shared" si="17"/>
        <v>0</v>
      </c>
      <c r="CW12" s="510">
        <f t="shared" si="17"/>
        <v>0</v>
      </c>
      <c r="CX12" s="510">
        <f t="shared" si="17"/>
        <v>0</v>
      </c>
      <c r="CY12" s="510">
        <f t="shared" si="17"/>
        <v>0</v>
      </c>
      <c r="CZ12" s="510">
        <f t="shared" si="17"/>
        <v>0</v>
      </c>
      <c r="DA12" s="510">
        <f t="shared" si="18"/>
        <v>0</v>
      </c>
      <c r="DB12" s="510">
        <f t="shared" si="18"/>
        <v>0</v>
      </c>
      <c r="DC12" s="510">
        <f t="shared" si="18"/>
        <v>0</v>
      </c>
      <c r="DD12" s="510">
        <f t="shared" si="18"/>
        <v>0</v>
      </c>
      <c r="DE12" s="510">
        <f t="shared" si="18"/>
        <v>0</v>
      </c>
      <c r="DF12" s="510">
        <f t="shared" si="18"/>
        <v>0</v>
      </c>
      <c r="DG12" s="510">
        <f t="shared" si="18"/>
        <v>0</v>
      </c>
      <c r="DH12" s="510">
        <f t="shared" si="18"/>
        <v>0</v>
      </c>
      <c r="DI12" s="510">
        <f t="shared" si="18"/>
        <v>0</v>
      </c>
      <c r="DJ12" s="510">
        <f t="shared" si="18"/>
        <v>0</v>
      </c>
      <c r="DK12" s="510">
        <f t="shared" si="18"/>
        <v>0</v>
      </c>
      <c r="DL12" s="510">
        <f t="shared" si="18"/>
        <v>0</v>
      </c>
      <c r="DM12" s="510">
        <f t="shared" si="18"/>
        <v>0</v>
      </c>
      <c r="DN12" s="510">
        <f t="shared" si="18"/>
        <v>0</v>
      </c>
      <c r="DO12" s="510">
        <f t="shared" si="18"/>
        <v>0</v>
      </c>
      <c r="DP12" s="510">
        <f t="shared" si="18"/>
        <v>0</v>
      </c>
      <c r="DQ12" s="510">
        <f t="shared" si="19"/>
        <v>0</v>
      </c>
      <c r="DR12" s="510">
        <f t="shared" si="19"/>
        <v>0</v>
      </c>
      <c r="DS12" s="510">
        <f t="shared" si="19"/>
        <v>0</v>
      </c>
      <c r="DT12" s="510">
        <f t="shared" si="19"/>
        <v>0</v>
      </c>
      <c r="DU12" s="510">
        <f t="shared" si="19"/>
        <v>0</v>
      </c>
      <c r="DV12" s="510">
        <f t="shared" si="19"/>
        <v>0</v>
      </c>
      <c r="DW12" s="510">
        <f t="shared" si="19"/>
        <v>0</v>
      </c>
      <c r="DX12" s="510">
        <f t="shared" si="19"/>
        <v>0</v>
      </c>
      <c r="DY12" s="510">
        <f t="shared" si="19"/>
        <v>0</v>
      </c>
      <c r="DZ12" s="510">
        <f t="shared" si="19"/>
        <v>0</v>
      </c>
      <c r="EA12" s="510">
        <f t="shared" si="19"/>
        <v>0</v>
      </c>
      <c r="EB12" s="510">
        <f t="shared" si="19"/>
        <v>0</v>
      </c>
      <c r="EC12" s="510">
        <f t="shared" si="19"/>
        <v>0</v>
      </c>
      <c r="ED12" s="510">
        <f t="shared" si="19"/>
        <v>0</v>
      </c>
      <c r="EE12" s="510">
        <f t="shared" si="19"/>
        <v>0</v>
      </c>
      <c r="EF12" s="510">
        <f t="shared" si="19"/>
        <v>0</v>
      </c>
      <c r="EG12" s="510">
        <f t="shared" si="20"/>
        <v>0</v>
      </c>
      <c r="EH12" s="510">
        <f t="shared" si="20"/>
        <v>0</v>
      </c>
      <c r="EI12" s="510">
        <f t="shared" si="20"/>
        <v>0</v>
      </c>
      <c r="EJ12" s="510">
        <f t="shared" si="20"/>
        <v>0</v>
      </c>
      <c r="EK12" s="510">
        <f t="shared" si="20"/>
        <v>0</v>
      </c>
      <c r="EL12" s="510">
        <f t="shared" si="20"/>
        <v>0</v>
      </c>
      <c r="EM12" s="510">
        <f t="shared" si="20"/>
        <v>0</v>
      </c>
      <c r="EN12" s="510">
        <f t="shared" si="20"/>
        <v>0</v>
      </c>
      <c r="EO12" s="510">
        <f t="shared" si="20"/>
        <v>0</v>
      </c>
      <c r="EP12" s="510">
        <f t="shared" si="20"/>
        <v>0</v>
      </c>
      <c r="EQ12" s="510">
        <f t="shared" si="20"/>
        <v>0</v>
      </c>
      <c r="ER12" s="510">
        <f t="shared" si="20"/>
        <v>0</v>
      </c>
      <c r="ES12" s="510">
        <f t="shared" si="20"/>
        <v>0</v>
      </c>
      <c r="ET12" s="510">
        <f t="shared" si="20"/>
        <v>0</v>
      </c>
      <c r="EU12" s="510">
        <f t="shared" si="20"/>
        <v>0</v>
      </c>
      <c r="EV12" s="510">
        <f t="shared" si="20"/>
        <v>0</v>
      </c>
      <c r="EW12" s="510">
        <f t="shared" si="21"/>
        <v>0</v>
      </c>
      <c r="EX12" s="510">
        <f t="shared" si="21"/>
        <v>0</v>
      </c>
      <c r="EY12" s="510">
        <f t="shared" si="21"/>
        <v>0</v>
      </c>
      <c r="EZ12" s="510">
        <f t="shared" si="21"/>
        <v>0</v>
      </c>
      <c r="FA12" s="510">
        <f t="shared" si="21"/>
        <v>0</v>
      </c>
      <c r="FB12" s="510">
        <f t="shared" si="21"/>
        <v>0</v>
      </c>
      <c r="FC12" s="510">
        <f t="shared" si="21"/>
        <v>0</v>
      </c>
      <c r="FD12" s="510">
        <f t="shared" si="21"/>
        <v>0</v>
      </c>
      <c r="FE12" s="510">
        <f t="shared" si="21"/>
        <v>0</v>
      </c>
      <c r="FF12" s="510">
        <f t="shared" si="21"/>
        <v>0</v>
      </c>
      <c r="FG12" s="510">
        <f t="shared" si="21"/>
        <v>0</v>
      </c>
      <c r="FH12" s="510">
        <f t="shared" si="21"/>
        <v>0</v>
      </c>
      <c r="FI12" s="510">
        <f t="shared" si="21"/>
        <v>0</v>
      </c>
      <c r="FJ12" s="510">
        <f t="shared" si="21"/>
        <v>0</v>
      </c>
      <c r="FK12" s="510">
        <f t="shared" si="21"/>
        <v>0</v>
      </c>
      <c r="FL12" s="510">
        <f t="shared" si="21"/>
        <v>0</v>
      </c>
      <c r="FM12" s="510">
        <f t="shared" si="22"/>
        <v>0</v>
      </c>
      <c r="FN12" s="510">
        <f t="shared" si="22"/>
        <v>0</v>
      </c>
      <c r="FO12" s="510">
        <f t="shared" si="22"/>
        <v>0</v>
      </c>
      <c r="FP12" s="510">
        <f t="shared" si="22"/>
        <v>0</v>
      </c>
      <c r="FQ12" s="510">
        <f t="shared" si="22"/>
        <v>0</v>
      </c>
      <c r="FR12" s="510">
        <f t="shared" si="22"/>
        <v>0</v>
      </c>
      <c r="FS12" s="510">
        <f t="shared" si="22"/>
        <v>0</v>
      </c>
      <c r="FT12" s="510">
        <f t="shared" si="22"/>
        <v>0</v>
      </c>
      <c r="FU12" s="510">
        <f t="shared" si="22"/>
        <v>0</v>
      </c>
      <c r="FV12" s="510">
        <f t="shared" si="22"/>
        <v>0</v>
      </c>
      <c r="FW12" s="510">
        <f t="shared" si="22"/>
        <v>0</v>
      </c>
      <c r="FX12" s="510">
        <f t="shared" si="22"/>
        <v>0</v>
      </c>
      <c r="FY12" s="510">
        <f t="shared" si="22"/>
        <v>0</v>
      </c>
      <c r="FZ12" s="510">
        <f t="shared" si="22"/>
        <v>0</v>
      </c>
      <c r="GA12" s="510">
        <f t="shared" si="22"/>
        <v>0</v>
      </c>
      <c r="GB12" s="510">
        <f t="shared" si="22"/>
        <v>0</v>
      </c>
      <c r="GC12" s="510">
        <f t="shared" si="23"/>
        <v>0</v>
      </c>
      <c r="GD12" s="510">
        <f t="shared" si="23"/>
        <v>0</v>
      </c>
      <c r="GE12" s="510">
        <f t="shared" si="23"/>
        <v>0</v>
      </c>
      <c r="GF12" s="510">
        <f t="shared" si="23"/>
        <v>0</v>
      </c>
      <c r="GG12" s="510">
        <f t="shared" si="23"/>
        <v>0</v>
      </c>
      <c r="GH12" s="510">
        <f t="shared" si="23"/>
        <v>0</v>
      </c>
      <c r="GI12" s="510">
        <f t="shared" si="23"/>
        <v>0</v>
      </c>
      <c r="GJ12" s="510">
        <f t="shared" si="23"/>
        <v>0</v>
      </c>
      <c r="GK12" s="510">
        <f t="shared" si="23"/>
        <v>0</v>
      </c>
      <c r="GL12" s="510">
        <f t="shared" si="23"/>
        <v>0</v>
      </c>
      <c r="GM12" s="510">
        <f t="shared" si="23"/>
        <v>0</v>
      </c>
      <c r="GN12" s="510">
        <f t="shared" si="23"/>
        <v>0</v>
      </c>
      <c r="GO12" s="510">
        <f t="shared" si="23"/>
        <v>0</v>
      </c>
      <c r="GP12" s="510">
        <f t="shared" si="23"/>
        <v>0</v>
      </c>
      <c r="GQ12" s="510">
        <f t="shared" si="23"/>
        <v>0</v>
      </c>
      <c r="GR12" s="510">
        <f t="shared" si="23"/>
        <v>0</v>
      </c>
      <c r="GS12" s="510">
        <f t="shared" si="24"/>
        <v>0</v>
      </c>
      <c r="GT12" s="510">
        <f t="shared" si="24"/>
        <v>0</v>
      </c>
      <c r="GU12" s="510">
        <f t="shared" si="24"/>
        <v>0</v>
      </c>
      <c r="GV12" s="510">
        <f t="shared" si="24"/>
        <v>0</v>
      </c>
      <c r="GW12" s="510">
        <f t="shared" si="24"/>
        <v>0</v>
      </c>
      <c r="GX12" s="510">
        <f t="shared" si="24"/>
        <v>0</v>
      </c>
      <c r="GY12" s="510">
        <f t="shared" si="24"/>
        <v>0</v>
      </c>
      <c r="GZ12" s="510">
        <f t="shared" si="24"/>
        <v>0</v>
      </c>
      <c r="HA12" s="510">
        <f t="shared" si="24"/>
        <v>0</v>
      </c>
      <c r="HB12" s="106"/>
      <c r="HC12" s="106"/>
      <c r="HD12" s="106"/>
      <c r="HE12" s="106"/>
      <c r="HF12" s="513"/>
      <c r="HG12" s="513"/>
      <c r="HH12" s="513"/>
      <c r="HI12" s="513"/>
      <c r="HJ12" s="513"/>
      <c r="HK12" s="513"/>
      <c r="HL12" s="513"/>
      <c r="HM12" s="513"/>
      <c r="HN12" s="513"/>
      <c r="HO12" s="513"/>
      <c r="HP12" s="513"/>
      <c r="HQ12" s="513"/>
      <c r="HR12" s="513"/>
      <c r="HS12" s="513"/>
      <c r="HT12" s="513"/>
      <c r="HU12" s="513"/>
      <c r="HV12" s="513"/>
      <c r="HW12" s="513"/>
      <c r="HX12" s="513"/>
      <c r="HY12" s="513"/>
      <c r="HZ12" s="513"/>
      <c r="IA12" s="513"/>
      <c r="IB12" s="513"/>
      <c r="IC12" s="513"/>
      <c r="ID12" s="513"/>
      <c r="IE12" s="513"/>
      <c r="IF12" s="513"/>
      <c r="IG12" s="513"/>
      <c r="IH12" s="513"/>
      <c r="II12" s="513"/>
      <c r="IJ12" s="513"/>
      <c r="IK12" s="513"/>
      <c r="IL12" s="513"/>
      <c r="IM12" s="513"/>
      <c r="IN12" s="513"/>
      <c r="IO12" s="513"/>
      <c r="IP12" s="513"/>
      <c r="IQ12" s="513"/>
      <c r="IR12" s="513"/>
      <c r="IS12" s="513"/>
      <c r="IT12" s="513"/>
      <c r="IU12" s="513"/>
      <c r="IV12" s="513"/>
      <c r="IW12" s="513"/>
      <c r="IX12" s="513"/>
      <c r="IY12" s="513"/>
      <c r="IZ12" s="513"/>
    </row>
    <row r="13" spans="1:260" ht="20.100000000000001" customHeight="1">
      <c r="B13" s="479"/>
      <c r="C13" s="122"/>
      <c r="D13" s="123"/>
      <c r="E13" s="124"/>
      <c r="F13" s="123"/>
      <c r="G13" s="465">
        <f t="shared" si="9"/>
        <v>60</v>
      </c>
      <c r="H13" s="466" t="s">
        <v>64</v>
      </c>
      <c r="I13" s="464">
        <v>1</v>
      </c>
      <c r="J13" s="123"/>
      <c r="K13" s="97"/>
      <c r="L13" s="480"/>
      <c r="M13" s="188">
        <f t="shared" si="25"/>
        <v>0</v>
      </c>
      <c r="N13" s="189" t="str">
        <f t="shared" si="26"/>
        <v/>
      </c>
      <c r="O13" s="190" t="str">
        <f t="shared" si="27"/>
        <v/>
      </c>
      <c r="P13" s="190" t="str">
        <f t="shared" si="28"/>
        <v/>
      </c>
      <c r="Q13" s="191">
        <f t="shared" si="29"/>
        <v>0</v>
      </c>
      <c r="R13" s="191" t="str">
        <f t="shared" si="30"/>
        <v/>
      </c>
      <c r="S13" s="188" t="str">
        <f t="shared" si="31"/>
        <v/>
      </c>
      <c r="T13" s="192">
        <f t="shared" si="32"/>
        <v>0</v>
      </c>
      <c r="U13" s="366" t="s">
        <v>478</v>
      </c>
      <c r="V13" s="244"/>
      <c r="W13" s="259"/>
      <c r="X13" s="510"/>
      <c r="Y13" s="259" t="str">
        <f>'MATERIAL DATA'!Q12</f>
        <v>2.2 Upper floors/slabs</v>
      </c>
      <c r="Z13" s="517">
        <f>SUMIF($E$6:$E$29,Y13,$N$6:$N$29)+SUMIF($E$6:$E$29,Y13,$O$6:$O$29)+SUMIF($E$6:$E$29,Y13,P$6:$P$29)</f>
        <v>0</v>
      </c>
      <c r="AA13" s="510"/>
      <c r="AB13" s="510"/>
      <c r="AC13" s="510" t="s">
        <v>16</v>
      </c>
      <c r="AD13" s="517">
        <f>SUM(Z16,Z19,Z20,Z21,Z22)</f>
        <v>0</v>
      </c>
      <c r="AE13" s="510"/>
      <c r="AF13" s="510"/>
      <c r="AG13" s="510"/>
      <c r="AH13" s="246"/>
      <c r="AI13" s="510"/>
      <c r="AJ13" s="510" t="s">
        <v>347</v>
      </c>
      <c r="AK13" s="510">
        <f>SUMIFS($N$6:$N$29,$B$6:$B$29,"&lt;&gt;Timber",$C$6:$C$29,"&lt;&gt;Timber_EPD")</f>
        <v>0</v>
      </c>
      <c r="AL13" s="510"/>
      <c r="AM13" s="510"/>
      <c r="AN13" s="517"/>
      <c r="AO13" s="517"/>
      <c r="AP13" s="517"/>
      <c r="AQ13" s="576"/>
      <c r="AR13" s="576"/>
      <c r="AS13" s="576"/>
      <c r="AT13" s="576"/>
      <c r="AU13" s="576"/>
      <c r="AV13" s="576"/>
      <c r="AW13" s="513"/>
      <c r="AX13" s="513"/>
      <c r="AY13" s="513"/>
      <c r="AZ13" s="546"/>
      <c r="BA13" s="546"/>
      <c r="BB13" s="546"/>
      <c r="BC13" s="546"/>
      <c r="BD13" s="546"/>
      <c r="BE13" s="546"/>
      <c r="BF13" s="513"/>
      <c r="BG13" s="545" t="str">
        <f t="shared" si="10"/>
        <v>ER</v>
      </c>
      <c r="BH13" s="545" t="str">
        <f t="shared" si="11"/>
        <v xml:space="preserve"> -  - </v>
      </c>
      <c r="BI13" s="545" t="str">
        <f t="shared" si="12"/>
        <v>No_Reinforcement</v>
      </c>
      <c r="BJ13" s="546" t="e">
        <f>VLOOKUP(BH13,'Lifecycle Material Data'!$A$5:$G$67,4,FALSE)</f>
        <v>#N/A</v>
      </c>
      <c r="BK13" s="546">
        <f>IFERROR(VLOOKUP(L13,'Custom Data'!$N$16:$P$36,3,FALSE),0)</f>
        <v>0</v>
      </c>
      <c r="BL13" s="246">
        <f t="shared" si="13"/>
        <v>0</v>
      </c>
      <c r="BM13" s="526" t="str">
        <f t="shared" si="33"/>
        <v>ER</v>
      </c>
      <c r="BN13" s="510" t="str">
        <f>IFERROR(VLOOKUP($BH13,'Lifecycle Material Data'!$A$5:$L$67,9,FALSE)*($BM13/1000)+VLOOKUP('Project Info'!$C$15,'Lifecycle Material Data'!$A$5:$L$67,9,FALSE)*($BL13/1000),"")</f>
        <v/>
      </c>
      <c r="BO13" s="510" t="str">
        <f>IFERROR(VLOOKUP($BH13,'Lifecycle Material Data'!$A$5:$L$67,10,FALSE)*($BM13/1000)+VLOOKUP('Project Info'!$C$15,'Lifecycle Material Data'!$A$5:$L$67,10,FALSE)*($BL13/1000),"")</f>
        <v/>
      </c>
      <c r="BP13" s="510" t="str">
        <f t="shared" si="34"/>
        <v/>
      </c>
      <c r="BQ13" s="510" t="str">
        <f>IF($J13='MATERIAL DATA'!$O$5,$K13, IF($J13='MATERIAL DATA'!$O$6,$K13/(1000*'Scheme 1'!$BJ13),""))</f>
        <v/>
      </c>
      <c r="BR13" s="510" t="str">
        <f>IFERROR(((VLOOKUP($BH13,'Lifecycle Material Data'!$A$5:$L$67,6,FALSE))*$BM13/1000+VLOOKUP('Project Info'!$C$15,'Lifecycle Material Data'!$A$5:$L$67,6,FALSE)*$BL13/1000),"")</f>
        <v/>
      </c>
      <c r="BS13" s="510" t="str">
        <f>IFERROR((VLOOKUP($BH13,'Lifecycle Material Data'!$A$5:$L$67,7,FALSE)*$BM13/1000++VLOOKUP('Project Info'!$C$15,'Lifecycle Material Data'!$A$5:$L$67,7,FALSE)*$BL13/1000),"")</f>
        <v/>
      </c>
      <c r="BT13" s="510" t="str">
        <f>IFERROR(VLOOKUP($BH13,'Lifecycle Material Data'!$A$5:$L$67,8,FALSE)*SUM(BR13,BS13,BU13,BV13),"")</f>
        <v/>
      </c>
      <c r="BU13" s="285" t="str">
        <f>IFERROR((VLOOKUP($BH13,'Lifecycle Material Data'!$A$5:$L$67,11,FALSE)*$BM13/1000++VLOOKUP('Project Info'!$C$15,'Lifecycle Material Data'!$A$5:$L$67,11,FALSE)*$BL13/1000),"")</f>
        <v/>
      </c>
      <c r="BV13" s="510">
        <f>IFERROR(IF(OR($B13="Timber",$C13="Timber_EPD"),VLOOKUP($BH13,'LIFECYCLE MATERIAL DATA Master'!$A$10:$N$68,5,FALSE)*$BM13,0),"")/1000</f>
        <v>0</v>
      </c>
      <c r="BW13" s="510" t="str">
        <f>IFERROR((VLOOKUP($BH13,'Lifecycle Material Data'!$A$5:$M$67,12,FALSE)*$BM13/1000++VLOOKUP('Project Info'!$C$15,'Lifecycle Material Data'!$A$5:$L$67,12,FALSE)*$BL13/1000),"")</f>
        <v/>
      </c>
      <c r="BX13" s="510"/>
      <c r="BY13" s="510"/>
      <c r="BZ13" s="510"/>
      <c r="CA13" s="510"/>
      <c r="CB13" s="510">
        <f>IFERROR(1+VLOOKUP($BH13,'Lifecycle Material Data'!$A$5:$L$67,8,FALSE),0)</f>
        <v>0</v>
      </c>
      <c r="CC13" s="244">
        <f t="shared" si="14"/>
        <v>0</v>
      </c>
      <c r="CD13" s="505">
        <f t="shared" si="35"/>
        <v>0</v>
      </c>
      <c r="CE13" s="244">
        <f t="shared" si="15"/>
        <v>1</v>
      </c>
      <c r="CF13" s="244"/>
      <c r="CG13" s="510"/>
      <c r="CH13" s="510">
        <v>0</v>
      </c>
      <c r="CI13" s="510">
        <f t="shared" si="16"/>
        <v>0</v>
      </c>
      <c r="CJ13" s="510">
        <f t="shared" si="16"/>
        <v>0</v>
      </c>
      <c r="CK13" s="510">
        <f t="shared" si="17"/>
        <v>0</v>
      </c>
      <c r="CL13" s="510">
        <f t="shared" si="17"/>
        <v>0</v>
      </c>
      <c r="CM13" s="510">
        <f t="shared" si="17"/>
        <v>0</v>
      </c>
      <c r="CN13" s="510">
        <f t="shared" si="17"/>
        <v>0</v>
      </c>
      <c r="CO13" s="510">
        <f t="shared" si="17"/>
        <v>0</v>
      </c>
      <c r="CP13" s="510">
        <f t="shared" si="17"/>
        <v>0</v>
      </c>
      <c r="CQ13" s="510">
        <f t="shared" si="17"/>
        <v>0</v>
      </c>
      <c r="CR13" s="510">
        <f t="shared" si="17"/>
        <v>0</v>
      </c>
      <c r="CS13" s="510">
        <f t="shared" si="17"/>
        <v>0</v>
      </c>
      <c r="CT13" s="510">
        <f t="shared" si="17"/>
        <v>0</v>
      </c>
      <c r="CU13" s="510">
        <f t="shared" si="17"/>
        <v>0</v>
      </c>
      <c r="CV13" s="510">
        <f t="shared" si="17"/>
        <v>0</v>
      </c>
      <c r="CW13" s="510">
        <f t="shared" si="17"/>
        <v>0</v>
      </c>
      <c r="CX13" s="510">
        <f t="shared" si="17"/>
        <v>0</v>
      </c>
      <c r="CY13" s="510">
        <f t="shared" si="17"/>
        <v>0</v>
      </c>
      <c r="CZ13" s="510">
        <f t="shared" si="17"/>
        <v>0</v>
      </c>
      <c r="DA13" s="510">
        <f t="shared" si="18"/>
        <v>0</v>
      </c>
      <c r="DB13" s="510">
        <f t="shared" si="18"/>
        <v>0</v>
      </c>
      <c r="DC13" s="510">
        <f t="shared" si="18"/>
        <v>0</v>
      </c>
      <c r="DD13" s="510">
        <f t="shared" si="18"/>
        <v>0</v>
      </c>
      <c r="DE13" s="510">
        <f t="shared" si="18"/>
        <v>0</v>
      </c>
      <c r="DF13" s="510">
        <f t="shared" si="18"/>
        <v>0</v>
      </c>
      <c r="DG13" s="510">
        <f t="shared" si="18"/>
        <v>0</v>
      </c>
      <c r="DH13" s="510">
        <f t="shared" si="18"/>
        <v>0</v>
      </c>
      <c r="DI13" s="510">
        <f t="shared" si="18"/>
        <v>0</v>
      </c>
      <c r="DJ13" s="510">
        <f t="shared" si="18"/>
        <v>0</v>
      </c>
      <c r="DK13" s="510">
        <f t="shared" si="18"/>
        <v>0</v>
      </c>
      <c r="DL13" s="510">
        <f t="shared" si="18"/>
        <v>0</v>
      </c>
      <c r="DM13" s="510">
        <f t="shared" si="18"/>
        <v>0</v>
      </c>
      <c r="DN13" s="510">
        <f t="shared" si="18"/>
        <v>0</v>
      </c>
      <c r="DO13" s="510">
        <f t="shared" si="18"/>
        <v>0</v>
      </c>
      <c r="DP13" s="510">
        <f t="shared" si="18"/>
        <v>0</v>
      </c>
      <c r="DQ13" s="510">
        <f t="shared" si="19"/>
        <v>0</v>
      </c>
      <c r="DR13" s="510">
        <f t="shared" si="19"/>
        <v>0</v>
      </c>
      <c r="DS13" s="510">
        <f t="shared" si="19"/>
        <v>0</v>
      </c>
      <c r="DT13" s="510">
        <f t="shared" si="19"/>
        <v>0</v>
      </c>
      <c r="DU13" s="510">
        <f t="shared" si="19"/>
        <v>0</v>
      </c>
      <c r="DV13" s="510">
        <f t="shared" si="19"/>
        <v>0</v>
      </c>
      <c r="DW13" s="510">
        <f t="shared" si="19"/>
        <v>0</v>
      </c>
      <c r="DX13" s="510">
        <f t="shared" si="19"/>
        <v>0</v>
      </c>
      <c r="DY13" s="510">
        <f t="shared" si="19"/>
        <v>0</v>
      </c>
      <c r="DZ13" s="510">
        <f t="shared" si="19"/>
        <v>0</v>
      </c>
      <c r="EA13" s="510">
        <f t="shared" si="19"/>
        <v>0</v>
      </c>
      <c r="EB13" s="510">
        <f t="shared" si="19"/>
        <v>0</v>
      </c>
      <c r="EC13" s="510">
        <f t="shared" si="19"/>
        <v>0</v>
      </c>
      <c r="ED13" s="510">
        <f t="shared" si="19"/>
        <v>0</v>
      </c>
      <c r="EE13" s="510">
        <f t="shared" si="19"/>
        <v>0</v>
      </c>
      <c r="EF13" s="510">
        <f t="shared" si="19"/>
        <v>0</v>
      </c>
      <c r="EG13" s="510">
        <f t="shared" si="20"/>
        <v>0</v>
      </c>
      <c r="EH13" s="510">
        <f t="shared" si="20"/>
        <v>0</v>
      </c>
      <c r="EI13" s="510">
        <f t="shared" si="20"/>
        <v>0</v>
      </c>
      <c r="EJ13" s="510">
        <f t="shared" si="20"/>
        <v>0</v>
      </c>
      <c r="EK13" s="510">
        <f t="shared" si="20"/>
        <v>0</v>
      </c>
      <c r="EL13" s="510">
        <f t="shared" si="20"/>
        <v>0</v>
      </c>
      <c r="EM13" s="510">
        <f t="shared" si="20"/>
        <v>0</v>
      </c>
      <c r="EN13" s="510">
        <f t="shared" si="20"/>
        <v>0</v>
      </c>
      <c r="EO13" s="510">
        <f t="shared" si="20"/>
        <v>0</v>
      </c>
      <c r="EP13" s="510">
        <f t="shared" si="20"/>
        <v>0</v>
      </c>
      <c r="EQ13" s="510">
        <f t="shared" si="20"/>
        <v>0</v>
      </c>
      <c r="ER13" s="510">
        <f t="shared" si="20"/>
        <v>0</v>
      </c>
      <c r="ES13" s="510">
        <f t="shared" si="20"/>
        <v>0</v>
      </c>
      <c r="ET13" s="510">
        <f t="shared" si="20"/>
        <v>0</v>
      </c>
      <c r="EU13" s="510">
        <f t="shared" si="20"/>
        <v>0</v>
      </c>
      <c r="EV13" s="510">
        <f t="shared" si="20"/>
        <v>0</v>
      </c>
      <c r="EW13" s="510">
        <f t="shared" si="21"/>
        <v>0</v>
      </c>
      <c r="EX13" s="510">
        <f t="shared" si="21"/>
        <v>0</v>
      </c>
      <c r="EY13" s="510">
        <f t="shared" si="21"/>
        <v>0</v>
      </c>
      <c r="EZ13" s="510">
        <f t="shared" si="21"/>
        <v>0</v>
      </c>
      <c r="FA13" s="510">
        <f t="shared" si="21"/>
        <v>0</v>
      </c>
      <c r="FB13" s="510">
        <f t="shared" si="21"/>
        <v>0</v>
      </c>
      <c r="FC13" s="510">
        <f t="shared" si="21"/>
        <v>0</v>
      </c>
      <c r="FD13" s="510">
        <f t="shared" si="21"/>
        <v>0</v>
      </c>
      <c r="FE13" s="510">
        <f t="shared" si="21"/>
        <v>0</v>
      </c>
      <c r="FF13" s="510">
        <f t="shared" si="21"/>
        <v>0</v>
      </c>
      <c r="FG13" s="510">
        <f t="shared" si="21"/>
        <v>0</v>
      </c>
      <c r="FH13" s="510">
        <f t="shared" si="21"/>
        <v>0</v>
      </c>
      <c r="FI13" s="510">
        <f t="shared" si="21"/>
        <v>0</v>
      </c>
      <c r="FJ13" s="510">
        <f t="shared" si="21"/>
        <v>0</v>
      </c>
      <c r="FK13" s="510">
        <f t="shared" si="21"/>
        <v>0</v>
      </c>
      <c r="FL13" s="510">
        <f t="shared" si="21"/>
        <v>0</v>
      </c>
      <c r="FM13" s="510">
        <f t="shared" si="22"/>
        <v>0</v>
      </c>
      <c r="FN13" s="510">
        <f t="shared" si="22"/>
        <v>0</v>
      </c>
      <c r="FO13" s="510">
        <f t="shared" si="22"/>
        <v>0</v>
      </c>
      <c r="FP13" s="510">
        <f t="shared" si="22"/>
        <v>0</v>
      </c>
      <c r="FQ13" s="510">
        <f t="shared" si="22"/>
        <v>0</v>
      </c>
      <c r="FR13" s="510">
        <f t="shared" si="22"/>
        <v>0</v>
      </c>
      <c r="FS13" s="510">
        <f t="shared" si="22"/>
        <v>0</v>
      </c>
      <c r="FT13" s="510">
        <f t="shared" si="22"/>
        <v>0</v>
      </c>
      <c r="FU13" s="510">
        <f t="shared" si="22"/>
        <v>0</v>
      </c>
      <c r="FV13" s="510">
        <f t="shared" si="22"/>
        <v>0</v>
      </c>
      <c r="FW13" s="510">
        <f t="shared" si="22"/>
        <v>0</v>
      </c>
      <c r="FX13" s="510">
        <f t="shared" si="22"/>
        <v>0</v>
      </c>
      <c r="FY13" s="510">
        <f t="shared" si="22"/>
        <v>0</v>
      </c>
      <c r="FZ13" s="510">
        <f t="shared" si="22"/>
        <v>0</v>
      </c>
      <c r="GA13" s="510">
        <f t="shared" si="22"/>
        <v>0</v>
      </c>
      <c r="GB13" s="510">
        <f t="shared" si="22"/>
        <v>0</v>
      </c>
      <c r="GC13" s="510">
        <f t="shared" si="23"/>
        <v>0</v>
      </c>
      <c r="GD13" s="510">
        <f t="shared" si="23"/>
        <v>0</v>
      </c>
      <c r="GE13" s="510">
        <f t="shared" si="23"/>
        <v>0</v>
      </c>
      <c r="GF13" s="510">
        <f t="shared" si="23"/>
        <v>0</v>
      </c>
      <c r="GG13" s="510">
        <f t="shared" si="23"/>
        <v>0</v>
      </c>
      <c r="GH13" s="510">
        <f t="shared" si="23"/>
        <v>0</v>
      </c>
      <c r="GI13" s="510">
        <f t="shared" si="23"/>
        <v>0</v>
      </c>
      <c r="GJ13" s="510">
        <f t="shared" si="23"/>
        <v>0</v>
      </c>
      <c r="GK13" s="510">
        <f t="shared" si="23"/>
        <v>0</v>
      </c>
      <c r="GL13" s="510">
        <f t="shared" si="23"/>
        <v>0</v>
      </c>
      <c r="GM13" s="510">
        <f t="shared" si="23"/>
        <v>0</v>
      </c>
      <c r="GN13" s="510">
        <f t="shared" si="23"/>
        <v>0</v>
      </c>
      <c r="GO13" s="510">
        <f t="shared" si="23"/>
        <v>0</v>
      </c>
      <c r="GP13" s="510">
        <f t="shared" si="23"/>
        <v>0</v>
      </c>
      <c r="GQ13" s="510">
        <f t="shared" si="23"/>
        <v>0</v>
      </c>
      <c r="GR13" s="510">
        <f t="shared" si="23"/>
        <v>0</v>
      </c>
      <c r="GS13" s="510">
        <f t="shared" si="24"/>
        <v>0</v>
      </c>
      <c r="GT13" s="510">
        <f t="shared" si="24"/>
        <v>0</v>
      </c>
      <c r="GU13" s="510">
        <f t="shared" si="24"/>
        <v>0</v>
      </c>
      <c r="GV13" s="510">
        <f t="shared" si="24"/>
        <v>0</v>
      </c>
      <c r="GW13" s="510">
        <f t="shared" si="24"/>
        <v>0</v>
      </c>
      <c r="GX13" s="510">
        <f t="shared" si="24"/>
        <v>0</v>
      </c>
      <c r="GY13" s="510">
        <f t="shared" si="24"/>
        <v>0</v>
      </c>
      <c r="GZ13" s="510">
        <f t="shared" si="24"/>
        <v>0</v>
      </c>
      <c r="HA13" s="510">
        <f t="shared" si="24"/>
        <v>0</v>
      </c>
      <c r="HB13" s="106"/>
      <c r="HC13" s="106"/>
      <c r="HD13" s="106"/>
      <c r="HE13" s="106"/>
      <c r="HF13" s="513"/>
      <c r="HG13" s="513"/>
      <c r="HH13" s="513"/>
      <c r="HI13" s="513"/>
      <c r="HJ13" s="513"/>
      <c r="HK13" s="513"/>
      <c r="HL13" s="513"/>
      <c r="HM13" s="513"/>
      <c r="HN13" s="513"/>
      <c r="HO13" s="513"/>
      <c r="HP13" s="513"/>
      <c r="HQ13" s="513"/>
      <c r="HR13" s="513"/>
      <c r="HS13" s="513"/>
      <c r="HT13" s="513"/>
      <c r="HU13" s="513"/>
      <c r="HV13" s="513"/>
      <c r="HW13" s="513"/>
      <c r="HX13" s="513"/>
      <c r="HY13" s="513"/>
      <c r="HZ13" s="513"/>
      <c r="IA13" s="513"/>
      <c r="IB13" s="513"/>
      <c r="IC13" s="513"/>
      <c r="ID13" s="513"/>
      <c r="IE13" s="513"/>
      <c r="IF13" s="513"/>
      <c r="IG13" s="513"/>
      <c r="IH13" s="513"/>
      <c r="II13" s="513"/>
      <c r="IJ13" s="513"/>
      <c r="IK13" s="513"/>
      <c r="IL13" s="513"/>
      <c r="IM13" s="513"/>
      <c r="IN13" s="513"/>
      <c r="IO13" s="513"/>
      <c r="IP13" s="513"/>
      <c r="IQ13" s="513"/>
      <c r="IR13" s="513"/>
      <c r="IS13" s="513"/>
      <c r="IT13" s="513"/>
      <c r="IU13" s="513"/>
      <c r="IV13" s="513"/>
      <c r="IW13" s="513"/>
      <c r="IX13" s="513"/>
      <c r="IY13" s="513"/>
      <c r="IZ13" s="513"/>
    </row>
    <row r="14" spans="1:260" ht="20.100000000000001" customHeight="1">
      <c r="B14" s="479"/>
      <c r="C14" s="122"/>
      <c r="D14" s="123"/>
      <c r="E14" s="124"/>
      <c r="F14" s="123"/>
      <c r="G14" s="465">
        <f t="shared" si="9"/>
        <v>60</v>
      </c>
      <c r="H14" s="466" t="s">
        <v>64</v>
      </c>
      <c r="I14" s="464">
        <v>1</v>
      </c>
      <c r="J14" s="123"/>
      <c r="K14" s="97"/>
      <c r="L14" s="480"/>
      <c r="M14" s="188">
        <f t="shared" si="25"/>
        <v>0</v>
      </c>
      <c r="N14" s="189" t="str">
        <f t="shared" si="26"/>
        <v/>
      </c>
      <c r="O14" s="190" t="str">
        <f t="shared" si="27"/>
        <v/>
      </c>
      <c r="P14" s="190" t="str">
        <f t="shared" si="28"/>
        <v/>
      </c>
      <c r="Q14" s="191">
        <f t="shared" si="29"/>
        <v>0</v>
      </c>
      <c r="R14" s="191" t="str">
        <f t="shared" si="30"/>
        <v/>
      </c>
      <c r="S14" s="188" t="str">
        <f t="shared" si="31"/>
        <v/>
      </c>
      <c r="T14" s="192">
        <f t="shared" si="32"/>
        <v>0</v>
      </c>
      <c r="U14" s="366" t="s">
        <v>478</v>
      </c>
      <c r="V14" s="244"/>
      <c r="W14" s="259"/>
      <c r="X14" s="510"/>
      <c r="Y14" s="259" t="str">
        <f>'MATERIAL DATA'!Q13</f>
        <v>2.3 Roof beams</v>
      </c>
      <c r="Z14" s="517">
        <f>SUMIF($E$6:$E$29,Y14,$N$6:$N$29)+SUMIF($E$6:$E$29,Y14,$O$6:$O$29)+SUMIF($E$6:$E$29,Y14,P$6:$P$29)</f>
        <v>0</v>
      </c>
      <c r="AA14" s="510"/>
      <c r="AB14" s="510"/>
      <c r="AC14" s="510"/>
      <c r="AD14" s="510"/>
      <c r="AE14" s="510"/>
      <c r="AF14" s="510"/>
      <c r="AG14" s="510"/>
      <c r="AH14" s="510"/>
      <c r="AI14" s="510"/>
      <c r="AJ14" s="510" t="s">
        <v>348</v>
      </c>
      <c r="AK14" s="510">
        <f>SUMIFS($O$6:$O$29,$B$6:$B$29,"&lt;&gt;Timber",$C$6:$C$29,"&lt;&gt;Timber_EPD")</f>
        <v>0</v>
      </c>
      <c r="AL14" s="510"/>
      <c r="AM14" s="510"/>
      <c r="AN14" s="510"/>
      <c r="AO14" s="510"/>
      <c r="AP14" s="510"/>
      <c r="AQ14" s="513"/>
      <c r="AR14" s="513"/>
      <c r="AS14" s="513"/>
      <c r="AT14" s="513"/>
      <c r="AU14" s="513"/>
      <c r="AV14" s="513"/>
      <c r="AW14" s="513"/>
      <c r="AX14" s="513"/>
      <c r="AY14" s="513"/>
      <c r="AZ14" s="513"/>
      <c r="BA14" s="513"/>
      <c r="BB14" s="513"/>
      <c r="BC14" s="513"/>
      <c r="BD14" s="513"/>
      <c r="BE14" s="513"/>
      <c r="BF14" s="513"/>
      <c r="BG14" s="545" t="str">
        <f t="shared" si="10"/>
        <v>ER</v>
      </c>
      <c r="BH14" s="545" t="str">
        <f t="shared" si="11"/>
        <v xml:space="preserve"> -  - </v>
      </c>
      <c r="BI14" s="545" t="str">
        <f t="shared" si="12"/>
        <v>No_Reinforcement</v>
      </c>
      <c r="BJ14" s="546" t="e">
        <f>VLOOKUP(BH14,'Lifecycle Material Data'!$A$5:$G$67,4,FALSE)</f>
        <v>#N/A</v>
      </c>
      <c r="BK14" s="546">
        <f>IFERROR(VLOOKUP(L14,'Custom Data'!$N$16:$P$36,3,FALSE),0)</f>
        <v>0</v>
      </c>
      <c r="BL14" s="246">
        <f t="shared" si="13"/>
        <v>0</v>
      </c>
      <c r="BM14" s="526" t="str">
        <f t="shared" si="33"/>
        <v>ER</v>
      </c>
      <c r="BN14" s="510" t="str">
        <f>IFERROR(VLOOKUP($BH14,'Lifecycle Material Data'!$A$5:$L$67,9,FALSE)*($BM14/1000)+VLOOKUP('Project Info'!$C$15,'Lifecycle Material Data'!$A$5:$L$67,9,FALSE)*($BL14/1000),"")</f>
        <v/>
      </c>
      <c r="BO14" s="510" t="str">
        <f>IFERROR(VLOOKUP($BH14,'Lifecycle Material Data'!$A$5:$L$67,10,FALSE)*($BM14/1000)+VLOOKUP('Project Info'!$C$15,'Lifecycle Material Data'!$A$5:$L$67,10,FALSE)*($BL14/1000),"")</f>
        <v/>
      </c>
      <c r="BP14" s="510" t="str">
        <f t="shared" si="34"/>
        <v/>
      </c>
      <c r="BQ14" s="510" t="str">
        <f>IF($J14='MATERIAL DATA'!$O$5,$K14, IF($J14='MATERIAL DATA'!$O$6,$K14/(1000*'Scheme 1'!$BJ14),""))</f>
        <v/>
      </c>
      <c r="BR14" s="510" t="str">
        <f>IFERROR(((VLOOKUP($BH14,'Lifecycle Material Data'!$A$5:$L$67,6,FALSE))*$BM14/1000+VLOOKUP('Project Info'!$C$15,'Lifecycle Material Data'!$A$5:$L$67,6,FALSE)*$BL14/1000),"")</f>
        <v/>
      </c>
      <c r="BS14" s="510" t="str">
        <f>IFERROR((VLOOKUP($BH14,'Lifecycle Material Data'!$A$5:$L$67,7,FALSE)*$BM14/1000++VLOOKUP('Project Info'!$C$15,'Lifecycle Material Data'!$A$5:$L$67,7,FALSE)*$BL14/1000),"")</f>
        <v/>
      </c>
      <c r="BT14" s="510" t="str">
        <f>IFERROR(VLOOKUP($BH14,'Lifecycle Material Data'!$A$5:$L$67,8,FALSE)*SUM(BR14,BS14,BU14,BV14),"")</f>
        <v/>
      </c>
      <c r="BU14" s="285" t="str">
        <f>IFERROR((VLOOKUP($BH14,'Lifecycle Material Data'!$A$5:$L$67,11,FALSE)*$BM14/1000++VLOOKUP('Project Info'!$C$15,'Lifecycle Material Data'!$A$5:$L$67,11,FALSE)*$BL14/1000),"")</f>
        <v/>
      </c>
      <c r="BV14" s="510">
        <f>IFERROR(IF(OR($B14="Timber",$C14="Timber_EPD"),VLOOKUP($BH14,'LIFECYCLE MATERIAL DATA Master'!$A$10:$N$68,5,FALSE)*$BM14,0),"")/1000</f>
        <v>0</v>
      </c>
      <c r="BW14" s="510" t="str">
        <f>IFERROR((VLOOKUP($BH14,'Lifecycle Material Data'!$A$5:$M$67,12,FALSE)*$BM14/1000++VLOOKUP('Project Info'!$C$15,'Lifecycle Material Data'!$A$5:$L$67,12,FALSE)*$BL14/1000),"")</f>
        <v/>
      </c>
      <c r="BX14" s="510"/>
      <c r="BY14" s="510"/>
      <c r="BZ14" s="510"/>
      <c r="CA14" s="510"/>
      <c r="CB14" s="510">
        <f>IFERROR(1+VLOOKUP($BH14,'Lifecycle Material Data'!$A$5:$L$67,8,FALSE),0)</f>
        <v>0</v>
      </c>
      <c r="CC14" s="244">
        <f t="shared" si="14"/>
        <v>0</v>
      </c>
      <c r="CD14" s="505">
        <f t="shared" si="35"/>
        <v>0</v>
      </c>
      <c r="CE14" s="244">
        <f t="shared" si="15"/>
        <v>1</v>
      </c>
      <c r="CF14" s="244"/>
      <c r="CG14" s="510"/>
      <c r="CH14" s="510">
        <v>0</v>
      </c>
      <c r="CI14" s="510">
        <f t="shared" si="16"/>
        <v>0</v>
      </c>
      <c r="CJ14" s="510">
        <f t="shared" si="16"/>
        <v>0</v>
      </c>
      <c r="CK14" s="510">
        <f t="shared" si="17"/>
        <v>0</v>
      </c>
      <c r="CL14" s="510">
        <f t="shared" si="17"/>
        <v>0</v>
      </c>
      <c r="CM14" s="510">
        <f t="shared" si="17"/>
        <v>0</v>
      </c>
      <c r="CN14" s="510">
        <f t="shared" si="17"/>
        <v>0</v>
      </c>
      <c r="CO14" s="510">
        <f t="shared" si="17"/>
        <v>0</v>
      </c>
      <c r="CP14" s="510">
        <f t="shared" si="17"/>
        <v>0</v>
      </c>
      <c r="CQ14" s="510">
        <f t="shared" si="17"/>
        <v>0</v>
      </c>
      <c r="CR14" s="510">
        <f t="shared" si="17"/>
        <v>0</v>
      </c>
      <c r="CS14" s="510">
        <f t="shared" si="17"/>
        <v>0</v>
      </c>
      <c r="CT14" s="510">
        <f t="shared" si="17"/>
        <v>0</v>
      </c>
      <c r="CU14" s="510">
        <f t="shared" si="17"/>
        <v>0</v>
      </c>
      <c r="CV14" s="510">
        <f t="shared" si="17"/>
        <v>0</v>
      </c>
      <c r="CW14" s="510">
        <f t="shared" si="17"/>
        <v>0</v>
      </c>
      <c r="CX14" s="510">
        <f t="shared" si="17"/>
        <v>0</v>
      </c>
      <c r="CY14" s="510">
        <f t="shared" si="17"/>
        <v>0</v>
      </c>
      <c r="CZ14" s="510">
        <f t="shared" si="17"/>
        <v>0</v>
      </c>
      <c r="DA14" s="510">
        <f t="shared" si="18"/>
        <v>0</v>
      </c>
      <c r="DB14" s="510">
        <f t="shared" si="18"/>
        <v>0</v>
      </c>
      <c r="DC14" s="510">
        <f t="shared" si="18"/>
        <v>0</v>
      </c>
      <c r="DD14" s="510">
        <f t="shared" si="18"/>
        <v>0</v>
      </c>
      <c r="DE14" s="510">
        <f t="shared" si="18"/>
        <v>0</v>
      </c>
      <c r="DF14" s="510">
        <f t="shared" si="18"/>
        <v>0</v>
      </c>
      <c r="DG14" s="510">
        <f t="shared" si="18"/>
        <v>0</v>
      </c>
      <c r="DH14" s="510">
        <f t="shared" si="18"/>
        <v>0</v>
      </c>
      <c r="DI14" s="510">
        <f t="shared" si="18"/>
        <v>0</v>
      </c>
      <c r="DJ14" s="510">
        <f t="shared" si="18"/>
        <v>0</v>
      </c>
      <c r="DK14" s="510">
        <f t="shared" si="18"/>
        <v>0</v>
      </c>
      <c r="DL14" s="510">
        <f t="shared" si="18"/>
        <v>0</v>
      </c>
      <c r="DM14" s="510">
        <f t="shared" si="18"/>
        <v>0</v>
      </c>
      <c r="DN14" s="510">
        <f t="shared" si="18"/>
        <v>0</v>
      </c>
      <c r="DO14" s="510">
        <f t="shared" si="18"/>
        <v>0</v>
      </c>
      <c r="DP14" s="510">
        <f t="shared" si="18"/>
        <v>0</v>
      </c>
      <c r="DQ14" s="510">
        <f t="shared" si="19"/>
        <v>0</v>
      </c>
      <c r="DR14" s="510">
        <f t="shared" si="19"/>
        <v>0</v>
      </c>
      <c r="DS14" s="510">
        <f t="shared" si="19"/>
        <v>0</v>
      </c>
      <c r="DT14" s="510">
        <f t="shared" si="19"/>
        <v>0</v>
      </c>
      <c r="DU14" s="510">
        <f t="shared" si="19"/>
        <v>0</v>
      </c>
      <c r="DV14" s="510">
        <f t="shared" si="19"/>
        <v>0</v>
      </c>
      <c r="DW14" s="510">
        <f t="shared" si="19"/>
        <v>0</v>
      </c>
      <c r="DX14" s="510">
        <f t="shared" si="19"/>
        <v>0</v>
      </c>
      <c r="DY14" s="510">
        <f t="shared" si="19"/>
        <v>0</v>
      </c>
      <c r="DZ14" s="510">
        <f t="shared" si="19"/>
        <v>0</v>
      </c>
      <c r="EA14" s="510">
        <f t="shared" si="19"/>
        <v>0</v>
      </c>
      <c r="EB14" s="510">
        <f t="shared" si="19"/>
        <v>0</v>
      </c>
      <c r="EC14" s="510">
        <f t="shared" si="19"/>
        <v>0</v>
      </c>
      <c r="ED14" s="510">
        <f t="shared" si="19"/>
        <v>0</v>
      </c>
      <c r="EE14" s="510">
        <f t="shared" si="19"/>
        <v>0</v>
      </c>
      <c r="EF14" s="510">
        <f t="shared" si="19"/>
        <v>0</v>
      </c>
      <c r="EG14" s="510">
        <f t="shared" si="20"/>
        <v>0</v>
      </c>
      <c r="EH14" s="510">
        <f t="shared" si="20"/>
        <v>0</v>
      </c>
      <c r="EI14" s="510">
        <f t="shared" si="20"/>
        <v>0</v>
      </c>
      <c r="EJ14" s="510">
        <f t="shared" si="20"/>
        <v>0</v>
      </c>
      <c r="EK14" s="510">
        <f t="shared" si="20"/>
        <v>0</v>
      </c>
      <c r="EL14" s="510">
        <f t="shared" si="20"/>
        <v>0</v>
      </c>
      <c r="EM14" s="510">
        <f t="shared" si="20"/>
        <v>0</v>
      </c>
      <c r="EN14" s="510">
        <f t="shared" si="20"/>
        <v>0</v>
      </c>
      <c r="EO14" s="510">
        <f t="shared" si="20"/>
        <v>0</v>
      </c>
      <c r="EP14" s="510">
        <f t="shared" si="20"/>
        <v>0</v>
      </c>
      <c r="EQ14" s="510">
        <f t="shared" si="20"/>
        <v>0</v>
      </c>
      <c r="ER14" s="510">
        <f t="shared" si="20"/>
        <v>0</v>
      </c>
      <c r="ES14" s="510">
        <f t="shared" si="20"/>
        <v>0</v>
      </c>
      <c r="ET14" s="510">
        <f t="shared" si="20"/>
        <v>0</v>
      </c>
      <c r="EU14" s="510">
        <f t="shared" si="20"/>
        <v>0</v>
      </c>
      <c r="EV14" s="510">
        <f t="shared" si="20"/>
        <v>0</v>
      </c>
      <c r="EW14" s="510">
        <f t="shared" si="21"/>
        <v>0</v>
      </c>
      <c r="EX14" s="510">
        <f t="shared" si="21"/>
        <v>0</v>
      </c>
      <c r="EY14" s="510">
        <f t="shared" si="21"/>
        <v>0</v>
      </c>
      <c r="EZ14" s="510">
        <f t="shared" si="21"/>
        <v>0</v>
      </c>
      <c r="FA14" s="510">
        <f t="shared" si="21"/>
        <v>0</v>
      </c>
      <c r="FB14" s="510">
        <f t="shared" si="21"/>
        <v>0</v>
      </c>
      <c r="FC14" s="510">
        <f t="shared" si="21"/>
        <v>0</v>
      </c>
      <c r="FD14" s="510">
        <f t="shared" si="21"/>
        <v>0</v>
      </c>
      <c r="FE14" s="510">
        <f t="shared" si="21"/>
        <v>0</v>
      </c>
      <c r="FF14" s="510">
        <f t="shared" si="21"/>
        <v>0</v>
      </c>
      <c r="FG14" s="510">
        <f t="shared" si="21"/>
        <v>0</v>
      </c>
      <c r="FH14" s="510">
        <f t="shared" si="21"/>
        <v>0</v>
      </c>
      <c r="FI14" s="510">
        <f t="shared" si="21"/>
        <v>0</v>
      </c>
      <c r="FJ14" s="510">
        <f t="shared" si="21"/>
        <v>0</v>
      </c>
      <c r="FK14" s="510">
        <f t="shared" si="21"/>
        <v>0</v>
      </c>
      <c r="FL14" s="510">
        <f t="shared" si="21"/>
        <v>0</v>
      </c>
      <c r="FM14" s="510">
        <f t="shared" si="22"/>
        <v>0</v>
      </c>
      <c r="FN14" s="510">
        <f t="shared" si="22"/>
        <v>0</v>
      </c>
      <c r="FO14" s="510">
        <f t="shared" si="22"/>
        <v>0</v>
      </c>
      <c r="FP14" s="510">
        <f t="shared" si="22"/>
        <v>0</v>
      </c>
      <c r="FQ14" s="510">
        <f t="shared" si="22"/>
        <v>0</v>
      </c>
      <c r="FR14" s="510">
        <f t="shared" si="22"/>
        <v>0</v>
      </c>
      <c r="FS14" s="510">
        <f t="shared" si="22"/>
        <v>0</v>
      </c>
      <c r="FT14" s="510">
        <f t="shared" si="22"/>
        <v>0</v>
      </c>
      <c r="FU14" s="510">
        <f t="shared" si="22"/>
        <v>0</v>
      </c>
      <c r="FV14" s="510">
        <f t="shared" si="22"/>
        <v>0</v>
      </c>
      <c r="FW14" s="510">
        <f t="shared" si="22"/>
        <v>0</v>
      </c>
      <c r="FX14" s="510">
        <f t="shared" si="22"/>
        <v>0</v>
      </c>
      <c r="FY14" s="510">
        <f t="shared" si="22"/>
        <v>0</v>
      </c>
      <c r="FZ14" s="510">
        <f t="shared" si="22"/>
        <v>0</v>
      </c>
      <c r="GA14" s="510">
        <f t="shared" si="22"/>
        <v>0</v>
      </c>
      <c r="GB14" s="510">
        <f t="shared" si="22"/>
        <v>0</v>
      </c>
      <c r="GC14" s="510">
        <f t="shared" si="23"/>
        <v>0</v>
      </c>
      <c r="GD14" s="510">
        <f t="shared" si="23"/>
        <v>0</v>
      </c>
      <c r="GE14" s="510">
        <f t="shared" si="23"/>
        <v>0</v>
      </c>
      <c r="GF14" s="510">
        <f t="shared" si="23"/>
        <v>0</v>
      </c>
      <c r="GG14" s="510">
        <f t="shared" si="23"/>
        <v>0</v>
      </c>
      <c r="GH14" s="510">
        <f t="shared" si="23"/>
        <v>0</v>
      </c>
      <c r="GI14" s="510">
        <f t="shared" si="23"/>
        <v>0</v>
      </c>
      <c r="GJ14" s="510">
        <f t="shared" si="23"/>
        <v>0</v>
      </c>
      <c r="GK14" s="510">
        <f t="shared" si="23"/>
        <v>0</v>
      </c>
      <c r="GL14" s="510">
        <f t="shared" si="23"/>
        <v>0</v>
      </c>
      <c r="GM14" s="510">
        <f t="shared" si="23"/>
        <v>0</v>
      </c>
      <c r="GN14" s="510">
        <f t="shared" si="23"/>
        <v>0</v>
      </c>
      <c r="GO14" s="510">
        <f t="shared" si="23"/>
        <v>0</v>
      </c>
      <c r="GP14" s="510">
        <f t="shared" si="23"/>
        <v>0</v>
      </c>
      <c r="GQ14" s="510">
        <f t="shared" si="23"/>
        <v>0</v>
      </c>
      <c r="GR14" s="510">
        <f t="shared" si="23"/>
        <v>0</v>
      </c>
      <c r="GS14" s="510">
        <f t="shared" si="24"/>
        <v>0</v>
      </c>
      <c r="GT14" s="510">
        <f t="shared" si="24"/>
        <v>0</v>
      </c>
      <c r="GU14" s="510">
        <f t="shared" si="24"/>
        <v>0</v>
      </c>
      <c r="GV14" s="510">
        <f t="shared" si="24"/>
        <v>0</v>
      </c>
      <c r="GW14" s="510">
        <f t="shared" si="24"/>
        <v>0</v>
      </c>
      <c r="GX14" s="510">
        <f t="shared" si="24"/>
        <v>0</v>
      </c>
      <c r="GY14" s="510">
        <f t="shared" si="24"/>
        <v>0</v>
      </c>
      <c r="GZ14" s="510">
        <f t="shared" si="24"/>
        <v>0</v>
      </c>
      <c r="HA14" s="510">
        <f t="shared" si="24"/>
        <v>0</v>
      </c>
      <c r="HB14" s="106"/>
      <c r="HC14" s="106"/>
      <c r="HD14" s="106"/>
      <c r="HE14" s="106"/>
      <c r="HF14" s="513"/>
      <c r="HG14" s="513"/>
      <c r="HH14" s="513"/>
      <c r="HI14" s="513"/>
      <c r="HJ14" s="513"/>
      <c r="HK14" s="513"/>
      <c r="HL14" s="513"/>
      <c r="HM14" s="513"/>
      <c r="HN14" s="513"/>
      <c r="HO14" s="513"/>
      <c r="HP14" s="513"/>
      <c r="HQ14" s="513"/>
      <c r="HR14" s="513"/>
      <c r="HS14" s="513"/>
      <c r="HT14" s="513"/>
      <c r="HU14" s="513"/>
      <c r="HV14" s="513"/>
      <c r="HW14" s="513"/>
      <c r="HX14" s="513"/>
      <c r="HY14" s="513"/>
      <c r="HZ14" s="513"/>
      <c r="IA14" s="513"/>
      <c r="IB14" s="513"/>
      <c r="IC14" s="513"/>
      <c r="ID14" s="513"/>
      <c r="IE14" s="513"/>
      <c r="IF14" s="513"/>
      <c r="IG14" s="513"/>
      <c r="IH14" s="513"/>
      <c r="II14" s="513"/>
      <c r="IJ14" s="513"/>
      <c r="IK14" s="513"/>
      <c r="IL14" s="513"/>
      <c r="IM14" s="513"/>
      <c r="IN14" s="513"/>
      <c r="IO14" s="513"/>
      <c r="IP14" s="513"/>
      <c r="IQ14" s="513"/>
      <c r="IR14" s="513"/>
      <c r="IS14" s="513"/>
      <c r="IT14" s="513"/>
      <c r="IU14" s="513"/>
      <c r="IV14" s="513"/>
      <c r="IW14" s="513"/>
      <c r="IX14" s="513"/>
      <c r="IY14" s="513"/>
      <c r="IZ14" s="513"/>
    </row>
    <row r="15" spans="1:260" ht="20.100000000000001" customHeight="1">
      <c r="B15" s="479"/>
      <c r="C15" s="122"/>
      <c r="D15" s="123"/>
      <c r="E15" s="124"/>
      <c r="F15" s="123"/>
      <c r="G15" s="465">
        <f t="shared" si="9"/>
        <v>60</v>
      </c>
      <c r="H15" s="466" t="s">
        <v>64</v>
      </c>
      <c r="I15" s="464">
        <v>1</v>
      </c>
      <c r="J15" s="123"/>
      <c r="K15" s="97"/>
      <c r="L15" s="480"/>
      <c r="M15" s="188">
        <f t="shared" si="25"/>
        <v>0</v>
      </c>
      <c r="N15" s="189" t="str">
        <f t="shared" si="26"/>
        <v/>
      </c>
      <c r="O15" s="190" t="str">
        <f t="shared" si="27"/>
        <v/>
      </c>
      <c r="P15" s="190" t="str">
        <f t="shared" si="28"/>
        <v/>
      </c>
      <c r="Q15" s="191">
        <f t="shared" si="29"/>
        <v>0</v>
      </c>
      <c r="R15" s="191" t="str">
        <f t="shared" si="30"/>
        <v/>
      </c>
      <c r="S15" s="188" t="str">
        <f t="shared" si="31"/>
        <v/>
      </c>
      <c r="T15" s="192">
        <f t="shared" si="32"/>
        <v>0</v>
      </c>
      <c r="U15" s="366" t="s">
        <v>478</v>
      </c>
      <c r="V15" s="244"/>
      <c r="W15" s="259"/>
      <c r="X15" s="510"/>
      <c r="Y15" s="259" t="str">
        <f>'MATERIAL DATA'!Q14</f>
        <v>2.3 Roof</v>
      </c>
      <c r="Z15" s="517">
        <f>SUMIF($E$6:$E$29,Y15,$N$6:$N$29)+SUMIF($E$6:$E$29,Y15,$O$6:$O$29)+SUMIF($E$6:$E$29,Y15,P$6:$P$29)</f>
        <v>0</v>
      </c>
      <c r="AA15" s="510"/>
      <c r="AB15" s="510"/>
      <c r="AC15" s="510"/>
      <c r="AD15" s="510"/>
      <c r="AE15" s="510"/>
      <c r="AF15" s="510"/>
      <c r="AG15" s="510"/>
      <c r="AH15" s="510"/>
      <c r="AI15" s="510"/>
      <c r="AJ15" s="510" t="s">
        <v>349</v>
      </c>
      <c r="AK15" s="510">
        <f>SUMIFS($P$6:$P$29,$B$6:$B$29,"&lt;&gt;Timber",$C$6:$C$29,"&lt;&gt;Timber_EPD")</f>
        <v>0</v>
      </c>
      <c r="AL15" s="510"/>
      <c r="AM15" s="510"/>
      <c r="AN15" s="510"/>
      <c r="AO15" s="510"/>
      <c r="AP15" s="510"/>
      <c r="AQ15" s="513"/>
      <c r="AR15" s="513"/>
      <c r="AS15" s="513"/>
      <c r="AT15" s="513"/>
      <c r="AU15" s="513"/>
      <c r="AV15" s="513"/>
      <c r="AW15" s="513"/>
      <c r="AX15" s="513"/>
      <c r="AY15" s="513"/>
      <c r="AZ15" s="513"/>
      <c r="BA15" s="513"/>
      <c r="BB15" s="513"/>
      <c r="BC15" s="513"/>
      <c r="BD15" s="513"/>
      <c r="BE15" s="513"/>
      <c r="BF15" s="513"/>
      <c r="BG15" s="545" t="str">
        <f t="shared" si="10"/>
        <v>ER</v>
      </c>
      <c r="BH15" s="545" t="str">
        <f t="shared" si="11"/>
        <v xml:space="preserve"> -  - </v>
      </c>
      <c r="BI15" s="545" t="str">
        <f t="shared" si="12"/>
        <v>No_Reinforcement</v>
      </c>
      <c r="BJ15" s="546" t="e">
        <f>VLOOKUP(BH15,'Lifecycle Material Data'!$A$5:$G$67,4,FALSE)</f>
        <v>#N/A</v>
      </c>
      <c r="BK15" s="546">
        <f>IFERROR(VLOOKUP(L15,'Custom Data'!$N$16:$P$36,3,FALSE),0)</f>
        <v>0</v>
      </c>
      <c r="BL15" s="246">
        <f t="shared" si="13"/>
        <v>0</v>
      </c>
      <c r="BM15" s="526" t="str">
        <f t="shared" si="33"/>
        <v>ER</v>
      </c>
      <c r="BN15" s="510" t="str">
        <f>IFERROR(VLOOKUP($BH15,'Lifecycle Material Data'!$A$5:$L$67,9,FALSE)*($BM15/1000)+VLOOKUP('Project Info'!$C$15,'Lifecycle Material Data'!$A$5:$L$67,9,FALSE)*($BL15/1000),"")</f>
        <v/>
      </c>
      <c r="BO15" s="510" t="str">
        <f>IFERROR(VLOOKUP($BH15,'Lifecycle Material Data'!$A$5:$L$67,10,FALSE)*($BM15/1000)+VLOOKUP('Project Info'!$C$15,'Lifecycle Material Data'!$A$5:$L$67,10,FALSE)*($BL15/1000),"")</f>
        <v/>
      </c>
      <c r="BP15" s="510" t="str">
        <f t="shared" si="34"/>
        <v/>
      </c>
      <c r="BQ15" s="510" t="str">
        <f>IF($J15='MATERIAL DATA'!$O$5,$K15, IF($J15='MATERIAL DATA'!$O$6,$K15/(1000*'Scheme 1'!$BJ15),""))</f>
        <v/>
      </c>
      <c r="BR15" s="510" t="str">
        <f>IFERROR(((VLOOKUP($BH15,'Lifecycle Material Data'!$A$5:$L$67,6,FALSE))*$BM15/1000+VLOOKUP('Project Info'!$C$15,'Lifecycle Material Data'!$A$5:$L$67,6,FALSE)*$BL15/1000),"")</f>
        <v/>
      </c>
      <c r="BS15" s="510" t="str">
        <f>IFERROR((VLOOKUP($BH15,'Lifecycle Material Data'!$A$5:$L$67,7,FALSE)*$BM15/1000++VLOOKUP('Project Info'!$C$15,'Lifecycle Material Data'!$A$5:$L$67,7,FALSE)*$BL15/1000),"")</f>
        <v/>
      </c>
      <c r="BT15" s="510" t="str">
        <f>IFERROR(VLOOKUP($BH15,'Lifecycle Material Data'!$A$5:$L$67,8,FALSE)*SUM(BR15,BS15,BU15,BV15),"")</f>
        <v/>
      </c>
      <c r="BU15" s="285" t="str">
        <f>IFERROR((VLOOKUP($BH15,'Lifecycle Material Data'!$A$5:$L$67,11,FALSE)*$BM15/1000++VLOOKUP('Project Info'!$C$15,'Lifecycle Material Data'!$A$5:$L$67,11,FALSE)*$BL15/1000),"")</f>
        <v/>
      </c>
      <c r="BV15" s="510">
        <f>IFERROR(IF(OR($B15="Timber",$C15="Timber_EPD"),VLOOKUP($BH15,'LIFECYCLE MATERIAL DATA Master'!$A$10:$N$68,5,FALSE)*$BM15,0),"")/1000</f>
        <v>0</v>
      </c>
      <c r="BW15" s="510" t="str">
        <f>IFERROR((VLOOKUP($BH15,'Lifecycle Material Data'!$A$5:$M$67,12,FALSE)*$BM15/1000++VLOOKUP('Project Info'!$C$15,'Lifecycle Material Data'!$A$5:$L$67,12,FALSE)*$BL15/1000),"")</f>
        <v/>
      </c>
      <c r="BX15" s="510"/>
      <c r="BY15" s="285"/>
      <c r="BZ15" s="285"/>
      <c r="CA15" s="285"/>
      <c r="CB15" s="510">
        <f>IFERROR(1+VLOOKUP($BH15,'Lifecycle Material Data'!$A$5:$L$67,8,FALSE),0)</f>
        <v>0</v>
      </c>
      <c r="CC15" s="244">
        <f t="shared" si="14"/>
        <v>0</v>
      </c>
      <c r="CD15" s="505">
        <f t="shared" si="35"/>
        <v>0</v>
      </c>
      <c r="CE15" s="244">
        <f t="shared" si="15"/>
        <v>1</v>
      </c>
      <c r="CF15" s="245"/>
      <c r="CG15" s="510"/>
      <c r="CH15" s="510">
        <v>0</v>
      </c>
      <c r="CI15" s="510">
        <f t="shared" si="16"/>
        <v>0</v>
      </c>
      <c r="CJ15" s="510">
        <f t="shared" si="16"/>
        <v>0</v>
      </c>
      <c r="CK15" s="510">
        <f t="shared" si="17"/>
        <v>0</v>
      </c>
      <c r="CL15" s="510">
        <f t="shared" si="17"/>
        <v>0</v>
      </c>
      <c r="CM15" s="510">
        <f t="shared" si="17"/>
        <v>0</v>
      </c>
      <c r="CN15" s="510">
        <f t="shared" si="17"/>
        <v>0</v>
      </c>
      <c r="CO15" s="510">
        <f t="shared" si="17"/>
        <v>0</v>
      </c>
      <c r="CP15" s="510">
        <f t="shared" si="17"/>
        <v>0</v>
      </c>
      <c r="CQ15" s="510">
        <f t="shared" si="17"/>
        <v>0</v>
      </c>
      <c r="CR15" s="510">
        <f t="shared" si="17"/>
        <v>0</v>
      </c>
      <c r="CS15" s="510">
        <f t="shared" si="17"/>
        <v>0</v>
      </c>
      <c r="CT15" s="510">
        <f t="shared" si="17"/>
        <v>0</v>
      </c>
      <c r="CU15" s="510">
        <f t="shared" si="17"/>
        <v>0</v>
      </c>
      <c r="CV15" s="510">
        <f t="shared" si="17"/>
        <v>0</v>
      </c>
      <c r="CW15" s="510">
        <f t="shared" si="17"/>
        <v>0</v>
      </c>
      <c r="CX15" s="510">
        <f t="shared" si="17"/>
        <v>0</v>
      </c>
      <c r="CY15" s="510">
        <f t="shared" si="17"/>
        <v>0</v>
      </c>
      <c r="CZ15" s="510">
        <f t="shared" si="17"/>
        <v>0</v>
      </c>
      <c r="DA15" s="510">
        <f t="shared" si="18"/>
        <v>0</v>
      </c>
      <c r="DB15" s="510">
        <f t="shared" si="18"/>
        <v>0</v>
      </c>
      <c r="DC15" s="510">
        <f t="shared" si="18"/>
        <v>0</v>
      </c>
      <c r="DD15" s="510">
        <f t="shared" si="18"/>
        <v>0</v>
      </c>
      <c r="DE15" s="510">
        <f t="shared" si="18"/>
        <v>0</v>
      </c>
      <c r="DF15" s="510">
        <f t="shared" si="18"/>
        <v>0</v>
      </c>
      <c r="DG15" s="510">
        <f t="shared" si="18"/>
        <v>0</v>
      </c>
      <c r="DH15" s="510">
        <f t="shared" si="18"/>
        <v>0</v>
      </c>
      <c r="DI15" s="510">
        <f t="shared" si="18"/>
        <v>0</v>
      </c>
      <c r="DJ15" s="510">
        <f t="shared" si="18"/>
        <v>0</v>
      </c>
      <c r="DK15" s="510">
        <f t="shared" si="18"/>
        <v>0</v>
      </c>
      <c r="DL15" s="510">
        <f t="shared" si="18"/>
        <v>0</v>
      </c>
      <c r="DM15" s="510">
        <f t="shared" si="18"/>
        <v>0</v>
      </c>
      <c r="DN15" s="510">
        <f t="shared" si="18"/>
        <v>0</v>
      </c>
      <c r="DO15" s="510">
        <f t="shared" si="18"/>
        <v>0</v>
      </c>
      <c r="DP15" s="510">
        <f t="shared" si="18"/>
        <v>0</v>
      </c>
      <c r="DQ15" s="510">
        <f t="shared" si="19"/>
        <v>0</v>
      </c>
      <c r="DR15" s="510">
        <f t="shared" si="19"/>
        <v>0</v>
      </c>
      <c r="DS15" s="510">
        <f t="shared" si="19"/>
        <v>0</v>
      </c>
      <c r="DT15" s="510">
        <f t="shared" si="19"/>
        <v>0</v>
      </c>
      <c r="DU15" s="510">
        <f t="shared" si="19"/>
        <v>0</v>
      </c>
      <c r="DV15" s="510">
        <f t="shared" si="19"/>
        <v>0</v>
      </c>
      <c r="DW15" s="510">
        <f t="shared" si="19"/>
        <v>0</v>
      </c>
      <c r="DX15" s="510">
        <f t="shared" si="19"/>
        <v>0</v>
      </c>
      <c r="DY15" s="510">
        <f t="shared" si="19"/>
        <v>0</v>
      </c>
      <c r="DZ15" s="510">
        <f t="shared" si="19"/>
        <v>0</v>
      </c>
      <c r="EA15" s="510">
        <f t="shared" si="19"/>
        <v>0</v>
      </c>
      <c r="EB15" s="510">
        <f t="shared" si="19"/>
        <v>0</v>
      </c>
      <c r="EC15" s="510">
        <f t="shared" si="19"/>
        <v>0</v>
      </c>
      <c r="ED15" s="510">
        <f t="shared" si="19"/>
        <v>0</v>
      </c>
      <c r="EE15" s="510">
        <f t="shared" si="19"/>
        <v>0</v>
      </c>
      <c r="EF15" s="510">
        <f t="shared" si="19"/>
        <v>0</v>
      </c>
      <c r="EG15" s="510">
        <f t="shared" si="20"/>
        <v>0</v>
      </c>
      <c r="EH15" s="510">
        <f t="shared" si="20"/>
        <v>0</v>
      </c>
      <c r="EI15" s="510">
        <f t="shared" si="20"/>
        <v>0</v>
      </c>
      <c r="EJ15" s="510">
        <f t="shared" si="20"/>
        <v>0</v>
      </c>
      <c r="EK15" s="510">
        <f t="shared" si="20"/>
        <v>0</v>
      </c>
      <c r="EL15" s="510">
        <f t="shared" si="20"/>
        <v>0</v>
      </c>
      <c r="EM15" s="510">
        <f t="shared" si="20"/>
        <v>0</v>
      </c>
      <c r="EN15" s="510">
        <f t="shared" si="20"/>
        <v>0</v>
      </c>
      <c r="EO15" s="510">
        <f t="shared" si="20"/>
        <v>0</v>
      </c>
      <c r="EP15" s="510">
        <f t="shared" si="20"/>
        <v>0</v>
      </c>
      <c r="EQ15" s="510">
        <f t="shared" si="20"/>
        <v>0</v>
      </c>
      <c r="ER15" s="510">
        <f t="shared" si="20"/>
        <v>0</v>
      </c>
      <c r="ES15" s="510">
        <f t="shared" si="20"/>
        <v>0</v>
      </c>
      <c r="ET15" s="510">
        <f t="shared" si="20"/>
        <v>0</v>
      </c>
      <c r="EU15" s="510">
        <f t="shared" si="20"/>
        <v>0</v>
      </c>
      <c r="EV15" s="510">
        <f t="shared" si="20"/>
        <v>0</v>
      </c>
      <c r="EW15" s="510">
        <f t="shared" si="21"/>
        <v>0</v>
      </c>
      <c r="EX15" s="510">
        <f t="shared" si="21"/>
        <v>0</v>
      </c>
      <c r="EY15" s="510">
        <f t="shared" si="21"/>
        <v>0</v>
      </c>
      <c r="EZ15" s="510">
        <f t="shared" si="21"/>
        <v>0</v>
      </c>
      <c r="FA15" s="510">
        <f t="shared" si="21"/>
        <v>0</v>
      </c>
      <c r="FB15" s="510">
        <f t="shared" si="21"/>
        <v>0</v>
      </c>
      <c r="FC15" s="510">
        <f t="shared" si="21"/>
        <v>0</v>
      </c>
      <c r="FD15" s="510">
        <f t="shared" si="21"/>
        <v>0</v>
      </c>
      <c r="FE15" s="510">
        <f t="shared" si="21"/>
        <v>0</v>
      </c>
      <c r="FF15" s="510">
        <f t="shared" si="21"/>
        <v>0</v>
      </c>
      <c r="FG15" s="510">
        <f t="shared" si="21"/>
        <v>0</v>
      </c>
      <c r="FH15" s="510">
        <f t="shared" si="21"/>
        <v>0</v>
      </c>
      <c r="FI15" s="510">
        <f t="shared" si="21"/>
        <v>0</v>
      </c>
      <c r="FJ15" s="510">
        <f t="shared" si="21"/>
        <v>0</v>
      </c>
      <c r="FK15" s="510">
        <f t="shared" si="21"/>
        <v>0</v>
      </c>
      <c r="FL15" s="510">
        <f t="shared" si="21"/>
        <v>0</v>
      </c>
      <c r="FM15" s="510">
        <f t="shared" si="22"/>
        <v>0</v>
      </c>
      <c r="FN15" s="510">
        <f t="shared" si="22"/>
        <v>0</v>
      </c>
      <c r="FO15" s="510">
        <f t="shared" si="22"/>
        <v>0</v>
      </c>
      <c r="FP15" s="510">
        <f t="shared" si="22"/>
        <v>0</v>
      </c>
      <c r="FQ15" s="510">
        <f t="shared" si="22"/>
        <v>0</v>
      </c>
      <c r="FR15" s="510">
        <f t="shared" si="22"/>
        <v>0</v>
      </c>
      <c r="FS15" s="510">
        <f t="shared" si="22"/>
        <v>0</v>
      </c>
      <c r="FT15" s="510">
        <f t="shared" si="22"/>
        <v>0</v>
      </c>
      <c r="FU15" s="510">
        <f t="shared" si="22"/>
        <v>0</v>
      </c>
      <c r="FV15" s="510">
        <f t="shared" si="22"/>
        <v>0</v>
      </c>
      <c r="FW15" s="510">
        <f t="shared" si="22"/>
        <v>0</v>
      </c>
      <c r="FX15" s="510">
        <f t="shared" si="22"/>
        <v>0</v>
      </c>
      <c r="FY15" s="510">
        <f t="shared" si="22"/>
        <v>0</v>
      </c>
      <c r="FZ15" s="510">
        <f t="shared" si="22"/>
        <v>0</v>
      </c>
      <c r="GA15" s="510">
        <f t="shared" si="22"/>
        <v>0</v>
      </c>
      <c r="GB15" s="510">
        <f t="shared" si="22"/>
        <v>0</v>
      </c>
      <c r="GC15" s="510">
        <f t="shared" si="23"/>
        <v>0</v>
      </c>
      <c r="GD15" s="510">
        <f t="shared" si="23"/>
        <v>0</v>
      </c>
      <c r="GE15" s="510">
        <f t="shared" si="23"/>
        <v>0</v>
      </c>
      <c r="GF15" s="510">
        <f t="shared" si="23"/>
        <v>0</v>
      </c>
      <c r="GG15" s="510">
        <f t="shared" si="23"/>
        <v>0</v>
      </c>
      <c r="GH15" s="510">
        <f t="shared" si="23"/>
        <v>0</v>
      </c>
      <c r="GI15" s="510">
        <f t="shared" si="23"/>
        <v>0</v>
      </c>
      <c r="GJ15" s="510">
        <f t="shared" si="23"/>
        <v>0</v>
      </c>
      <c r="GK15" s="510">
        <f t="shared" si="23"/>
        <v>0</v>
      </c>
      <c r="GL15" s="510">
        <f t="shared" si="23"/>
        <v>0</v>
      </c>
      <c r="GM15" s="510">
        <f t="shared" si="23"/>
        <v>0</v>
      </c>
      <c r="GN15" s="510">
        <f t="shared" si="23"/>
        <v>0</v>
      </c>
      <c r="GO15" s="510">
        <f t="shared" si="23"/>
        <v>0</v>
      </c>
      <c r="GP15" s="510">
        <f t="shared" si="23"/>
        <v>0</v>
      </c>
      <c r="GQ15" s="510">
        <f t="shared" si="23"/>
        <v>0</v>
      </c>
      <c r="GR15" s="510">
        <f t="shared" si="23"/>
        <v>0</v>
      </c>
      <c r="GS15" s="510">
        <f t="shared" si="24"/>
        <v>0</v>
      </c>
      <c r="GT15" s="510">
        <f t="shared" si="24"/>
        <v>0</v>
      </c>
      <c r="GU15" s="510">
        <f t="shared" si="24"/>
        <v>0</v>
      </c>
      <c r="GV15" s="510">
        <f t="shared" si="24"/>
        <v>0</v>
      </c>
      <c r="GW15" s="510">
        <f t="shared" si="24"/>
        <v>0</v>
      </c>
      <c r="GX15" s="510">
        <f t="shared" si="24"/>
        <v>0</v>
      </c>
      <c r="GY15" s="510">
        <f t="shared" si="24"/>
        <v>0</v>
      </c>
      <c r="GZ15" s="510">
        <f t="shared" si="24"/>
        <v>0</v>
      </c>
      <c r="HA15" s="510">
        <f t="shared" si="24"/>
        <v>0</v>
      </c>
      <c r="HB15" s="106"/>
      <c r="HC15" s="106"/>
      <c r="HD15" s="106"/>
      <c r="HE15" s="106"/>
      <c r="HF15" s="513"/>
      <c r="HG15" s="513"/>
      <c r="HH15" s="513"/>
      <c r="HI15" s="513"/>
      <c r="HJ15" s="513"/>
      <c r="HK15" s="513"/>
      <c r="HL15" s="513"/>
      <c r="HM15" s="513"/>
      <c r="HN15" s="513"/>
      <c r="HO15" s="513"/>
      <c r="HP15" s="513"/>
      <c r="HQ15" s="513"/>
      <c r="HR15" s="513"/>
      <c r="HS15" s="513"/>
      <c r="HT15" s="513"/>
      <c r="HU15" s="513"/>
      <c r="HV15" s="513"/>
      <c r="HW15" s="513"/>
      <c r="HX15" s="513"/>
      <c r="HY15" s="513"/>
      <c r="HZ15" s="513"/>
      <c r="IA15" s="513"/>
      <c r="IB15" s="513"/>
      <c r="IC15" s="513"/>
      <c r="ID15" s="513"/>
      <c r="IE15" s="513"/>
      <c r="IF15" s="513"/>
      <c r="IG15" s="513"/>
      <c r="IH15" s="513"/>
      <c r="II15" s="513"/>
      <c r="IJ15" s="513"/>
      <c r="IK15" s="513"/>
      <c r="IL15" s="513"/>
      <c r="IM15" s="513"/>
      <c r="IN15" s="513"/>
      <c r="IO15" s="513"/>
      <c r="IP15" s="513"/>
      <c r="IQ15" s="513"/>
      <c r="IR15" s="513"/>
      <c r="IS15" s="513"/>
      <c r="IT15" s="513"/>
      <c r="IU15" s="513"/>
      <c r="IV15" s="513"/>
      <c r="IW15" s="513"/>
      <c r="IX15" s="513"/>
      <c r="IY15" s="513"/>
      <c r="IZ15" s="513"/>
    </row>
    <row r="16" spans="1:260" ht="20.100000000000001" customHeight="1">
      <c r="B16" s="479"/>
      <c r="C16" s="122"/>
      <c r="D16" s="123"/>
      <c r="E16" s="124"/>
      <c r="F16" s="123"/>
      <c r="G16" s="465">
        <f t="shared" si="9"/>
        <v>60</v>
      </c>
      <c r="H16" s="466" t="s">
        <v>64</v>
      </c>
      <c r="I16" s="464">
        <v>1</v>
      </c>
      <c r="J16" s="123"/>
      <c r="K16" s="97"/>
      <c r="L16" s="480"/>
      <c r="M16" s="188">
        <f t="shared" si="25"/>
        <v>0</v>
      </c>
      <c r="N16" s="189" t="str">
        <f t="shared" si="26"/>
        <v/>
      </c>
      <c r="O16" s="190" t="str">
        <f t="shared" si="27"/>
        <v/>
      </c>
      <c r="P16" s="190" t="str">
        <f t="shared" si="28"/>
        <v/>
      </c>
      <c r="Q16" s="191">
        <f t="shared" si="29"/>
        <v>0</v>
      </c>
      <c r="R16" s="191" t="str">
        <f t="shared" si="30"/>
        <v/>
      </c>
      <c r="S16" s="188" t="str">
        <f t="shared" si="31"/>
        <v/>
      </c>
      <c r="T16" s="192">
        <f t="shared" si="32"/>
        <v>0</v>
      </c>
      <c r="U16" s="366" t="s">
        <v>478</v>
      </c>
      <c r="V16" s="244"/>
      <c r="W16" s="259"/>
      <c r="X16" s="510"/>
      <c r="Y16" s="259" t="str">
        <f>'MATERIAL DATA'!Q15</f>
        <v>2.4 Stairs &amp; ramps</v>
      </c>
      <c r="Z16" s="517">
        <f>SUMIF($E$6:$E$29,Y16,$N$6:$N$29)+SUMIF($E$6:$E$29,Y16,$O$6:$O$29)+SUMIF($E$6:$E$29,Y16,P$6:$P$29)</f>
        <v>0</v>
      </c>
      <c r="AA16" s="510"/>
      <c r="AB16" s="510"/>
      <c r="AC16" s="510"/>
      <c r="AD16" s="510"/>
      <c r="AE16" s="510"/>
      <c r="AF16" s="510"/>
      <c r="AG16" s="510"/>
      <c r="AH16" s="510"/>
      <c r="AI16" s="510"/>
      <c r="AJ16" s="510" t="s">
        <v>350</v>
      </c>
      <c r="AK16" s="510">
        <f>SUMIFS($R$6:$R$29,$B$6:$B$29,"&lt;&gt;Timber",$C$6:$C$29,"&lt;&gt;Timber_EPD")</f>
        <v>0</v>
      </c>
      <c r="AL16" s="510"/>
      <c r="AM16" s="510"/>
      <c r="AN16" s="516"/>
      <c r="AO16" s="530"/>
      <c r="AP16" s="530"/>
      <c r="AQ16" s="585"/>
      <c r="AR16" s="584"/>
      <c r="AS16" s="584"/>
      <c r="AT16" s="584"/>
      <c r="AU16" s="584"/>
      <c r="AV16" s="584"/>
      <c r="AW16" s="584"/>
      <c r="AX16" s="584"/>
      <c r="AY16" s="584"/>
      <c r="AZ16" s="584"/>
      <c r="BA16" s="584"/>
      <c r="BB16" s="584"/>
      <c r="BC16" s="584"/>
      <c r="BD16" s="584"/>
      <c r="BE16" s="584"/>
      <c r="BF16" s="584"/>
      <c r="BG16" s="545" t="str">
        <f t="shared" si="10"/>
        <v>ER</v>
      </c>
      <c r="BH16" s="545" t="str">
        <f t="shared" si="11"/>
        <v xml:space="preserve"> -  - </v>
      </c>
      <c r="BI16" s="545" t="str">
        <f t="shared" si="12"/>
        <v>No_Reinforcement</v>
      </c>
      <c r="BJ16" s="546" t="e">
        <f>VLOOKUP(BH16,'Lifecycle Material Data'!$A$5:$G$67,4,FALSE)</f>
        <v>#N/A</v>
      </c>
      <c r="BK16" s="546">
        <f>IFERROR(VLOOKUP(L16,'Custom Data'!$N$16:$P$36,3,FALSE),0)</f>
        <v>0</v>
      </c>
      <c r="BL16" s="246">
        <f t="shared" si="13"/>
        <v>0</v>
      </c>
      <c r="BM16" s="526" t="str">
        <f t="shared" si="33"/>
        <v>ER</v>
      </c>
      <c r="BN16" s="510" t="str">
        <f>IFERROR(VLOOKUP($BH16,'Lifecycle Material Data'!$A$5:$L$67,9,FALSE)*($BM16/1000)+VLOOKUP('Project Info'!$C$15,'Lifecycle Material Data'!$A$5:$L$67,9,FALSE)*($BL16/1000),"")</f>
        <v/>
      </c>
      <c r="BO16" s="510" t="str">
        <f>IFERROR(VLOOKUP($BH16,'Lifecycle Material Data'!$A$5:$L$67,10,FALSE)*($BM16/1000)+VLOOKUP('Project Info'!$C$15,'Lifecycle Material Data'!$A$5:$L$67,10,FALSE)*($BL16/1000),"")</f>
        <v/>
      </c>
      <c r="BP16" s="510" t="str">
        <f t="shared" si="34"/>
        <v/>
      </c>
      <c r="BQ16" s="510" t="str">
        <f>IF($J16='MATERIAL DATA'!$O$5,$K16, IF($J16='MATERIAL DATA'!$O$6,$K16/(1000*'Scheme 1'!$BJ16),""))</f>
        <v/>
      </c>
      <c r="BR16" s="510" t="str">
        <f>IFERROR(((VLOOKUP($BH16,'Lifecycle Material Data'!$A$5:$L$67,6,FALSE))*$BM16/1000+VLOOKUP('Project Info'!$C$15,'Lifecycle Material Data'!$A$5:$L$67,6,FALSE)*$BL16/1000),"")</f>
        <v/>
      </c>
      <c r="BS16" s="510" t="str">
        <f>IFERROR((VLOOKUP($BH16,'Lifecycle Material Data'!$A$5:$L$67,7,FALSE)*$BM16/1000++VLOOKUP('Project Info'!$C$15,'Lifecycle Material Data'!$A$5:$L$67,7,FALSE)*$BL16/1000),"")</f>
        <v/>
      </c>
      <c r="BT16" s="510" t="str">
        <f>IFERROR(VLOOKUP($BH16,'Lifecycle Material Data'!$A$5:$L$67,8,FALSE)*SUM(BR16,BS16,BU16,BV16),"")</f>
        <v/>
      </c>
      <c r="BU16" s="285" t="str">
        <f>IFERROR((VLOOKUP($BH16,'Lifecycle Material Data'!$A$5:$L$67,11,FALSE)*$BM16/1000++VLOOKUP('Project Info'!$C$15,'Lifecycle Material Data'!$A$5:$L$67,11,FALSE)*$BL16/1000),"")</f>
        <v/>
      </c>
      <c r="BV16" s="510">
        <f>IFERROR(IF(OR($B16="Timber",$C16="Timber_EPD"),VLOOKUP($BH16,'LIFECYCLE MATERIAL DATA Master'!$A$10:$N$68,5,FALSE)*$BM16,0),"")/1000</f>
        <v>0</v>
      </c>
      <c r="BW16" s="510" t="str">
        <f>IFERROR((VLOOKUP($BH16,'Lifecycle Material Data'!$A$5:$M$67,12,FALSE)*$BM16/1000++VLOOKUP('Project Info'!$C$15,'Lifecycle Material Data'!$A$5:$L$67,12,FALSE)*$BL16/1000),"")</f>
        <v/>
      </c>
      <c r="BX16" s="510"/>
      <c r="BY16" s="285"/>
      <c r="BZ16" s="285"/>
      <c r="CA16" s="285"/>
      <c r="CB16" s="510">
        <f>IFERROR(1+VLOOKUP($BH16,'Lifecycle Material Data'!$A$5:$L$67,8,FALSE),0)</f>
        <v>0</v>
      </c>
      <c r="CC16" s="244">
        <f t="shared" si="14"/>
        <v>0</v>
      </c>
      <c r="CD16" s="505">
        <f t="shared" si="35"/>
        <v>0</v>
      </c>
      <c r="CE16" s="244">
        <f t="shared" si="15"/>
        <v>1</v>
      </c>
      <c r="CF16" s="245"/>
      <c r="CG16" s="510"/>
      <c r="CH16" s="510">
        <v>0</v>
      </c>
      <c r="CI16" s="510">
        <f t="shared" si="16"/>
        <v>0</v>
      </c>
      <c r="CJ16" s="510">
        <f t="shared" si="16"/>
        <v>0</v>
      </c>
      <c r="CK16" s="510">
        <f t="shared" si="17"/>
        <v>0</v>
      </c>
      <c r="CL16" s="510">
        <f t="shared" si="17"/>
        <v>0</v>
      </c>
      <c r="CM16" s="510">
        <f t="shared" si="17"/>
        <v>0</v>
      </c>
      <c r="CN16" s="510">
        <f t="shared" si="17"/>
        <v>0</v>
      </c>
      <c r="CO16" s="510">
        <f t="shared" si="17"/>
        <v>0</v>
      </c>
      <c r="CP16" s="510">
        <f t="shared" si="17"/>
        <v>0</v>
      </c>
      <c r="CQ16" s="510">
        <f t="shared" si="17"/>
        <v>0</v>
      </c>
      <c r="CR16" s="510">
        <f t="shared" si="17"/>
        <v>0</v>
      </c>
      <c r="CS16" s="510">
        <f t="shared" si="17"/>
        <v>0</v>
      </c>
      <c r="CT16" s="510">
        <f t="shared" si="17"/>
        <v>0</v>
      </c>
      <c r="CU16" s="510">
        <f t="shared" si="17"/>
        <v>0</v>
      </c>
      <c r="CV16" s="510">
        <f t="shared" si="17"/>
        <v>0</v>
      </c>
      <c r="CW16" s="510">
        <f t="shared" si="17"/>
        <v>0</v>
      </c>
      <c r="CX16" s="510">
        <f t="shared" si="17"/>
        <v>0</v>
      </c>
      <c r="CY16" s="510">
        <f t="shared" si="17"/>
        <v>0</v>
      </c>
      <c r="CZ16" s="510">
        <f t="shared" si="17"/>
        <v>0</v>
      </c>
      <c r="DA16" s="510">
        <f t="shared" si="18"/>
        <v>0</v>
      </c>
      <c r="DB16" s="510">
        <f t="shared" si="18"/>
        <v>0</v>
      </c>
      <c r="DC16" s="510">
        <f t="shared" si="18"/>
        <v>0</v>
      </c>
      <c r="DD16" s="510">
        <f t="shared" si="18"/>
        <v>0</v>
      </c>
      <c r="DE16" s="510">
        <f t="shared" si="18"/>
        <v>0</v>
      </c>
      <c r="DF16" s="510">
        <f t="shared" si="18"/>
        <v>0</v>
      </c>
      <c r="DG16" s="510">
        <f t="shared" si="18"/>
        <v>0</v>
      </c>
      <c r="DH16" s="510">
        <f t="shared" si="18"/>
        <v>0</v>
      </c>
      <c r="DI16" s="510">
        <f t="shared" si="18"/>
        <v>0</v>
      </c>
      <c r="DJ16" s="510">
        <f t="shared" si="18"/>
        <v>0</v>
      </c>
      <c r="DK16" s="510">
        <f t="shared" si="18"/>
        <v>0</v>
      </c>
      <c r="DL16" s="510">
        <f t="shared" si="18"/>
        <v>0</v>
      </c>
      <c r="DM16" s="510">
        <f t="shared" si="18"/>
        <v>0</v>
      </c>
      <c r="DN16" s="510">
        <f t="shared" si="18"/>
        <v>0</v>
      </c>
      <c r="DO16" s="510">
        <f t="shared" si="18"/>
        <v>0</v>
      </c>
      <c r="DP16" s="510">
        <f t="shared" si="18"/>
        <v>0</v>
      </c>
      <c r="DQ16" s="510">
        <f t="shared" si="19"/>
        <v>0</v>
      </c>
      <c r="DR16" s="510">
        <f t="shared" si="19"/>
        <v>0</v>
      </c>
      <c r="DS16" s="510">
        <f t="shared" si="19"/>
        <v>0</v>
      </c>
      <c r="DT16" s="510">
        <f t="shared" si="19"/>
        <v>0</v>
      </c>
      <c r="DU16" s="510">
        <f t="shared" si="19"/>
        <v>0</v>
      </c>
      <c r="DV16" s="510">
        <f t="shared" si="19"/>
        <v>0</v>
      </c>
      <c r="DW16" s="510">
        <f t="shared" si="19"/>
        <v>0</v>
      </c>
      <c r="DX16" s="510">
        <f t="shared" si="19"/>
        <v>0</v>
      </c>
      <c r="DY16" s="510">
        <f t="shared" si="19"/>
        <v>0</v>
      </c>
      <c r="DZ16" s="510">
        <f t="shared" si="19"/>
        <v>0</v>
      </c>
      <c r="EA16" s="510">
        <f t="shared" si="19"/>
        <v>0</v>
      </c>
      <c r="EB16" s="510">
        <f t="shared" si="19"/>
        <v>0</v>
      </c>
      <c r="EC16" s="510">
        <f t="shared" si="19"/>
        <v>0</v>
      </c>
      <c r="ED16" s="510">
        <f t="shared" si="19"/>
        <v>0</v>
      </c>
      <c r="EE16" s="510">
        <f t="shared" si="19"/>
        <v>0</v>
      </c>
      <c r="EF16" s="510">
        <f t="shared" si="19"/>
        <v>0</v>
      </c>
      <c r="EG16" s="510">
        <f t="shared" si="20"/>
        <v>0</v>
      </c>
      <c r="EH16" s="510">
        <f t="shared" si="20"/>
        <v>0</v>
      </c>
      <c r="EI16" s="510">
        <f t="shared" si="20"/>
        <v>0</v>
      </c>
      <c r="EJ16" s="510">
        <f t="shared" si="20"/>
        <v>0</v>
      </c>
      <c r="EK16" s="510">
        <f t="shared" si="20"/>
        <v>0</v>
      </c>
      <c r="EL16" s="510">
        <f t="shared" si="20"/>
        <v>0</v>
      </c>
      <c r="EM16" s="510">
        <f t="shared" si="20"/>
        <v>0</v>
      </c>
      <c r="EN16" s="510">
        <f t="shared" si="20"/>
        <v>0</v>
      </c>
      <c r="EO16" s="510">
        <f t="shared" si="20"/>
        <v>0</v>
      </c>
      <c r="EP16" s="510">
        <f t="shared" si="20"/>
        <v>0</v>
      </c>
      <c r="EQ16" s="510">
        <f t="shared" si="20"/>
        <v>0</v>
      </c>
      <c r="ER16" s="510">
        <f t="shared" si="20"/>
        <v>0</v>
      </c>
      <c r="ES16" s="510">
        <f t="shared" si="20"/>
        <v>0</v>
      </c>
      <c r="ET16" s="510">
        <f t="shared" si="20"/>
        <v>0</v>
      </c>
      <c r="EU16" s="510">
        <f t="shared" si="20"/>
        <v>0</v>
      </c>
      <c r="EV16" s="510">
        <f t="shared" si="20"/>
        <v>0</v>
      </c>
      <c r="EW16" s="510">
        <f t="shared" si="21"/>
        <v>0</v>
      </c>
      <c r="EX16" s="510">
        <f t="shared" si="21"/>
        <v>0</v>
      </c>
      <c r="EY16" s="510">
        <f t="shared" si="21"/>
        <v>0</v>
      </c>
      <c r="EZ16" s="510">
        <f t="shared" si="21"/>
        <v>0</v>
      </c>
      <c r="FA16" s="510">
        <f t="shared" si="21"/>
        <v>0</v>
      </c>
      <c r="FB16" s="510">
        <f t="shared" si="21"/>
        <v>0</v>
      </c>
      <c r="FC16" s="510">
        <f t="shared" si="21"/>
        <v>0</v>
      </c>
      <c r="FD16" s="510">
        <f t="shared" si="21"/>
        <v>0</v>
      </c>
      <c r="FE16" s="510">
        <f t="shared" si="21"/>
        <v>0</v>
      </c>
      <c r="FF16" s="510">
        <f t="shared" si="21"/>
        <v>0</v>
      </c>
      <c r="FG16" s="510">
        <f t="shared" si="21"/>
        <v>0</v>
      </c>
      <c r="FH16" s="510">
        <f t="shared" si="21"/>
        <v>0</v>
      </c>
      <c r="FI16" s="510">
        <f t="shared" si="21"/>
        <v>0</v>
      </c>
      <c r="FJ16" s="510">
        <f t="shared" si="21"/>
        <v>0</v>
      </c>
      <c r="FK16" s="510">
        <f t="shared" si="21"/>
        <v>0</v>
      </c>
      <c r="FL16" s="510">
        <f t="shared" si="21"/>
        <v>0</v>
      </c>
      <c r="FM16" s="510">
        <f t="shared" si="22"/>
        <v>0</v>
      </c>
      <c r="FN16" s="510">
        <f t="shared" si="22"/>
        <v>0</v>
      </c>
      <c r="FO16" s="510">
        <f t="shared" si="22"/>
        <v>0</v>
      </c>
      <c r="FP16" s="510">
        <f t="shared" si="22"/>
        <v>0</v>
      </c>
      <c r="FQ16" s="510">
        <f t="shared" si="22"/>
        <v>0</v>
      </c>
      <c r="FR16" s="510">
        <f t="shared" si="22"/>
        <v>0</v>
      </c>
      <c r="FS16" s="510">
        <f t="shared" si="22"/>
        <v>0</v>
      </c>
      <c r="FT16" s="510">
        <f t="shared" si="22"/>
        <v>0</v>
      </c>
      <c r="FU16" s="510">
        <f t="shared" si="22"/>
        <v>0</v>
      </c>
      <c r="FV16" s="510">
        <f t="shared" si="22"/>
        <v>0</v>
      </c>
      <c r="FW16" s="510">
        <f t="shared" si="22"/>
        <v>0</v>
      </c>
      <c r="FX16" s="510">
        <f t="shared" si="22"/>
        <v>0</v>
      </c>
      <c r="FY16" s="510">
        <f t="shared" si="22"/>
        <v>0</v>
      </c>
      <c r="FZ16" s="510">
        <f t="shared" si="22"/>
        <v>0</v>
      </c>
      <c r="GA16" s="510">
        <f t="shared" si="22"/>
        <v>0</v>
      </c>
      <c r="GB16" s="510">
        <f t="shared" si="22"/>
        <v>0</v>
      </c>
      <c r="GC16" s="510">
        <f t="shared" si="23"/>
        <v>0</v>
      </c>
      <c r="GD16" s="510">
        <f t="shared" si="23"/>
        <v>0</v>
      </c>
      <c r="GE16" s="510">
        <f t="shared" si="23"/>
        <v>0</v>
      </c>
      <c r="GF16" s="510">
        <f t="shared" si="23"/>
        <v>0</v>
      </c>
      <c r="GG16" s="510">
        <f t="shared" si="23"/>
        <v>0</v>
      </c>
      <c r="GH16" s="510">
        <f t="shared" si="23"/>
        <v>0</v>
      </c>
      <c r="GI16" s="510">
        <f t="shared" si="23"/>
        <v>0</v>
      </c>
      <c r="GJ16" s="510">
        <f t="shared" si="23"/>
        <v>0</v>
      </c>
      <c r="GK16" s="510">
        <f t="shared" si="23"/>
        <v>0</v>
      </c>
      <c r="GL16" s="510">
        <f t="shared" si="23"/>
        <v>0</v>
      </c>
      <c r="GM16" s="510">
        <f t="shared" si="23"/>
        <v>0</v>
      </c>
      <c r="GN16" s="510">
        <f t="shared" si="23"/>
        <v>0</v>
      </c>
      <c r="GO16" s="510">
        <f t="shared" si="23"/>
        <v>0</v>
      </c>
      <c r="GP16" s="510">
        <f t="shared" si="23"/>
        <v>0</v>
      </c>
      <c r="GQ16" s="510">
        <f t="shared" si="23"/>
        <v>0</v>
      </c>
      <c r="GR16" s="510">
        <f t="shared" si="23"/>
        <v>0</v>
      </c>
      <c r="GS16" s="510">
        <f t="shared" si="24"/>
        <v>0</v>
      </c>
      <c r="GT16" s="510">
        <f t="shared" si="24"/>
        <v>0</v>
      </c>
      <c r="GU16" s="510">
        <f t="shared" si="24"/>
        <v>0</v>
      </c>
      <c r="GV16" s="510">
        <f t="shared" si="24"/>
        <v>0</v>
      </c>
      <c r="GW16" s="510">
        <f t="shared" si="24"/>
        <v>0</v>
      </c>
      <c r="GX16" s="510">
        <f t="shared" si="24"/>
        <v>0</v>
      </c>
      <c r="GY16" s="510">
        <f t="shared" si="24"/>
        <v>0</v>
      </c>
      <c r="GZ16" s="510">
        <f t="shared" si="24"/>
        <v>0</v>
      </c>
      <c r="HA16" s="510">
        <f t="shared" si="24"/>
        <v>0</v>
      </c>
      <c r="HB16" s="106"/>
      <c r="HC16" s="106"/>
      <c r="HD16" s="106"/>
      <c r="HE16" s="106"/>
      <c r="HF16" s="513"/>
      <c r="HG16" s="513"/>
      <c r="HH16" s="513"/>
      <c r="HI16" s="513"/>
      <c r="HJ16" s="513"/>
      <c r="HK16" s="513"/>
      <c r="HL16" s="513"/>
      <c r="HM16" s="513"/>
      <c r="HN16" s="513"/>
      <c r="HO16" s="513"/>
      <c r="HP16" s="513"/>
      <c r="HQ16" s="513"/>
      <c r="HR16" s="513"/>
      <c r="HS16" s="513"/>
      <c r="HT16" s="513"/>
      <c r="HU16" s="513"/>
      <c r="HV16" s="513"/>
      <c r="HW16" s="513"/>
      <c r="HX16" s="513"/>
      <c r="HY16" s="513"/>
      <c r="HZ16" s="513"/>
      <c r="IA16" s="513"/>
      <c r="IB16" s="513"/>
      <c r="IC16" s="513"/>
      <c r="ID16" s="513"/>
      <c r="IE16" s="513"/>
      <c r="IF16" s="513"/>
      <c r="IG16" s="513"/>
      <c r="IH16" s="513"/>
      <c r="II16" s="513"/>
      <c r="IJ16" s="513"/>
      <c r="IK16" s="513"/>
      <c r="IL16" s="513"/>
      <c r="IM16" s="513"/>
      <c r="IN16" s="513"/>
      <c r="IO16" s="513"/>
      <c r="IP16" s="513"/>
      <c r="IQ16" s="513"/>
      <c r="IR16" s="513"/>
      <c r="IS16" s="513"/>
      <c r="IT16" s="513"/>
      <c r="IU16" s="513"/>
      <c r="IV16" s="513"/>
      <c r="IW16" s="513"/>
      <c r="IX16" s="513"/>
      <c r="IY16" s="513"/>
      <c r="IZ16" s="513"/>
    </row>
    <row r="17" spans="2:260" ht="20.100000000000001" customHeight="1">
      <c r="B17" s="479"/>
      <c r="C17" s="122"/>
      <c r="D17" s="123"/>
      <c r="E17" s="124"/>
      <c r="F17" s="123"/>
      <c r="G17" s="465">
        <f t="shared" si="9"/>
        <v>60</v>
      </c>
      <c r="H17" s="466" t="s">
        <v>64</v>
      </c>
      <c r="I17" s="464">
        <v>1</v>
      </c>
      <c r="J17" s="123"/>
      <c r="K17" s="97"/>
      <c r="L17" s="480"/>
      <c r="M17" s="188">
        <f t="shared" si="25"/>
        <v>0</v>
      </c>
      <c r="N17" s="189" t="str">
        <f t="shared" si="26"/>
        <v/>
      </c>
      <c r="O17" s="190" t="str">
        <f t="shared" si="27"/>
        <v/>
      </c>
      <c r="P17" s="190" t="str">
        <f t="shared" si="28"/>
        <v/>
      </c>
      <c r="Q17" s="191">
        <f t="shared" si="29"/>
        <v>0</v>
      </c>
      <c r="R17" s="191" t="str">
        <f t="shared" si="30"/>
        <v/>
      </c>
      <c r="S17" s="188" t="str">
        <f t="shared" si="31"/>
        <v/>
      </c>
      <c r="T17" s="192">
        <f t="shared" si="32"/>
        <v>0</v>
      </c>
      <c r="U17" s="366" t="s">
        <v>478</v>
      </c>
      <c r="V17" s="244"/>
      <c r="W17" s="259"/>
      <c r="X17" s="510"/>
      <c r="Y17" s="259" t="str">
        <f>'MATERIAL DATA'!Q16</f>
        <v>2.5 Structural ext. walls</v>
      </c>
      <c r="Z17" s="517">
        <f>SUMIF($E$6:$E$29,Y17,$N$6:$N$29)+SUMIF($E$6:$E$29,Y17,$O$6:$O$29)+SUMIF($E$6:$E$29,Y17,P$6:$P$29)</f>
        <v>0</v>
      </c>
      <c r="AA17" s="510"/>
      <c r="AB17" s="510"/>
      <c r="AC17" s="510"/>
      <c r="AD17" s="510"/>
      <c r="AE17" s="510"/>
      <c r="AF17" s="510"/>
      <c r="AG17" s="510"/>
      <c r="AH17" s="510"/>
      <c r="AI17" s="510"/>
      <c r="AJ17" s="510" t="s">
        <v>351</v>
      </c>
      <c r="AK17" s="527">
        <f>$O$32</f>
        <v>0</v>
      </c>
      <c r="AL17" s="510"/>
      <c r="AM17" s="510"/>
      <c r="AN17" s="510"/>
      <c r="AO17" s="525"/>
      <c r="AP17" s="525"/>
      <c r="AQ17" s="583"/>
      <c r="AR17" s="583"/>
      <c r="AS17" s="583"/>
      <c r="AT17" s="583"/>
      <c r="AU17" s="583"/>
      <c r="AV17" s="583"/>
      <c r="AW17" s="583"/>
      <c r="AX17" s="583"/>
      <c r="AY17" s="583"/>
      <c r="AZ17" s="583"/>
      <c r="BA17" s="583"/>
      <c r="BB17" s="583"/>
      <c r="BC17" s="583"/>
      <c r="BD17" s="583"/>
      <c r="BE17" s="583"/>
      <c r="BF17" s="583"/>
      <c r="BG17" s="545" t="str">
        <f t="shared" si="10"/>
        <v>ER</v>
      </c>
      <c r="BH17" s="545" t="str">
        <f t="shared" si="11"/>
        <v xml:space="preserve"> -  - </v>
      </c>
      <c r="BI17" s="545" t="str">
        <f t="shared" si="12"/>
        <v>No_Reinforcement</v>
      </c>
      <c r="BJ17" s="546" t="e">
        <f>VLOOKUP(BH17,'Lifecycle Material Data'!$A$5:$G$67,4,FALSE)</f>
        <v>#N/A</v>
      </c>
      <c r="BK17" s="546">
        <f>IFERROR(VLOOKUP(L17,'Custom Data'!$N$16:$P$36,3,FALSE),0)</f>
        <v>0</v>
      </c>
      <c r="BL17" s="246">
        <f t="shared" si="13"/>
        <v>0</v>
      </c>
      <c r="BM17" s="526" t="str">
        <f t="shared" si="33"/>
        <v>ER</v>
      </c>
      <c r="BN17" s="510" t="str">
        <f>IFERROR(VLOOKUP($BH17,'Lifecycle Material Data'!$A$5:$L$67,9,FALSE)*($BM17/1000)+VLOOKUP('Project Info'!$C$15,'Lifecycle Material Data'!$A$5:$L$67,9,FALSE)*($BL17/1000),"")</f>
        <v/>
      </c>
      <c r="BO17" s="510" t="str">
        <f>IFERROR(VLOOKUP($BH17,'Lifecycle Material Data'!$A$5:$L$67,10,FALSE)*($BM17/1000)+VLOOKUP('Project Info'!$C$15,'Lifecycle Material Data'!$A$5:$L$67,10,FALSE)*($BL17/1000),"")</f>
        <v/>
      </c>
      <c r="BP17" s="510" t="str">
        <f t="shared" si="34"/>
        <v/>
      </c>
      <c r="BQ17" s="510" t="str">
        <f>IF($J17='MATERIAL DATA'!$O$5,$K17, IF($J17='MATERIAL DATA'!$O$6,$K17/(1000*'Scheme 1'!$BJ17),""))</f>
        <v/>
      </c>
      <c r="BR17" s="510" t="str">
        <f>IFERROR(((VLOOKUP($BH17,'Lifecycle Material Data'!$A$5:$L$67,6,FALSE))*$BM17/1000+VLOOKUP('Project Info'!$C$15,'Lifecycle Material Data'!$A$5:$L$67,6,FALSE)*$BL17/1000),"")</f>
        <v/>
      </c>
      <c r="BS17" s="510" t="str">
        <f>IFERROR((VLOOKUP($BH17,'Lifecycle Material Data'!$A$5:$L$67,7,FALSE)*$BM17/1000++VLOOKUP('Project Info'!$C$15,'Lifecycle Material Data'!$A$5:$L$67,7,FALSE)*$BL17/1000),"")</f>
        <v/>
      </c>
      <c r="BT17" s="510" t="str">
        <f>IFERROR(VLOOKUP($BH17,'Lifecycle Material Data'!$A$5:$L$67,8,FALSE)*SUM(BR17,BS17,BU17,BV17),"")</f>
        <v/>
      </c>
      <c r="BU17" s="285" t="str">
        <f>IFERROR((VLOOKUP($BH17,'Lifecycle Material Data'!$A$5:$L$67,11,FALSE)*$BM17/1000++VLOOKUP('Project Info'!$C$15,'Lifecycle Material Data'!$A$5:$L$67,11,FALSE)*$BL17/1000),"")</f>
        <v/>
      </c>
      <c r="BV17" s="510">
        <f>IFERROR(IF(OR($B17="Timber",$C17="Timber_EPD"),VLOOKUP($BH17,'LIFECYCLE MATERIAL DATA Master'!$A$10:$N$68,5,FALSE)*$BM17,0),"")/1000</f>
        <v>0</v>
      </c>
      <c r="BW17" s="510" t="str">
        <f>IFERROR((VLOOKUP($BH17,'Lifecycle Material Data'!$A$5:$M$67,12,FALSE)*$BM17/1000++VLOOKUP('Project Info'!$C$15,'Lifecycle Material Data'!$A$5:$L$67,12,FALSE)*$BL17/1000),"")</f>
        <v/>
      </c>
      <c r="BX17" s="510"/>
      <c r="BY17" s="285"/>
      <c r="BZ17" s="285"/>
      <c r="CA17" s="285"/>
      <c r="CB17" s="510">
        <f>IFERROR(1+VLOOKUP($BH17,'Lifecycle Material Data'!$A$5:$L$67,8,FALSE),0)</f>
        <v>0</v>
      </c>
      <c r="CC17" s="244">
        <f t="shared" si="14"/>
        <v>0</v>
      </c>
      <c r="CD17" s="505">
        <f t="shared" si="35"/>
        <v>0</v>
      </c>
      <c r="CE17" s="244">
        <f t="shared" si="15"/>
        <v>1</v>
      </c>
      <c r="CF17" s="245"/>
      <c r="CG17" s="510"/>
      <c r="CH17" s="510">
        <v>0</v>
      </c>
      <c r="CI17" s="510">
        <f t="shared" si="16"/>
        <v>0</v>
      </c>
      <c r="CJ17" s="510">
        <f t="shared" si="16"/>
        <v>0</v>
      </c>
      <c r="CK17" s="510">
        <f t="shared" si="17"/>
        <v>0</v>
      </c>
      <c r="CL17" s="510">
        <f t="shared" si="17"/>
        <v>0</v>
      </c>
      <c r="CM17" s="510">
        <f t="shared" si="17"/>
        <v>0</v>
      </c>
      <c r="CN17" s="510">
        <f t="shared" si="17"/>
        <v>0</v>
      </c>
      <c r="CO17" s="510">
        <f t="shared" si="17"/>
        <v>0</v>
      </c>
      <c r="CP17" s="510">
        <f t="shared" si="17"/>
        <v>0</v>
      </c>
      <c r="CQ17" s="510">
        <f t="shared" si="17"/>
        <v>0</v>
      </c>
      <c r="CR17" s="510">
        <f t="shared" si="17"/>
        <v>0</v>
      </c>
      <c r="CS17" s="510">
        <f t="shared" si="17"/>
        <v>0</v>
      </c>
      <c r="CT17" s="510">
        <f t="shared" si="17"/>
        <v>0</v>
      </c>
      <c r="CU17" s="510">
        <f t="shared" si="17"/>
        <v>0</v>
      </c>
      <c r="CV17" s="510">
        <f t="shared" si="17"/>
        <v>0</v>
      </c>
      <c r="CW17" s="510">
        <f t="shared" si="17"/>
        <v>0</v>
      </c>
      <c r="CX17" s="510">
        <f t="shared" si="17"/>
        <v>0</v>
      </c>
      <c r="CY17" s="510">
        <f t="shared" si="17"/>
        <v>0</v>
      </c>
      <c r="CZ17" s="510">
        <f t="shared" si="17"/>
        <v>0</v>
      </c>
      <c r="DA17" s="510">
        <f t="shared" si="18"/>
        <v>0</v>
      </c>
      <c r="DB17" s="510">
        <f t="shared" si="18"/>
        <v>0</v>
      </c>
      <c r="DC17" s="510">
        <f t="shared" si="18"/>
        <v>0</v>
      </c>
      <c r="DD17" s="510">
        <f t="shared" si="18"/>
        <v>0</v>
      </c>
      <c r="DE17" s="510">
        <f t="shared" si="18"/>
        <v>0</v>
      </c>
      <c r="DF17" s="510">
        <f t="shared" si="18"/>
        <v>0</v>
      </c>
      <c r="DG17" s="510">
        <f t="shared" si="18"/>
        <v>0</v>
      </c>
      <c r="DH17" s="510">
        <f t="shared" si="18"/>
        <v>0</v>
      </c>
      <c r="DI17" s="510">
        <f t="shared" si="18"/>
        <v>0</v>
      </c>
      <c r="DJ17" s="510">
        <f t="shared" si="18"/>
        <v>0</v>
      </c>
      <c r="DK17" s="510">
        <f t="shared" si="18"/>
        <v>0</v>
      </c>
      <c r="DL17" s="510">
        <f t="shared" si="18"/>
        <v>0</v>
      </c>
      <c r="DM17" s="510">
        <f t="shared" si="18"/>
        <v>0</v>
      </c>
      <c r="DN17" s="510">
        <f t="shared" si="18"/>
        <v>0</v>
      </c>
      <c r="DO17" s="510">
        <f t="shared" si="18"/>
        <v>0</v>
      </c>
      <c r="DP17" s="510">
        <f t="shared" si="18"/>
        <v>0</v>
      </c>
      <c r="DQ17" s="510">
        <f t="shared" si="19"/>
        <v>0</v>
      </c>
      <c r="DR17" s="510">
        <f t="shared" si="19"/>
        <v>0</v>
      </c>
      <c r="DS17" s="510">
        <f t="shared" si="19"/>
        <v>0</v>
      </c>
      <c r="DT17" s="510">
        <f t="shared" si="19"/>
        <v>0</v>
      </c>
      <c r="DU17" s="510">
        <f t="shared" si="19"/>
        <v>0</v>
      </c>
      <c r="DV17" s="510">
        <f t="shared" si="19"/>
        <v>0</v>
      </c>
      <c r="DW17" s="510">
        <f t="shared" si="19"/>
        <v>0</v>
      </c>
      <c r="DX17" s="510">
        <f t="shared" si="19"/>
        <v>0</v>
      </c>
      <c r="DY17" s="510">
        <f t="shared" si="19"/>
        <v>0</v>
      </c>
      <c r="DZ17" s="510">
        <f t="shared" si="19"/>
        <v>0</v>
      </c>
      <c r="EA17" s="510">
        <f t="shared" si="19"/>
        <v>0</v>
      </c>
      <c r="EB17" s="510">
        <f t="shared" si="19"/>
        <v>0</v>
      </c>
      <c r="EC17" s="510">
        <f t="shared" si="19"/>
        <v>0</v>
      </c>
      <c r="ED17" s="510">
        <f t="shared" si="19"/>
        <v>0</v>
      </c>
      <c r="EE17" s="510">
        <f t="shared" si="19"/>
        <v>0</v>
      </c>
      <c r="EF17" s="510">
        <f t="shared" si="19"/>
        <v>0</v>
      </c>
      <c r="EG17" s="510">
        <f t="shared" si="20"/>
        <v>0</v>
      </c>
      <c r="EH17" s="510">
        <f t="shared" si="20"/>
        <v>0</v>
      </c>
      <c r="EI17" s="510">
        <f t="shared" si="20"/>
        <v>0</v>
      </c>
      <c r="EJ17" s="510">
        <f t="shared" si="20"/>
        <v>0</v>
      </c>
      <c r="EK17" s="510">
        <f t="shared" si="20"/>
        <v>0</v>
      </c>
      <c r="EL17" s="510">
        <f t="shared" si="20"/>
        <v>0</v>
      </c>
      <c r="EM17" s="510">
        <f t="shared" si="20"/>
        <v>0</v>
      </c>
      <c r="EN17" s="510">
        <f t="shared" si="20"/>
        <v>0</v>
      </c>
      <c r="EO17" s="510">
        <f t="shared" si="20"/>
        <v>0</v>
      </c>
      <c r="EP17" s="510">
        <f t="shared" si="20"/>
        <v>0</v>
      </c>
      <c r="EQ17" s="510">
        <f t="shared" si="20"/>
        <v>0</v>
      </c>
      <c r="ER17" s="510">
        <f t="shared" si="20"/>
        <v>0</v>
      </c>
      <c r="ES17" s="510">
        <f t="shared" si="20"/>
        <v>0</v>
      </c>
      <c r="ET17" s="510">
        <f t="shared" si="20"/>
        <v>0</v>
      </c>
      <c r="EU17" s="510">
        <f t="shared" si="20"/>
        <v>0</v>
      </c>
      <c r="EV17" s="510">
        <f t="shared" si="20"/>
        <v>0</v>
      </c>
      <c r="EW17" s="510">
        <f t="shared" si="21"/>
        <v>0</v>
      </c>
      <c r="EX17" s="510">
        <f t="shared" si="21"/>
        <v>0</v>
      </c>
      <c r="EY17" s="510">
        <f t="shared" si="21"/>
        <v>0</v>
      </c>
      <c r="EZ17" s="510">
        <f t="shared" si="21"/>
        <v>0</v>
      </c>
      <c r="FA17" s="510">
        <f t="shared" si="21"/>
        <v>0</v>
      </c>
      <c r="FB17" s="510">
        <f t="shared" si="21"/>
        <v>0</v>
      </c>
      <c r="FC17" s="510">
        <f t="shared" si="21"/>
        <v>0</v>
      </c>
      <c r="FD17" s="510">
        <f t="shared" si="21"/>
        <v>0</v>
      </c>
      <c r="FE17" s="510">
        <f t="shared" si="21"/>
        <v>0</v>
      </c>
      <c r="FF17" s="510">
        <f t="shared" si="21"/>
        <v>0</v>
      </c>
      <c r="FG17" s="510">
        <f t="shared" si="21"/>
        <v>0</v>
      </c>
      <c r="FH17" s="510">
        <f t="shared" si="21"/>
        <v>0</v>
      </c>
      <c r="FI17" s="510">
        <f t="shared" si="21"/>
        <v>0</v>
      </c>
      <c r="FJ17" s="510">
        <f t="shared" si="21"/>
        <v>0</v>
      </c>
      <c r="FK17" s="510">
        <f t="shared" si="21"/>
        <v>0</v>
      </c>
      <c r="FL17" s="510">
        <f t="shared" si="21"/>
        <v>0</v>
      </c>
      <c r="FM17" s="510">
        <f t="shared" si="22"/>
        <v>0</v>
      </c>
      <c r="FN17" s="510">
        <f t="shared" si="22"/>
        <v>0</v>
      </c>
      <c r="FO17" s="510">
        <f t="shared" si="22"/>
        <v>0</v>
      </c>
      <c r="FP17" s="510">
        <f t="shared" si="22"/>
        <v>0</v>
      </c>
      <c r="FQ17" s="510">
        <f t="shared" si="22"/>
        <v>0</v>
      </c>
      <c r="FR17" s="510">
        <f t="shared" si="22"/>
        <v>0</v>
      </c>
      <c r="FS17" s="510">
        <f t="shared" si="22"/>
        <v>0</v>
      </c>
      <c r="FT17" s="510">
        <f t="shared" si="22"/>
        <v>0</v>
      </c>
      <c r="FU17" s="510">
        <f t="shared" si="22"/>
        <v>0</v>
      </c>
      <c r="FV17" s="510">
        <f t="shared" si="22"/>
        <v>0</v>
      </c>
      <c r="FW17" s="510">
        <f t="shared" si="22"/>
        <v>0</v>
      </c>
      <c r="FX17" s="510">
        <f t="shared" si="22"/>
        <v>0</v>
      </c>
      <c r="FY17" s="510">
        <f t="shared" si="22"/>
        <v>0</v>
      </c>
      <c r="FZ17" s="510">
        <f t="shared" si="22"/>
        <v>0</v>
      </c>
      <c r="GA17" s="510">
        <f t="shared" si="22"/>
        <v>0</v>
      </c>
      <c r="GB17" s="510">
        <f t="shared" si="22"/>
        <v>0</v>
      </c>
      <c r="GC17" s="510">
        <f t="shared" si="23"/>
        <v>0</v>
      </c>
      <c r="GD17" s="510">
        <f t="shared" si="23"/>
        <v>0</v>
      </c>
      <c r="GE17" s="510">
        <f t="shared" si="23"/>
        <v>0</v>
      </c>
      <c r="GF17" s="510">
        <f t="shared" si="23"/>
        <v>0</v>
      </c>
      <c r="GG17" s="510">
        <f t="shared" si="23"/>
        <v>0</v>
      </c>
      <c r="GH17" s="510">
        <f t="shared" si="23"/>
        <v>0</v>
      </c>
      <c r="GI17" s="510">
        <f t="shared" si="23"/>
        <v>0</v>
      </c>
      <c r="GJ17" s="510">
        <f t="shared" si="23"/>
        <v>0</v>
      </c>
      <c r="GK17" s="510">
        <f t="shared" si="23"/>
        <v>0</v>
      </c>
      <c r="GL17" s="510">
        <f t="shared" si="23"/>
        <v>0</v>
      </c>
      <c r="GM17" s="510">
        <f t="shared" si="23"/>
        <v>0</v>
      </c>
      <c r="GN17" s="510">
        <f t="shared" si="23"/>
        <v>0</v>
      </c>
      <c r="GO17" s="510">
        <f t="shared" si="23"/>
        <v>0</v>
      </c>
      <c r="GP17" s="510">
        <f t="shared" si="23"/>
        <v>0</v>
      </c>
      <c r="GQ17" s="510">
        <f t="shared" si="23"/>
        <v>0</v>
      </c>
      <c r="GR17" s="510">
        <f t="shared" si="23"/>
        <v>0</v>
      </c>
      <c r="GS17" s="510">
        <f t="shared" si="24"/>
        <v>0</v>
      </c>
      <c r="GT17" s="510">
        <f t="shared" si="24"/>
        <v>0</v>
      </c>
      <c r="GU17" s="510">
        <f t="shared" si="24"/>
        <v>0</v>
      </c>
      <c r="GV17" s="510">
        <f t="shared" si="24"/>
        <v>0</v>
      </c>
      <c r="GW17" s="510">
        <f t="shared" si="24"/>
        <v>0</v>
      </c>
      <c r="GX17" s="510">
        <f t="shared" si="24"/>
        <v>0</v>
      </c>
      <c r="GY17" s="510">
        <f t="shared" si="24"/>
        <v>0</v>
      </c>
      <c r="GZ17" s="510">
        <f t="shared" si="24"/>
        <v>0</v>
      </c>
      <c r="HA17" s="510">
        <f t="shared" si="24"/>
        <v>0</v>
      </c>
      <c r="HB17" s="106"/>
      <c r="HC17" s="106"/>
      <c r="HD17" s="106"/>
      <c r="HE17" s="106"/>
      <c r="HF17" s="513"/>
      <c r="HG17" s="513"/>
      <c r="HH17" s="513"/>
      <c r="HI17" s="513"/>
      <c r="HJ17" s="513"/>
      <c r="HK17" s="513"/>
      <c r="HL17" s="513"/>
      <c r="HM17" s="513"/>
      <c r="HN17" s="513"/>
      <c r="HO17" s="513"/>
      <c r="HP17" s="513"/>
      <c r="HQ17" s="513"/>
      <c r="HR17" s="513"/>
      <c r="HS17" s="513"/>
      <c r="HT17" s="513"/>
      <c r="HU17" s="513"/>
      <c r="HV17" s="513"/>
      <c r="HW17" s="513"/>
      <c r="HX17" s="513"/>
      <c r="HY17" s="513"/>
      <c r="HZ17" s="513"/>
      <c r="IA17" s="513"/>
      <c r="IB17" s="513"/>
      <c r="IC17" s="513"/>
      <c r="ID17" s="513"/>
      <c r="IE17" s="513"/>
      <c r="IF17" s="513"/>
      <c r="IG17" s="513"/>
      <c r="IH17" s="513"/>
      <c r="II17" s="513"/>
      <c r="IJ17" s="513"/>
      <c r="IK17" s="513"/>
      <c r="IL17" s="513"/>
      <c r="IM17" s="513"/>
      <c r="IN17" s="513"/>
      <c r="IO17" s="513"/>
      <c r="IP17" s="513"/>
      <c r="IQ17" s="513"/>
      <c r="IR17" s="513"/>
      <c r="IS17" s="513"/>
      <c r="IT17" s="513"/>
      <c r="IU17" s="513"/>
      <c r="IV17" s="513"/>
      <c r="IW17" s="513"/>
      <c r="IX17" s="513"/>
      <c r="IY17" s="513"/>
      <c r="IZ17" s="513"/>
    </row>
    <row r="18" spans="2:260" ht="20.100000000000001" customHeight="1">
      <c r="B18" s="479"/>
      <c r="C18" s="122"/>
      <c r="D18" s="123"/>
      <c r="E18" s="124"/>
      <c r="F18" s="123"/>
      <c r="G18" s="465">
        <f t="shared" si="9"/>
        <v>60</v>
      </c>
      <c r="H18" s="466" t="s">
        <v>64</v>
      </c>
      <c r="I18" s="464">
        <v>1</v>
      </c>
      <c r="J18" s="123"/>
      <c r="K18" s="97"/>
      <c r="L18" s="480"/>
      <c r="M18" s="188">
        <f t="shared" si="25"/>
        <v>0</v>
      </c>
      <c r="N18" s="189" t="str">
        <f t="shared" si="26"/>
        <v/>
      </c>
      <c r="O18" s="190" t="str">
        <f t="shared" si="27"/>
        <v/>
      </c>
      <c r="P18" s="190" t="str">
        <f t="shared" si="28"/>
        <v/>
      </c>
      <c r="Q18" s="191">
        <f t="shared" si="29"/>
        <v>0</v>
      </c>
      <c r="R18" s="191" t="str">
        <f t="shared" si="30"/>
        <v/>
      </c>
      <c r="S18" s="188" t="str">
        <f t="shared" si="31"/>
        <v/>
      </c>
      <c r="T18" s="192">
        <f t="shared" si="32"/>
        <v>0</v>
      </c>
      <c r="U18" s="366" t="s">
        <v>478</v>
      </c>
      <c r="V18" s="244"/>
      <c r="W18" s="259"/>
      <c r="X18" s="510"/>
      <c r="Y18" s="259" t="str">
        <f>'MATERIAL DATA'!Q17</f>
        <v>2.7 Structural int. walls</v>
      </c>
      <c r="Z18" s="517">
        <f>SUMIF($E$6:$E$29,Y18,$N$6:$N$29)+SUMIF($E$6:$E$29,Y18,$O$6:$O$29)+SUMIF($E$6:$E$29,Y18,P$6:$P$29)</f>
        <v>0</v>
      </c>
      <c r="AA18" s="510"/>
      <c r="AB18" s="510"/>
      <c r="AC18" s="510"/>
      <c r="AD18" s="510"/>
      <c r="AE18" s="510"/>
      <c r="AF18" s="510"/>
      <c r="AG18" s="510"/>
      <c r="AH18" s="510"/>
      <c r="AI18" s="510"/>
      <c r="AJ18" s="510" t="s">
        <v>352</v>
      </c>
      <c r="AK18" s="527">
        <f>$N$32</f>
        <v>0</v>
      </c>
      <c r="AL18" s="510"/>
      <c r="AM18" s="510"/>
      <c r="AN18" s="510"/>
      <c r="AO18" s="510"/>
      <c r="AP18" s="510"/>
      <c r="AQ18" s="513"/>
      <c r="AR18" s="513"/>
      <c r="AS18" s="513"/>
      <c r="AT18" s="513"/>
      <c r="AU18" s="513"/>
      <c r="AV18" s="513"/>
      <c r="AW18" s="513"/>
      <c r="AX18" s="513"/>
      <c r="AY18" s="513"/>
      <c r="AZ18" s="513"/>
      <c r="BA18" s="513"/>
      <c r="BB18" s="513"/>
      <c r="BC18" s="513"/>
      <c r="BD18" s="513"/>
      <c r="BE18" s="513"/>
      <c r="BF18" s="513"/>
      <c r="BG18" s="545" t="str">
        <f t="shared" si="10"/>
        <v>ER</v>
      </c>
      <c r="BH18" s="545" t="str">
        <f t="shared" si="11"/>
        <v xml:space="preserve"> -  - </v>
      </c>
      <c r="BI18" s="545" t="str">
        <f t="shared" si="12"/>
        <v>No_Reinforcement</v>
      </c>
      <c r="BJ18" s="546" t="e">
        <f>VLOOKUP(BH18,'Lifecycle Material Data'!$A$5:$G$67,4,FALSE)</f>
        <v>#N/A</v>
      </c>
      <c r="BK18" s="546">
        <f>IFERROR(VLOOKUP(L18,'Custom Data'!$N$16:$P$36,3,FALSE),0)</f>
        <v>0</v>
      </c>
      <c r="BL18" s="246">
        <f t="shared" si="13"/>
        <v>0</v>
      </c>
      <c r="BM18" s="526" t="str">
        <f t="shared" si="33"/>
        <v>ER</v>
      </c>
      <c r="BN18" s="510" t="str">
        <f>IFERROR(VLOOKUP($BH18,'Lifecycle Material Data'!$A$5:$L$67,9,FALSE)*($BM18/1000)+VLOOKUP('Project Info'!$C$15,'Lifecycle Material Data'!$A$5:$L$67,9,FALSE)*($BL18/1000),"")</f>
        <v/>
      </c>
      <c r="BO18" s="510" t="str">
        <f>IFERROR(VLOOKUP($BH18,'Lifecycle Material Data'!$A$5:$L$67,10,FALSE)*($BM18/1000)+VLOOKUP('Project Info'!$C$15,'Lifecycle Material Data'!$A$5:$L$67,10,FALSE)*($BL18/1000),"")</f>
        <v/>
      </c>
      <c r="BP18" s="510" t="str">
        <f t="shared" si="34"/>
        <v/>
      </c>
      <c r="BQ18" s="510" t="str">
        <f>IF($J18='MATERIAL DATA'!$O$5,$K18, IF($J18='MATERIAL DATA'!$O$6,$K18/(1000*'Scheme 1'!$BJ18),""))</f>
        <v/>
      </c>
      <c r="BR18" s="510" t="str">
        <f>IFERROR(((VLOOKUP($BH18,'Lifecycle Material Data'!$A$5:$L$67,6,FALSE))*$BM18/1000+VLOOKUP('Project Info'!$C$15,'Lifecycle Material Data'!$A$5:$L$67,6,FALSE)*$BL18/1000),"")</f>
        <v/>
      </c>
      <c r="BS18" s="510" t="str">
        <f>IFERROR((VLOOKUP($BH18,'Lifecycle Material Data'!$A$5:$L$67,7,FALSE)*$BM18/1000++VLOOKUP('Project Info'!$C$15,'Lifecycle Material Data'!$A$5:$L$67,7,FALSE)*$BL18/1000),"")</f>
        <v/>
      </c>
      <c r="BT18" s="510" t="str">
        <f>IFERROR(VLOOKUP($BH18,'Lifecycle Material Data'!$A$5:$L$67,8,FALSE)*SUM(BR18,BS18,BU18,BV18),"")</f>
        <v/>
      </c>
      <c r="BU18" s="285" t="str">
        <f>IFERROR((VLOOKUP($BH18,'Lifecycle Material Data'!$A$5:$L$67,11,FALSE)*$BM18/1000++VLOOKUP('Project Info'!$C$15,'Lifecycle Material Data'!$A$5:$L$67,11,FALSE)*$BL18/1000),"")</f>
        <v/>
      </c>
      <c r="BV18" s="510">
        <f>IFERROR(IF(OR($B18="Timber",$C18="Timber_EPD"),VLOOKUP($BH18,'LIFECYCLE MATERIAL DATA Master'!$A$10:$N$68,5,FALSE)*$BM18,0),"")/1000</f>
        <v>0</v>
      </c>
      <c r="BW18" s="510" t="str">
        <f>IFERROR((VLOOKUP($BH18,'Lifecycle Material Data'!$A$5:$M$67,12,FALSE)*$BM18/1000++VLOOKUP('Project Info'!$C$15,'Lifecycle Material Data'!$A$5:$L$67,12,FALSE)*$BL18/1000),"")</f>
        <v/>
      </c>
      <c r="BX18" s="510"/>
      <c r="BY18" s="285"/>
      <c r="BZ18" s="285"/>
      <c r="CA18" s="285"/>
      <c r="CB18" s="510">
        <f>IFERROR(1+VLOOKUP($BH18,'Lifecycle Material Data'!$A$5:$L$67,8,FALSE),0)</f>
        <v>0</v>
      </c>
      <c r="CC18" s="244">
        <f t="shared" si="14"/>
        <v>0</v>
      </c>
      <c r="CD18" s="505">
        <f t="shared" si="35"/>
        <v>0</v>
      </c>
      <c r="CE18" s="244">
        <f t="shared" si="15"/>
        <v>1</v>
      </c>
      <c r="CF18" s="245"/>
      <c r="CG18" s="510"/>
      <c r="CH18" s="510">
        <v>0</v>
      </c>
      <c r="CI18" s="510">
        <f t="shared" si="16"/>
        <v>0</v>
      </c>
      <c r="CJ18" s="510">
        <f t="shared" si="16"/>
        <v>0</v>
      </c>
      <c r="CK18" s="510">
        <f t="shared" si="17"/>
        <v>0</v>
      </c>
      <c r="CL18" s="510">
        <f t="shared" si="17"/>
        <v>0</v>
      </c>
      <c r="CM18" s="510">
        <f t="shared" si="17"/>
        <v>0</v>
      </c>
      <c r="CN18" s="510">
        <f t="shared" si="17"/>
        <v>0</v>
      </c>
      <c r="CO18" s="510">
        <f t="shared" si="17"/>
        <v>0</v>
      </c>
      <c r="CP18" s="510">
        <f t="shared" si="17"/>
        <v>0</v>
      </c>
      <c r="CQ18" s="510">
        <f t="shared" si="17"/>
        <v>0</v>
      </c>
      <c r="CR18" s="510">
        <f t="shared" si="17"/>
        <v>0</v>
      </c>
      <c r="CS18" s="510">
        <f t="shared" si="17"/>
        <v>0</v>
      </c>
      <c r="CT18" s="510">
        <f t="shared" si="17"/>
        <v>0</v>
      </c>
      <c r="CU18" s="510">
        <f t="shared" si="17"/>
        <v>0</v>
      </c>
      <c r="CV18" s="510">
        <f t="shared" si="17"/>
        <v>0</v>
      </c>
      <c r="CW18" s="510">
        <f t="shared" si="17"/>
        <v>0</v>
      </c>
      <c r="CX18" s="510">
        <f t="shared" si="17"/>
        <v>0</v>
      </c>
      <c r="CY18" s="510">
        <f t="shared" si="17"/>
        <v>0</v>
      </c>
      <c r="CZ18" s="510">
        <f t="shared" si="17"/>
        <v>0</v>
      </c>
      <c r="DA18" s="510">
        <f t="shared" si="18"/>
        <v>0</v>
      </c>
      <c r="DB18" s="510">
        <f t="shared" si="18"/>
        <v>0</v>
      </c>
      <c r="DC18" s="510">
        <f t="shared" si="18"/>
        <v>0</v>
      </c>
      <c r="DD18" s="510">
        <f t="shared" si="18"/>
        <v>0</v>
      </c>
      <c r="DE18" s="510">
        <f t="shared" si="18"/>
        <v>0</v>
      </c>
      <c r="DF18" s="510">
        <f t="shared" si="18"/>
        <v>0</v>
      </c>
      <c r="DG18" s="510">
        <f t="shared" si="18"/>
        <v>0</v>
      </c>
      <c r="DH18" s="510">
        <f t="shared" si="18"/>
        <v>0</v>
      </c>
      <c r="DI18" s="510">
        <f t="shared" si="18"/>
        <v>0</v>
      </c>
      <c r="DJ18" s="510">
        <f t="shared" si="18"/>
        <v>0</v>
      </c>
      <c r="DK18" s="510">
        <f t="shared" si="18"/>
        <v>0</v>
      </c>
      <c r="DL18" s="510">
        <f t="shared" si="18"/>
        <v>0</v>
      </c>
      <c r="DM18" s="510">
        <f t="shared" si="18"/>
        <v>0</v>
      </c>
      <c r="DN18" s="510">
        <f t="shared" si="18"/>
        <v>0</v>
      </c>
      <c r="DO18" s="510">
        <f t="shared" si="18"/>
        <v>0</v>
      </c>
      <c r="DP18" s="510">
        <f t="shared" si="18"/>
        <v>0</v>
      </c>
      <c r="DQ18" s="510">
        <f t="shared" si="19"/>
        <v>0</v>
      </c>
      <c r="DR18" s="510">
        <f t="shared" si="19"/>
        <v>0</v>
      </c>
      <c r="DS18" s="510">
        <f t="shared" si="19"/>
        <v>0</v>
      </c>
      <c r="DT18" s="510">
        <f t="shared" si="19"/>
        <v>0</v>
      </c>
      <c r="DU18" s="510">
        <f t="shared" si="19"/>
        <v>0</v>
      </c>
      <c r="DV18" s="510">
        <f t="shared" si="19"/>
        <v>0</v>
      </c>
      <c r="DW18" s="510">
        <f t="shared" si="19"/>
        <v>0</v>
      </c>
      <c r="DX18" s="510">
        <f t="shared" si="19"/>
        <v>0</v>
      </c>
      <c r="DY18" s="510">
        <f t="shared" si="19"/>
        <v>0</v>
      </c>
      <c r="DZ18" s="510">
        <f t="shared" si="19"/>
        <v>0</v>
      </c>
      <c r="EA18" s="510">
        <f t="shared" si="19"/>
        <v>0</v>
      </c>
      <c r="EB18" s="510">
        <f t="shared" si="19"/>
        <v>0</v>
      </c>
      <c r="EC18" s="510">
        <f t="shared" si="19"/>
        <v>0</v>
      </c>
      <c r="ED18" s="510">
        <f t="shared" si="19"/>
        <v>0</v>
      </c>
      <c r="EE18" s="510">
        <f t="shared" si="19"/>
        <v>0</v>
      </c>
      <c r="EF18" s="510">
        <f t="shared" si="19"/>
        <v>0</v>
      </c>
      <c r="EG18" s="510">
        <f t="shared" si="20"/>
        <v>0</v>
      </c>
      <c r="EH18" s="510">
        <f t="shared" si="20"/>
        <v>0</v>
      </c>
      <c r="EI18" s="510">
        <f t="shared" si="20"/>
        <v>0</v>
      </c>
      <c r="EJ18" s="510">
        <f t="shared" si="20"/>
        <v>0</v>
      </c>
      <c r="EK18" s="510">
        <f t="shared" si="20"/>
        <v>0</v>
      </c>
      <c r="EL18" s="510">
        <f t="shared" si="20"/>
        <v>0</v>
      </c>
      <c r="EM18" s="510">
        <f t="shared" si="20"/>
        <v>0</v>
      </c>
      <c r="EN18" s="510">
        <f t="shared" si="20"/>
        <v>0</v>
      </c>
      <c r="EO18" s="510">
        <f t="shared" si="20"/>
        <v>0</v>
      </c>
      <c r="EP18" s="510">
        <f t="shared" si="20"/>
        <v>0</v>
      </c>
      <c r="EQ18" s="510">
        <f t="shared" si="20"/>
        <v>0</v>
      </c>
      <c r="ER18" s="510">
        <f t="shared" si="20"/>
        <v>0</v>
      </c>
      <c r="ES18" s="510">
        <f t="shared" si="20"/>
        <v>0</v>
      </c>
      <c r="ET18" s="510">
        <f t="shared" si="20"/>
        <v>0</v>
      </c>
      <c r="EU18" s="510">
        <f t="shared" si="20"/>
        <v>0</v>
      </c>
      <c r="EV18" s="510">
        <f t="shared" si="20"/>
        <v>0</v>
      </c>
      <c r="EW18" s="510">
        <f t="shared" si="21"/>
        <v>0</v>
      </c>
      <c r="EX18" s="510">
        <f t="shared" si="21"/>
        <v>0</v>
      </c>
      <c r="EY18" s="510">
        <f t="shared" si="21"/>
        <v>0</v>
      </c>
      <c r="EZ18" s="510">
        <f t="shared" si="21"/>
        <v>0</v>
      </c>
      <c r="FA18" s="510">
        <f t="shared" si="21"/>
        <v>0</v>
      </c>
      <c r="FB18" s="510">
        <f t="shared" si="21"/>
        <v>0</v>
      </c>
      <c r="FC18" s="510">
        <f t="shared" si="21"/>
        <v>0</v>
      </c>
      <c r="FD18" s="510">
        <f t="shared" si="21"/>
        <v>0</v>
      </c>
      <c r="FE18" s="510">
        <f t="shared" si="21"/>
        <v>0</v>
      </c>
      <c r="FF18" s="510">
        <f t="shared" si="21"/>
        <v>0</v>
      </c>
      <c r="FG18" s="510">
        <f t="shared" si="21"/>
        <v>0</v>
      </c>
      <c r="FH18" s="510">
        <f t="shared" si="21"/>
        <v>0</v>
      </c>
      <c r="FI18" s="510">
        <f t="shared" si="21"/>
        <v>0</v>
      </c>
      <c r="FJ18" s="510">
        <f t="shared" si="21"/>
        <v>0</v>
      </c>
      <c r="FK18" s="510">
        <f t="shared" si="21"/>
        <v>0</v>
      </c>
      <c r="FL18" s="510">
        <f t="shared" si="21"/>
        <v>0</v>
      </c>
      <c r="FM18" s="510">
        <f t="shared" si="22"/>
        <v>0</v>
      </c>
      <c r="FN18" s="510">
        <f t="shared" si="22"/>
        <v>0</v>
      </c>
      <c r="FO18" s="510">
        <f t="shared" si="22"/>
        <v>0</v>
      </c>
      <c r="FP18" s="510">
        <f t="shared" si="22"/>
        <v>0</v>
      </c>
      <c r="FQ18" s="510">
        <f t="shared" si="22"/>
        <v>0</v>
      </c>
      <c r="FR18" s="510">
        <f t="shared" si="22"/>
        <v>0</v>
      </c>
      <c r="FS18" s="510">
        <f t="shared" si="22"/>
        <v>0</v>
      </c>
      <c r="FT18" s="510">
        <f t="shared" si="22"/>
        <v>0</v>
      </c>
      <c r="FU18" s="510">
        <f t="shared" si="22"/>
        <v>0</v>
      </c>
      <c r="FV18" s="510">
        <f t="shared" si="22"/>
        <v>0</v>
      </c>
      <c r="FW18" s="510">
        <f t="shared" si="22"/>
        <v>0</v>
      </c>
      <c r="FX18" s="510">
        <f t="shared" si="22"/>
        <v>0</v>
      </c>
      <c r="FY18" s="510">
        <f t="shared" si="22"/>
        <v>0</v>
      </c>
      <c r="FZ18" s="510">
        <f t="shared" si="22"/>
        <v>0</v>
      </c>
      <c r="GA18" s="510">
        <f t="shared" si="22"/>
        <v>0</v>
      </c>
      <c r="GB18" s="510">
        <f t="shared" si="22"/>
        <v>0</v>
      </c>
      <c r="GC18" s="510">
        <f t="shared" si="23"/>
        <v>0</v>
      </c>
      <c r="GD18" s="510">
        <f t="shared" si="23"/>
        <v>0</v>
      </c>
      <c r="GE18" s="510">
        <f t="shared" si="23"/>
        <v>0</v>
      </c>
      <c r="GF18" s="510">
        <f t="shared" si="23"/>
        <v>0</v>
      </c>
      <c r="GG18" s="510">
        <f t="shared" si="23"/>
        <v>0</v>
      </c>
      <c r="GH18" s="510">
        <f t="shared" si="23"/>
        <v>0</v>
      </c>
      <c r="GI18" s="510">
        <f t="shared" si="23"/>
        <v>0</v>
      </c>
      <c r="GJ18" s="510">
        <f t="shared" si="23"/>
        <v>0</v>
      </c>
      <c r="GK18" s="510">
        <f t="shared" si="23"/>
        <v>0</v>
      </c>
      <c r="GL18" s="510">
        <f t="shared" si="23"/>
        <v>0</v>
      </c>
      <c r="GM18" s="510">
        <f t="shared" si="23"/>
        <v>0</v>
      </c>
      <c r="GN18" s="510">
        <f t="shared" si="23"/>
        <v>0</v>
      </c>
      <c r="GO18" s="510">
        <f t="shared" si="23"/>
        <v>0</v>
      </c>
      <c r="GP18" s="510">
        <f t="shared" si="23"/>
        <v>0</v>
      </c>
      <c r="GQ18" s="510">
        <f t="shared" si="23"/>
        <v>0</v>
      </c>
      <c r="GR18" s="510">
        <f t="shared" si="23"/>
        <v>0</v>
      </c>
      <c r="GS18" s="510">
        <f t="shared" si="24"/>
        <v>0</v>
      </c>
      <c r="GT18" s="510">
        <f t="shared" si="24"/>
        <v>0</v>
      </c>
      <c r="GU18" s="510">
        <f t="shared" si="24"/>
        <v>0</v>
      </c>
      <c r="GV18" s="510">
        <f t="shared" si="24"/>
        <v>0</v>
      </c>
      <c r="GW18" s="510">
        <f t="shared" si="24"/>
        <v>0</v>
      </c>
      <c r="GX18" s="510">
        <f t="shared" si="24"/>
        <v>0</v>
      </c>
      <c r="GY18" s="510">
        <f t="shared" si="24"/>
        <v>0</v>
      </c>
      <c r="GZ18" s="510">
        <f t="shared" si="24"/>
        <v>0</v>
      </c>
      <c r="HA18" s="510">
        <f t="shared" si="24"/>
        <v>0</v>
      </c>
      <c r="HB18" s="106"/>
      <c r="HC18" s="106"/>
      <c r="HD18" s="106"/>
      <c r="HE18" s="106"/>
      <c r="HF18" s="513"/>
      <c r="HG18" s="513"/>
      <c r="HH18" s="513"/>
      <c r="HI18" s="513"/>
      <c r="HJ18" s="513"/>
      <c r="HK18" s="513"/>
      <c r="HL18" s="513"/>
      <c r="HM18" s="513"/>
      <c r="HN18" s="513"/>
      <c r="HO18" s="513"/>
      <c r="HP18" s="513"/>
      <c r="HQ18" s="513"/>
      <c r="HR18" s="513"/>
      <c r="HS18" s="513"/>
      <c r="HT18" s="513"/>
      <c r="HU18" s="513"/>
      <c r="HV18" s="513"/>
      <c r="HW18" s="513"/>
      <c r="HX18" s="513"/>
      <c r="HY18" s="513"/>
      <c r="HZ18" s="513"/>
      <c r="IA18" s="513"/>
      <c r="IB18" s="513"/>
      <c r="IC18" s="513"/>
      <c r="ID18" s="513"/>
      <c r="IE18" s="513"/>
      <c r="IF18" s="513"/>
      <c r="IG18" s="513"/>
      <c r="IH18" s="513"/>
      <c r="II18" s="513"/>
      <c r="IJ18" s="513"/>
      <c r="IK18" s="513"/>
      <c r="IL18" s="513"/>
      <c r="IM18" s="513"/>
      <c r="IN18" s="513"/>
      <c r="IO18" s="513"/>
      <c r="IP18" s="513"/>
      <c r="IQ18" s="513"/>
      <c r="IR18" s="513"/>
      <c r="IS18" s="513"/>
      <c r="IT18" s="513"/>
      <c r="IU18" s="513"/>
      <c r="IV18" s="513"/>
      <c r="IW18" s="513"/>
      <c r="IX18" s="513"/>
      <c r="IY18" s="513"/>
      <c r="IZ18" s="513"/>
    </row>
    <row r="19" spans="2:260" ht="20.100000000000001" customHeight="1">
      <c r="B19" s="479"/>
      <c r="C19" s="122"/>
      <c r="D19" s="123"/>
      <c r="E19" s="124"/>
      <c r="F19" s="123"/>
      <c r="G19" s="465">
        <f t="shared" si="9"/>
        <v>60</v>
      </c>
      <c r="H19" s="466" t="s">
        <v>64</v>
      </c>
      <c r="I19" s="464">
        <v>1</v>
      </c>
      <c r="J19" s="123"/>
      <c r="K19" s="97"/>
      <c r="L19" s="480"/>
      <c r="M19" s="188">
        <f t="shared" si="25"/>
        <v>0</v>
      </c>
      <c r="N19" s="189" t="str">
        <f t="shared" si="26"/>
        <v/>
      </c>
      <c r="O19" s="190" t="str">
        <f t="shared" si="27"/>
        <v/>
      </c>
      <c r="P19" s="190" t="str">
        <f t="shared" si="28"/>
        <v/>
      </c>
      <c r="Q19" s="191">
        <f t="shared" si="29"/>
        <v>0</v>
      </c>
      <c r="R19" s="191" t="str">
        <f t="shared" si="30"/>
        <v/>
      </c>
      <c r="S19" s="188" t="str">
        <f t="shared" si="31"/>
        <v/>
      </c>
      <c r="T19" s="192">
        <f t="shared" si="32"/>
        <v>0</v>
      </c>
      <c r="U19" s="366" t="s">
        <v>478</v>
      </c>
      <c r="V19" s="244"/>
      <c r="W19" s="259"/>
      <c r="X19" s="510"/>
      <c r="Y19" s="510" t="s">
        <v>16</v>
      </c>
      <c r="Z19" s="517">
        <f>SUMIF($E$6:$E$29,Y19,$N$6:$N$29)+SUMIF($E$6:$E$29,Y19,$O$6:$O$29)+SUMIF($E$6:$E$29,Y19,P$6:$P$29)</f>
        <v>0</v>
      </c>
      <c r="AA19" s="510"/>
      <c r="AB19" s="510"/>
      <c r="AC19" s="510"/>
      <c r="AD19" s="510"/>
      <c r="AE19" s="510"/>
      <c r="AF19" s="510"/>
      <c r="AG19" s="510"/>
      <c r="AH19" s="510"/>
      <c r="AI19" s="510"/>
      <c r="AJ19" s="510" t="s">
        <v>354</v>
      </c>
      <c r="AK19" s="510">
        <f>SUMIF($B$6:$B$29,"Timber",$BN$6:$BN$29)+SUMIF($C$6:$C$29,"Timber_EPD",$BN$6:$BN$29)</f>
        <v>0</v>
      </c>
      <c r="AL19" s="510"/>
      <c r="AM19" s="510"/>
      <c r="AN19" s="510"/>
      <c r="AO19" s="531"/>
      <c r="AP19" s="531"/>
      <c r="AQ19" s="587"/>
      <c r="AR19" s="587"/>
      <c r="AS19" s="587"/>
      <c r="AT19" s="587"/>
      <c r="AU19" s="587"/>
      <c r="AV19" s="587"/>
      <c r="AW19" s="587"/>
      <c r="AX19" s="587"/>
      <c r="AY19" s="587"/>
      <c r="AZ19" s="587"/>
      <c r="BA19" s="587"/>
      <c r="BB19" s="587"/>
      <c r="BC19" s="587"/>
      <c r="BD19" s="587"/>
      <c r="BE19" s="587"/>
      <c r="BF19" s="587"/>
      <c r="BG19" s="545" t="str">
        <f t="shared" si="10"/>
        <v>ER</v>
      </c>
      <c r="BH19" s="545" t="str">
        <f t="shared" si="11"/>
        <v xml:space="preserve"> -  - </v>
      </c>
      <c r="BI19" s="545" t="str">
        <f t="shared" si="12"/>
        <v>No_Reinforcement</v>
      </c>
      <c r="BJ19" s="546" t="e">
        <f>VLOOKUP(BH19,'Lifecycle Material Data'!$A$5:$G$67,4,FALSE)</f>
        <v>#N/A</v>
      </c>
      <c r="BK19" s="546">
        <f>IFERROR(VLOOKUP(L19,'Custom Data'!$N$16:$P$36,3,FALSE),0)</f>
        <v>0</v>
      </c>
      <c r="BL19" s="246">
        <f t="shared" si="13"/>
        <v>0</v>
      </c>
      <c r="BM19" s="526" t="str">
        <f t="shared" si="33"/>
        <v>ER</v>
      </c>
      <c r="BN19" s="510" t="str">
        <f>IFERROR(VLOOKUP($BH19,'Lifecycle Material Data'!$A$5:$L$67,9,FALSE)*($BM19/1000)+VLOOKUP('Project Info'!$C$15,'Lifecycle Material Data'!$A$5:$L$67,9,FALSE)*($BL19/1000),"")</f>
        <v/>
      </c>
      <c r="BO19" s="510" t="str">
        <f>IFERROR(VLOOKUP($BH19,'Lifecycle Material Data'!$A$5:$L$67,10,FALSE)*($BM19/1000)+VLOOKUP('Project Info'!$C$15,'Lifecycle Material Data'!$A$5:$L$67,10,FALSE)*($BL19/1000),"")</f>
        <v/>
      </c>
      <c r="BP19" s="510" t="str">
        <f t="shared" si="34"/>
        <v/>
      </c>
      <c r="BQ19" s="510" t="str">
        <f>IF($J19='MATERIAL DATA'!$O$5,$K19, IF($J19='MATERIAL DATA'!$O$6,$K19/(1000*'Scheme 1'!$BJ19),""))</f>
        <v/>
      </c>
      <c r="BR19" s="510" t="str">
        <f>IFERROR(((VLOOKUP($BH19,'Lifecycle Material Data'!$A$5:$L$67,6,FALSE))*$BM19/1000+VLOOKUP('Project Info'!$C$15,'Lifecycle Material Data'!$A$5:$L$67,6,FALSE)*$BL19/1000),"")</f>
        <v/>
      </c>
      <c r="BS19" s="510" t="str">
        <f>IFERROR((VLOOKUP($BH19,'Lifecycle Material Data'!$A$5:$L$67,7,FALSE)*$BM19/1000++VLOOKUP('Project Info'!$C$15,'Lifecycle Material Data'!$A$5:$L$67,7,FALSE)*$BL19/1000),"")</f>
        <v/>
      </c>
      <c r="BT19" s="510" t="str">
        <f>IFERROR(VLOOKUP($BH19,'Lifecycle Material Data'!$A$5:$L$67,8,FALSE)*SUM(BR19,BS19,BU19,BV19),"")</f>
        <v/>
      </c>
      <c r="BU19" s="285" t="str">
        <f>IFERROR((VLOOKUP($BH19,'Lifecycle Material Data'!$A$5:$L$67,11,FALSE)*$BM19/1000++VLOOKUP('Project Info'!$C$15,'Lifecycle Material Data'!$A$5:$L$67,11,FALSE)*$BL19/1000),"")</f>
        <v/>
      </c>
      <c r="BV19" s="510">
        <f>IFERROR(IF(OR($B19="Timber",$C19="Timber_EPD"),VLOOKUP($BH19,'LIFECYCLE MATERIAL DATA Master'!$A$10:$N$68,5,FALSE)*$BM19,0),"")/1000</f>
        <v>0</v>
      </c>
      <c r="BW19" s="510" t="str">
        <f>IFERROR((VLOOKUP($BH19,'Lifecycle Material Data'!$A$5:$M$67,12,FALSE)*$BM19/1000++VLOOKUP('Project Info'!$C$15,'Lifecycle Material Data'!$A$5:$L$67,12,FALSE)*$BL19/1000),"")</f>
        <v/>
      </c>
      <c r="BX19" s="510"/>
      <c r="BY19" s="285"/>
      <c r="BZ19" s="285"/>
      <c r="CA19" s="285"/>
      <c r="CB19" s="510">
        <f>IFERROR(1+VLOOKUP($BH19,'Lifecycle Material Data'!$A$5:$L$67,8,FALSE),0)</f>
        <v>0</v>
      </c>
      <c r="CC19" s="244">
        <f t="shared" si="14"/>
        <v>0</v>
      </c>
      <c r="CD19" s="505">
        <f t="shared" si="35"/>
        <v>0</v>
      </c>
      <c r="CE19" s="244">
        <f t="shared" si="15"/>
        <v>1</v>
      </c>
      <c r="CF19" s="245"/>
      <c r="CG19" s="510"/>
      <c r="CH19" s="510">
        <v>0</v>
      </c>
      <c r="CI19" s="510">
        <f t="shared" si="16"/>
        <v>0</v>
      </c>
      <c r="CJ19" s="510">
        <f t="shared" si="16"/>
        <v>0</v>
      </c>
      <c r="CK19" s="510">
        <f t="shared" si="17"/>
        <v>0</v>
      </c>
      <c r="CL19" s="510">
        <f t="shared" si="17"/>
        <v>0</v>
      </c>
      <c r="CM19" s="510">
        <f t="shared" si="17"/>
        <v>0</v>
      </c>
      <c r="CN19" s="510">
        <f t="shared" si="17"/>
        <v>0</v>
      </c>
      <c r="CO19" s="510">
        <f t="shared" si="17"/>
        <v>0</v>
      </c>
      <c r="CP19" s="510">
        <f t="shared" si="17"/>
        <v>0</v>
      </c>
      <c r="CQ19" s="510">
        <f t="shared" si="17"/>
        <v>0</v>
      </c>
      <c r="CR19" s="510">
        <f t="shared" si="17"/>
        <v>0</v>
      </c>
      <c r="CS19" s="510">
        <f t="shared" si="17"/>
        <v>0</v>
      </c>
      <c r="CT19" s="510">
        <f t="shared" si="17"/>
        <v>0</v>
      </c>
      <c r="CU19" s="510">
        <f t="shared" si="17"/>
        <v>0</v>
      </c>
      <c r="CV19" s="510">
        <f t="shared" si="17"/>
        <v>0</v>
      </c>
      <c r="CW19" s="510">
        <f t="shared" si="17"/>
        <v>0</v>
      </c>
      <c r="CX19" s="510">
        <f t="shared" si="17"/>
        <v>0</v>
      </c>
      <c r="CY19" s="510">
        <f t="shared" si="17"/>
        <v>0</v>
      </c>
      <c r="CZ19" s="510">
        <f t="shared" si="17"/>
        <v>0</v>
      </c>
      <c r="DA19" s="510">
        <f t="shared" si="18"/>
        <v>0</v>
      </c>
      <c r="DB19" s="510">
        <f t="shared" si="18"/>
        <v>0</v>
      </c>
      <c r="DC19" s="510">
        <f t="shared" si="18"/>
        <v>0</v>
      </c>
      <c r="DD19" s="510">
        <f t="shared" si="18"/>
        <v>0</v>
      </c>
      <c r="DE19" s="510">
        <f t="shared" si="18"/>
        <v>0</v>
      </c>
      <c r="DF19" s="510">
        <f t="shared" si="18"/>
        <v>0</v>
      </c>
      <c r="DG19" s="510">
        <f t="shared" si="18"/>
        <v>0</v>
      </c>
      <c r="DH19" s="510">
        <f t="shared" si="18"/>
        <v>0</v>
      </c>
      <c r="DI19" s="510">
        <f t="shared" si="18"/>
        <v>0</v>
      </c>
      <c r="DJ19" s="510">
        <f t="shared" si="18"/>
        <v>0</v>
      </c>
      <c r="DK19" s="510">
        <f t="shared" si="18"/>
        <v>0</v>
      </c>
      <c r="DL19" s="510">
        <f t="shared" si="18"/>
        <v>0</v>
      </c>
      <c r="DM19" s="510">
        <f t="shared" si="18"/>
        <v>0</v>
      </c>
      <c r="DN19" s="510">
        <f t="shared" si="18"/>
        <v>0</v>
      </c>
      <c r="DO19" s="510">
        <f t="shared" si="18"/>
        <v>0</v>
      </c>
      <c r="DP19" s="510">
        <f t="shared" si="18"/>
        <v>0</v>
      </c>
      <c r="DQ19" s="510">
        <f t="shared" si="19"/>
        <v>0</v>
      </c>
      <c r="DR19" s="510">
        <f t="shared" si="19"/>
        <v>0</v>
      </c>
      <c r="DS19" s="510">
        <f t="shared" si="19"/>
        <v>0</v>
      </c>
      <c r="DT19" s="510">
        <f t="shared" si="19"/>
        <v>0</v>
      </c>
      <c r="DU19" s="510">
        <f t="shared" si="19"/>
        <v>0</v>
      </c>
      <c r="DV19" s="510">
        <f t="shared" si="19"/>
        <v>0</v>
      </c>
      <c r="DW19" s="510">
        <f t="shared" si="19"/>
        <v>0</v>
      </c>
      <c r="DX19" s="510">
        <f t="shared" si="19"/>
        <v>0</v>
      </c>
      <c r="DY19" s="510">
        <f t="shared" si="19"/>
        <v>0</v>
      </c>
      <c r="DZ19" s="510">
        <f t="shared" si="19"/>
        <v>0</v>
      </c>
      <c r="EA19" s="510">
        <f t="shared" si="19"/>
        <v>0</v>
      </c>
      <c r="EB19" s="510">
        <f t="shared" si="19"/>
        <v>0</v>
      </c>
      <c r="EC19" s="510">
        <f t="shared" si="19"/>
        <v>0</v>
      </c>
      <c r="ED19" s="510">
        <f t="shared" si="19"/>
        <v>0</v>
      </c>
      <c r="EE19" s="510">
        <f t="shared" si="19"/>
        <v>0</v>
      </c>
      <c r="EF19" s="510">
        <f t="shared" si="19"/>
        <v>0</v>
      </c>
      <c r="EG19" s="510">
        <f t="shared" si="20"/>
        <v>0</v>
      </c>
      <c r="EH19" s="510">
        <f t="shared" si="20"/>
        <v>0</v>
      </c>
      <c r="EI19" s="510">
        <f t="shared" si="20"/>
        <v>0</v>
      </c>
      <c r="EJ19" s="510">
        <f t="shared" si="20"/>
        <v>0</v>
      </c>
      <c r="EK19" s="510">
        <f t="shared" si="20"/>
        <v>0</v>
      </c>
      <c r="EL19" s="510">
        <f t="shared" si="20"/>
        <v>0</v>
      </c>
      <c r="EM19" s="510">
        <f t="shared" si="20"/>
        <v>0</v>
      </c>
      <c r="EN19" s="510">
        <f t="shared" si="20"/>
        <v>0</v>
      </c>
      <c r="EO19" s="510">
        <f t="shared" si="20"/>
        <v>0</v>
      </c>
      <c r="EP19" s="510">
        <f t="shared" si="20"/>
        <v>0</v>
      </c>
      <c r="EQ19" s="510">
        <f t="shared" si="20"/>
        <v>0</v>
      </c>
      <c r="ER19" s="510">
        <f t="shared" si="20"/>
        <v>0</v>
      </c>
      <c r="ES19" s="510">
        <f t="shared" si="20"/>
        <v>0</v>
      </c>
      <c r="ET19" s="510">
        <f t="shared" si="20"/>
        <v>0</v>
      </c>
      <c r="EU19" s="510">
        <f t="shared" si="20"/>
        <v>0</v>
      </c>
      <c r="EV19" s="510">
        <f t="shared" si="20"/>
        <v>0</v>
      </c>
      <c r="EW19" s="510">
        <f t="shared" si="21"/>
        <v>0</v>
      </c>
      <c r="EX19" s="510">
        <f t="shared" si="21"/>
        <v>0</v>
      </c>
      <c r="EY19" s="510">
        <f t="shared" si="21"/>
        <v>0</v>
      </c>
      <c r="EZ19" s="510">
        <f t="shared" si="21"/>
        <v>0</v>
      </c>
      <c r="FA19" s="510">
        <f t="shared" si="21"/>
        <v>0</v>
      </c>
      <c r="FB19" s="510">
        <f t="shared" si="21"/>
        <v>0</v>
      </c>
      <c r="FC19" s="510">
        <f t="shared" si="21"/>
        <v>0</v>
      </c>
      <c r="FD19" s="510">
        <f t="shared" si="21"/>
        <v>0</v>
      </c>
      <c r="FE19" s="510">
        <f t="shared" si="21"/>
        <v>0</v>
      </c>
      <c r="FF19" s="510">
        <f t="shared" si="21"/>
        <v>0</v>
      </c>
      <c r="FG19" s="510">
        <f t="shared" si="21"/>
        <v>0</v>
      </c>
      <c r="FH19" s="510">
        <f t="shared" si="21"/>
        <v>0</v>
      </c>
      <c r="FI19" s="510">
        <f t="shared" si="21"/>
        <v>0</v>
      </c>
      <c r="FJ19" s="510">
        <f t="shared" si="21"/>
        <v>0</v>
      </c>
      <c r="FK19" s="510">
        <f t="shared" si="21"/>
        <v>0</v>
      </c>
      <c r="FL19" s="510">
        <f t="shared" si="21"/>
        <v>0</v>
      </c>
      <c r="FM19" s="510">
        <f t="shared" si="22"/>
        <v>0</v>
      </c>
      <c r="FN19" s="510">
        <f t="shared" si="22"/>
        <v>0</v>
      </c>
      <c r="FO19" s="510">
        <f t="shared" si="22"/>
        <v>0</v>
      </c>
      <c r="FP19" s="510">
        <f t="shared" si="22"/>
        <v>0</v>
      </c>
      <c r="FQ19" s="510">
        <f t="shared" si="22"/>
        <v>0</v>
      </c>
      <c r="FR19" s="510">
        <f t="shared" si="22"/>
        <v>0</v>
      </c>
      <c r="FS19" s="510">
        <f t="shared" si="22"/>
        <v>0</v>
      </c>
      <c r="FT19" s="510">
        <f t="shared" si="22"/>
        <v>0</v>
      </c>
      <c r="FU19" s="510">
        <f t="shared" si="22"/>
        <v>0</v>
      </c>
      <c r="FV19" s="510">
        <f t="shared" si="22"/>
        <v>0</v>
      </c>
      <c r="FW19" s="510">
        <f t="shared" si="22"/>
        <v>0</v>
      </c>
      <c r="FX19" s="510">
        <f t="shared" si="22"/>
        <v>0</v>
      </c>
      <c r="FY19" s="510">
        <f t="shared" si="22"/>
        <v>0</v>
      </c>
      <c r="FZ19" s="510">
        <f t="shared" si="22"/>
        <v>0</v>
      </c>
      <c r="GA19" s="510">
        <f t="shared" si="22"/>
        <v>0</v>
      </c>
      <c r="GB19" s="510">
        <f t="shared" si="22"/>
        <v>0</v>
      </c>
      <c r="GC19" s="510">
        <f t="shared" si="23"/>
        <v>0</v>
      </c>
      <c r="GD19" s="510">
        <f t="shared" si="23"/>
        <v>0</v>
      </c>
      <c r="GE19" s="510">
        <f t="shared" si="23"/>
        <v>0</v>
      </c>
      <c r="GF19" s="510">
        <f t="shared" si="23"/>
        <v>0</v>
      </c>
      <c r="GG19" s="510">
        <f t="shared" si="23"/>
        <v>0</v>
      </c>
      <c r="GH19" s="510">
        <f t="shared" si="23"/>
        <v>0</v>
      </c>
      <c r="GI19" s="510">
        <f t="shared" si="23"/>
        <v>0</v>
      </c>
      <c r="GJ19" s="510">
        <f t="shared" si="23"/>
        <v>0</v>
      </c>
      <c r="GK19" s="510">
        <f t="shared" si="23"/>
        <v>0</v>
      </c>
      <c r="GL19" s="510">
        <f t="shared" si="23"/>
        <v>0</v>
      </c>
      <c r="GM19" s="510">
        <f t="shared" si="23"/>
        <v>0</v>
      </c>
      <c r="GN19" s="510">
        <f t="shared" si="23"/>
        <v>0</v>
      </c>
      <c r="GO19" s="510">
        <f t="shared" si="23"/>
        <v>0</v>
      </c>
      <c r="GP19" s="510">
        <f t="shared" si="23"/>
        <v>0</v>
      </c>
      <c r="GQ19" s="510">
        <f t="shared" si="23"/>
        <v>0</v>
      </c>
      <c r="GR19" s="510">
        <f t="shared" si="23"/>
        <v>0</v>
      </c>
      <c r="GS19" s="510">
        <f t="shared" si="24"/>
        <v>0</v>
      </c>
      <c r="GT19" s="510">
        <f t="shared" si="24"/>
        <v>0</v>
      </c>
      <c r="GU19" s="510">
        <f t="shared" si="24"/>
        <v>0</v>
      </c>
      <c r="GV19" s="510">
        <f t="shared" si="24"/>
        <v>0</v>
      </c>
      <c r="GW19" s="510">
        <f t="shared" si="24"/>
        <v>0</v>
      </c>
      <c r="GX19" s="510">
        <f t="shared" si="24"/>
        <v>0</v>
      </c>
      <c r="GY19" s="510">
        <f t="shared" si="24"/>
        <v>0</v>
      </c>
      <c r="GZ19" s="510">
        <f t="shared" si="24"/>
        <v>0</v>
      </c>
      <c r="HA19" s="510">
        <f t="shared" si="24"/>
        <v>0</v>
      </c>
      <c r="HB19" s="106"/>
      <c r="HC19" s="106"/>
      <c r="HD19" s="106"/>
      <c r="HE19" s="106"/>
      <c r="HF19" s="513"/>
      <c r="HG19" s="513"/>
      <c r="HH19" s="513"/>
      <c r="HI19" s="513"/>
      <c r="HJ19" s="513"/>
      <c r="HK19" s="513"/>
      <c r="HL19" s="513"/>
      <c r="HM19" s="513"/>
      <c r="HN19" s="513"/>
      <c r="HO19" s="513"/>
      <c r="HP19" s="513"/>
      <c r="HQ19" s="513"/>
      <c r="HR19" s="513"/>
      <c r="HS19" s="513"/>
      <c r="HT19" s="513"/>
      <c r="HU19" s="513"/>
      <c r="HV19" s="513"/>
      <c r="HW19" s="513"/>
      <c r="HX19" s="513"/>
      <c r="HY19" s="513"/>
      <c r="HZ19" s="513"/>
      <c r="IA19" s="513"/>
      <c r="IB19" s="513"/>
      <c r="IC19" s="513"/>
      <c r="ID19" s="513"/>
      <c r="IE19" s="513"/>
      <c r="IF19" s="513"/>
      <c r="IG19" s="513"/>
      <c r="IH19" s="513"/>
      <c r="II19" s="513"/>
      <c r="IJ19" s="513"/>
      <c r="IK19" s="513"/>
      <c r="IL19" s="513"/>
      <c r="IM19" s="513"/>
      <c r="IN19" s="513"/>
      <c r="IO19" s="513"/>
      <c r="IP19" s="513"/>
      <c r="IQ19" s="513"/>
      <c r="IR19" s="513"/>
      <c r="IS19" s="513"/>
      <c r="IT19" s="513"/>
      <c r="IU19" s="513"/>
      <c r="IV19" s="513"/>
      <c r="IW19" s="513"/>
      <c r="IX19" s="513"/>
      <c r="IY19" s="513"/>
      <c r="IZ19" s="513"/>
    </row>
    <row r="20" spans="2:260" ht="20.100000000000001" customHeight="1">
      <c r="B20" s="479"/>
      <c r="C20" s="122"/>
      <c r="D20" s="123"/>
      <c r="E20" s="124"/>
      <c r="F20" s="123"/>
      <c r="G20" s="465">
        <f t="shared" si="9"/>
        <v>60</v>
      </c>
      <c r="H20" s="466" t="s">
        <v>64</v>
      </c>
      <c r="I20" s="464">
        <v>1</v>
      </c>
      <c r="J20" s="123"/>
      <c r="K20" s="97"/>
      <c r="L20" s="480"/>
      <c r="M20" s="188">
        <f t="shared" si="25"/>
        <v>0</v>
      </c>
      <c r="N20" s="189" t="str">
        <f t="shared" si="26"/>
        <v/>
      </c>
      <c r="O20" s="190" t="str">
        <f t="shared" si="27"/>
        <v/>
      </c>
      <c r="P20" s="190" t="str">
        <f t="shared" si="28"/>
        <v/>
      </c>
      <c r="Q20" s="191">
        <f t="shared" si="29"/>
        <v>0</v>
      </c>
      <c r="R20" s="191" t="str">
        <f t="shared" si="30"/>
        <v/>
      </c>
      <c r="S20" s="188" t="str">
        <f t="shared" si="31"/>
        <v/>
      </c>
      <c r="T20" s="192">
        <f t="shared" si="32"/>
        <v>0</v>
      </c>
      <c r="U20" s="366" t="s">
        <v>478</v>
      </c>
      <c r="V20" s="244"/>
      <c r="W20" s="259"/>
      <c r="X20" s="510"/>
      <c r="Y20" s="259" t="str">
        <f>'MATERIAL DATA'!Q19</f>
        <v>1.1 Excavation-Foundation</v>
      </c>
      <c r="Z20" s="517">
        <f>M28</f>
        <v>0</v>
      </c>
      <c r="AA20" s="510"/>
      <c r="AB20" s="510"/>
      <c r="AC20" s="510"/>
      <c r="AD20" s="510"/>
      <c r="AE20" s="510"/>
      <c r="AF20" s="510"/>
      <c r="AG20" s="510"/>
      <c r="AH20" s="510"/>
      <c r="AI20" s="510"/>
      <c r="AJ20" s="510" t="s">
        <v>355</v>
      </c>
      <c r="AK20" s="510">
        <f>SUMIF($B$6:$B$29,"Timber",$R$6:$R$29)+SUMIF($C$6:$C$29,"Timber_EPD",$R$6:$R$29)</f>
        <v>0</v>
      </c>
      <c r="AL20" s="510"/>
      <c r="AM20" s="510"/>
      <c r="AN20" s="510"/>
      <c r="AO20" s="510"/>
      <c r="AP20" s="510"/>
      <c r="AQ20" s="513"/>
      <c r="AR20" s="513"/>
      <c r="AS20" s="513"/>
      <c r="AT20" s="513"/>
      <c r="AU20" s="513"/>
      <c r="AV20" s="513"/>
      <c r="AW20" s="513"/>
      <c r="AX20" s="513"/>
      <c r="AY20" s="513"/>
      <c r="AZ20" s="513"/>
      <c r="BA20" s="513"/>
      <c r="BB20" s="513"/>
      <c r="BC20" s="513"/>
      <c r="BD20" s="513"/>
      <c r="BE20" s="513"/>
      <c r="BF20" s="513"/>
      <c r="BG20" s="545" t="str">
        <f t="shared" si="10"/>
        <v>ER</v>
      </c>
      <c r="BH20" s="545" t="str">
        <f t="shared" si="11"/>
        <v xml:space="preserve"> -  - </v>
      </c>
      <c r="BI20" s="545" t="str">
        <f t="shared" si="12"/>
        <v>No_Reinforcement</v>
      </c>
      <c r="BJ20" s="546" t="e">
        <f>VLOOKUP(BH20,'Lifecycle Material Data'!$A$5:$G$67,4,FALSE)</f>
        <v>#N/A</v>
      </c>
      <c r="BK20" s="546">
        <f>IFERROR(VLOOKUP(L20,'Custom Data'!$N$16:$P$36,3,FALSE),0)</f>
        <v>0</v>
      </c>
      <c r="BL20" s="246">
        <f t="shared" si="13"/>
        <v>0</v>
      </c>
      <c r="BM20" s="526" t="str">
        <f t="shared" si="33"/>
        <v>ER</v>
      </c>
      <c r="BN20" s="510" t="str">
        <f>IFERROR(VLOOKUP($BH20,'Lifecycle Material Data'!$A$5:$L$67,9,FALSE)*($BM20/1000)+VLOOKUP('Project Info'!$C$15,'Lifecycle Material Data'!$A$5:$L$67,9,FALSE)*($BL20/1000),"")</f>
        <v/>
      </c>
      <c r="BO20" s="510" t="str">
        <f>IFERROR(VLOOKUP($BH20,'Lifecycle Material Data'!$A$5:$L$67,10,FALSE)*($BM20/1000)+VLOOKUP('Project Info'!$C$15,'Lifecycle Material Data'!$A$5:$L$67,10,FALSE)*($BL20/1000),"")</f>
        <v/>
      </c>
      <c r="BP20" s="510" t="str">
        <f t="shared" si="34"/>
        <v/>
      </c>
      <c r="BQ20" s="510" t="str">
        <f>IF($J20='MATERIAL DATA'!$O$5,$K20, IF($J20='MATERIAL DATA'!$O$6,$K20/(1000*'Scheme 1'!$BJ20),""))</f>
        <v/>
      </c>
      <c r="BR20" s="510" t="str">
        <f>IFERROR(((VLOOKUP($BH20,'Lifecycle Material Data'!$A$5:$L$67,6,FALSE))*$BM20/1000+VLOOKUP('Project Info'!$C$15,'Lifecycle Material Data'!$A$5:$L$67,6,FALSE)*$BL20/1000),"")</f>
        <v/>
      </c>
      <c r="BS20" s="510" t="str">
        <f>IFERROR((VLOOKUP($BH20,'Lifecycle Material Data'!$A$5:$L$67,7,FALSE)*$BM20/1000++VLOOKUP('Project Info'!$C$15,'Lifecycle Material Data'!$A$5:$L$67,7,FALSE)*$BL20/1000),"")</f>
        <v/>
      </c>
      <c r="BT20" s="510" t="str">
        <f>IFERROR(VLOOKUP($BH20,'Lifecycle Material Data'!$A$5:$L$67,8,FALSE)*SUM(BR20,BS20,BU20,BV20),"")</f>
        <v/>
      </c>
      <c r="BU20" s="285" t="str">
        <f>IFERROR((VLOOKUP($BH20,'Lifecycle Material Data'!$A$5:$L$67,11,FALSE)*$BM20/1000++VLOOKUP('Project Info'!$C$15,'Lifecycle Material Data'!$A$5:$L$67,11,FALSE)*$BL20/1000),"")</f>
        <v/>
      </c>
      <c r="BV20" s="510">
        <f>IFERROR(IF(OR($B20="Timber",$C20="Timber_EPD"),VLOOKUP($BH20,'LIFECYCLE MATERIAL DATA Master'!$A$10:$N$68,5,FALSE)*$BM20,0),"")/1000</f>
        <v>0</v>
      </c>
      <c r="BW20" s="510" t="str">
        <f>IFERROR((VLOOKUP($BH20,'Lifecycle Material Data'!$A$5:$M$67,12,FALSE)*$BM20/1000++VLOOKUP('Project Info'!$C$15,'Lifecycle Material Data'!$A$5:$L$67,12,FALSE)*$BL20/1000),"")</f>
        <v/>
      </c>
      <c r="BX20" s="510"/>
      <c r="BY20" s="285"/>
      <c r="BZ20" s="285"/>
      <c r="CA20" s="285"/>
      <c r="CB20" s="510">
        <f>IFERROR(1+VLOOKUP($BH20,'Lifecycle Material Data'!$A$5:$L$67,8,FALSE),0)</f>
        <v>0</v>
      </c>
      <c r="CC20" s="244">
        <f t="shared" si="14"/>
        <v>0</v>
      </c>
      <c r="CD20" s="505">
        <f t="shared" si="35"/>
        <v>0</v>
      </c>
      <c r="CE20" s="244">
        <f t="shared" si="15"/>
        <v>1</v>
      </c>
      <c r="CF20" s="245"/>
      <c r="CG20" s="510"/>
      <c r="CH20" s="510">
        <v>0</v>
      </c>
      <c r="CI20" s="510">
        <f t="shared" si="16"/>
        <v>0</v>
      </c>
      <c r="CJ20" s="510">
        <f t="shared" si="16"/>
        <v>0</v>
      </c>
      <c r="CK20" s="510">
        <f t="shared" si="17"/>
        <v>0</v>
      </c>
      <c r="CL20" s="510">
        <f t="shared" si="17"/>
        <v>0</v>
      </c>
      <c r="CM20" s="510">
        <f t="shared" si="17"/>
        <v>0</v>
      </c>
      <c r="CN20" s="510">
        <f t="shared" si="17"/>
        <v>0</v>
      </c>
      <c r="CO20" s="510">
        <f t="shared" si="17"/>
        <v>0</v>
      </c>
      <c r="CP20" s="510">
        <f t="shared" si="17"/>
        <v>0</v>
      </c>
      <c r="CQ20" s="510">
        <f t="shared" si="17"/>
        <v>0</v>
      </c>
      <c r="CR20" s="510">
        <f t="shared" si="17"/>
        <v>0</v>
      </c>
      <c r="CS20" s="510">
        <f t="shared" si="17"/>
        <v>0</v>
      </c>
      <c r="CT20" s="510">
        <f t="shared" si="17"/>
        <v>0</v>
      </c>
      <c r="CU20" s="510">
        <f t="shared" si="17"/>
        <v>0</v>
      </c>
      <c r="CV20" s="510">
        <f t="shared" si="17"/>
        <v>0</v>
      </c>
      <c r="CW20" s="510">
        <f t="shared" si="17"/>
        <v>0</v>
      </c>
      <c r="CX20" s="510">
        <f t="shared" si="17"/>
        <v>0</v>
      </c>
      <c r="CY20" s="510">
        <f t="shared" si="17"/>
        <v>0</v>
      </c>
      <c r="CZ20" s="510">
        <f t="shared" si="17"/>
        <v>0</v>
      </c>
      <c r="DA20" s="510">
        <f t="shared" si="18"/>
        <v>0</v>
      </c>
      <c r="DB20" s="510">
        <f t="shared" si="18"/>
        <v>0</v>
      </c>
      <c r="DC20" s="510">
        <f t="shared" si="18"/>
        <v>0</v>
      </c>
      <c r="DD20" s="510">
        <f t="shared" si="18"/>
        <v>0</v>
      </c>
      <c r="DE20" s="510">
        <f t="shared" si="18"/>
        <v>0</v>
      </c>
      <c r="DF20" s="510">
        <f t="shared" si="18"/>
        <v>0</v>
      </c>
      <c r="DG20" s="510">
        <f t="shared" si="18"/>
        <v>0</v>
      </c>
      <c r="DH20" s="510">
        <f t="shared" si="18"/>
        <v>0</v>
      </c>
      <c r="DI20" s="510">
        <f t="shared" si="18"/>
        <v>0</v>
      </c>
      <c r="DJ20" s="510">
        <f t="shared" si="18"/>
        <v>0</v>
      </c>
      <c r="DK20" s="510">
        <f t="shared" si="18"/>
        <v>0</v>
      </c>
      <c r="DL20" s="510">
        <f t="shared" si="18"/>
        <v>0</v>
      </c>
      <c r="DM20" s="510">
        <f t="shared" si="18"/>
        <v>0</v>
      </c>
      <c r="DN20" s="510">
        <f t="shared" si="18"/>
        <v>0</v>
      </c>
      <c r="DO20" s="510">
        <f t="shared" si="18"/>
        <v>0</v>
      </c>
      <c r="DP20" s="510">
        <f t="shared" si="18"/>
        <v>0</v>
      </c>
      <c r="DQ20" s="510">
        <f t="shared" si="19"/>
        <v>0</v>
      </c>
      <c r="DR20" s="510">
        <f t="shared" si="19"/>
        <v>0</v>
      </c>
      <c r="DS20" s="510">
        <f t="shared" si="19"/>
        <v>0</v>
      </c>
      <c r="DT20" s="510">
        <f t="shared" si="19"/>
        <v>0</v>
      </c>
      <c r="DU20" s="510">
        <f t="shared" si="19"/>
        <v>0</v>
      </c>
      <c r="DV20" s="510">
        <f t="shared" si="19"/>
        <v>0</v>
      </c>
      <c r="DW20" s="510">
        <f t="shared" si="19"/>
        <v>0</v>
      </c>
      <c r="DX20" s="510">
        <f t="shared" si="19"/>
        <v>0</v>
      </c>
      <c r="DY20" s="510">
        <f t="shared" si="19"/>
        <v>0</v>
      </c>
      <c r="DZ20" s="510">
        <f t="shared" si="19"/>
        <v>0</v>
      </c>
      <c r="EA20" s="510">
        <f t="shared" si="19"/>
        <v>0</v>
      </c>
      <c r="EB20" s="510">
        <f t="shared" si="19"/>
        <v>0</v>
      </c>
      <c r="EC20" s="510">
        <f t="shared" si="19"/>
        <v>0</v>
      </c>
      <c r="ED20" s="510">
        <f t="shared" si="19"/>
        <v>0</v>
      </c>
      <c r="EE20" s="510">
        <f t="shared" si="19"/>
        <v>0</v>
      </c>
      <c r="EF20" s="510">
        <f t="shared" si="19"/>
        <v>0</v>
      </c>
      <c r="EG20" s="510">
        <f t="shared" si="20"/>
        <v>0</v>
      </c>
      <c r="EH20" s="510">
        <f t="shared" si="20"/>
        <v>0</v>
      </c>
      <c r="EI20" s="510">
        <f t="shared" si="20"/>
        <v>0</v>
      </c>
      <c r="EJ20" s="510">
        <f t="shared" si="20"/>
        <v>0</v>
      </c>
      <c r="EK20" s="510">
        <f t="shared" si="20"/>
        <v>0</v>
      </c>
      <c r="EL20" s="510">
        <f t="shared" si="20"/>
        <v>0</v>
      </c>
      <c r="EM20" s="510">
        <f t="shared" si="20"/>
        <v>0</v>
      </c>
      <c r="EN20" s="510">
        <f t="shared" si="20"/>
        <v>0</v>
      </c>
      <c r="EO20" s="510">
        <f t="shared" si="20"/>
        <v>0</v>
      </c>
      <c r="EP20" s="510">
        <f t="shared" si="20"/>
        <v>0</v>
      </c>
      <c r="EQ20" s="510">
        <f t="shared" si="20"/>
        <v>0</v>
      </c>
      <c r="ER20" s="510">
        <f t="shared" si="20"/>
        <v>0</v>
      </c>
      <c r="ES20" s="510">
        <f t="shared" si="20"/>
        <v>0</v>
      </c>
      <c r="ET20" s="510">
        <f t="shared" si="20"/>
        <v>0</v>
      </c>
      <c r="EU20" s="510">
        <f t="shared" si="20"/>
        <v>0</v>
      </c>
      <c r="EV20" s="510">
        <f t="shared" si="20"/>
        <v>0</v>
      </c>
      <c r="EW20" s="510">
        <f t="shared" si="21"/>
        <v>0</v>
      </c>
      <c r="EX20" s="510">
        <f t="shared" si="21"/>
        <v>0</v>
      </c>
      <c r="EY20" s="510">
        <f t="shared" si="21"/>
        <v>0</v>
      </c>
      <c r="EZ20" s="510">
        <f t="shared" si="21"/>
        <v>0</v>
      </c>
      <c r="FA20" s="510">
        <f t="shared" si="21"/>
        <v>0</v>
      </c>
      <c r="FB20" s="510">
        <f t="shared" si="21"/>
        <v>0</v>
      </c>
      <c r="FC20" s="510">
        <f t="shared" si="21"/>
        <v>0</v>
      </c>
      <c r="FD20" s="510">
        <f t="shared" si="21"/>
        <v>0</v>
      </c>
      <c r="FE20" s="510">
        <f t="shared" si="21"/>
        <v>0</v>
      </c>
      <c r="FF20" s="510">
        <f t="shared" si="21"/>
        <v>0</v>
      </c>
      <c r="FG20" s="510">
        <f t="shared" si="21"/>
        <v>0</v>
      </c>
      <c r="FH20" s="510">
        <f t="shared" si="21"/>
        <v>0</v>
      </c>
      <c r="FI20" s="510">
        <f t="shared" si="21"/>
        <v>0</v>
      </c>
      <c r="FJ20" s="510">
        <f t="shared" si="21"/>
        <v>0</v>
      </c>
      <c r="FK20" s="510">
        <f t="shared" si="21"/>
        <v>0</v>
      </c>
      <c r="FL20" s="510">
        <f t="shared" si="21"/>
        <v>0</v>
      </c>
      <c r="FM20" s="510">
        <f t="shared" si="22"/>
        <v>0</v>
      </c>
      <c r="FN20" s="510">
        <f t="shared" si="22"/>
        <v>0</v>
      </c>
      <c r="FO20" s="510">
        <f t="shared" si="22"/>
        <v>0</v>
      </c>
      <c r="FP20" s="510">
        <f t="shared" si="22"/>
        <v>0</v>
      </c>
      <c r="FQ20" s="510">
        <f t="shared" si="22"/>
        <v>0</v>
      </c>
      <c r="FR20" s="510">
        <f t="shared" si="22"/>
        <v>0</v>
      </c>
      <c r="FS20" s="510">
        <f t="shared" si="22"/>
        <v>0</v>
      </c>
      <c r="FT20" s="510">
        <f t="shared" si="22"/>
        <v>0</v>
      </c>
      <c r="FU20" s="510">
        <f t="shared" si="22"/>
        <v>0</v>
      </c>
      <c r="FV20" s="510">
        <f t="shared" si="22"/>
        <v>0</v>
      </c>
      <c r="FW20" s="510">
        <f t="shared" si="22"/>
        <v>0</v>
      </c>
      <c r="FX20" s="510">
        <f t="shared" si="22"/>
        <v>0</v>
      </c>
      <c r="FY20" s="510">
        <f t="shared" si="22"/>
        <v>0</v>
      </c>
      <c r="FZ20" s="510">
        <f t="shared" si="22"/>
        <v>0</v>
      </c>
      <c r="GA20" s="510">
        <f t="shared" si="22"/>
        <v>0</v>
      </c>
      <c r="GB20" s="510">
        <f t="shared" si="22"/>
        <v>0</v>
      </c>
      <c r="GC20" s="510">
        <f t="shared" si="23"/>
        <v>0</v>
      </c>
      <c r="GD20" s="510">
        <f t="shared" si="23"/>
        <v>0</v>
      </c>
      <c r="GE20" s="510">
        <f t="shared" si="23"/>
        <v>0</v>
      </c>
      <c r="GF20" s="510">
        <f t="shared" si="23"/>
        <v>0</v>
      </c>
      <c r="GG20" s="510">
        <f t="shared" si="23"/>
        <v>0</v>
      </c>
      <c r="GH20" s="510">
        <f t="shared" si="23"/>
        <v>0</v>
      </c>
      <c r="GI20" s="510">
        <f t="shared" si="23"/>
        <v>0</v>
      </c>
      <c r="GJ20" s="510">
        <f t="shared" si="23"/>
        <v>0</v>
      </c>
      <c r="GK20" s="510">
        <f t="shared" si="23"/>
        <v>0</v>
      </c>
      <c r="GL20" s="510">
        <f t="shared" si="23"/>
        <v>0</v>
      </c>
      <c r="GM20" s="510">
        <f t="shared" si="23"/>
        <v>0</v>
      </c>
      <c r="GN20" s="510">
        <f t="shared" si="23"/>
        <v>0</v>
      </c>
      <c r="GO20" s="510">
        <f t="shared" si="23"/>
        <v>0</v>
      </c>
      <c r="GP20" s="510">
        <f t="shared" si="23"/>
        <v>0</v>
      </c>
      <c r="GQ20" s="510">
        <f t="shared" si="23"/>
        <v>0</v>
      </c>
      <c r="GR20" s="510">
        <f t="shared" si="23"/>
        <v>0</v>
      </c>
      <c r="GS20" s="510">
        <f t="shared" si="24"/>
        <v>0</v>
      </c>
      <c r="GT20" s="510">
        <f t="shared" si="24"/>
        <v>0</v>
      </c>
      <c r="GU20" s="510">
        <f t="shared" si="24"/>
        <v>0</v>
      </c>
      <c r="GV20" s="510">
        <f t="shared" si="24"/>
        <v>0</v>
      </c>
      <c r="GW20" s="510">
        <f t="shared" si="24"/>
        <v>0</v>
      </c>
      <c r="GX20" s="510">
        <f t="shared" si="24"/>
        <v>0</v>
      </c>
      <c r="GY20" s="510">
        <f t="shared" si="24"/>
        <v>0</v>
      </c>
      <c r="GZ20" s="510">
        <f t="shared" si="24"/>
        <v>0</v>
      </c>
      <c r="HA20" s="510">
        <f t="shared" si="24"/>
        <v>0</v>
      </c>
      <c r="HB20" s="106"/>
      <c r="HC20" s="106"/>
      <c r="HD20" s="106"/>
      <c r="HE20" s="106"/>
      <c r="HF20" s="513"/>
      <c r="HG20" s="513"/>
      <c r="HH20" s="513"/>
      <c r="HI20" s="513"/>
      <c r="HJ20" s="513"/>
      <c r="HK20" s="513"/>
      <c r="HL20" s="513"/>
      <c r="HM20" s="513"/>
      <c r="HN20" s="513"/>
      <c r="HO20" s="513"/>
      <c r="HP20" s="513"/>
      <c r="HQ20" s="513"/>
      <c r="HR20" s="513"/>
      <c r="HS20" s="513"/>
      <c r="HT20" s="513"/>
      <c r="HU20" s="513"/>
      <c r="HV20" s="513"/>
      <c r="HW20" s="513"/>
      <c r="HX20" s="513"/>
      <c r="HY20" s="513"/>
      <c r="HZ20" s="513"/>
      <c r="IA20" s="513"/>
      <c r="IB20" s="513"/>
      <c r="IC20" s="513"/>
      <c r="ID20" s="513"/>
      <c r="IE20" s="513"/>
      <c r="IF20" s="513"/>
      <c r="IG20" s="513"/>
      <c r="IH20" s="513"/>
      <c r="II20" s="513"/>
      <c r="IJ20" s="513"/>
      <c r="IK20" s="513"/>
      <c r="IL20" s="513"/>
      <c r="IM20" s="513"/>
      <c r="IN20" s="513"/>
      <c r="IO20" s="513"/>
      <c r="IP20" s="513"/>
      <c r="IQ20" s="513"/>
      <c r="IR20" s="513"/>
      <c r="IS20" s="513"/>
      <c r="IT20" s="513"/>
      <c r="IU20" s="513"/>
      <c r="IV20" s="513"/>
      <c r="IW20" s="513"/>
      <c r="IX20" s="513"/>
      <c r="IY20" s="513"/>
      <c r="IZ20" s="513"/>
    </row>
    <row r="21" spans="2:260" ht="20.100000000000001" customHeight="1">
      <c r="B21" s="479"/>
      <c r="C21" s="122"/>
      <c r="D21" s="123"/>
      <c r="E21" s="124"/>
      <c r="F21" s="123"/>
      <c r="G21" s="465">
        <f t="shared" si="9"/>
        <v>60</v>
      </c>
      <c r="H21" s="466" t="s">
        <v>64</v>
      </c>
      <c r="I21" s="464">
        <v>1</v>
      </c>
      <c r="J21" s="123"/>
      <c r="K21" s="97"/>
      <c r="L21" s="480"/>
      <c r="M21" s="188">
        <f t="shared" si="25"/>
        <v>0</v>
      </c>
      <c r="N21" s="189" t="str">
        <f t="shared" si="26"/>
        <v/>
      </c>
      <c r="O21" s="190" t="str">
        <f t="shared" si="27"/>
        <v/>
      </c>
      <c r="P21" s="190" t="str">
        <f t="shared" si="28"/>
        <v/>
      </c>
      <c r="Q21" s="191">
        <f t="shared" si="29"/>
        <v>0</v>
      </c>
      <c r="R21" s="191" t="str">
        <f t="shared" si="30"/>
        <v/>
      </c>
      <c r="S21" s="188" t="str">
        <f t="shared" si="31"/>
        <v/>
      </c>
      <c r="T21" s="192">
        <f t="shared" si="32"/>
        <v>0</v>
      </c>
      <c r="U21" s="366" t="s">
        <v>478</v>
      </c>
      <c r="V21" s="244"/>
      <c r="W21" s="259"/>
      <c r="X21" s="510"/>
      <c r="Y21" s="259" t="str">
        <f>'MATERIAL DATA'!Q20</f>
        <v>1.1 Excavation-Other</v>
      </c>
      <c r="Z21" s="517">
        <f>M29</f>
        <v>0</v>
      </c>
      <c r="AA21" s="510"/>
      <c r="AB21" s="510"/>
      <c r="AC21" s="510"/>
      <c r="AD21" s="510"/>
      <c r="AE21" s="510"/>
      <c r="AF21" s="510"/>
      <c r="AG21" s="510"/>
      <c r="AH21" s="510"/>
      <c r="AI21" s="510"/>
      <c r="AJ21" s="510" t="s">
        <v>356</v>
      </c>
      <c r="AK21" s="510">
        <f>SUMIFS($BN$6:$BN$29,$B$6:$B$29,"&lt;&gt;Timber",$C$6:$C$29,"&lt;&gt;Timber_EPD")</f>
        <v>0</v>
      </c>
      <c r="AL21" s="510"/>
      <c r="AM21" s="510"/>
      <c r="AN21" s="510"/>
      <c r="AO21" s="510"/>
      <c r="AP21" s="510"/>
      <c r="AQ21" s="513"/>
      <c r="AR21" s="513"/>
      <c r="AS21" s="513"/>
      <c r="AT21" s="513"/>
      <c r="AU21" s="513"/>
      <c r="AV21" s="513"/>
      <c r="AW21" s="513"/>
      <c r="AX21" s="513"/>
      <c r="AY21" s="513"/>
      <c r="AZ21" s="513"/>
      <c r="BA21" s="513"/>
      <c r="BB21" s="513"/>
      <c r="BC21" s="513"/>
      <c r="BD21" s="513"/>
      <c r="BE21" s="513"/>
      <c r="BF21" s="513"/>
      <c r="BG21" s="545" t="str">
        <f t="shared" si="10"/>
        <v>ER</v>
      </c>
      <c r="BH21" s="545" t="str">
        <f t="shared" si="11"/>
        <v xml:space="preserve"> -  - </v>
      </c>
      <c r="BI21" s="545" t="str">
        <f t="shared" si="12"/>
        <v>No_Reinforcement</v>
      </c>
      <c r="BJ21" s="546" t="e">
        <f>VLOOKUP(BH21,'Lifecycle Material Data'!$A$5:$G$67,4,FALSE)</f>
        <v>#N/A</v>
      </c>
      <c r="BK21" s="546">
        <f>IFERROR(VLOOKUP(L21,'Custom Data'!$N$16:$P$36,3,FALSE),0)</f>
        <v>0</v>
      </c>
      <c r="BL21" s="246">
        <f t="shared" si="13"/>
        <v>0</v>
      </c>
      <c r="BM21" s="526" t="str">
        <f t="shared" si="33"/>
        <v>ER</v>
      </c>
      <c r="BN21" s="510" t="str">
        <f>IFERROR(VLOOKUP($BH21,'Lifecycle Material Data'!$A$5:$L$67,9,FALSE)*($BM21/1000)+VLOOKUP('Project Info'!$C$15,'Lifecycle Material Data'!$A$5:$L$67,9,FALSE)*($BL21/1000),"")</f>
        <v/>
      </c>
      <c r="BO21" s="510" t="str">
        <f>IFERROR(VLOOKUP($BH21,'Lifecycle Material Data'!$A$5:$L$67,10,FALSE)*($BM21/1000)+VLOOKUP('Project Info'!$C$15,'Lifecycle Material Data'!$A$5:$L$67,10,FALSE)*($BL21/1000),"")</f>
        <v/>
      </c>
      <c r="BP21" s="510" t="str">
        <f t="shared" si="34"/>
        <v/>
      </c>
      <c r="BQ21" s="510" t="str">
        <f>IF($J21='MATERIAL DATA'!$O$5,$K21, IF($J21='MATERIAL DATA'!$O$6,$K21/(1000*'Scheme 1'!$BJ21),""))</f>
        <v/>
      </c>
      <c r="BR21" s="510" t="str">
        <f>IFERROR(((VLOOKUP($BH21,'Lifecycle Material Data'!$A$5:$L$67,6,FALSE))*$BM21/1000+VLOOKUP('Project Info'!$C$15,'Lifecycle Material Data'!$A$5:$L$67,6,FALSE)*$BL21/1000),"")</f>
        <v/>
      </c>
      <c r="BS21" s="510" t="str">
        <f>IFERROR((VLOOKUP($BH21,'Lifecycle Material Data'!$A$5:$L$67,7,FALSE)*$BM21/1000++VLOOKUP('Project Info'!$C$15,'Lifecycle Material Data'!$A$5:$L$67,7,FALSE)*$BL21/1000),"")</f>
        <v/>
      </c>
      <c r="BT21" s="510" t="str">
        <f>IFERROR(VLOOKUP($BH21,'Lifecycle Material Data'!$A$5:$L$67,8,FALSE)*SUM(BR21,BS21,BU21,BV21),"")</f>
        <v/>
      </c>
      <c r="BU21" s="285" t="str">
        <f>IFERROR((VLOOKUP($BH21,'Lifecycle Material Data'!$A$5:$L$67,11,FALSE)*$BM21/1000++VLOOKUP('Project Info'!$C$15,'Lifecycle Material Data'!$A$5:$L$67,11,FALSE)*$BL21/1000),"")</f>
        <v/>
      </c>
      <c r="BV21" s="510">
        <f>IFERROR(IF(OR($B21="Timber",$C21="Timber_EPD"),VLOOKUP($BH21,'LIFECYCLE MATERIAL DATA Master'!$A$10:$N$68,5,FALSE)*$BM21,0),"")/1000</f>
        <v>0</v>
      </c>
      <c r="BW21" s="510" t="str">
        <f>IFERROR((VLOOKUP($BH21,'Lifecycle Material Data'!$A$5:$M$67,12,FALSE)*$BM21/1000++VLOOKUP('Project Info'!$C$15,'Lifecycle Material Data'!$A$5:$L$67,12,FALSE)*$BL21/1000),"")</f>
        <v/>
      </c>
      <c r="BX21" s="510"/>
      <c r="BY21" s="285"/>
      <c r="BZ21" s="285"/>
      <c r="CA21" s="285"/>
      <c r="CB21" s="510">
        <f>IFERROR(1+VLOOKUP($BH21,'Lifecycle Material Data'!$A$5:$L$67,8,FALSE),0)</f>
        <v>0</v>
      </c>
      <c r="CC21" s="244">
        <f t="shared" si="14"/>
        <v>0</v>
      </c>
      <c r="CD21" s="505">
        <f t="shared" si="35"/>
        <v>0</v>
      </c>
      <c r="CE21" s="244">
        <f t="shared" si="15"/>
        <v>1</v>
      </c>
      <c r="CF21" s="245"/>
      <c r="CG21" s="510"/>
      <c r="CH21" s="510">
        <v>0</v>
      </c>
      <c r="CI21" s="510">
        <f t="shared" si="16"/>
        <v>0</v>
      </c>
      <c r="CJ21" s="510">
        <f t="shared" si="16"/>
        <v>0</v>
      </c>
      <c r="CK21" s="510">
        <f t="shared" si="17"/>
        <v>0</v>
      </c>
      <c r="CL21" s="510">
        <f t="shared" si="17"/>
        <v>0</v>
      </c>
      <c r="CM21" s="510">
        <f t="shared" si="17"/>
        <v>0</v>
      </c>
      <c r="CN21" s="510">
        <f t="shared" si="17"/>
        <v>0</v>
      </c>
      <c r="CO21" s="510">
        <f t="shared" si="17"/>
        <v>0</v>
      </c>
      <c r="CP21" s="510">
        <f t="shared" si="17"/>
        <v>0</v>
      </c>
      <c r="CQ21" s="510">
        <f t="shared" si="17"/>
        <v>0</v>
      </c>
      <c r="CR21" s="510">
        <f t="shared" si="17"/>
        <v>0</v>
      </c>
      <c r="CS21" s="510">
        <f t="shared" si="17"/>
        <v>0</v>
      </c>
      <c r="CT21" s="510">
        <f t="shared" si="17"/>
        <v>0</v>
      </c>
      <c r="CU21" s="510">
        <f t="shared" si="17"/>
        <v>0</v>
      </c>
      <c r="CV21" s="510">
        <f t="shared" si="17"/>
        <v>0</v>
      </c>
      <c r="CW21" s="510">
        <f t="shared" si="17"/>
        <v>0</v>
      </c>
      <c r="CX21" s="510">
        <f t="shared" si="17"/>
        <v>0</v>
      </c>
      <c r="CY21" s="510">
        <f t="shared" si="17"/>
        <v>0</v>
      </c>
      <c r="CZ21" s="510">
        <f t="shared" ref="CZ21:DO27" si="36">IF(CZ$5&gt;=DESIGN_LIFE,CY21,IF(AND(CZ$5&gt;0,$CE21&lt;&gt;0),IF(INT((CZ$5)/(DESIGN_LIFE/$CE21))=((CZ$5)/(DESIGN_LIFE/$CE21)),$CD21+CY21,CY21),CY21))</f>
        <v>0</v>
      </c>
      <c r="DA21" s="510">
        <f t="shared" si="36"/>
        <v>0</v>
      </c>
      <c r="DB21" s="510">
        <f t="shared" si="36"/>
        <v>0</v>
      </c>
      <c r="DC21" s="510">
        <f t="shared" si="36"/>
        <v>0</v>
      </c>
      <c r="DD21" s="510">
        <f t="shared" si="36"/>
        <v>0</v>
      </c>
      <c r="DE21" s="510">
        <f t="shared" si="36"/>
        <v>0</v>
      </c>
      <c r="DF21" s="510">
        <f t="shared" si="36"/>
        <v>0</v>
      </c>
      <c r="DG21" s="510">
        <f t="shared" si="36"/>
        <v>0</v>
      </c>
      <c r="DH21" s="510">
        <f t="shared" si="36"/>
        <v>0</v>
      </c>
      <c r="DI21" s="510">
        <f t="shared" si="36"/>
        <v>0</v>
      </c>
      <c r="DJ21" s="510">
        <f t="shared" si="36"/>
        <v>0</v>
      </c>
      <c r="DK21" s="510">
        <f t="shared" si="36"/>
        <v>0</v>
      </c>
      <c r="DL21" s="510">
        <f t="shared" si="36"/>
        <v>0</v>
      </c>
      <c r="DM21" s="510">
        <f t="shared" si="36"/>
        <v>0</v>
      </c>
      <c r="DN21" s="510">
        <f t="shared" si="36"/>
        <v>0</v>
      </c>
      <c r="DO21" s="510">
        <f t="shared" si="36"/>
        <v>0</v>
      </c>
      <c r="DP21" s="510">
        <f t="shared" si="18"/>
        <v>0</v>
      </c>
      <c r="DQ21" s="510">
        <f t="shared" si="19"/>
        <v>0</v>
      </c>
      <c r="DR21" s="510">
        <f t="shared" si="19"/>
        <v>0</v>
      </c>
      <c r="DS21" s="510">
        <f t="shared" si="19"/>
        <v>0</v>
      </c>
      <c r="DT21" s="510">
        <f t="shared" si="19"/>
        <v>0</v>
      </c>
      <c r="DU21" s="510">
        <f t="shared" si="19"/>
        <v>0</v>
      </c>
      <c r="DV21" s="510">
        <f t="shared" si="19"/>
        <v>0</v>
      </c>
      <c r="DW21" s="510">
        <f t="shared" si="19"/>
        <v>0</v>
      </c>
      <c r="DX21" s="510">
        <f t="shared" si="19"/>
        <v>0</v>
      </c>
      <c r="DY21" s="510">
        <f t="shared" si="19"/>
        <v>0</v>
      </c>
      <c r="DZ21" s="510">
        <f t="shared" si="19"/>
        <v>0</v>
      </c>
      <c r="EA21" s="510">
        <f t="shared" si="19"/>
        <v>0</v>
      </c>
      <c r="EB21" s="510">
        <f t="shared" si="19"/>
        <v>0</v>
      </c>
      <c r="EC21" s="510">
        <f t="shared" si="19"/>
        <v>0</v>
      </c>
      <c r="ED21" s="510">
        <f t="shared" si="19"/>
        <v>0</v>
      </c>
      <c r="EE21" s="510">
        <f t="shared" si="19"/>
        <v>0</v>
      </c>
      <c r="EF21" s="510">
        <f t="shared" ref="EF21:EU27" si="37">IF(EF$5&gt;=DESIGN_LIFE,EE21,IF(AND(EF$5&gt;0,$CE21&lt;&gt;0),IF(INT((EF$5)/(DESIGN_LIFE/$CE21))=((EF$5)/(DESIGN_LIFE/$CE21)),$CD21+EE21,EE21),EE21))</f>
        <v>0</v>
      </c>
      <c r="EG21" s="510">
        <f t="shared" si="37"/>
        <v>0</v>
      </c>
      <c r="EH21" s="510">
        <f t="shared" si="37"/>
        <v>0</v>
      </c>
      <c r="EI21" s="510">
        <f t="shared" si="37"/>
        <v>0</v>
      </c>
      <c r="EJ21" s="510">
        <f t="shared" si="37"/>
        <v>0</v>
      </c>
      <c r="EK21" s="510">
        <f t="shared" si="37"/>
        <v>0</v>
      </c>
      <c r="EL21" s="510">
        <f t="shared" si="37"/>
        <v>0</v>
      </c>
      <c r="EM21" s="510">
        <f t="shared" si="37"/>
        <v>0</v>
      </c>
      <c r="EN21" s="510">
        <f t="shared" si="37"/>
        <v>0</v>
      </c>
      <c r="EO21" s="510">
        <f t="shared" si="37"/>
        <v>0</v>
      </c>
      <c r="EP21" s="510">
        <f t="shared" si="37"/>
        <v>0</v>
      </c>
      <c r="EQ21" s="510">
        <f t="shared" si="37"/>
        <v>0</v>
      </c>
      <c r="ER21" s="510">
        <f t="shared" si="37"/>
        <v>0</v>
      </c>
      <c r="ES21" s="510">
        <f t="shared" si="37"/>
        <v>0</v>
      </c>
      <c r="ET21" s="510">
        <f t="shared" si="37"/>
        <v>0</v>
      </c>
      <c r="EU21" s="510">
        <f t="shared" si="37"/>
        <v>0</v>
      </c>
      <c r="EV21" s="510">
        <f t="shared" si="20"/>
        <v>0</v>
      </c>
      <c r="EW21" s="510">
        <f t="shared" si="21"/>
        <v>0</v>
      </c>
      <c r="EX21" s="510">
        <f t="shared" si="21"/>
        <v>0</v>
      </c>
      <c r="EY21" s="510">
        <f t="shared" si="21"/>
        <v>0</v>
      </c>
      <c r="EZ21" s="510">
        <f t="shared" si="21"/>
        <v>0</v>
      </c>
      <c r="FA21" s="510">
        <f t="shared" si="21"/>
        <v>0</v>
      </c>
      <c r="FB21" s="510">
        <f t="shared" si="21"/>
        <v>0</v>
      </c>
      <c r="FC21" s="510">
        <f t="shared" si="21"/>
        <v>0</v>
      </c>
      <c r="FD21" s="510">
        <f t="shared" si="21"/>
        <v>0</v>
      </c>
      <c r="FE21" s="510">
        <f t="shared" si="21"/>
        <v>0</v>
      </c>
      <c r="FF21" s="510">
        <f t="shared" si="21"/>
        <v>0</v>
      </c>
      <c r="FG21" s="510">
        <f t="shared" si="21"/>
        <v>0</v>
      </c>
      <c r="FH21" s="510">
        <f t="shared" si="21"/>
        <v>0</v>
      </c>
      <c r="FI21" s="510">
        <f t="shared" si="21"/>
        <v>0</v>
      </c>
      <c r="FJ21" s="510">
        <f t="shared" si="21"/>
        <v>0</v>
      </c>
      <c r="FK21" s="510">
        <f t="shared" si="21"/>
        <v>0</v>
      </c>
      <c r="FL21" s="510">
        <f t="shared" ref="FL21:GA27" si="38">IF(FL$5&gt;=DESIGN_LIFE,FK21,IF(AND(FL$5&gt;0,$CE21&lt;&gt;0),IF(INT((FL$5)/(DESIGN_LIFE/$CE21))=((FL$5)/(DESIGN_LIFE/$CE21)),$CD21+FK21,FK21),FK21))</f>
        <v>0</v>
      </c>
      <c r="FM21" s="510">
        <f t="shared" si="38"/>
        <v>0</v>
      </c>
      <c r="FN21" s="510">
        <f t="shared" si="38"/>
        <v>0</v>
      </c>
      <c r="FO21" s="510">
        <f t="shared" si="38"/>
        <v>0</v>
      </c>
      <c r="FP21" s="510">
        <f t="shared" si="38"/>
        <v>0</v>
      </c>
      <c r="FQ21" s="510">
        <f t="shared" si="38"/>
        <v>0</v>
      </c>
      <c r="FR21" s="510">
        <f t="shared" si="38"/>
        <v>0</v>
      </c>
      <c r="FS21" s="510">
        <f t="shared" si="38"/>
        <v>0</v>
      </c>
      <c r="FT21" s="510">
        <f t="shared" si="38"/>
        <v>0</v>
      </c>
      <c r="FU21" s="510">
        <f t="shared" si="38"/>
        <v>0</v>
      </c>
      <c r="FV21" s="510">
        <f t="shared" si="38"/>
        <v>0</v>
      </c>
      <c r="FW21" s="510">
        <f t="shared" si="38"/>
        <v>0</v>
      </c>
      <c r="FX21" s="510">
        <f t="shared" si="38"/>
        <v>0</v>
      </c>
      <c r="FY21" s="510">
        <f t="shared" si="38"/>
        <v>0</v>
      </c>
      <c r="FZ21" s="510">
        <f t="shared" si="38"/>
        <v>0</v>
      </c>
      <c r="GA21" s="510">
        <f t="shared" si="38"/>
        <v>0</v>
      </c>
      <c r="GB21" s="510">
        <f t="shared" si="22"/>
        <v>0</v>
      </c>
      <c r="GC21" s="510">
        <f t="shared" si="23"/>
        <v>0</v>
      </c>
      <c r="GD21" s="510">
        <f t="shared" si="23"/>
        <v>0</v>
      </c>
      <c r="GE21" s="510">
        <f t="shared" si="23"/>
        <v>0</v>
      </c>
      <c r="GF21" s="510">
        <f t="shared" si="23"/>
        <v>0</v>
      </c>
      <c r="GG21" s="510">
        <f t="shared" si="23"/>
        <v>0</v>
      </c>
      <c r="GH21" s="510">
        <f t="shared" si="23"/>
        <v>0</v>
      </c>
      <c r="GI21" s="510">
        <f t="shared" si="23"/>
        <v>0</v>
      </c>
      <c r="GJ21" s="510">
        <f t="shared" si="23"/>
        <v>0</v>
      </c>
      <c r="GK21" s="510">
        <f t="shared" si="23"/>
        <v>0</v>
      </c>
      <c r="GL21" s="510">
        <f t="shared" si="23"/>
        <v>0</v>
      </c>
      <c r="GM21" s="510">
        <f t="shared" si="23"/>
        <v>0</v>
      </c>
      <c r="GN21" s="510">
        <f t="shared" si="23"/>
        <v>0</v>
      </c>
      <c r="GO21" s="510">
        <f t="shared" si="23"/>
        <v>0</v>
      </c>
      <c r="GP21" s="510">
        <f t="shared" si="23"/>
        <v>0</v>
      </c>
      <c r="GQ21" s="510">
        <f t="shared" si="23"/>
        <v>0</v>
      </c>
      <c r="GR21" s="510">
        <f t="shared" ref="GR21:HA27" si="39">IF(GR$5&gt;=DESIGN_LIFE,GQ21,IF(AND(GR$5&gt;0,$CE21&lt;&gt;0),IF(INT((GR$5)/(DESIGN_LIFE/$CE21))=((GR$5)/(DESIGN_LIFE/$CE21)),$CD21+GQ21,GQ21),GQ21))</f>
        <v>0</v>
      </c>
      <c r="GS21" s="510">
        <f t="shared" si="39"/>
        <v>0</v>
      </c>
      <c r="GT21" s="510">
        <f t="shared" si="39"/>
        <v>0</v>
      </c>
      <c r="GU21" s="510">
        <f t="shared" si="39"/>
        <v>0</v>
      </c>
      <c r="GV21" s="510">
        <f t="shared" si="39"/>
        <v>0</v>
      </c>
      <c r="GW21" s="510">
        <f t="shared" si="39"/>
        <v>0</v>
      </c>
      <c r="GX21" s="510">
        <f t="shared" si="39"/>
        <v>0</v>
      </c>
      <c r="GY21" s="510">
        <f t="shared" si="39"/>
        <v>0</v>
      </c>
      <c r="GZ21" s="510">
        <f t="shared" si="39"/>
        <v>0</v>
      </c>
      <c r="HA21" s="510">
        <f t="shared" si="39"/>
        <v>0</v>
      </c>
      <c r="HB21" s="106"/>
      <c r="HC21" s="106"/>
      <c r="HD21" s="106"/>
      <c r="HE21" s="106"/>
      <c r="HF21" s="513"/>
      <c r="HG21" s="513"/>
      <c r="HH21" s="513"/>
      <c r="HI21" s="513"/>
      <c r="HJ21" s="513"/>
      <c r="HK21" s="513"/>
      <c r="HL21" s="513"/>
      <c r="HM21" s="513"/>
      <c r="HN21" s="513"/>
      <c r="HO21" s="513"/>
      <c r="HP21" s="513"/>
      <c r="HQ21" s="513"/>
      <c r="HR21" s="513"/>
      <c r="HS21" s="513"/>
      <c r="HT21" s="513"/>
      <c r="HU21" s="513"/>
      <c r="HV21" s="513"/>
      <c r="HW21" s="513"/>
      <c r="HX21" s="513"/>
      <c r="HY21" s="513"/>
      <c r="HZ21" s="513"/>
      <c r="IA21" s="513"/>
      <c r="IB21" s="513"/>
      <c r="IC21" s="513"/>
      <c r="ID21" s="513"/>
      <c r="IE21" s="513"/>
      <c r="IF21" s="513"/>
      <c r="IG21" s="513"/>
      <c r="IH21" s="513"/>
      <c r="II21" s="513"/>
      <c r="IJ21" s="513"/>
      <c r="IK21" s="513"/>
      <c r="IL21" s="513"/>
      <c r="IM21" s="513"/>
      <c r="IN21" s="513"/>
      <c r="IO21" s="513"/>
      <c r="IP21" s="513"/>
      <c r="IQ21" s="513"/>
      <c r="IR21" s="513"/>
      <c r="IS21" s="513"/>
      <c r="IT21" s="513"/>
      <c r="IU21" s="513"/>
      <c r="IV21" s="513"/>
      <c r="IW21" s="513"/>
      <c r="IX21" s="513"/>
      <c r="IY21" s="513"/>
      <c r="IZ21" s="513"/>
    </row>
    <row r="22" spans="2:260" ht="20.100000000000001" customHeight="1">
      <c r="B22" s="479"/>
      <c r="C22" s="122"/>
      <c r="D22" s="123"/>
      <c r="E22" s="124"/>
      <c r="F22" s="123"/>
      <c r="G22" s="465">
        <f t="shared" si="9"/>
        <v>60</v>
      </c>
      <c r="H22" s="466" t="s">
        <v>64</v>
      </c>
      <c r="I22" s="464">
        <v>1</v>
      </c>
      <c r="J22" s="123"/>
      <c r="K22" s="97"/>
      <c r="L22" s="480"/>
      <c r="M22" s="188">
        <f t="shared" si="25"/>
        <v>0</v>
      </c>
      <c r="N22" s="189" t="str">
        <f t="shared" si="26"/>
        <v/>
      </c>
      <c r="O22" s="190" t="str">
        <f t="shared" si="27"/>
        <v/>
      </c>
      <c r="P22" s="190" t="str">
        <f t="shared" si="28"/>
        <v/>
      </c>
      <c r="Q22" s="191">
        <f t="shared" si="29"/>
        <v>0</v>
      </c>
      <c r="R22" s="191" t="str">
        <f t="shared" si="30"/>
        <v/>
      </c>
      <c r="S22" s="188" t="str">
        <f t="shared" si="31"/>
        <v/>
      </c>
      <c r="T22" s="192">
        <f t="shared" si="32"/>
        <v>0</v>
      </c>
      <c r="U22" s="366" t="s">
        <v>478</v>
      </c>
      <c r="V22" s="244"/>
      <c r="W22" s="259"/>
      <c r="X22" s="510"/>
      <c r="Y22" s="259" t="s">
        <v>673</v>
      </c>
      <c r="Z22" s="517">
        <f>SUMIF($E$6:$E$29,Y22,$N$6:$N$29)+SUMIF($E$6:$E$29,Y22,$O$6:$O$29)+SUMIF($E$6:$E$29,Y22,P$6:$P$29)</f>
        <v>0</v>
      </c>
      <c r="AA22" s="510"/>
      <c r="AB22" s="510"/>
      <c r="AC22" s="510"/>
      <c r="AD22" s="510"/>
      <c r="AE22" s="510"/>
      <c r="AF22" s="510"/>
      <c r="AG22" s="510"/>
      <c r="AH22" s="510"/>
      <c r="AI22" s="510"/>
      <c r="AJ22" s="510" t="s">
        <v>357</v>
      </c>
      <c r="AK22" s="510">
        <f>SUMIFS($BO$6:$BO$29,$B$6:$B$29,"&lt;&gt;Timber",$C$6:$C$29,"&lt;&gt;Timber_EPD")</f>
        <v>0</v>
      </c>
      <c r="AL22" s="510"/>
      <c r="AM22" s="510"/>
      <c r="AN22" s="510"/>
      <c r="AO22" s="510"/>
      <c r="AP22" s="510"/>
      <c r="AQ22" s="513"/>
      <c r="AR22" s="513"/>
      <c r="AS22" s="513"/>
      <c r="AT22" s="513"/>
      <c r="AU22" s="513"/>
      <c r="AV22" s="513"/>
      <c r="AW22" s="513"/>
      <c r="AX22" s="513"/>
      <c r="AY22" s="513"/>
      <c r="AZ22" s="513"/>
      <c r="BA22" s="513"/>
      <c r="BB22" s="513"/>
      <c r="BC22" s="513"/>
      <c r="BD22" s="513"/>
      <c r="BE22" s="513"/>
      <c r="BF22" s="513"/>
      <c r="BG22" s="545" t="str">
        <f t="shared" si="10"/>
        <v>ER</v>
      </c>
      <c r="BH22" s="545" t="str">
        <f t="shared" si="11"/>
        <v xml:space="preserve"> -  - </v>
      </c>
      <c r="BI22" s="545" t="str">
        <f t="shared" si="12"/>
        <v>No_Reinforcement</v>
      </c>
      <c r="BJ22" s="546" t="e">
        <f>VLOOKUP(BH22,'Lifecycle Material Data'!$A$5:$G$67,4,FALSE)</f>
        <v>#N/A</v>
      </c>
      <c r="BK22" s="546">
        <f>IFERROR(VLOOKUP(L22,'Custom Data'!$N$16:$P$36,3,FALSE),0)</f>
        <v>0</v>
      </c>
      <c r="BL22" s="246">
        <f t="shared" si="13"/>
        <v>0</v>
      </c>
      <c r="BM22" s="526" t="str">
        <f t="shared" si="33"/>
        <v>ER</v>
      </c>
      <c r="BN22" s="510" t="str">
        <f>IFERROR(VLOOKUP($BH22,'Lifecycle Material Data'!$A$5:$L$67,9,FALSE)*($BM22/1000)+VLOOKUP('Project Info'!$C$15,'Lifecycle Material Data'!$A$5:$L$67,9,FALSE)*($BL22/1000),"")</f>
        <v/>
      </c>
      <c r="BO22" s="510" t="str">
        <f>IFERROR(VLOOKUP($BH22,'Lifecycle Material Data'!$A$5:$L$67,10,FALSE)*($BM22/1000)+VLOOKUP('Project Info'!$C$15,'Lifecycle Material Data'!$A$5:$L$67,10,FALSE)*($BL22/1000),"")</f>
        <v/>
      </c>
      <c r="BP22" s="510" t="str">
        <f t="shared" si="34"/>
        <v/>
      </c>
      <c r="BQ22" s="510" t="str">
        <f>IF($J22='MATERIAL DATA'!$O$5,$K22, IF($J22='MATERIAL DATA'!$O$6,$K22/(1000*'Scheme 1'!$BJ22),""))</f>
        <v/>
      </c>
      <c r="BR22" s="510" t="str">
        <f>IFERROR(((VLOOKUP($BH22,'Lifecycle Material Data'!$A$5:$L$67,6,FALSE))*$BM22/1000+VLOOKUP('Project Info'!$C$15,'Lifecycle Material Data'!$A$5:$L$67,6,FALSE)*$BL22/1000),"")</f>
        <v/>
      </c>
      <c r="BS22" s="510" t="str">
        <f>IFERROR((VLOOKUP($BH22,'Lifecycle Material Data'!$A$5:$L$67,7,FALSE)*$BM22/1000++VLOOKUP('Project Info'!$C$15,'Lifecycle Material Data'!$A$5:$L$67,7,FALSE)*$BL22/1000),"")</f>
        <v/>
      </c>
      <c r="BT22" s="510" t="str">
        <f>IFERROR(VLOOKUP($BH22,'Lifecycle Material Data'!$A$5:$L$67,8,FALSE)*SUM(BR22,BS22,BU22,BV22),"")</f>
        <v/>
      </c>
      <c r="BU22" s="285" t="str">
        <f>IFERROR((VLOOKUP($BH22,'Lifecycle Material Data'!$A$5:$L$67,11,FALSE)*$BM22/1000++VLOOKUP('Project Info'!$C$15,'Lifecycle Material Data'!$A$5:$L$67,11,FALSE)*$BL22/1000),"")</f>
        <v/>
      </c>
      <c r="BV22" s="510">
        <f>IFERROR(IF(OR($B22="Timber",$C22="Timber_EPD"),VLOOKUP($BH22,'LIFECYCLE MATERIAL DATA Master'!$A$10:$N$68,5,FALSE)*$BM22,0),"")/1000</f>
        <v>0</v>
      </c>
      <c r="BW22" s="510" t="str">
        <f>IFERROR((VLOOKUP($BH22,'Lifecycle Material Data'!$A$5:$M$67,12,FALSE)*$BM22/1000++VLOOKUP('Project Info'!$C$15,'Lifecycle Material Data'!$A$5:$L$67,12,FALSE)*$BL22/1000),"")</f>
        <v/>
      </c>
      <c r="BX22" s="510"/>
      <c r="BY22" s="285"/>
      <c r="BZ22" s="285"/>
      <c r="CA22" s="285"/>
      <c r="CB22" s="510">
        <f>IFERROR(1+VLOOKUP($BH22,'Lifecycle Material Data'!$A$5:$L$67,8,FALSE),0)</f>
        <v>0</v>
      </c>
      <c r="CC22" s="244">
        <f t="shared" si="14"/>
        <v>0</v>
      </c>
      <c r="CD22" s="505">
        <f t="shared" si="35"/>
        <v>0</v>
      </c>
      <c r="CE22" s="244">
        <f t="shared" si="15"/>
        <v>1</v>
      </c>
      <c r="CF22" s="245"/>
      <c r="CG22" s="510"/>
      <c r="CH22" s="510">
        <v>0</v>
      </c>
      <c r="CI22" s="510">
        <f t="shared" si="16"/>
        <v>0</v>
      </c>
      <c r="CJ22" s="510">
        <f t="shared" si="16"/>
        <v>0</v>
      </c>
      <c r="CK22" s="510">
        <f t="shared" ref="CK22:CZ27" si="40">IF(CK$5&gt;=DESIGN_LIFE,CJ22,IF(AND(CK$5&gt;0,$CE22&lt;&gt;0),IF(INT((CK$5)/(DESIGN_LIFE/$CE22))=((CK$5)/(DESIGN_LIFE/$CE22)),$CD22+CJ22,CJ22),CJ22))</f>
        <v>0</v>
      </c>
      <c r="CL22" s="510">
        <f t="shared" si="40"/>
        <v>0</v>
      </c>
      <c r="CM22" s="510">
        <f t="shared" si="40"/>
        <v>0</v>
      </c>
      <c r="CN22" s="510">
        <f t="shared" si="40"/>
        <v>0</v>
      </c>
      <c r="CO22" s="510">
        <f t="shared" si="40"/>
        <v>0</v>
      </c>
      <c r="CP22" s="510">
        <f t="shared" si="40"/>
        <v>0</v>
      </c>
      <c r="CQ22" s="510">
        <f t="shared" si="40"/>
        <v>0</v>
      </c>
      <c r="CR22" s="510">
        <f t="shared" si="40"/>
        <v>0</v>
      </c>
      <c r="CS22" s="510">
        <f t="shared" si="40"/>
        <v>0</v>
      </c>
      <c r="CT22" s="510">
        <f t="shared" si="40"/>
        <v>0</v>
      </c>
      <c r="CU22" s="510">
        <f t="shared" si="40"/>
        <v>0</v>
      </c>
      <c r="CV22" s="510">
        <f t="shared" si="40"/>
        <v>0</v>
      </c>
      <c r="CW22" s="510">
        <f t="shared" si="40"/>
        <v>0</v>
      </c>
      <c r="CX22" s="510">
        <f t="shared" si="40"/>
        <v>0</v>
      </c>
      <c r="CY22" s="510">
        <f t="shared" si="40"/>
        <v>0</v>
      </c>
      <c r="CZ22" s="510">
        <f t="shared" si="40"/>
        <v>0</v>
      </c>
      <c r="DA22" s="510">
        <f t="shared" si="36"/>
        <v>0</v>
      </c>
      <c r="DB22" s="510">
        <f t="shared" si="36"/>
        <v>0</v>
      </c>
      <c r="DC22" s="510">
        <f t="shared" si="36"/>
        <v>0</v>
      </c>
      <c r="DD22" s="510">
        <f t="shared" si="36"/>
        <v>0</v>
      </c>
      <c r="DE22" s="510">
        <f t="shared" si="36"/>
        <v>0</v>
      </c>
      <c r="DF22" s="510">
        <f t="shared" si="36"/>
        <v>0</v>
      </c>
      <c r="DG22" s="510">
        <f t="shared" si="36"/>
        <v>0</v>
      </c>
      <c r="DH22" s="510">
        <f t="shared" si="36"/>
        <v>0</v>
      </c>
      <c r="DI22" s="510">
        <f t="shared" si="36"/>
        <v>0</v>
      </c>
      <c r="DJ22" s="510">
        <f t="shared" si="36"/>
        <v>0</v>
      </c>
      <c r="DK22" s="510">
        <f t="shared" si="36"/>
        <v>0</v>
      </c>
      <c r="DL22" s="510">
        <f t="shared" si="36"/>
        <v>0</v>
      </c>
      <c r="DM22" s="510">
        <f t="shared" si="36"/>
        <v>0</v>
      </c>
      <c r="DN22" s="510">
        <f t="shared" si="36"/>
        <v>0</v>
      </c>
      <c r="DO22" s="510">
        <f t="shared" si="36"/>
        <v>0</v>
      </c>
      <c r="DP22" s="510">
        <f t="shared" ref="DP22:EE27" si="41">IF(DP$5&gt;=DESIGN_LIFE,DO22,IF(AND(DP$5&gt;0,$CE22&lt;&gt;0),IF(INT((DP$5)/(DESIGN_LIFE/$CE22))=((DP$5)/(DESIGN_LIFE/$CE22)),$CD22+DO22,DO22),DO22))</f>
        <v>0</v>
      </c>
      <c r="DQ22" s="510">
        <f t="shared" si="41"/>
        <v>0</v>
      </c>
      <c r="DR22" s="510">
        <f t="shared" si="41"/>
        <v>0</v>
      </c>
      <c r="DS22" s="510">
        <f t="shared" si="41"/>
        <v>0</v>
      </c>
      <c r="DT22" s="510">
        <f t="shared" si="41"/>
        <v>0</v>
      </c>
      <c r="DU22" s="510">
        <f t="shared" si="41"/>
        <v>0</v>
      </c>
      <c r="DV22" s="510">
        <f t="shared" si="41"/>
        <v>0</v>
      </c>
      <c r="DW22" s="510">
        <f t="shared" si="41"/>
        <v>0</v>
      </c>
      <c r="DX22" s="510">
        <f t="shared" si="41"/>
        <v>0</v>
      </c>
      <c r="DY22" s="510">
        <f t="shared" si="41"/>
        <v>0</v>
      </c>
      <c r="DZ22" s="510">
        <f t="shared" si="41"/>
        <v>0</v>
      </c>
      <c r="EA22" s="510">
        <f t="shared" si="41"/>
        <v>0</v>
      </c>
      <c r="EB22" s="510">
        <f t="shared" si="41"/>
        <v>0</v>
      </c>
      <c r="EC22" s="510">
        <f t="shared" si="41"/>
        <v>0</v>
      </c>
      <c r="ED22" s="510">
        <f t="shared" si="41"/>
        <v>0</v>
      </c>
      <c r="EE22" s="510">
        <f t="shared" si="41"/>
        <v>0</v>
      </c>
      <c r="EF22" s="510">
        <f t="shared" si="37"/>
        <v>0</v>
      </c>
      <c r="EG22" s="510">
        <f t="shared" si="37"/>
        <v>0</v>
      </c>
      <c r="EH22" s="510">
        <f t="shared" si="37"/>
        <v>0</v>
      </c>
      <c r="EI22" s="510">
        <f t="shared" si="37"/>
        <v>0</v>
      </c>
      <c r="EJ22" s="510">
        <f t="shared" si="37"/>
        <v>0</v>
      </c>
      <c r="EK22" s="510">
        <f t="shared" si="37"/>
        <v>0</v>
      </c>
      <c r="EL22" s="510">
        <f t="shared" si="37"/>
        <v>0</v>
      </c>
      <c r="EM22" s="510">
        <f t="shared" si="37"/>
        <v>0</v>
      </c>
      <c r="EN22" s="510">
        <f t="shared" si="37"/>
        <v>0</v>
      </c>
      <c r="EO22" s="510">
        <f t="shared" si="37"/>
        <v>0</v>
      </c>
      <c r="EP22" s="510">
        <f t="shared" si="37"/>
        <v>0</v>
      </c>
      <c r="EQ22" s="510">
        <f t="shared" si="37"/>
        <v>0</v>
      </c>
      <c r="ER22" s="510">
        <f t="shared" si="37"/>
        <v>0</v>
      </c>
      <c r="ES22" s="510">
        <f t="shared" si="37"/>
        <v>0</v>
      </c>
      <c r="ET22" s="510">
        <f t="shared" si="37"/>
        <v>0</v>
      </c>
      <c r="EU22" s="510">
        <f t="shared" si="37"/>
        <v>0</v>
      </c>
      <c r="EV22" s="510">
        <f t="shared" ref="EV22:FK27" si="42">IF(EV$5&gt;=DESIGN_LIFE,EU22,IF(AND(EV$5&gt;0,$CE22&lt;&gt;0),IF(INT((EV$5)/(DESIGN_LIFE/$CE22))=((EV$5)/(DESIGN_LIFE/$CE22)),$CD22+EU22,EU22),EU22))</f>
        <v>0</v>
      </c>
      <c r="EW22" s="510">
        <f t="shared" si="42"/>
        <v>0</v>
      </c>
      <c r="EX22" s="510">
        <f t="shared" si="42"/>
        <v>0</v>
      </c>
      <c r="EY22" s="510">
        <f t="shared" si="42"/>
        <v>0</v>
      </c>
      <c r="EZ22" s="510">
        <f t="shared" si="42"/>
        <v>0</v>
      </c>
      <c r="FA22" s="510">
        <f t="shared" si="42"/>
        <v>0</v>
      </c>
      <c r="FB22" s="510">
        <f t="shared" si="42"/>
        <v>0</v>
      </c>
      <c r="FC22" s="510">
        <f t="shared" si="42"/>
        <v>0</v>
      </c>
      <c r="FD22" s="510">
        <f t="shared" si="42"/>
        <v>0</v>
      </c>
      <c r="FE22" s="510">
        <f t="shared" si="42"/>
        <v>0</v>
      </c>
      <c r="FF22" s="510">
        <f t="shared" si="42"/>
        <v>0</v>
      </c>
      <c r="FG22" s="510">
        <f t="shared" si="42"/>
        <v>0</v>
      </c>
      <c r="FH22" s="510">
        <f t="shared" si="42"/>
        <v>0</v>
      </c>
      <c r="FI22" s="510">
        <f t="shared" si="42"/>
        <v>0</v>
      </c>
      <c r="FJ22" s="510">
        <f t="shared" si="42"/>
        <v>0</v>
      </c>
      <c r="FK22" s="510">
        <f t="shared" si="42"/>
        <v>0</v>
      </c>
      <c r="FL22" s="510">
        <f t="shared" si="38"/>
        <v>0</v>
      </c>
      <c r="FM22" s="510">
        <f t="shared" si="38"/>
        <v>0</v>
      </c>
      <c r="FN22" s="510">
        <f t="shared" si="38"/>
        <v>0</v>
      </c>
      <c r="FO22" s="510">
        <f t="shared" si="38"/>
        <v>0</v>
      </c>
      <c r="FP22" s="510">
        <f t="shared" si="38"/>
        <v>0</v>
      </c>
      <c r="FQ22" s="510">
        <f t="shared" si="38"/>
        <v>0</v>
      </c>
      <c r="FR22" s="510">
        <f t="shared" si="38"/>
        <v>0</v>
      </c>
      <c r="FS22" s="510">
        <f t="shared" si="38"/>
        <v>0</v>
      </c>
      <c r="FT22" s="510">
        <f t="shared" si="38"/>
        <v>0</v>
      </c>
      <c r="FU22" s="510">
        <f t="shared" si="38"/>
        <v>0</v>
      </c>
      <c r="FV22" s="510">
        <f t="shared" si="38"/>
        <v>0</v>
      </c>
      <c r="FW22" s="510">
        <f t="shared" si="38"/>
        <v>0</v>
      </c>
      <c r="FX22" s="510">
        <f t="shared" si="38"/>
        <v>0</v>
      </c>
      <c r="FY22" s="510">
        <f t="shared" si="38"/>
        <v>0</v>
      </c>
      <c r="FZ22" s="510">
        <f t="shared" si="38"/>
        <v>0</v>
      </c>
      <c r="GA22" s="510">
        <f t="shared" si="38"/>
        <v>0</v>
      </c>
      <c r="GB22" s="510">
        <f t="shared" ref="GB22:GQ27" si="43">IF(GB$5&gt;=DESIGN_LIFE,GA22,IF(AND(GB$5&gt;0,$CE22&lt;&gt;0),IF(INT((GB$5)/(DESIGN_LIFE/$CE22))=((GB$5)/(DESIGN_LIFE/$CE22)),$CD22+GA22,GA22),GA22))</f>
        <v>0</v>
      </c>
      <c r="GC22" s="510">
        <f t="shared" si="43"/>
        <v>0</v>
      </c>
      <c r="GD22" s="510">
        <f t="shared" si="43"/>
        <v>0</v>
      </c>
      <c r="GE22" s="510">
        <f t="shared" si="43"/>
        <v>0</v>
      </c>
      <c r="GF22" s="510">
        <f t="shared" si="43"/>
        <v>0</v>
      </c>
      <c r="GG22" s="510">
        <f t="shared" si="43"/>
        <v>0</v>
      </c>
      <c r="GH22" s="510">
        <f t="shared" si="43"/>
        <v>0</v>
      </c>
      <c r="GI22" s="510">
        <f t="shared" si="43"/>
        <v>0</v>
      </c>
      <c r="GJ22" s="510">
        <f t="shared" si="43"/>
        <v>0</v>
      </c>
      <c r="GK22" s="510">
        <f t="shared" si="43"/>
        <v>0</v>
      </c>
      <c r="GL22" s="510">
        <f t="shared" si="43"/>
        <v>0</v>
      </c>
      <c r="GM22" s="510">
        <f t="shared" si="43"/>
        <v>0</v>
      </c>
      <c r="GN22" s="510">
        <f t="shared" si="43"/>
        <v>0</v>
      </c>
      <c r="GO22" s="510">
        <f t="shared" si="43"/>
        <v>0</v>
      </c>
      <c r="GP22" s="510">
        <f t="shared" si="43"/>
        <v>0</v>
      </c>
      <c r="GQ22" s="510">
        <f t="shared" si="43"/>
        <v>0</v>
      </c>
      <c r="GR22" s="510">
        <f t="shared" si="39"/>
        <v>0</v>
      </c>
      <c r="GS22" s="510">
        <f t="shared" si="39"/>
        <v>0</v>
      </c>
      <c r="GT22" s="510">
        <f t="shared" si="39"/>
        <v>0</v>
      </c>
      <c r="GU22" s="510">
        <f t="shared" si="39"/>
        <v>0</v>
      </c>
      <c r="GV22" s="510">
        <f t="shared" si="39"/>
        <v>0</v>
      </c>
      <c r="GW22" s="510">
        <f t="shared" si="39"/>
        <v>0</v>
      </c>
      <c r="GX22" s="510">
        <f t="shared" si="39"/>
        <v>0</v>
      </c>
      <c r="GY22" s="510">
        <f t="shared" si="39"/>
        <v>0</v>
      </c>
      <c r="GZ22" s="510">
        <f t="shared" si="39"/>
        <v>0</v>
      </c>
      <c r="HA22" s="510">
        <f t="shared" si="39"/>
        <v>0</v>
      </c>
      <c r="HB22" s="106"/>
      <c r="HC22" s="106"/>
      <c r="HD22" s="106"/>
      <c r="HE22" s="106"/>
      <c r="HF22" s="513"/>
      <c r="HG22" s="513"/>
      <c r="HH22" s="513"/>
      <c r="HI22" s="513"/>
      <c r="HJ22" s="513"/>
      <c r="HK22" s="513"/>
      <c r="HL22" s="513"/>
      <c r="HM22" s="513"/>
      <c r="HN22" s="513"/>
      <c r="HO22" s="513"/>
      <c r="HP22" s="513"/>
      <c r="HQ22" s="513"/>
      <c r="HR22" s="513"/>
      <c r="HS22" s="513"/>
      <c r="HT22" s="513"/>
      <c r="HU22" s="513"/>
      <c r="HV22" s="513"/>
      <c r="HW22" s="513"/>
      <c r="HX22" s="513"/>
      <c r="HY22" s="513"/>
      <c r="HZ22" s="513"/>
      <c r="IA22" s="513"/>
      <c r="IB22" s="513"/>
      <c r="IC22" s="513"/>
      <c r="ID22" s="513"/>
      <c r="IE22" s="513"/>
      <c r="IF22" s="513"/>
      <c r="IG22" s="513"/>
      <c r="IH22" s="513"/>
      <c r="II22" s="513"/>
      <c r="IJ22" s="513"/>
      <c r="IK22" s="513"/>
      <c r="IL22" s="513"/>
      <c r="IM22" s="513"/>
      <c r="IN22" s="513"/>
      <c r="IO22" s="513"/>
      <c r="IP22" s="513"/>
      <c r="IQ22" s="513"/>
      <c r="IR22" s="513"/>
      <c r="IS22" s="513"/>
      <c r="IT22" s="513"/>
      <c r="IU22" s="513"/>
      <c r="IV22" s="513"/>
      <c r="IW22" s="513"/>
      <c r="IX22" s="513"/>
      <c r="IY22" s="513"/>
      <c r="IZ22" s="513"/>
    </row>
    <row r="23" spans="2:260" ht="20.100000000000001" customHeight="1">
      <c r="B23" s="479"/>
      <c r="C23" s="122"/>
      <c r="D23" s="123"/>
      <c r="E23" s="124"/>
      <c r="F23" s="123"/>
      <c r="G23" s="465">
        <f t="shared" si="9"/>
        <v>60</v>
      </c>
      <c r="H23" s="466" t="s">
        <v>64</v>
      </c>
      <c r="I23" s="464">
        <v>1</v>
      </c>
      <c r="J23" s="123"/>
      <c r="K23" s="97"/>
      <c r="L23" s="480"/>
      <c r="M23" s="188">
        <f t="shared" si="25"/>
        <v>0</v>
      </c>
      <c r="N23" s="189" t="str">
        <f t="shared" si="26"/>
        <v/>
      </c>
      <c r="O23" s="190" t="str">
        <f t="shared" si="27"/>
        <v/>
      </c>
      <c r="P23" s="190" t="str">
        <f t="shared" si="28"/>
        <v/>
      </c>
      <c r="Q23" s="191">
        <f t="shared" si="29"/>
        <v>0</v>
      </c>
      <c r="R23" s="191" t="str">
        <f t="shared" si="30"/>
        <v/>
      </c>
      <c r="S23" s="188" t="str">
        <f t="shared" si="31"/>
        <v/>
      </c>
      <c r="T23" s="192">
        <f t="shared" si="32"/>
        <v>0</v>
      </c>
      <c r="U23" s="366" t="s">
        <v>478</v>
      </c>
      <c r="V23" s="244"/>
      <c r="W23" s="259"/>
      <c r="X23" s="510"/>
      <c r="Y23" s="510"/>
      <c r="Z23" s="517"/>
      <c r="AA23" s="510"/>
      <c r="AB23" s="510"/>
      <c r="AC23" s="510"/>
      <c r="AD23" s="510"/>
      <c r="AE23" s="510"/>
      <c r="AF23" s="510"/>
      <c r="AG23" s="510"/>
      <c r="AH23" s="510"/>
      <c r="AI23" s="510"/>
      <c r="AJ23" s="510"/>
      <c r="AK23" s="510"/>
      <c r="AL23" s="510"/>
      <c r="AM23" s="510"/>
      <c r="AN23" s="510"/>
      <c r="AO23" s="510"/>
      <c r="AP23" s="510"/>
      <c r="AQ23" s="513"/>
      <c r="AR23" s="513"/>
      <c r="AS23" s="513"/>
      <c r="AT23" s="513"/>
      <c r="AU23" s="513"/>
      <c r="AV23" s="513"/>
      <c r="AW23" s="513"/>
      <c r="AX23" s="513"/>
      <c r="AY23" s="513"/>
      <c r="AZ23" s="513"/>
      <c r="BA23" s="513"/>
      <c r="BB23" s="513"/>
      <c r="BC23" s="513"/>
      <c r="BD23" s="513"/>
      <c r="BE23" s="513"/>
      <c r="BF23" s="513"/>
      <c r="BG23" s="545" t="str">
        <f t="shared" si="10"/>
        <v>ER</v>
      </c>
      <c r="BH23" s="545" t="str">
        <f t="shared" si="11"/>
        <v xml:space="preserve"> -  - </v>
      </c>
      <c r="BI23" s="545" t="str">
        <f t="shared" si="12"/>
        <v>No_Reinforcement</v>
      </c>
      <c r="BJ23" s="546" t="e">
        <f>VLOOKUP(BH23,'Lifecycle Material Data'!$A$5:$G$67,4,FALSE)</f>
        <v>#N/A</v>
      </c>
      <c r="BK23" s="546">
        <f>IFERROR(VLOOKUP(L23,'Custom Data'!$N$16:$P$36,3,FALSE),0)</f>
        <v>0</v>
      </c>
      <c r="BL23" s="246">
        <f t="shared" si="13"/>
        <v>0</v>
      </c>
      <c r="BM23" s="526" t="str">
        <f t="shared" si="33"/>
        <v>ER</v>
      </c>
      <c r="BN23" s="510" t="str">
        <f>IFERROR(VLOOKUP($BH23,'Lifecycle Material Data'!$A$5:$L$67,9,FALSE)*($BM23/1000)+VLOOKUP('Project Info'!$C$15,'Lifecycle Material Data'!$A$5:$L$67,9,FALSE)*($BL23/1000),"")</f>
        <v/>
      </c>
      <c r="BO23" s="510" t="str">
        <f>IFERROR(VLOOKUP($BH23,'Lifecycle Material Data'!$A$5:$L$67,10,FALSE)*($BM23/1000)+VLOOKUP('Project Info'!$C$15,'Lifecycle Material Data'!$A$5:$L$67,10,FALSE)*($BL23/1000),"")</f>
        <v/>
      </c>
      <c r="BP23" s="510" t="str">
        <f t="shared" si="34"/>
        <v/>
      </c>
      <c r="BQ23" s="510" t="str">
        <f>IF($J23='MATERIAL DATA'!$O$5,$K23, IF($J23='MATERIAL DATA'!$O$6,$K23/(1000*'Scheme 1'!$BJ23),""))</f>
        <v/>
      </c>
      <c r="BR23" s="510" t="str">
        <f>IFERROR(((VLOOKUP($BH23,'Lifecycle Material Data'!$A$5:$L$67,6,FALSE))*$BM23/1000+VLOOKUP('Project Info'!$C$15,'Lifecycle Material Data'!$A$5:$L$67,6,FALSE)*$BL23/1000),"")</f>
        <v/>
      </c>
      <c r="BS23" s="510" t="str">
        <f>IFERROR((VLOOKUP($BH23,'Lifecycle Material Data'!$A$5:$L$67,7,FALSE)*$BM23/1000++VLOOKUP('Project Info'!$C$15,'Lifecycle Material Data'!$A$5:$L$67,7,FALSE)*$BL23/1000),"")</f>
        <v/>
      </c>
      <c r="BT23" s="510" t="str">
        <f>IFERROR(VLOOKUP($BH23,'Lifecycle Material Data'!$A$5:$L$67,8,FALSE)*SUM(BR23,BS23,BU23,BV23),"")</f>
        <v/>
      </c>
      <c r="BU23" s="285" t="str">
        <f>IFERROR((VLOOKUP($BH23,'Lifecycle Material Data'!$A$5:$L$67,11,FALSE)*$BM23/1000++VLOOKUP('Project Info'!$C$15,'Lifecycle Material Data'!$A$5:$L$67,11,FALSE)*$BL23/1000),"")</f>
        <v/>
      </c>
      <c r="BV23" s="510">
        <f>IFERROR(IF(OR($B23="Timber",$C23="Timber_EPD"),VLOOKUP($BH23,'LIFECYCLE MATERIAL DATA Master'!$A$10:$N$68,5,FALSE)*$BM23,0),"")/1000</f>
        <v>0</v>
      </c>
      <c r="BW23" s="510" t="str">
        <f>IFERROR((VLOOKUP($BH23,'Lifecycle Material Data'!$A$5:$M$67,12,FALSE)*$BM23/1000++VLOOKUP('Project Info'!$C$15,'Lifecycle Material Data'!$A$5:$L$67,12,FALSE)*$BL23/1000),"")</f>
        <v/>
      </c>
      <c r="BX23" s="510"/>
      <c r="BY23" s="285"/>
      <c r="BZ23" s="285"/>
      <c r="CA23" s="285"/>
      <c r="CB23" s="510">
        <f>IFERROR(1+VLOOKUP($BH23,'Lifecycle Material Data'!$A$5:$L$67,8,FALSE),0)</f>
        <v>0</v>
      </c>
      <c r="CC23" s="244">
        <f t="shared" si="14"/>
        <v>0</v>
      </c>
      <c r="CD23" s="505">
        <f t="shared" si="35"/>
        <v>0</v>
      </c>
      <c r="CE23" s="244">
        <f t="shared" si="15"/>
        <v>1</v>
      </c>
      <c r="CF23" s="244"/>
      <c r="CG23" s="510"/>
      <c r="CH23" s="510">
        <v>0</v>
      </c>
      <c r="CI23" s="510">
        <f t="shared" si="16"/>
        <v>0</v>
      </c>
      <c r="CJ23" s="510">
        <f t="shared" si="16"/>
        <v>0</v>
      </c>
      <c r="CK23" s="510">
        <f t="shared" si="40"/>
        <v>0</v>
      </c>
      <c r="CL23" s="510">
        <f t="shared" si="40"/>
        <v>0</v>
      </c>
      <c r="CM23" s="510">
        <f t="shared" si="40"/>
        <v>0</v>
      </c>
      <c r="CN23" s="510">
        <f t="shared" si="40"/>
        <v>0</v>
      </c>
      <c r="CO23" s="510">
        <f t="shared" si="40"/>
        <v>0</v>
      </c>
      <c r="CP23" s="510">
        <f t="shared" si="40"/>
        <v>0</v>
      </c>
      <c r="CQ23" s="510">
        <f t="shared" si="40"/>
        <v>0</v>
      </c>
      <c r="CR23" s="510">
        <f t="shared" si="40"/>
        <v>0</v>
      </c>
      <c r="CS23" s="510">
        <f t="shared" si="40"/>
        <v>0</v>
      </c>
      <c r="CT23" s="510">
        <f t="shared" si="40"/>
        <v>0</v>
      </c>
      <c r="CU23" s="510">
        <f t="shared" si="40"/>
        <v>0</v>
      </c>
      <c r="CV23" s="510">
        <f t="shared" si="40"/>
        <v>0</v>
      </c>
      <c r="CW23" s="510">
        <f t="shared" si="40"/>
        <v>0</v>
      </c>
      <c r="CX23" s="510">
        <f t="shared" si="40"/>
        <v>0</v>
      </c>
      <c r="CY23" s="510">
        <f t="shared" si="40"/>
        <v>0</v>
      </c>
      <c r="CZ23" s="510">
        <f t="shared" si="40"/>
        <v>0</v>
      </c>
      <c r="DA23" s="510">
        <f t="shared" si="36"/>
        <v>0</v>
      </c>
      <c r="DB23" s="510">
        <f t="shared" si="36"/>
        <v>0</v>
      </c>
      <c r="DC23" s="510">
        <f t="shared" si="36"/>
        <v>0</v>
      </c>
      <c r="DD23" s="510">
        <f t="shared" si="36"/>
        <v>0</v>
      </c>
      <c r="DE23" s="510">
        <f t="shared" si="36"/>
        <v>0</v>
      </c>
      <c r="DF23" s="510">
        <f t="shared" si="36"/>
        <v>0</v>
      </c>
      <c r="DG23" s="510">
        <f t="shared" si="36"/>
        <v>0</v>
      </c>
      <c r="DH23" s="510">
        <f t="shared" si="36"/>
        <v>0</v>
      </c>
      <c r="DI23" s="510">
        <f t="shared" si="36"/>
        <v>0</v>
      </c>
      <c r="DJ23" s="510">
        <f t="shared" si="36"/>
        <v>0</v>
      </c>
      <c r="DK23" s="510">
        <f t="shared" si="36"/>
        <v>0</v>
      </c>
      <c r="DL23" s="510">
        <f t="shared" si="36"/>
        <v>0</v>
      </c>
      <c r="DM23" s="510">
        <f t="shared" si="36"/>
        <v>0</v>
      </c>
      <c r="DN23" s="510">
        <f t="shared" si="36"/>
        <v>0</v>
      </c>
      <c r="DO23" s="510">
        <f t="shared" si="36"/>
        <v>0</v>
      </c>
      <c r="DP23" s="510">
        <f t="shared" si="41"/>
        <v>0</v>
      </c>
      <c r="DQ23" s="510">
        <f t="shared" si="41"/>
        <v>0</v>
      </c>
      <c r="DR23" s="510">
        <f t="shared" si="41"/>
        <v>0</v>
      </c>
      <c r="DS23" s="510">
        <f t="shared" si="41"/>
        <v>0</v>
      </c>
      <c r="DT23" s="510">
        <f t="shared" si="41"/>
        <v>0</v>
      </c>
      <c r="DU23" s="510">
        <f t="shared" si="41"/>
        <v>0</v>
      </c>
      <c r="DV23" s="510">
        <f t="shared" si="41"/>
        <v>0</v>
      </c>
      <c r="DW23" s="510">
        <f t="shared" si="41"/>
        <v>0</v>
      </c>
      <c r="DX23" s="510">
        <f t="shared" si="41"/>
        <v>0</v>
      </c>
      <c r="DY23" s="510">
        <f t="shared" si="41"/>
        <v>0</v>
      </c>
      <c r="DZ23" s="510">
        <f t="shared" si="41"/>
        <v>0</v>
      </c>
      <c r="EA23" s="510">
        <f t="shared" si="41"/>
        <v>0</v>
      </c>
      <c r="EB23" s="510">
        <f t="shared" si="41"/>
        <v>0</v>
      </c>
      <c r="EC23" s="510">
        <f t="shared" si="41"/>
        <v>0</v>
      </c>
      <c r="ED23" s="510">
        <f t="shared" si="41"/>
        <v>0</v>
      </c>
      <c r="EE23" s="510">
        <f t="shared" si="41"/>
        <v>0</v>
      </c>
      <c r="EF23" s="510">
        <f t="shared" si="37"/>
        <v>0</v>
      </c>
      <c r="EG23" s="510">
        <f t="shared" si="37"/>
        <v>0</v>
      </c>
      <c r="EH23" s="510">
        <f t="shared" si="37"/>
        <v>0</v>
      </c>
      <c r="EI23" s="510">
        <f t="shared" si="37"/>
        <v>0</v>
      </c>
      <c r="EJ23" s="510">
        <f t="shared" si="37"/>
        <v>0</v>
      </c>
      <c r="EK23" s="510">
        <f t="shared" si="37"/>
        <v>0</v>
      </c>
      <c r="EL23" s="510">
        <f t="shared" si="37"/>
        <v>0</v>
      </c>
      <c r="EM23" s="510">
        <f t="shared" si="37"/>
        <v>0</v>
      </c>
      <c r="EN23" s="510">
        <f t="shared" si="37"/>
        <v>0</v>
      </c>
      <c r="EO23" s="510">
        <f t="shared" si="37"/>
        <v>0</v>
      </c>
      <c r="EP23" s="510">
        <f t="shared" si="37"/>
        <v>0</v>
      </c>
      <c r="EQ23" s="510">
        <f t="shared" si="37"/>
        <v>0</v>
      </c>
      <c r="ER23" s="510">
        <f t="shared" si="37"/>
        <v>0</v>
      </c>
      <c r="ES23" s="510">
        <f t="shared" si="37"/>
        <v>0</v>
      </c>
      <c r="ET23" s="510">
        <f t="shared" si="37"/>
        <v>0</v>
      </c>
      <c r="EU23" s="510">
        <f t="shared" si="37"/>
        <v>0</v>
      </c>
      <c r="EV23" s="510">
        <f t="shared" si="42"/>
        <v>0</v>
      </c>
      <c r="EW23" s="510">
        <f t="shared" si="42"/>
        <v>0</v>
      </c>
      <c r="EX23" s="510">
        <f t="shared" si="42"/>
        <v>0</v>
      </c>
      <c r="EY23" s="510">
        <f t="shared" si="42"/>
        <v>0</v>
      </c>
      <c r="EZ23" s="510">
        <f t="shared" si="42"/>
        <v>0</v>
      </c>
      <c r="FA23" s="510">
        <f t="shared" si="42"/>
        <v>0</v>
      </c>
      <c r="FB23" s="510">
        <f t="shared" si="42"/>
        <v>0</v>
      </c>
      <c r="FC23" s="510">
        <f t="shared" si="42"/>
        <v>0</v>
      </c>
      <c r="FD23" s="510">
        <f t="shared" si="42"/>
        <v>0</v>
      </c>
      <c r="FE23" s="510">
        <f t="shared" si="42"/>
        <v>0</v>
      </c>
      <c r="FF23" s="510">
        <f t="shared" si="42"/>
        <v>0</v>
      </c>
      <c r="FG23" s="510">
        <f t="shared" si="42"/>
        <v>0</v>
      </c>
      <c r="FH23" s="510">
        <f t="shared" si="42"/>
        <v>0</v>
      </c>
      <c r="FI23" s="510">
        <f t="shared" si="42"/>
        <v>0</v>
      </c>
      <c r="FJ23" s="510">
        <f t="shared" si="42"/>
        <v>0</v>
      </c>
      <c r="FK23" s="510">
        <f t="shared" si="42"/>
        <v>0</v>
      </c>
      <c r="FL23" s="510">
        <f t="shared" si="38"/>
        <v>0</v>
      </c>
      <c r="FM23" s="510">
        <f t="shared" si="38"/>
        <v>0</v>
      </c>
      <c r="FN23" s="510">
        <f t="shared" si="38"/>
        <v>0</v>
      </c>
      <c r="FO23" s="510">
        <f t="shared" si="38"/>
        <v>0</v>
      </c>
      <c r="FP23" s="510">
        <f t="shared" si="38"/>
        <v>0</v>
      </c>
      <c r="FQ23" s="510">
        <f t="shared" si="38"/>
        <v>0</v>
      </c>
      <c r="FR23" s="510">
        <f t="shared" si="38"/>
        <v>0</v>
      </c>
      <c r="FS23" s="510">
        <f t="shared" si="38"/>
        <v>0</v>
      </c>
      <c r="FT23" s="510">
        <f t="shared" si="38"/>
        <v>0</v>
      </c>
      <c r="FU23" s="510">
        <f t="shared" si="38"/>
        <v>0</v>
      </c>
      <c r="FV23" s="510">
        <f t="shared" si="38"/>
        <v>0</v>
      </c>
      <c r="FW23" s="510">
        <f t="shared" si="38"/>
        <v>0</v>
      </c>
      <c r="FX23" s="510">
        <f t="shared" si="38"/>
        <v>0</v>
      </c>
      <c r="FY23" s="510">
        <f t="shared" si="38"/>
        <v>0</v>
      </c>
      <c r="FZ23" s="510">
        <f t="shared" si="38"/>
        <v>0</v>
      </c>
      <c r="GA23" s="510">
        <f t="shared" si="38"/>
        <v>0</v>
      </c>
      <c r="GB23" s="510">
        <f t="shared" si="43"/>
        <v>0</v>
      </c>
      <c r="GC23" s="510">
        <f t="shared" si="43"/>
        <v>0</v>
      </c>
      <c r="GD23" s="510">
        <f t="shared" si="43"/>
        <v>0</v>
      </c>
      <c r="GE23" s="510">
        <f t="shared" si="43"/>
        <v>0</v>
      </c>
      <c r="GF23" s="510">
        <f t="shared" si="43"/>
        <v>0</v>
      </c>
      <c r="GG23" s="510">
        <f t="shared" si="43"/>
        <v>0</v>
      </c>
      <c r="GH23" s="510">
        <f t="shared" si="43"/>
        <v>0</v>
      </c>
      <c r="GI23" s="510">
        <f t="shared" si="43"/>
        <v>0</v>
      </c>
      <c r="GJ23" s="510">
        <f t="shared" si="43"/>
        <v>0</v>
      </c>
      <c r="GK23" s="510">
        <f t="shared" si="43"/>
        <v>0</v>
      </c>
      <c r="GL23" s="510">
        <f t="shared" si="43"/>
        <v>0</v>
      </c>
      <c r="GM23" s="510">
        <f t="shared" si="43"/>
        <v>0</v>
      </c>
      <c r="GN23" s="510">
        <f t="shared" si="43"/>
        <v>0</v>
      </c>
      <c r="GO23" s="510">
        <f t="shared" si="43"/>
        <v>0</v>
      </c>
      <c r="GP23" s="510">
        <f t="shared" si="43"/>
        <v>0</v>
      </c>
      <c r="GQ23" s="510">
        <f t="shared" si="43"/>
        <v>0</v>
      </c>
      <c r="GR23" s="510">
        <f t="shared" si="39"/>
        <v>0</v>
      </c>
      <c r="GS23" s="510">
        <f t="shared" si="39"/>
        <v>0</v>
      </c>
      <c r="GT23" s="510">
        <f t="shared" si="39"/>
        <v>0</v>
      </c>
      <c r="GU23" s="510">
        <f t="shared" si="39"/>
        <v>0</v>
      </c>
      <c r="GV23" s="510">
        <f t="shared" si="39"/>
        <v>0</v>
      </c>
      <c r="GW23" s="510">
        <f t="shared" si="39"/>
        <v>0</v>
      </c>
      <c r="GX23" s="510">
        <f t="shared" si="39"/>
        <v>0</v>
      </c>
      <c r="GY23" s="510">
        <f t="shared" si="39"/>
        <v>0</v>
      </c>
      <c r="GZ23" s="510">
        <f t="shared" si="39"/>
        <v>0</v>
      </c>
      <c r="HA23" s="510">
        <f t="shared" si="39"/>
        <v>0</v>
      </c>
      <c r="HB23" s="106"/>
      <c r="HC23" s="106"/>
      <c r="HD23" s="106"/>
      <c r="HE23" s="106"/>
      <c r="HF23" s="513"/>
      <c r="HG23" s="513"/>
      <c r="HH23" s="513"/>
      <c r="HI23" s="513"/>
      <c r="HJ23" s="513"/>
      <c r="HK23" s="513"/>
      <c r="HL23" s="513"/>
      <c r="HM23" s="513"/>
      <c r="HN23" s="513"/>
      <c r="HO23" s="513"/>
      <c r="HP23" s="513"/>
      <c r="HQ23" s="513"/>
      <c r="HR23" s="513"/>
      <c r="HS23" s="513"/>
      <c r="HT23" s="513"/>
      <c r="HU23" s="513"/>
      <c r="HV23" s="513"/>
      <c r="HW23" s="513"/>
      <c r="HX23" s="513"/>
      <c r="HY23" s="513"/>
      <c r="HZ23" s="513"/>
      <c r="IA23" s="513"/>
      <c r="IB23" s="513"/>
      <c r="IC23" s="513"/>
      <c r="ID23" s="513"/>
      <c r="IE23" s="513"/>
      <c r="IF23" s="513"/>
      <c r="IG23" s="513"/>
      <c r="IH23" s="513"/>
      <c r="II23" s="513"/>
      <c r="IJ23" s="513"/>
      <c r="IK23" s="513"/>
      <c r="IL23" s="513"/>
      <c r="IM23" s="513"/>
      <c r="IN23" s="513"/>
      <c r="IO23" s="513"/>
      <c r="IP23" s="513"/>
      <c r="IQ23" s="513"/>
      <c r="IR23" s="513"/>
      <c r="IS23" s="513"/>
      <c r="IT23" s="513"/>
      <c r="IU23" s="513"/>
      <c r="IV23" s="513"/>
      <c r="IW23" s="513"/>
      <c r="IX23" s="513"/>
      <c r="IY23" s="513"/>
      <c r="IZ23" s="513"/>
    </row>
    <row r="24" spans="2:260" ht="20.100000000000001" customHeight="1">
      <c r="B24" s="479"/>
      <c r="C24" s="122"/>
      <c r="D24" s="123"/>
      <c r="E24" s="124"/>
      <c r="F24" s="123"/>
      <c r="G24" s="465">
        <f t="shared" si="9"/>
        <v>60</v>
      </c>
      <c r="H24" s="466" t="s">
        <v>64</v>
      </c>
      <c r="I24" s="464">
        <v>1</v>
      </c>
      <c r="J24" s="123"/>
      <c r="K24" s="97"/>
      <c r="L24" s="480"/>
      <c r="M24" s="188">
        <f t="shared" si="25"/>
        <v>0</v>
      </c>
      <c r="N24" s="189" t="str">
        <f t="shared" si="26"/>
        <v/>
      </c>
      <c r="O24" s="190" t="str">
        <f t="shared" si="27"/>
        <v/>
      </c>
      <c r="P24" s="190" t="str">
        <f t="shared" si="28"/>
        <v/>
      </c>
      <c r="Q24" s="191">
        <f t="shared" si="29"/>
        <v>0</v>
      </c>
      <c r="R24" s="191" t="str">
        <f t="shared" si="30"/>
        <v/>
      </c>
      <c r="S24" s="188" t="str">
        <f t="shared" si="31"/>
        <v/>
      </c>
      <c r="T24" s="192">
        <f t="shared" si="32"/>
        <v>0</v>
      </c>
      <c r="U24" s="366" t="s">
        <v>478</v>
      </c>
      <c r="V24" s="244"/>
      <c r="W24" s="259"/>
      <c r="X24" s="510" t="str">
        <f>IF(AND($B24='MATERIAL DATA'!$AK$4,$J24='MATERIAL DATA'!$O$7),  VLOOKUP('Scheme 1'!$D24,'Project Info'!$E$31:$N$42,6,FALSE)*'Scheme 1'!K24/1000,IFERROR((VLOOKUP($BH24,'Lifecycle Material Data'!$A$5:$L$67,7,FALSE))*$BM24/1000+VLOOKUP(IF('Project Info'!$C$15='MATERIAL DATA'!$AP$5,("Steel - Rebar - UK: UK CARES avg EPD"),("Steel - Rebar - Worldwide: world avg")),'Lifecycle Material Data'!$A$5:$L$67,7,FALSE)*$BL24/1000,""))</f>
        <v/>
      </c>
      <c r="Y24" s="510"/>
      <c r="Z24" s="510"/>
      <c r="AA24" s="510"/>
      <c r="AB24" s="510"/>
      <c r="AC24" s="510"/>
      <c r="AD24" s="510"/>
      <c r="AE24" s="510"/>
      <c r="AF24" s="510"/>
      <c r="AG24" s="510"/>
      <c r="AH24" s="510"/>
      <c r="AI24" s="510"/>
      <c r="AJ24" s="510"/>
      <c r="AK24" s="510"/>
      <c r="AL24" s="510"/>
      <c r="AM24" s="510"/>
      <c r="AN24" s="510"/>
      <c r="AO24" s="510"/>
      <c r="AP24" s="510"/>
      <c r="AQ24" s="513"/>
      <c r="AR24" s="513"/>
      <c r="AS24" s="513"/>
      <c r="AT24" s="513"/>
      <c r="AU24" s="513"/>
      <c r="AV24" s="513"/>
      <c r="AW24" s="513"/>
      <c r="AX24" s="513"/>
      <c r="AY24" s="513"/>
      <c r="AZ24" s="513"/>
      <c r="BA24" s="513"/>
      <c r="BB24" s="513"/>
      <c r="BC24" s="513"/>
      <c r="BD24" s="513"/>
      <c r="BE24" s="513"/>
      <c r="BF24" s="513"/>
      <c r="BG24" s="545" t="str">
        <f t="shared" si="10"/>
        <v>ER</v>
      </c>
      <c r="BH24" s="545" t="str">
        <f t="shared" si="11"/>
        <v xml:space="preserve"> -  - </v>
      </c>
      <c r="BI24" s="545" t="str">
        <f t="shared" si="12"/>
        <v>No_Reinforcement</v>
      </c>
      <c r="BJ24" s="546" t="e">
        <f>VLOOKUP(BH24,'Lifecycle Material Data'!$A$5:$G$67,4,FALSE)</f>
        <v>#N/A</v>
      </c>
      <c r="BK24" s="546">
        <f>IFERROR(VLOOKUP(L24,'Custom Data'!$N$16:$P$36,3,FALSE),0)</f>
        <v>0</v>
      </c>
      <c r="BL24" s="246">
        <f t="shared" si="13"/>
        <v>0</v>
      </c>
      <c r="BM24" s="526" t="str">
        <f t="shared" si="33"/>
        <v>ER</v>
      </c>
      <c r="BN24" s="510" t="str">
        <f>IFERROR(VLOOKUP($BH24,'Lifecycle Material Data'!$A$5:$L$67,9,FALSE)*($BM24/1000)+VLOOKUP('Project Info'!$C$15,'Lifecycle Material Data'!$A$5:$L$67,9,FALSE)*($BL24/1000),"")</f>
        <v/>
      </c>
      <c r="BO24" s="510" t="str">
        <f>IFERROR(VLOOKUP($BH24,'Lifecycle Material Data'!$A$5:$L$67,10,FALSE)*($BM24/1000)+VLOOKUP('Project Info'!$C$15,'Lifecycle Material Data'!$A$5:$L$67,10,FALSE)*($BL24/1000),"")</f>
        <v/>
      </c>
      <c r="BP24" s="510" t="str">
        <f t="shared" si="34"/>
        <v/>
      </c>
      <c r="BQ24" s="510" t="str">
        <f>IF($J24='MATERIAL DATA'!$O$5,$K24, IF($J24='MATERIAL DATA'!$O$6,$K24/(1000*'Scheme 1'!$BJ24),""))</f>
        <v/>
      </c>
      <c r="BR24" s="510" t="str">
        <f>IFERROR(((VLOOKUP($BH24,'Lifecycle Material Data'!$A$5:$L$67,6,FALSE))*$BM24/1000+VLOOKUP('Project Info'!$C$15,'Lifecycle Material Data'!$A$5:$L$67,6,FALSE)*$BL24/1000),"")</f>
        <v/>
      </c>
      <c r="BS24" s="510" t="str">
        <f>IFERROR((VLOOKUP($BH24,'Lifecycle Material Data'!$A$5:$L$67,7,FALSE)*$BM24/1000++VLOOKUP('Project Info'!$C$15,'Lifecycle Material Data'!$A$5:$L$67,7,FALSE)*$BL24/1000),"")</f>
        <v/>
      </c>
      <c r="BT24" s="510" t="str">
        <f>IFERROR(VLOOKUP($BH24,'Lifecycle Material Data'!$A$5:$L$67,8,FALSE)*SUM(BR24,BS24,BU24,BV24),"")</f>
        <v/>
      </c>
      <c r="BU24" s="285" t="str">
        <f>IFERROR((VLOOKUP($BH24,'Lifecycle Material Data'!$A$5:$L$67,11,FALSE)*$BM24/1000++VLOOKUP('Project Info'!$C$15,'Lifecycle Material Data'!$A$5:$L$67,11,FALSE)*$BL24/1000),"")</f>
        <v/>
      </c>
      <c r="BV24" s="510">
        <f>IFERROR(IF(OR($B24="Timber",$C24="Timber_EPD"),VLOOKUP($BH24,'LIFECYCLE MATERIAL DATA Master'!$A$10:$N$68,5,FALSE)*$BM24,0),"")/1000</f>
        <v>0</v>
      </c>
      <c r="BW24" s="510" t="str">
        <f>IFERROR((VLOOKUP($BH24,'Lifecycle Material Data'!$A$5:$M$67,12,FALSE)*$BM24/1000++VLOOKUP('Project Info'!$C$15,'Lifecycle Material Data'!$A$5:$L$67,12,FALSE)*$BL24/1000),"")</f>
        <v/>
      </c>
      <c r="BX24" s="510"/>
      <c r="BY24" s="285"/>
      <c r="BZ24" s="285"/>
      <c r="CA24" s="285"/>
      <c r="CB24" s="510">
        <f>IFERROR(1+VLOOKUP($BH24,'Lifecycle Material Data'!$A$5:$L$67,8,FALSE),0)</f>
        <v>0</v>
      </c>
      <c r="CC24" s="244">
        <f t="shared" si="14"/>
        <v>0</v>
      </c>
      <c r="CD24" s="505">
        <f t="shared" si="35"/>
        <v>0</v>
      </c>
      <c r="CE24" s="244">
        <f t="shared" si="15"/>
        <v>1</v>
      </c>
      <c r="CF24" s="244"/>
      <c r="CG24" s="510"/>
      <c r="CH24" s="510">
        <v>0</v>
      </c>
      <c r="CI24" s="510">
        <f t="shared" si="16"/>
        <v>0</v>
      </c>
      <c r="CJ24" s="510">
        <f t="shared" si="16"/>
        <v>0</v>
      </c>
      <c r="CK24" s="510">
        <f t="shared" si="40"/>
        <v>0</v>
      </c>
      <c r="CL24" s="510">
        <f t="shared" si="40"/>
        <v>0</v>
      </c>
      <c r="CM24" s="510">
        <f t="shared" si="40"/>
        <v>0</v>
      </c>
      <c r="CN24" s="510">
        <f t="shared" si="40"/>
        <v>0</v>
      </c>
      <c r="CO24" s="510">
        <f t="shared" si="40"/>
        <v>0</v>
      </c>
      <c r="CP24" s="510">
        <f t="shared" si="40"/>
        <v>0</v>
      </c>
      <c r="CQ24" s="510">
        <f t="shared" si="40"/>
        <v>0</v>
      </c>
      <c r="CR24" s="510">
        <f t="shared" si="40"/>
        <v>0</v>
      </c>
      <c r="CS24" s="510">
        <f t="shared" si="40"/>
        <v>0</v>
      </c>
      <c r="CT24" s="510">
        <f t="shared" si="40"/>
        <v>0</v>
      </c>
      <c r="CU24" s="510">
        <f t="shared" si="40"/>
        <v>0</v>
      </c>
      <c r="CV24" s="510">
        <f t="shared" si="40"/>
        <v>0</v>
      </c>
      <c r="CW24" s="510">
        <f t="shared" si="40"/>
        <v>0</v>
      </c>
      <c r="CX24" s="510">
        <f t="shared" si="40"/>
        <v>0</v>
      </c>
      <c r="CY24" s="510">
        <f t="shared" si="40"/>
        <v>0</v>
      </c>
      <c r="CZ24" s="510">
        <f t="shared" si="40"/>
        <v>0</v>
      </c>
      <c r="DA24" s="510">
        <f t="shared" si="36"/>
        <v>0</v>
      </c>
      <c r="DB24" s="510">
        <f t="shared" si="36"/>
        <v>0</v>
      </c>
      <c r="DC24" s="510">
        <f t="shared" si="36"/>
        <v>0</v>
      </c>
      <c r="DD24" s="510">
        <f t="shared" si="36"/>
        <v>0</v>
      </c>
      <c r="DE24" s="510">
        <f t="shared" si="36"/>
        <v>0</v>
      </c>
      <c r="DF24" s="510">
        <f t="shared" si="36"/>
        <v>0</v>
      </c>
      <c r="DG24" s="510">
        <f t="shared" si="36"/>
        <v>0</v>
      </c>
      <c r="DH24" s="510">
        <f t="shared" si="36"/>
        <v>0</v>
      </c>
      <c r="DI24" s="510">
        <f t="shared" si="36"/>
        <v>0</v>
      </c>
      <c r="DJ24" s="510">
        <f t="shared" si="36"/>
        <v>0</v>
      </c>
      <c r="DK24" s="510">
        <f t="shared" si="36"/>
        <v>0</v>
      </c>
      <c r="DL24" s="510">
        <f t="shared" si="36"/>
        <v>0</v>
      </c>
      <c r="DM24" s="510">
        <f t="shared" si="36"/>
        <v>0</v>
      </c>
      <c r="DN24" s="510">
        <f t="shared" si="36"/>
        <v>0</v>
      </c>
      <c r="DO24" s="510">
        <f t="shared" si="36"/>
        <v>0</v>
      </c>
      <c r="DP24" s="510">
        <f t="shared" si="41"/>
        <v>0</v>
      </c>
      <c r="DQ24" s="510">
        <f t="shared" si="41"/>
        <v>0</v>
      </c>
      <c r="DR24" s="510">
        <f t="shared" si="41"/>
        <v>0</v>
      </c>
      <c r="DS24" s="510">
        <f t="shared" si="41"/>
        <v>0</v>
      </c>
      <c r="DT24" s="510">
        <f t="shared" si="41"/>
        <v>0</v>
      </c>
      <c r="DU24" s="510">
        <f t="shared" si="41"/>
        <v>0</v>
      </c>
      <c r="DV24" s="510">
        <f t="shared" si="41"/>
        <v>0</v>
      </c>
      <c r="DW24" s="510">
        <f t="shared" si="41"/>
        <v>0</v>
      </c>
      <c r="DX24" s="510">
        <f t="shared" si="41"/>
        <v>0</v>
      </c>
      <c r="DY24" s="510">
        <f t="shared" si="41"/>
        <v>0</v>
      </c>
      <c r="DZ24" s="510">
        <f t="shared" si="41"/>
        <v>0</v>
      </c>
      <c r="EA24" s="510">
        <f t="shared" si="41"/>
        <v>0</v>
      </c>
      <c r="EB24" s="510">
        <f t="shared" si="41"/>
        <v>0</v>
      </c>
      <c r="EC24" s="510">
        <f t="shared" si="41"/>
        <v>0</v>
      </c>
      <c r="ED24" s="510">
        <f t="shared" si="41"/>
        <v>0</v>
      </c>
      <c r="EE24" s="510">
        <f t="shared" si="41"/>
        <v>0</v>
      </c>
      <c r="EF24" s="510">
        <f t="shared" si="37"/>
        <v>0</v>
      </c>
      <c r="EG24" s="510">
        <f t="shared" si="37"/>
        <v>0</v>
      </c>
      <c r="EH24" s="510">
        <f t="shared" si="37"/>
        <v>0</v>
      </c>
      <c r="EI24" s="510">
        <f t="shared" si="37"/>
        <v>0</v>
      </c>
      <c r="EJ24" s="510">
        <f t="shared" si="37"/>
        <v>0</v>
      </c>
      <c r="EK24" s="510">
        <f t="shared" si="37"/>
        <v>0</v>
      </c>
      <c r="EL24" s="510">
        <f t="shared" si="37"/>
        <v>0</v>
      </c>
      <c r="EM24" s="510">
        <f t="shared" si="37"/>
        <v>0</v>
      </c>
      <c r="EN24" s="510">
        <f t="shared" si="37"/>
        <v>0</v>
      </c>
      <c r="EO24" s="510">
        <f t="shared" si="37"/>
        <v>0</v>
      </c>
      <c r="EP24" s="510">
        <f t="shared" si="37"/>
        <v>0</v>
      </c>
      <c r="EQ24" s="510">
        <f t="shared" si="37"/>
        <v>0</v>
      </c>
      <c r="ER24" s="510">
        <f t="shared" si="37"/>
        <v>0</v>
      </c>
      <c r="ES24" s="510">
        <f t="shared" si="37"/>
        <v>0</v>
      </c>
      <c r="ET24" s="510">
        <f t="shared" si="37"/>
        <v>0</v>
      </c>
      <c r="EU24" s="510">
        <f t="shared" si="37"/>
        <v>0</v>
      </c>
      <c r="EV24" s="510">
        <f t="shared" si="42"/>
        <v>0</v>
      </c>
      <c r="EW24" s="510">
        <f t="shared" si="42"/>
        <v>0</v>
      </c>
      <c r="EX24" s="510">
        <f t="shared" si="42"/>
        <v>0</v>
      </c>
      <c r="EY24" s="510">
        <f t="shared" si="42"/>
        <v>0</v>
      </c>
      <c r="EZ24" s="510">
        <f t="shared" si="42"/>
        <v>0</v>
      </c>
      <c r="FA24" s="510">
        <f t="shared" si="42"/>
        <v>0</v>
      </c>
      <c r="FB24" s="510">
        <f t="shared" si="42"/>
        <v>0</v>
      </c>
      <c r="FC24" s="510">
        <f t="shared" si="42"/>
        <v>0</v>
      </c>
      <c r="FD24" s="510">
        <f t="shared" si="42"/>
        <v>0</v>
      </c>
      <c r="FE24" s="510">
        <f t="shared" si="42"/>
        <v>0</v>
      </c>
      <c r="FF24" s="510">
        <f t="shared" si="42"/>
        <v>0</v>
      </c>
      <c r="FG24" s="510">
        <f t="shared" si="42"/>
        <v>0</v>
      </c>
      <c r="FH24" s="510">
        <f t="shared" si="42"/>
        <v>0</v>
      </c>
      <c r="FI24" s="510">
        <f t="shared" si="42"/>
        <v>0</v>
      </c>
      <c r="FJ24" s="510">
        <f t="shared" si="42"/>
        <v>0</v>
      </c>
      <c r="FK24" s="510">
        <f t="shared" si="42"/>
        <v>0</v>
      </c>
      <c r="FL24" s="510">
        <f t="shared" si="38"/>
        <v>0</v>
      </c>
      <c r="FM24" s="510">
        <f t="shared" si="38"/>
        <v>0</v>
      </c>
      <c r="FN24" s="510">
        <f t="shared" si="38"/>
        <v>0</v>
      </c>
      <c r="FO24" s="510">
        <f t="shared" si="38"/>
        <v>0</v>
      </c>
      <c r="FP24" s="510">
        <f t="shared" si="38"/>
        <v>0</v>
      </c>
      <c r="FQ24" s="510">
        <f t="shared" si="38"/>
        <v>0</v>
      </c>
      <c r="FR24" s="510">
        <f t="shared" si="38"/>
        <v>0</v>
      </c>
      <c r="FS24" s="510">
        <f t="shared" si="38"/>
        <v>0</v>
      </c>
      <c r="FT24" s="510">
        <f t="shared" si="38"/>
        <v>0</v>
      </c>
      <c r="FU24" s="510">
        <f t="shared" si="38"/>
        <v>0</v>
      </c>
      <c r="FV24" s="510">
        <f t="shared" si="38"/>
        <v>0</v>
      </c>
      <c r="FW24" s="510">
        <f t="shared" si="38"/>
        <v>0</v>
      </c>
      <c r="FX24" s="510">
        <f t="shared" si="38"/>
        <v>0</v>
      </c>
      <c r="FY24" s="510">
        <f t="shared" si="38"/>
        <v>0</v>
      </c>
      <c r="FZ24" s="510">
        <f t="shared" si="38"/>
        <v>0</v>
      </c>
      <c r="GA24" s="510">
        <f t="shared" si="38"/>
        <v>0</v>
      </c>
      <c r="GB24" s="510">
        <f t="shared" si="43"/>
        <v>0</v>
      </c>
      <c r="GC24" s="510">
        <f t="shared" si="43"/>
        <v>0</v>
      </c>
      <c r="GD24" s="510">
        <f t="shared" si="43"/>
        <v>0</v>
      </c>
      <c r="GE24" s="510">
        <f t="shared" si="43"/>
        <v>0</v>
      </c>
      <c r="GF24" s="510">
        <f t="shared" si="43"/>
        <v>0</v>
      </c>
      <c r="GG24" s="510">
        <f t="shared" si="43"/>
        <v>0</v>
      </c>
      <c r="GH24" s="510">
        <f t="shared" si="43"/>
        <v>0</v>
      </c>
      <c r="GI24" s="510">
        <f t="shared" si="43"/>
        <v>0</v>
      </c>
      <c r="GJ24" s="510">
        <f t="shared" si="43"/>
        <v>0</v>
      </c>
      <c r="GK24" s="510">
        <f t="shared" si="43"/>
        <v>0</v>
      </c>
      <c r="GL24" s="510">
        <f t="shared" si="43"/>
        <v>0</v>
      </c>
      <c r="GM24" s="510">
        <f t="shared" si="43"/>
        <v>0</v>
      </c>
      <c r="GN24" s="510">
        <f t="shared" si="43"/>
        <v>0</v>
      </c>
      <c r="GO24" s="510">
        <f t="shared" si="43"/>
        <v>0</v>
      </c>
      <c r="GP24" s="510">
        <f t="shared" si="43"/>
        <v>0</v>
      </c>
      <c r="GQ24" s="510">
        <f t="shared" si="43"/>
        <v>0</v>
      </c>
      <c r="GR24" s="510">
        <f t="shared" si="39"/>
        <v>0</v>
      </c>
      <c r="GS24" s="510">
        <f t="shared" si="39"/>
        <v>0</v>
      </c>
      <c r="GT24" s="510">
        <f t="shared" si="39"/>
        <v>0</v>
      </c>
      <c r="GU24" s="510">
        <f t="shared" si="39"/>
        <v>0</v>
      </c>
      <c r="GV24" s="510">
        <f t="shared" si="39"/>
        <v>0</v>
      </c>
      <c r="GW24" s="510">
        <f t="shared" si="39"/>
        <v>0</v>
      </c>
      <c r="GX24" s="510">
        <f t="shared" si="39"/>
        <v>0</v>
      </c>
      <c r="GY24" s="510">
        <f t="shared" si="39"/>
        <v>0</v>
      </c>
      <c r="GZ24" s="510">
        <f t="shared" si="39"/>
        <v>0</v>
      </c>
      <c r="HA24" s="510">
        <f t="shared" si="39"/>
        <v>0</v>
      </c>
      <c r="HB24" s="106"/>
      <c r="HC24" s="106"/>
      <c r="HD24" s="106"/>
      <c r="HE24" s="106"/>
      <c r="HF24" s="513"/>
      <c r="HG24" s="513"/>
      <c r="HH24" s="513"/>
      <c r="HI24" s="513"/>
      <c r="HJ24" s="513"/>
      <c r="HK24" s="513"/>
      <c r="HL24" s="513"/>
      <c r="HM24" s="513"/>
      <c r="HN24" s="513"/>
      <c r="HO24" s="513"/>
      <c r="HP24" s="513"/>
      <c r="HQ24" s="513"/>
      <c r="HR24" s="513"/>
      <c r="HS24" s="513"/>
      <c r="HT24" s="513"/>
      <c r="HU24" s="513"/>
      <c r="HV24" s="513"/>
      <c r="HW24" s="513"/>
      <c r="HX24" s="513"/>
      <c r="HY24" s="513"/>
      <c r="HZ24" s="513"/>
      <c r="IA24" s="513"/>
      <c r="IB24" s="513"/>
      <c r="IC24" s="513"/>
      <c r="ID24" s="513"/>
      <c r="IE24" s="513"/>
      <c r="IF24" s="513"/>
      <c r="IG24" s="513"/>
      <c r="IH24" s="513"/>
      <c r="II24" s="513"/>
      <c r="IJ24" s="513"/>
      <c r="IK24" s="513"/>
      <c r="IL24" s="513"/>
      <c r="IM24" s="513"/>
      <c r="IN24" s="513"/>
      <c r="IO24" s="513"/>
      <c r="IP24" s="513"/>
      <c r="IQ24" s="513"/>
      <c r="IR24" s="513"/>
      <c r="IS24" s="513"/>
      <c r="IT24" s="513"/>
      <c r="IU24" s="513"/>
      <c r="IV24" s="513"/>
      <c r="IW24" s="513"/>
      <c r="IX24" s="513"/>
      <c r="IY24" s="513"/>
      <c r="IZ24" s="513"/>
    </row>
    <row r="25" spans="2:260" ht="20.100000000000001" customHeight="1">
      <c r="B25" s="479"/>
      <c r="C25" s="122"/>
      <c r="D25" s="123"/>
      <c r="E25" s="124"/>
      <c r="F25" s="123"/>
      <c r="G25" s="465">
        <f t="shared" si="9"/>
        <v>60</v>
      </c>
      <c r="H25" s="466" t="s">
        <v>64</v>
      </c>
      <c r="I25" s="464">
        <v>1</v>
      </c>
      <c r="J25" s="123"/>
      <c r="K25" s="97"/>
      <c r="L25" s="480"/>
      <c r="M25" s="188">
        <f t="shared" si="25"/>
        <v>0</v>
      </c>
      <c r="N25" s="189" t="str">
        <f t="shared" si="26"/>
        <v/>
      </c>
      <c r="O25" s="190" t="str">
        <f t="shared" si="27"/>
        <v/>
      </c>
      <c r="P25" s="190" t="str">
        <f t="shared" si="28"/>
        <v/>
      </c>
      <c r="Q25" s="191">
        <f t="shared" si="29"/>
        <v>0</v>
      </c>
      <c r="R25" s="191" t="str">
        <f t="shared" si="30"/>
        <v/>
      </c>
      <c r="S25" s="188" t="str">
        <f t="shared" si="31"/>
        <v/>
      </c>
      <c r="T25" s="192">
        <f t="shared" si="32"/>
        <v>0</v>
      </c>
      <c r="U25" s="366" t="s">
        <v>478</v>
      </c>
      <c r="V25" s="244"/>
      <c r="W25" s="259"/>
      <c r="X25" s="510"/>
      <c r="Y25" s="510"/>
      <c r="Z25" s="510"/>
      <c r="AA25" s="510"/>
      <c r="AB25" s="510"/>
      <c r="AC25" s="510"/>
      <c r="AD25" s="510"/>
      <c r="AE25" s="510"/>
      <c r="AF25" s="510"/>
      <c r="AG25" s="510"/>
      <c r="AH25" s="510"/>
      <c r="AI25" s="510"/>
      <c r="AJ25" s="510"/>
      <c r="AK25" s="510"/>
      <c r="AL25" s="510"/>
      <c r="AM25" s="510"/>
      <c r="AN25" s="510"/>
      <c r="AO25" s="510"/>
      <c r="AP25" s="510"/>
      <c r="AQ25" s="513"/>
      <c r="AR25" s="513"/>
      <c r="AS25" s="513"/>
      <c r="AT25" s="513"/>
      <c r="AU25" s="513"/>
      <c r="AV25" s="513"/>
      <c r="AW25" s="513"/>
      <c r="AX25" s="513"/>
      <c r="AY25" s="513"/>
      <c r="AZ25" s="513"/>
      <c r="BA25" s="513"/>
      <c r="BB25" s="513"/>
      <c r="BC25" s="513"/>
      <c r="BD25" s="513"/>
      <c r="BE25" s="513"/>
      <c r="BF25" s="513"/>
      <c r="BG25" s="545" t="str">
        <f t="shared" si="10"/>
        <v>ER</v>
      </c>
      <c r="BH25" s="545" t="str">
        <f t="shared" si="11"/>
        <v xml:space="preserve"> -  - </v>
      </c>
      <c r="BI25" s="545" t="str">
        <f t="shared" si="12"/>
        <v>No_Reinforcement</v>
      </c>
      <c r="BJ25" s="546" t="e">
        <f>VLOOKUP(BH25,'Lifecycle Material Data'!$A$5:$G$67,4,FALSE)</f>
        <v>#N/A</v>
      </c>
      <c r="BK25" s="546">
        <f>IFERROR(VLOOKUP(L25,'Custom Data'!$N$16:$P$36,3,FALSE),0)</f>
        <v>0</v>
      </c>
      <c r="BL25" s="246">
        <f t="shared" si="13"/>
        <v>0</v>
      </c>
      <c r="BM25" s="526" t="str">
        <f t="shared" si="33"/>
        <v>ER</v>
      </c>
      <c r="BN25" s="510" t="str">
        <f>IFERROR(VLOOKUP($BH25,'Lifecycle Material Data'!$A$5:$L$67,9,FALSE)*($BM25/1000)+VLOOKUP('Project Info'!$C$15,'Lifecycle Material Data'!$A$5:$L$67,9,FALSE)*($BL25/1000),"")</f>
        <v/>
      </c>
      <c r="BO25" s="510" t="str">
        <f>IFERROR(VLOOKUP($BH25,'Lifecycle Material Data'!$A$5:$L$67,10,FALSE)*($BM25/1000)+VLOOKUP('Project Info'!$C$15,'Lifecycle Material Data'!$A$5:$L$67,10,FALSE)*($BL25/1000),"")</f>
        <v/>
      </c>
      <c r="BP25" s="510" t="str">
        <f t="shared" si="34"/>
        <v/>
      </c>
      <c r="BQ25" s="510" t="str">
        <f>IF($J25='MATERIAL DATA'!$O$5,$K25, IF($J25='MATERIAL DATA'!$O$6,$K25/(1000*'Scheme 1'!$BJ25),""))</f>
        <v/>
      </c>
      <c r="BR25" s="510" t="str">
        <f>IFERROR(((VLOOKUP($BH25,'Lifecycle Material Data'!$A$5:$L$67,6,FALSE))*$BM25/1000+VLOOKUP('Project Info'!$C$15,'Lifecycle Material Data'!$A$5:$L$67,6,FALSE)*$BL25/1000),"")</f>
        <v/>
      </c>
      <c r="BS25" s="510" t="str">
        <f>IFERROR((VLOOKUP($BH25,'Lifecycle Material Data'!$A$5:$L$67,7,FALSE)*$BM25/1000++VLOOKUP('Project Info'!$C$15,'Lifecycle Material Data'!$A$5:$L$67,7,FALSE)*$BL25/1000),"")</f>
        <v/>
      </c>
      <c r="BT25" s="510" t="str">
        <f>IFERROR(VLOOKUP($BH25,'Lifecycle Material Data'!$A$5:$L$67,8,FALSE)*SUM(BR25,BS25,BU25,BV25),"")</f>
        <v/>
      </c>
      <c r="BU25" s="285" t="str">
        <f>IFERROR((VLOOKUP($BH25,'Lifecycle Material Data'!$A$5:$L$67,11,FALSE)*$BM25/1000++VLOOKUP('Project Info'!$C$15,'Lifecycle Material Data'!$A$5:$L$67,11,FALSE)*$BL25/1000),"")</f>
        <v/>
      </c>
      <c r="BV25" s="510">
        <f>IFERROR(IF(OR($B25="Timber",$C25="Timber_EPD"),VLOOKUP($BH25,'LIFECYCLE MATERIAL DATA Master'!$A$10:$N$68,5,FALSE)*$BM25,0),"")/1000</f>
        <v>0</v>
      </c>
      <c r="BW25" s="510" t="str">
        <f>IFERROR((VLOOKUP($BH25,'Lifecycle Material Data'!$A$5:$M$67,12,FALSE)*$BM25/1000++VLOOKUP('Project Info'!$C$15,'Lifecycle Material Data'!$A$5:$L$67,12,FALSE)*$BL25/1000),"")</f>
        <v/>
      </c>
      <c r="BX25" s="510"/>
      <c r="BY25" s="285"/>
      <c r="BZ25" s="285"/>
      <c r="CA25" s="285"/>
      <c r="CB25" s="510">
        <f>IFERROR(1+VLOOKUP($BH25,'Lifecycle Material Data'!$A$5:$L$67,8,FALSE),0)</f>
        <v>0</v>
      </c>
      <c r="CC25" s="244">
        <f t="shared" si="14"/>
        <v>0</v>
      </c>
      <c r="CD25" s="505">
        <f t="shared" si="35"/>
        <v>0</v>
      </c>
      <c r="CE25" s="244">
        <f t="shared" si="15"/>
        <v>1</v>
      </c>
      <c r="CF25" s="244"/>
      <c r="CG25" s="510"/>
      <c r="CH25" s="510">
        <v>0</v>
      </c>
      <c r="CI25" s="510">
        <f t="shared" si="16"/>
        <v>0</v>
      </c>
      <c r="CJ25" s="510">
        <f t="shared" si="16"/>
        <v>0</v>
      </c>
      <c r="CK25" s="510">
        <f t="shared" si="40"/>
        <v>0</v>
      </c>
      <c r="CL25" s="510">
        <f t="shared" si="40"/>
        <v>0</v>
      </c>
      <c r="CM25" s="510">
        <f t="shared" si="40"/>
        <v>0</v>
      </c>
      <c r="CN25" s="510">
        <f t="shared" si="40"/>
        <v>0</v>
      </c>
      <c r="CO25" s="510">
        <f t="shared" si="40"/>
        <v>0</v>
      </c>
      <c r="CP25" s="510">
        <f t="shared" si="40"/>
        <v>0</v>
      </c>
      <c r="CQ25" s="510">
        <f t="shared" si="40"/>
        <v>0</v>
      </c>
      <c r="CR25" s="510">
        <f t="shared" si="40"/>
        <v>0</v>
      </c>
      <c r="CS25" s="510">
        <f t="shared" si="40"/>
        <v>0</v>
      </c>
      <c r="CT25" s="510">
        <f t="shared" si="40"/>
        <v>0</v>
      </c>
      <c r="CU25" s="510">
        <f t="shared" si="40"/>
        <v>0</v>
      </c>
      <c r="CV25" s="510">
        <f t="shared" si="40"/>
        <v>0</v>
      </c>
      <c r="CW25" s="510">
        <f t="shared" si="40"/>
        <v>0</v>
      </c>
      <c r="CX25" s="510">
        <f t="shared" si="40"/>
        <v>0</v>
      </c>
      <c r="CY25" s="510">
        <f t="shared" si="40"/>
        <v>0</v>
      </c>
      <c r="CZ25" s="510">
        <f t="shared" si="40"/>
        <v>0</v>
      </c>
      <c r="DA25" s="510">
        <f t="shared" si="36"/>
        <v>0</v>
      </c>
      <c r="DB25" s="510">
        <f t="shared" si="36"/>
        <v>0</v>
      </c>
      <c r="DC25" s="510">
        <f t="shared" si="36"/>
        <v>0</v>
      </c>
      <c r="DD25" s="510">
        <f t="shared" si="36"/>
        <v>0</v>
      </c>
      <c r="DE25" s="510">
        <f t="shared" si="36"/>
        <v>0</v>
      </c>
      <c r="DF25" s="510">
        <f t="shared" si="36"/>
        <v>0</v>
      </c>
      <c r="DG25" s="510">
        <f t="shared" si="36"/>
        <v>0</v>
      </c>
      <c r="DH25" s="510">
        <f t="shared" si="36"/>
        <v>0</v>
      </c>
      <c r="DI25" s="510">
        <f t="shared" si="36"/>
        <v>0</v>
      </c>
      <c r="DJ25" s="510">
        <f t="shared" si="36"/>
        <v>0</v>
      </c>
      <c r="DK25" s="510">
        <f t="shared" si="36"/>
        <v>0</v>
      </c>
      <c r="DL25" s="510">
        <f t="shared" si="36"/>
        <v>0</v>
      </c>
      <c r="DM25" s="510">
        <f t="shared" si="36"/>
        <v>0</v>
      </c>
      <c r="DN25" s="510">
        <f t="shared" si="36"/>
        <v>0</v>
      </c>
      <c r="DO25" s="510">
        <f t="shared" si="36"/>
        <v>0</v>
      </c>
      <c r="DP25" s="510">
        <f t="shared" si="41"/>
        <v>0</v>
      </c>
      <c r="DQ25" s="510">
        <f t="shared" si="41"/>
        <v>0</v>
      </c>
      <c r="DR25" s="510">
        <f t="shared" si="41"/>
        <v>0</v>
      </c>
      <c r="DS25" s="510">
        <f t="shared" si="41"/>
        <v>0</v>
      </c>
      <c r="DT25" s="510">
        <f t="shared" si="41"/>
        <v>0</v>
      </c>
      <c r="DU25" s="510">
        <f t="shared" si="41"/>
        <v>0</v>
      </c>
      <c r="DV25" s="510">
        <f t="shared" si="41"/>
        <v>0</v>
      </c>
      <c r="DW25" s="510">
        <f t="shared" si="41"/>
        <v>0</v>
      </c>
      <c r="DX25" s="510">
        <f t="shared" si="41"/>
        <v>0</v>
      </c>
      <c r="DY25" s="510">
        <f t="shared" si="41"/>
        <v>0</v>
      </c>
      <c r="DZ25" s="510">
        <f t="shared" si="41"/>
        <v>0</v>
      </c>
      <c r="EA25" s="510">
        <f t="shared" si="41"/>
        <v>0</v>
      </c>
      <c r="EB25" s="510">
        <f t="shared" si="41"/>
        <v>0</v>
      </c>
      <c r="EC25" s="510">
        <f t="shared" si="41"/>
        <v>0</v>
      </c>
      <c r="ED25" s="510">
        <f t="shared" si="41"/>
        <v>0</v>
      </c>
      <c r="EE25" s="510">
        <f t="shared" si="41"/>
        <v>0</v>
      </c>
      <c r="EF25" s="510">
        <f t="shared" si="37"/>
        <v>0</v>
      </c>
      <c r="EG25" s="510">
        <f t="shared" si="37"/>
        <v>0</v>
      </c>
      <c r="EH25" s="510">
        <f t="shared" si="37"/>
        <v>0</v>
      </c>
      <c r="EI25" s="510">
        <f t="shared" si="37"/>
        <v>0</v>
      </c>
      <c r="EJ25" s="510">
        <f t="shared" si="37"/>
        <v>0</v>
      </c>
      <c r="EK25" s="510">
        <f t="shared" si="37"/>
        <v>0</v>
      </c>
      <c r="EL25" s="510">
        <f t="shared" si="37"/>
        <v>0</v>
      </c>
      <c r="EM25" s="510">
        <f t="shared" si="37"/>
        <v>0</v>
      </c>
      <c r="EN25" s="510">
        <f t="shared" si="37"/>
        <v>0</v>
      </c>
      <c r="EO25" s="510">
        <f t="shared" si="37"/>
        <v>0</v>
      </c>
      <c r="EP25" s="510">
        <f t="shared" si="37"/>
        <v>0</v>
      </c>
      <c r="EQ25" s="510">
        <f t="shared" si="37"/>
        <v>0</v>
      </c>
      <c r="ER25" s="510">
        <f t="shared" si="37"/>
        <v>0</v>
      </c>
      <c r="ES25" s="510">
        <f t="shared" si="37"/>
        <v>0</v>
      </c>
      <c r="ET25" s="510">
        <f t="shared" si="37"/>
        <v>0</v>
      </c>
      <c r="EU25" s="510">
        <f t="shared" si="37"/>
        <v>0</v>
      </c>
      <c r="EV25" s="510">
        <f t="shared" si="42"/>
        <v>0</v>
      </c>
      <c r="EW25" s="510">
        <f t="shared" si="42"/>
        <v>0</v>
      </c>
      <c r="EX25" s="510">
        <f t="shared" si="42"/>
        <v>0</v>
      </c>
      <c r="EY25" s="510">
        <f t="shared" si="42"/>
        <v>0</v>
      </c>
      <c r="EZ25" s="510">
        <f t="shared" si="42"/>
        <v>0</v>
      </c>
      <c r="FA25" s="510">
        <f t="shared" si="42"/>
        <v>0</v>
      </c>
      <c r="FB25" s="510">
        <f t="shared" si="42"/>
        <v>0</v>
      </c>
      <c r="FC25" s="510">
        <f t="shared" si="42"/>
        <v>0</v>
      </c>
      <c r="FD25" s="510">
        <f t="shared" si="42"/>
        <v>0</v>
      </c>
      <c r="FE25" s="510">
        <f t="shared" si="42"/>
        <v>0</v>
      </c>
      <c r="FF25" s="510">
        <f t="shared" si="42"/>
        <v>0</v>
      </c>
      <c r="FG25" s="510">
        <f t="shared" si="42"/>
        <v>0</v>
      </c>
      <c r="FH25" s="510">
        <f t="shared" si="42"/>
        <v>0</v>
      </c>
      <c r="FI25" s="510">
        <f t="shared" si="42"/>
        <v>0</v>
      </c>
      <c r="FJ25" s="510">
        <f t="shared" si="42"/>
        <v>0</v>
      </c>
      <c r="FK25" s="510">
        <f t="shared" si="42"/>
        <v>0</v>
      </c>
      <c r="FL25" s="510">
        <f t="shared" si="38"/>
        <v>0</v>
      </c>
      <c r="FM25" s="510">
        <f t="shared" si="38"/>
        <v>0</v>
      </c>
      <c r="FN25" s="510">
        <f t="shared" si="38"/>
        <v>0</v>
      </c>
      <c r="FO25" s="510">
        <f t="shared" si="38"/>
        <v>0</v>
      </c>
      <c r="FP25" s="510">
        <f t="shared" si="38"/>
        <v>0</v>
      </c>
      <c r="FQ25" s="510">
        <f t="shared" si="38"/>
        <v>0</v>
      </c>
      <c r="FR25" s="510">
        <f t="shared" si="38"/>
        <v>0</v>
      </c>
      <c r="FS25" s="510">
        <f t="shared" si="38"/>
        <v>0</v>
      </c>
      <c r="FT25" s="510">
        <f t="shared" si="38"/>
        <v>0</v>
      </c>
      <c r="FU25" s="510">
        <f t="shared" si="38"/>
        <v>0</v>
      </c>
      <c r="FV25" s="510">
        <f t="shared" si="38"/>
        <v>0</v>
      </c>
      <c r="FW25" s="510">
        <f t="shared" si="38"/>
        <v>0</v>
      </c>
      <c r="FX25" s="510">
        <f t="shared" si="38"/>
        <v>0</v>
      </c>
      <c r="FY25" s="510">
        <f t="shared" si="38"/>
        <v>0</v>
      </c>
      <c r="FZ25" s="510">
        <f t="shared" si="38"/>
        <v>0</v>
      </c>
      <c r="GA25" s="510">
        <f t="shared" si="38"/>
        <v>0</v>
      </c>
      <c r="GB25" s="510">
        <f t="shared" si="43"/>
        <v>0</v>
      </c>
      <c r="GC25" s="510">
        <f t="shared" si="43"/>
        <v>0</v>
      </c>
      <c r="GD25" s="510">
        <f t="shared" si="43"/>
        <v>0</v>
      </c>
      <c r="GE25" s="510">
        <f t="shared" si="43"/>
        <v>0</v>
      </c>
      <c r="GF25" s="510">
        <f t="shared" si="43"/>
        <v>0</v>
      </c>
      <c r="GG25" s="510">
        <f t="shared" si="43"/>
        <v>0</v>
      </c>
      <c r="GH25" s="510">
        <f t="shared" si="43"/>
        <v>0</v>
      </c>
      <c r="GI25" s="510">
        <f t="shared" si="43"/>
        <v>0</v>
      </c>
      <c r="GJ25" s="510">
        <f t="shared" si="43"/>
        <v>0</v>
      </c>
      <c r="GK25" s="510">
        <f t="shared" si="43"/>
        <v>0</v>
      </c>
      <c r="GL25" s="510">
        <f t="shared" si="43"/>
        <v>0</v>
      </c>
      <c r="GM25" s="510">
        <f t="shared" si="43"/>
        <v>0</v>
      </c>
      <c r="GN25" s="510">
        <f t="shared" si="43"/>
        <v>0</v>
      </c>
      <c r="GO25" s="510">
        <f t="shared" si="43"/>
        <v>0</v>
      </c>
      <c r="GP25" s="510">
        <f t="shared" si="43"/>
        <v>0</v>
      </c>
      <c r="GQ25" s="510">
        <f t="shared" si="43"/>
        <v>0</v>
      </c>
      <c r="GR25" s="510">
        <f t="shared" si="39"/>
        <v>0</v>
      </c>
      <c r="GS25" s="510">
        <f t="shared" si="39"/>
        <v>0</v>
      </c>
      <c r="GT25" s="510">
        <f t="shared" si="39"/>
        <v>0</v>
      </c>
      <c r="GU25" s="510">
        <f t="shared" si="39"/>
        <v>0</v>
      </c>
      <c r="GV25" s="510">
        <f t="shared" si="39"/>
        <v>0</v>
      </c>
      <c r="GW25" s="510">
        <f t="shared" si="39"/>
        <v>0</v>
      </c>
      <c r="GX25" s="510">
        <f t="shared" si="39"/>
        <v>0</v>
      </c>
      <c r="GY25" s="510">
        <f t="shared" si="39"/>
        <v>0</v>
      </c>
      <c r="GZ25" s="510">
        <f t="shared" si="39"/>
        <v>0</v>
      </c>
      <c r="HA25" s="510">
        <f t="shared" si="39"/>
        <v>0</v>
      </c>
      <c r="HB25" s="106"/>
      <c r="HC25" s="106"/>
      <c r="HD25" s="106"/>
      <c r="HE25" s="106"/>
      <c r="HF25" s="513"/>
      <c r="HG25" s="513"/>
      <c r="HH25" s="513"/>
      <c r="HI25" s="513"/>
      <c r="HJ25" s="513"/>
      <c r="HK25" s="513"/>
      <c r="HL25" s="513"/>
      <c r="HM25" s="513"/>
      <c r="HN25" s="513"/>
      <c r="HO25" s="513"/>
      <c r="HP25" s="513"/>
      <c r="HQ25" s="513"/>
      <c r="HR25" s="513"/>
      <c r="HS25" s="513"/>
      <c r="HT25" s="513"/>
      <c r="HU25" s="513"/>
      <c r="HV25" s="513"/>
      <c r="HW25" s="513"/>
      <c r="HX25" s="513"/>
      <c r="HY25" s="513"/>
      <c r="HZ25" s="513"/>
      <c r="IA25" s="513"/>
      <c r="IB25" s="513"/>
      <c r="IC25" s="513"/>
      <c r="ID25" s="513"/>
      <c r="IE25" s="513"/>
      <c r="IF25" s="513"/>
      <c r="IG25" s="513"/>
      <c r="IH25" s="513"/>
      <c r="II25" s="513"/>
      <c r="IJ25" s="513"/>
      <c r="IK25" s="513"/>
      <c r="IL25" s="513"/>
      <c r="IM25" s="513"/>
      <c r="IN25" s="513"/>
      <c r="IO25" s="513"/>
      <c r="IP25" s="513"/>
      <c r="IQ25" s="513"/>
      <c r="IR25" s="513"/>
      <c r="IS25" s="513"/>
      <c r="IT25" s="513"/>
      <c r="IU25" s="513"/>
      <c r="IV25" s="513"/>
      <c r="IW25" s="513"/>
      <c r="IX25" s="513"/>
      <c r="IY25" s="513"/>
      <c r="IZ25" s="513"/>
    </row>
    <row r="26" spans="2:260" ht="20.100000000000001" customHeight="1">
      <c r="B26" s="479"/>
      <c r="C26" s="122"/>
      <c r="D26" s="123"/>
      <c r="E26" s="124"/>
      <c r="F26" s="123"/>
      <c r="G26" s="465">
        <f t="shared" si="9"/>
        <v>60</v>
      </c>
      <c r="H26" s="466" t="s">
        <v>64</v>
      </c>
      <c r="I26" s="464">
        <v>1</v>
      </c>
      <c r="J26" s="123"/>
      <c r="K26" s="97"/>
      <c r="L26" s="480"/>
      <c r="M26" s="188">
        <f t="shared" si="25"/>
        <v>0</v>
      </c>
      <c r="N26" s="189" t="str">
        <f t="shared" si="26"/>
        <v/>
      </c>
      <c r="O26" s="190" t="str">
        <f t="shared" si="27"/>
        <v/>
      </c>
      <c r="P26" s="190" t="str">
        <f t="shared" si="28"/>
        <v/>
      </c>
      <c r="Q26" s="191">
        <f t="shared" si="29"/>
        <v>0</v>
      </c>
      <c r="R26" s="191" t="str">
        <f t="shared" si="30"/>
        <v/>
      </c>
      <c r="S26" s="188" t="str">
        <f t="shared" si="31"/>
        <v/>
      </c>
      <c r="T26" s="192">
        <f t="shared" si="32"/>
        <v>0</v>
      </c>
      <c r="U26" s="366" t="s">
        <v>478</v>
      </c>
      <c r="V26" s="244"/>
      <c r="W26" s="259"/>
      <c r="X26" s="510"/>
      <c r="Y26" s="510"/>
      <c r="Z26" s="510"/>
      <c r="AA26" s="510"/>
      <c r="AB26" s="510"/>
      <c r="AC26" s="510"/>
      <c r="AD26" s="516" t="s">
        <v>471</v>
      </c>
      <c r="AE26" s="516" t="s">
        <v>470</v>
      </c>
      <c r="AF26" s="510"/>
      <c r="AG26" s="510"/>
      <c r="AH26" s="516" t="s">
        <v>477</v>
      </c>
      <c r="AI26" s="510"/>
      <c r="AJ26" s="510"/>
      <c r="AK26" s="510"/>
      <c r="AL26" s="510"/>
      <c r="AM26" s="510"/>
      <c r="AN26" s="510"/>
      <c r="AO26" s="510"/>
      <c r="AP26" s="510"/>
      <c r="AQ26" s="513"/>
      <c r="AR26" s="513"/>
      <c r="AS26" s="513"/>
      <c r="AT26" s="513"/>
      <c r="AU26" s="513"/>
      <c r="AV26" s="513"/>
      <c r="AW26" s="513"/>
      <c r="AX26" s="513"/>
      <c r="AY26" s="513"/>
      <c r="AZ26" s="513"/>
      <c r="BA26" s="513"/>
      <c r="BB26" s="513"/>
      <c r="BC26" s="513"/>
      <c r="BD26" s="513"/>
      <c r="BE26" s="513"/>
      <c r="BF26" s="513"/>
      <c r="BG26" s="545" t="str">
        <f t="shared" si="10"/>
        <v>ER</v>
      </c>
      <c r="BH26" s="545" t="str">
        <f t="shared" si="11"/>
        <v xml:space="preserve"> -  - </v>
      </c>
      <c r="BI26" s="545" t="str">
        <f t="shared" si="12"/>
        <v>No_Reinforcement</v>
      </c>
      <c r="BJ26" s="546" t="e">
        <f>VLOOKUP(BH26,'Lifecycle Material Data'!$A$5:$G$67,4,FALSE)</f>
        <v>#N/A</v>
      </c>
      <c r="BK26" s="546">
        <f>IFERROR(VLOOKUP(L26,'Custom Data'!$N$16:$P$36,3,FALSE),0)</f>
        <v>0</v>
      </c>
      <c r="BL26" s="246">
        <f t="shared" si="13"/>
        <v>0</v>
      </c>
      <c r="BM26" s="526" t="str">
        <f t="shared" si="33"/>
        <v>ER</v>
      </c>
      <c r="BN26" s="510" t="str">
        <f>IFERROR(VLOOKUP($BH26,'Lifecycle Material Data'!$A$5:$L$67,9,FALSE)*($BM26/1000)+VLOOKUP('Project Info'!$C$15,'Lifecycle Material Data'!$A$5:$L$67,9,FALSE)*($BL26/1000),"")</f>
        <v/>
      </c>
      <c r="BO26" s="510" t="str">
        <f>IFERROR(VLOOKUP($BH26,'Lifecycle Material Data'!$A$5:$L$67,10,FALSE)*($BM26/1000)+VLOOKUP('Project Info'!$C$15,'Lifecycle Material Data'!$A$5:$L$67,10,FALSE)*($BL26/1000),"")</f>
        <v/>
      </c>
      <c r="BP26" s="510" t="str">
        <f t="shared" si="34"/>
        <v/>
      </c>
      <c r="BQ26" s="510" t="str">
        <f>IF($J26='MATERIAL DATA'!$O$5,$K26, IF($J26='MATERIAL DATA'!$O$6,$K26/(1000*'Scheme 1'!$BJ26),""))</f>
        <v/>
      </c>
      <c r="BR26" s="510" t="str">
        <f>IFERROR(((VLOOKUP($BH26,'Lifecycle Material Data'!$A$5:$L$67,6,FALSE))*$BM26/1000+VLOOKUP('Project Info'!$C$15,'Lifecycle Material Data'!$A$5:$L$67,6,FALSE)*$BL26/1000),"")</f>
        <v/>
      </c>
      <c r="BS26" s="510" t="str">
        <f>IFERROR((VLOOKUP($BH26,'Lifecycle Material Data'!$A$5:$L$67,7,FALSE)*$BM26/1000++VLOOKUP('Project Info'!$C$15,'Lifecycle Material Data'!$A$5:$L$67,7,FALSE)*$BL26/1000),"")</f>
        <v/>
      </c>
      <c r="BT26" s="510" t="str">
        <f>IFERROR(VLOOKUP($BH26,'Lifecycle Material Data'!$A$5:$L$67,8,FALSE)*SUM(BR26,BS26,BU26,BV26),"")</f>
        <v/>
      </c>
      <c r="BU26" s="285" t="str">
        <f>IFERROR((VLOOKUP($BH26,'Lifecycle Material Data'!$A$5:$L$67,11,FALSE)*$BM26/1000++VLOOKUP('Project Info'!$C$15,'Lifecycle Material Data'!$A$5:$L$67,11,FALSE)*$BL26/1000),"")</f>
        <v/>
      </c>
      <c r="BV26" s="510">
        <f>IFERROR(IF(OR($B26="Timber",$C26="Timber_EPD"),VLOOKUP($BH26,'LIFECYCLE MATERIAL DATA Master'!$A$10:$N$68,5,FALSE)*$BM26,0),"")/1000</f>
        <v>0</v>
      </c>
      <c r="BW26" s="510" t="str">
        <f>IFERROR((VLOOKUP($BH26,'Lifecycle Material Data'!$A$5:$M$67,12,FALSE)*$BM26/1000++VLOOKUP('Project Info'!$C$15,'Lifecycle Material Data'!$A$5:$L$67,12,FALSE)*$BL26/1000),"")</f>
        <v/>
      </c>
      <c r="BX26" s="510"/>
      <c r="BY26" s="285"/>
      <c r="BZ26" s="285"/>
      <c r="CA26" s="285"/>
      <c r="CB26" s="510">
        <f>IFERROR(1+VLOOKUP($BH26,'Lifecycle Material Data'!$A$5:$L$67,8,FALSE),0)</f>
        <v>0</v>
      </c>
      <c r="CC26" s="244">
        <f t="shared" si="14"/>
        <v>0</v>
      </c>
      <c r="CD26" s="505">
        <f t="shared" si="35"/>
        <v>0</v>
      </c>
      <c r="CE26" s="244">
        <f t="shared" si="15"/>
        <v>1</v>
      </c>
      <c r="CF26" s="244"/>
      <c r="CG26" s="510"/>
      <c r="CH26" s="510">
        <v>0</v>
      </c>
      <c r="CI26" s="510">
        <f t="shared" si="16"/>
        <v>0</v>
      </c>
      <c r="CJ26" s="510">
        <f t="shared" si="16"/>
        <v>0</v>
      </c>
      <c r="CK26" s="510">
        <f t="shared" si="40"/>
        <v>0</v>
      </c>
      <c r="CL26" s="510">
        <f t="shared" si="40"/>
        <v>0</v>
      </c>
      <c r="CM26" s="510">
        <f t="shared" si="40"/>
        <v>0</v>
      </c>
      <c r="CN26" s="510">
        <f t="shared" si="40"/>
        <v>0</v>
      </c>
      <c r="CO26" s="510">
        <f t="shared" si="40"/>
        <v>0</v>
      </c>
      <c r="CP26" s="510">
        <f t="shared" si="40"/>
        <v>0</v>
      </c>
      <c r="CQ26" s="510">
        <f t="shared" si="40"/>
        <v>0</v>
      </c>
      <c r="CR26" s="510">
        <f t="shared" si="40"/>
        <v>0</v>
      </c>
      <c r="CS26" s="510">
        <f t="shared" si="40"/>
        <v>0</v>
      </c>
      <c r="CT26" s="510">
        <f t="shared" si="40"/>
        <v>0</v>
      </c>
      <c r="CU26" s="510">
        <f t="shared" si="40"/>
        <v>0</v>
      </c>
      <c r="CV26" s="510">
        <f t="shared" si="40"/>
        <v>0</v>
      </c>
      <c r="CW26" s="510">
        <f t="shared" si="40"/>
        <v>0</v>
      </c>
      <c r="CX26" s="510">
        <f t="shared" si="40"/>
        <v>0</v>
      </c>
      <c r="CY26" s="510">
        <f t="shared" si="40"/>
        <v>0</v>
      </c>
      <c r="CZ26" s="510">
        <f t="shared" si="40"/>
        <v>0</v>
      </c>
      <c r="DA26" s="510">
        <f t="shared" si="36"/>
        <v>0</v>
      </c>
      <c r="DB26" s="510">
        <f t="shared" si="36"/>
        <v>0</v>
      </c>
      <c r="DC26" s="510">
        <f t="shared" si="36"/>
        <v>0</v>
      </c>
      <c r="DD26" s="510">
        <f t="shared" si="36"/>
        <v>0</v>
      </c>
      <c r="DE26" s="510">
        <f t="shared" si="36"/>
        <v>0</v>
      </c>
      <c r="DF26" s="510">
        <f t="shared" si="36"/>
        <v>0</v>
      </c>
      <c r="DG26" s="510">
        <f t="shared" si="36"/>
        <v>0</v>
      </c>
      <c r="DH26" s="510">
        <f t="shared" si="36"/>
        <v>0</v>
      </c>
      <c r="DI26" s="510">
        <f t="shared" si="36"/>
        <v>0</v>
      </c>
      <c r="DJ26" s="510">
        <f t="shared" si="36"/>
        <v>0</v>
      </c>
      <c r="DK26" s="510">
        <f t="shared" si="36"/>
        <v>0</v>
      </c>
      <c r="DL26" s="510">
        <f t="shared" si="36"/>
        <v>0</v>
      </c>
      <c r="DM26" s="510">
        <f t="shared" si="36"/>
        <v>0</v>
      </c>
      <c r="DN26" s="510">
        <f t="shared" si="36"/>
        <v>0</v>
      </c>
      <c r="DO26" s="510">
        <f t="shared" si="36"/>
        <v>0</v>
      </c>
      <c r="DP26" s="510">
        <f t="shared" si="41"/>
        <v>0</v>
      </c>
      <c r="DQ26" s="510">
        <f t="shared" si="41"/>
        <v>0</v>
      </c>
      <c r="DR26" s="510">
        <f t="shared" si="41"/>
        <v>0</v>
      </c>
      <c r="DS26" s="510">
        <f t="shared" si="41"/>
        <v>0</v>
      </c>
      <c r="DT26" s="510">
        <f t="shared" si="41"/>
        <v>0</v>
      </c>
      <c r="DU26" s="510">
        <f t="shared" si="41"/>
        <v>0</v>
      </c>
      <c r="DV26" s="510">
        <f t="shared" si="41"/>
        <v>0</v>
      </c>
      <c r="DW26" s="510">
        <f t="shared" si="41"/>
        <v>0</v>
      </c>
      <c r="DX26" s="510">
        <f t="shared" si="41"/>
        <v>0</v>
      </c>
      <c r="DY26" s="510">
        <f t="shared" si="41"/>
        <v>0</v>
      </c>
      <c r="DZ26" s="510">
        <f t="shared" si="41"/>
        <v>0</v>
      </c>
      <c r="EA26" s="510">
        <f t="shared" si="41"/>
        <v>0</v>
      </c>
      <c r="EB26" s="510">
        <f t="shared" si="41"/>
        <v>0</v>
      </c>
      <c r="EC26" s="510">
        <f t="shared" si="41"/>
        <v>0</v>
      </c>
      <c r="ED26" s="510">
        <f t="shared" si="41"/>
        <v>0</v>
      </c>
      <c r="EE26" s="510">
        <f t="shared" si="41"/>
        <v>0</v>
      </c>
      <c r="EF26" s="510">
        <f t="shared" si="37"/>
        <v>0</v>
      </c>
      <c r="EG26" s="510">
        <f t="shared" si="37"/>
        <v>0</v>
      </c>
      <c r="EH26" s="510">
        <f t="shared" si="37"/>
        <v>0</v>
      </c>
      <c r="EI26" s="510">
        <f t="shared" si="37"/>
        <v>0</v>
      </c>
      <c r="EJ26" s="510">
        <f t="shared" si="37"/>
        <v>0</v>
      </c>
      <c r="EK26" s="510">
        <f t="shared" si="37"/>
        <v>0</v>
      </c>
      <c r="EL26" s="510">
        <f t="shared" si="37"/>
        <v>0</v>
      </c>
      <c r="EM26" s="510">
        <f t="shared" si="37"/>
        <v>0</v>
      </c>
      <c r="EN26" s="510">
        <f t="shared" si="37"/>
        <v>0</v>
      </c>
      <c r="EO26" s="510">
        <f t="shared" si="37"/>
        <v>0</v>
      </c>
      <c r="EP26" s="510">
        <f t="shared" si="37"/>
        <v>0</v>
      </c>
      <c r="EQ26" s="510">
        <f t="shared" si="37"/>
        <v>0</v>
      </c>
      <c r="ER26" s="510">
        <f t="shared" si="37"/>
        <v>0</v>
      </c>
      <c r="ES26" s="510">
        <f t="shared" si="37"/>
        <v>0</v>
      </c>
      <c r="ET26" s="510">
        <f t="shared" si="37"/>
        <v>0</v>
      </c>
      <c r="EU26" s="510">
        <f t="shared" si="37"/>
        <v>0</v>
      </c>
      <c r="EV26" s="510">
        <f t="shared" si="42"/>
        <v>0</v>
      </c>
      <c r="EW26" s="510">
        <f t="shared" si="42"/>
        <v>0</v>
      </c>
      <c r="EX26" s="510">
        <f t="shared" si="42"/>
        <v>0</v>
      </c>
      <c r="EY26" s="510">
        <f t="shared" si="42"/>
        <v>0</v>
      </c>
      <c r="EZ26" s="510">
        <f t="shared" si="42"/>
        <v>0</v>
      </c>
      <c r="FA26" s="510">
        <f t="shared" si="42"/>
        <v>0</v>
      </c>
      <c r="FB26" s="510">
        <f t="shared" si="42"/>
        <v>0</v>
      </c>
      <c r="FC26" s="510">
        <f t="shared" si="42"/>
        <v>0</v>
      </c>
      <c r="FD26" s="510">
        <f t="shared" si="42"/>
        <v>0</v>
      </c>
      <c r="FE26" s="510">
        <f t="shared" si="42"/>
        <v>0</v>
      </c>
      <c r="FF26" s="510">
        <f t="shared" si="42"/>
        <v>0</v>
      </c>
      <c r="FG26" s="510">
        <f t="shared" si="42"/>
        <v>0</v>
      </c>
      <c r="FH26" s="510">
        <f t="shared" si="42"/>
        <v>0</v>
      </c>
      <c r="FI26" s="510">
        <f t="shared" si="42"/>
        <v>0</v>
      </c>
      <c r="FJ26" s="510">
        <f t="shared" si="42"/>
        <v>0</v>
      </c>
      <c r="FK26" s="510">
        <f t="shared" si="42"/>
        <v>0</v>
      </c>
      <c r="FL26" s="510">
        <f t="shared" si="38"/>
        <v>0</v>
      </c>
      <c r="FM26" s="510">
        <f t="shared" si="38"/>
        <v>0</v>
      </c>
      <c r="FN26" s="510">
        <f t="shared" si="38"/>
        <v>0</v>
      </c>
      <c r="FO26" s="510">
        <f t="shared" si="38"/>
        <v>0</v>
      </c>
      <c r="FP26" s="510">
        <f t="shared" si="38"/>
        <v>0</v>
      </c>
      <c r="FQ26" s="510">
        <f t="shared" si="38"/>
        <v>0</v>
      </c>
      <c r="FR26" s="510">
        <f t="shared" si="38"/>
        <v>0</v>
      </c>
      <c r="FS26" s="510">
        <f t="shared" si="38"/>
        <v>0</v>
      </c>
      <c r="FT26" s="510">
        <f t="shared" si="38"/>
        <v>0</v>
      </c>
      <c r="FU26" s="510">
        <f t="shared" si="38"/>
        <v>0</v>
      </c>
      <c r="FV26" s="510">
        <f t="shared" si="38"/>
        <v>0</v>
      </c>
      <c r="FW26" s="510">
        <f t="shared" si="38"/>
        <v>0</v>
      </c>
      <c r="FX26" s="510">
        <f t="shared" si="38"/>
        <v>0</v>
      </c>
      <c r="FY26" s="510">
        <f t="shared" si="38"/>
        <v>0</v>
      </c>
      <c r="FZ26" s="510">
        <f t="shared" si="38"/>
        <v>0</v>
      </c>
      <c r="GA26" s="510">
        <f t="shared" si="38"/>
        <v>0</v>
      </c>
      <c r="GB26" s="510">
        <f t="shared" si="43"/>
        <v>0</v>
      </c>
      <c r="GC26" s="510">
        <f t="shared" si="43"/>
        <v>0</v>
      </c>
      <c r="GD26" s="510">
        <f t="shared" si="43"/>
        <v>0</v>
      </c>
      <c r="GE26" s="510">
        <f t="shared" si="43"/>
        <v>0</v>
      </c>
      <c r="GF26" s="510">
        <f t="shared" si="43"/>
        <v>0</v>
      </c>
      <c r="GG26" s="510">
        <f t="shared" si="43"/>
        <v>0</v>
      </c>
      <c r="GH26" s="510">
        <f t="shared" si="43"/>
        <v>0</v>
      </c>
      <c r="GI26" s="510">
        <f t="shared" si="43"/>
        <v>0</v>
      </c>
      <c r="GJ26" s="510">
        <f t="shared" si="43"/>
        <v>0</v>
      </c>
      <c r="GK26" s="510">
        <f t="shared" si="43"/>
        <v>0</v>
      </c>
      <c r="GL26" s="510">
        <f t="shared" si="43"/>
        <v>0</v>
      </c>
      <c r="GM26" s="510">
        <f t="shared" si="43"/>
        <v>0</v>
      </c>
      <c r="GN26" s="510">
        <f t="shared" si="43"/>
        <v>0</v>
      </c>
      <c r="GO26" s="510">
        <f t="shared" si="43"/>
        <v>0</v>
      </c>
      <c r="GP26" s="510">
        <f t="shared" si="43"/>
        <v>0</v>
      </c>
      <c r="GQ26" s="510">
        <f t="shared" si="43"/>
        <v>0</v>
      </c>
      <c r="GR26" s="510">
        <f t="shared" si="39"/>
        <v>0</v>
      </c>
      <c r="GS26" s="510">
        <f t="shared" si="39"/>
        <v>0</v>
      </c>
      <c r="GT26" s="510">
        <f t="shared" si="39"/>
        <v>0</v>
      </c>
      <c r="GU26" s="510">
        <f t="shared" si="39"/>
        <v>0</v>
      </c>
      <c r="GV26" s="510">
        <f t="shared" si="39"/>
        <v>0</v>
      </c>
      <c r="GW26" s="510">
        <f t="shared" si="39"/>
        <v>0</v>
      </c>
      <c r="GX26" s="510">
        <f t="shared" si="39"/>
        <v>0</v>
      </c>
      <c r="GY26" s="510">
        <f t="shared" si="39"/>
        <v>0</v>
      </c>
      <c r="GZ26" s="510">
        <f t="shared" si="39"/>
        <v>0</v>
      </c>
      <c r="HA26" s="510">
        <f t="shared" si="39"/>
        <v>0</v>
      </c>
      <c r="HB26" s="106"/>
      <c r="HC26" s="106"/>
      <c r="HD26" s="106"/>
      <c r="HE26" s="106"/>
      <c r="HF26" s="513"/>
      <c r="HG26" s="513"/>
      <c r="HH26" s="513"/>
      <c r="HI26" s="513"/>
      <c r="HJ26" s="513"/>
      <c r="HK26" s="513"/>
      <c r="HL26" s="513"/>
      <c r="HM26" s="513"/>
      <c r="HN26" s="513"/>
      <c r="HO26" s="513"/>
      <c r="HP26" s="513"/>
      <c r="HQ26" s="513"/>
      <c r="HR26" s="513"/>
      <c r="HS26" s="513"/>
      <c r="HT26" s="513"/>
      <c r="HU26" s="513"/>
      <c r="HV26" s="513"/>
      <c r="HW26" s="513"/>
      <c r="HX26" s="513"/>
      <c r="HY26" s="513"/>
      <c r="HZ26" s="513"/>
      <c r="IA26" s="513"/>
      <c r="IB26" s="513"/>
      <c r="IC26" s="513"/>
      <c r="ID26" s="513"/>
      <c r="IE26" s="513"/>
      <c r="IF26" s="513"/>
      <c r="IG26" s="513"/>
      <c r="IH26" s="513"/>
      <c r="II26" s="513"/>
      <c r="IJ26" s="513"/>
      <c r="IK26" s="513"/>
      <c r="IL26" s="513"/>
      <c r="IM26" s="513"/>
      <c r="IN26" s="513"/>
      <c r="IO26" s="513"/>
      <c r="IP26" s="513"/>
      <c r="IQ26" s="513"/>
      <c r="IR26" s="513"/>
      <c r="IS26" s="513"/>
      <c r="IT26" s="513"/>
      <c r="IU26" s="513"/>
      <c r="IV26" s="513"/>
      <c r="IW26" s="513"/>
      <c r="IX26" s="513"/>
      <c r="IY26" s="513"/>
      <c r="IZ26" s="513"/>
    </row>
    <row r="27" spans="2:260" ht="20.100000000000001" customHeight="1">
      <c r="B27" s="479"/>
      <c r="C27" s="122"/>
      <c r="D27" s="123"/>
      <c r="E27" s="124"/>
      <c r="F27" s="123"/>
      <c r="G27" s="465">
        <f t="shared" si="9"/>
        <v>60</v>
      </c>
      <c r="H27" s="466" t="s">
        <v>64</v>
      </c>
      <c r="I27" s="464">
        <v>1</v>
      </c>
      <c r="J27" s="123"/>
      <c r="K27" s="97"/>
      <c r="L27" s="480"/>
      <c r="M27" s="188">
        <f t="shared" si="25"/>
        <v>0</v>
      </c>
      <c r="N27" s="189" t="str">
        <f t="shared" si="26"/>
        <v/>
      </c>
      <c r="O27" s="190" t="str">
        <f t="shared" si="27"/>
        <v/>
      </c>
      <c r="P27" s="190" t="str">
        <f t="shared" si="28"/>
        <v/>
      </c>
      <c r="Q27" s="191">
        <f t="shared" si="29"/>
        <v>0</v>
      </c>
      <c r="R27" s="191" t="str">
        <f t="shared" si="30"/>
        <v/>
      </c>
      <c r="S27" s="188" t="str">
        <f t="shared" si="31"/>
        <v/>
      </c>
      <c r="T27" s="192">
        <f t="shared" si="32"/>
        <v>0</v>
      </c>
      <c r="U27" s="366" t="s">
        <v>478</v>
      </c>
      <c r="V27" s="244"/>
      <c r="W27" s="259"/>
      <c r="X27" s="510" t="str">
        <f>IF(AND($B27='MATERIAL DATA'!$AK$4,$J27='MATERIAL DATA'!$O$7),  VLOOKUP('Scheme 1'!$D27,'Project Info'!$E$31:$N$42,7,FALSE)*'Scheme 1'!K27/1000,IFERROR((VLOOKUP($BH27,'Lifecycle Material Data'!$A$5:$L$67,7,FALSE))*$BM27/1000+VLOOKUP(IF('Project Info'!$C$15='MATERIAL DATA'!$AP$5,("Steel - Rebar - UK: UK CARES avg EPD"),("Steel - Rebar - Worldwide: world avg")),'Lifecycle Material Data'!$A$5:$L$67,7,FALSE)*$BL27/1000,""))</f>
        <v/>
      </c>
      <c r="Y27" s="510"/>
      <c r="Z27" s="510"/>
      <c r="AA27" s="510"/>
      <c r="AB27" s="510"/>
      <c r="AC27" s="510" t="s">
        <v>253</v>
      </c>
      <c r="AD27" s="527" t="e">
        <f>$G$32*GIA/850</f>
        <v>#DIV/0!</v>
      </c>
      <c r="AE27" s="510">
        <v>850</v>
      </c>
      <c r="AF27" s="510"/>
      <c r="AG27" s="510"/>
      <c r="AH27" s="532" t="str">
        <f>_xlfn.CONCAT('Scheme 1'!$F$3:$J$3, " - Element emission breakdown 
[tCO2e]")</f>
        <v>Scheme 1 - Element emission breakdown 
[tCO2e]</v>
      </c>
      <c r="AI27" s="510"/>
      <c r="AJ27" s="510"/>
      <c r="AK27" s="510"/>
      <c r="AL27" s="510"/>
      <c r="AM27" s="510"/>
      <c r="AN27" s="510"/>
      <c r="AO27" s="510"/>
      <c r="AP27" s="510"/>
      <c r="AQ27" s="513"/>
      <c r="AR27" s="513"/>
      <c r="AS27" s="513"/>
      <c r="AT27" s="513"/>
      <c r="AU27" s="513"/>
      <c r="AV27" s="513"/>
      <c r="AW27" s="513"/>
      <c r="AX27" s="513"/>
      <c r="AY27" s="513"/>
      <c r="AZ27" s="513"/>
      <c r="BA27" s="513"/>
      <c r="BB27" s="513"/>
      <c r="BC27" s="513"/>
      <c r="BD27" s="513"/>
      <c r="BE27" s="513"/>
      <c r="BF27" s="513"/>
      <c r="BG27" s="545" t="str">
        <f t="shared" si="10"/>
        <v>ER</v>
      </c>
      <c r="BH27" s="545" t="str">
        <f t="shared" si="11"/>
        <v xml:space="preserve"> -  - </v>
      </c>
      <c r="BI27" s="545" t="str">
        <f t="shared" si="12"/>
        <v>No_Reinforcement</v>
      </c>
      <c r="BJ27" s="546" t="e">
        <f>VLOOKUP(BH27,'Lifecycle Material Data'!$A$5:$G$67,4,FALSE)</f>
        <v>#N/A</v>
      </c>
      <c r="BK27" s="546">
        <f>IFERROR(VLOOKUP(L27,'Custom Data'!$N$16:$P$36,3,FALSE),0)</f>
        <v>0</v>
      </c>
      <c r="BL27" s="246">
        <f t="shared" si="13"/>
        <v>0</v>
      </c>
      <c r="BM27" s="526" t="str">
        <f t="shared" si="33"/>
        <v>ER</v>
      </c>
      <c r="BN27" s="510" t="str">
        <f>IFERROR(VLOOKUP($BH27,'Lifecycle Material Data'!$A$5:$L$67,9,FALSE)*($BM27/1000)+VLOOKUP('Project Info'!$C$15,'Lifecycle Material Data'!$A$5:$L$67,9,FALSE)*($BL27/1000),"")</f>
        <v/>
      </c>
      <c r="BO27" s="510" t="str">
        <f>IFERROR(VLOOKUP($BH27,'Lifecycle Material Data'!$A$5:$L$67,10,FALSE)*($BM27/1000)+VLOOKUP('Project Info'!$C$15,'Lifecycle Material Data'!$A$5:$L$67,10,FALSE)*($BL27/1000),"")</f>
        <v/>
      </c>
      <c r="BP27" s="510" t="str">
        <f t="shared" si="34"/>
        <v/>
      </c>
      <c r="BQ27" s="510" t="str">
        <f>IF($J27='MATERIAL DATA'!$O$5,$K27, IF($J27='MATERIAL DATA'!$O$6,$K27/(1000*'Scheme 1'!$BJ27),""))</f>
        <v/>
      </c>
      <c r="BR27" s="510" t="str">
        <f>IFERROR(((VLOOKUP($BH27,'Lifecycle Material Data'!$A$5:$L$67,6,FALSE))*$BM27/1000+VLOOKUP('Project Info'!$C$15,'Lifecycle Material Data'!$A$5:$L$67,6,FALSE)*$BL27/1000),"")</f>
        <v/>
      </c>
      <c r="BS27" s="510" t="str">
        <f>IFERROR((VLOOKUP($BH27,'Lifecycle Material Data'!$A$5:$L$67,7,FALSE)*$BM27/1000++VLOOKUP('Project Info'!$C$15,'Lifecycle Material Data'!$A$5:$L$67,7,FALSE)*$BL27/1000),"")</f>
        <v/>
      </c>
      <c r="BT27" s="510" t="str">
        <f>IFERROR(VLOOKUP($BH27,'Lifecycle Material Data'!$A$5:$L$67,8,FALSE)*SUM(BR27,BS27,BU27,BV27),"")</f>
        <v/>
      </c>
      <c r="BU27" s="285" t="str">
        <f>IFERROR((VLOOKUP($BH27,'Lifecycle Material Data'!$A$5:$L$67,11,FALSE)*$BM27/1000++VLOOKUP('Project Info'!$C$15,'Lifecycle Material Data'!$A$5:$L$67,11,FALSE)*$BL27/1000),"")</f>
        <v/>
      </c>
      <c r="BV27" s="510">
        <f>IFERROR(IF(OR($B27="Timber",$C27="Timber_EPD"),VLOOKUP($BH27,'LIFECYCLE MATERIAL DATA Master'!$A$10:$N$68,5,FALSE)*$BM27,0),"")/1000</f>
        <v>0</v>
      </c>
      <c r="BW27" s="510" t="str">
        <f>IFERROR((VLOOKUP($BH27,'Lifecycle Material Data'!$A$5:$M$67,12,FALSE)*$BM27/1000++VLOOKUP('Project Info'!$C$15,'Lifecycle Material Data'!$A$5:$L$67,12,FALSE)*$BL27/1000),"")</f>
        <v/>
      </c>
      <c r="BX27" s="510"/>
      <c r="BY27" s="285"/>
      <c r="BZ27" s="285"/>
      <c r="CA27" s="285"/>
      <c r="CB27" s="510">
        <f>IFERROR(1+VLOOKUP($BH27,'Lifecycle Material Data'!$A$5:$L$67,8,FALSE),0)</f>
        <v>0</v>
      </c>
      <c r="CC27" s="244">
        <f t="shared" si="14"/>
        <v>0</v>
      </c>
      <c r="CD27" s="505">
        <f t="shared" si="35"/>
        <v>0</v>
      </c>
      <c r="CE27" s="244">
        <f t="shared" si="15"/>
        <v>1</v>
      </c>
      <c r="CF27" s="244"/>
      <c r="CG27" s="510"/>
      <c r="CH27" s="510">
        <v>0</v>
      </c>
      <c r="CI27" s="510">
        <f t="shared" si="16"/>
        <v>0</v>
      </c>
      <c r="CJ27" s="510">
        <f t="shared" si="16"/>
        <v>0</v>
      </c>
      <c r="CK27" s="510">
        <f t="shared" si="40"/>
        <v>0</v>
      </c>
      <c r="CL27" s="510">
        <f t="shared" si="40"/>
        <v>0</v>
      </c>
      <c r="CM27" s="510">
        <f t="shared" si="40"/>
        <v>0</v>
      </c>
      <c r="CN27" s="510">
        <f t="shared" si="40"/>
        <v>0</v>
      </c>
      <c r="CO27" s="510">
        <f t="shared" si="40"/>
        <v>0</v>
      </c>
      <c r="CP27" s="510">
        <f t="shared" si="40"/>
        <v>0</v>
      </c>
      <c r="CQ27" s="510">
        <f t="shared" si="40"/>
        <v>0</v>
      </c>
      <c r="CR27" s="510">
        <f t="shared" si="40"/>
        <v>0</v>
      </c>
      <c r="CS27" s="510">
        <f t="shared" si="40"/>
        <v>0</v>
      </c>
      <c r="CT27" s="510">
        <f t="shared" si="40"/>
        <v>0</v>
      </c>
      <c r="CU27" s="510">
        <f t="shared" si="40"/>
        <v>0</v>
      </c>
      <c r="CV27" s="510">
        <f t="shared" si="40"/>
        <v>0</v>
      </c>
      <c r="CW27" s="510">
        <f t="shared" si="40"/>
        <v>0</v>
      </c>
      <c r="CX27" s="510">
        <f t="shared" si="40"/>
        <v>0</v>
      </c>
      <c r="CY27" s="510">
        <f t="shared" si="40"/>
        <v>0</v>
      </c>
      <c r="CZ27" s="510">
        <f t="shared" si="40"/>
        <v>0</v>
      </c>
      <c r="DA27" s="510">
        <f t="shared" si="36"/>
        <v>0</v>
      </c>
      <c r="DB27" s="510">
        <f t="shared" si="36"/>
        <v>0</v>
      </c>
      <c r="DC27" s="510">
        <f t="shared" si="36"/>
        <v>0</v>
      </c>
      <c r="DD27" s="510">
        <f t="shared" si="36"/>
        <v>0</v>
      </c>
      <c r="DE27" s="510">
        <f t="shared" si="36"/>
        <v>0</v>
      </c>
      <c r="DF27" s="510">
        <f t="shared" si="36"/>
        <v>0</v>
      </c>
      <c r="DG27" s="510">
        <f t="shared" si="36"/>
        <v>0</v>
      </c>
      <c r="DH27" s="510">
        <f t="shared" si="36"/>
        <v>0</v>
      </c>
      <c r="DI27" s="510">
        <f t="shared" si="36"/>
        <v>0</v>
      </c>
      <c r="DJ27" s="510">
        <f t="shared" si="36"/>
        <v>0</v>
      </c>
      <c r="DK27" s="510">
        <f t="shared" si="36"/>
        <v>0</v>
      </c>
      <c r="DL27" s="510">
        <f t="shared" si="36"/>
        <v>0</v>
      </c>
      <c r="DM27" s="510">
        <f t="shared" si="36"/>
        <v>0</v>
      </c>
      <c r="DN27" s="510">
        <f t="shared" si="36"/>
        <v>0</v>
      </c>
      <c r="DO27" s="510">
        <f t="shared" si="36"/>
        <v>0</v>
      </c>
      <c r="DP27" s="510">
        <f t="shared" si="41"/>
        <v>0</v>
      </c>
      <c r="DQ27" s="510">
        <f t="shared" si="41"/>
        <v>0</v>
      </c>
      <c r="DR27" s="510">
        <f t="shared" si="41"/>
        <v>0</v>
      </c>
      <c r="DS27" s="510">
        <f t="shared" si="41"/>
        <v>0</v>
      </c>
      <c r="DT27" s="510">
        <f t="shared" si="41"/>
        <v>0</v>
      </c>
      <c r="DU27" s="510">
        <f t="shared" si="41"/>
        <v>0</v>
      </c>
      <c r="DV27" s="510">
        <f t="shared" si="41"/>
        <v>0</v>
      </c>
      <c r="DW27" s="510">
        <f t="shared" si="41"/>
        <v>0</v>
      </c>
      <c r="DX27" s="510">
        <f t="shared" si="41"/>
        <v>0</v>
      </c>
      <c r="DY27" s="510">
        <f t="shared" si="41"/>
        <v>0</v>
      </c>
      <c r="DZ27" s="510">
        <f t="shared" si="41"/>
        <v>0</v>
      </c>
      <c r="EA27" s="510">
        <f t="shared" si="41"/>
        <v>0</v>
      </c>
      <c r="EB27" s="510">
        <f t="shared" si="41"/>
        <v>0</v>
      </c>
      <c r="EC27" s="510">
        <f t="shared" si="41"/>
        <v>0</v>
      </c>
      <c r="ED27" s="510">
        <f t="shared" si="41"/>
        <v>0</v>
      </c>
      <c r="EE27" s="510">
        <f t="shared" si="41"/>
        <v>0</v>
      </c>
      <c r="EF27" s="510">
        <f t="shared" si="37"/>
        <v>0</v>
      </c>
      <c r="EG27" s="510">
        <f t="shared" si="37"/>
        <v>0</v>
      </c>
      <c r="EH27" s="510">
        <f t="shared" si="37"/>
        <v>0</v>
      </c>
      <c r="EI27" s="510">
        <f t="shared" si="37"/>
        <v>0</v>
      </c>
      <c r="EJ27" s="510">
        <f t="shared" si="37"/>
        <v>0</v>
      </c>
      <c r="EK27" s="510">
        <f t="shared" si="37"/>
        <v>0</v>
      </c>
      <c r="EL27" s="510">
        <f t="shared" si="37"/>
        <v>0</v>
      </c>
      <c r="EM27" s="510">
        <f t="shared" si="37"/>
        <v>0</v>
      </c>
      <c r="EN27" s="510">
        <f t="shared" si="37"/>
        <v>0</v>
      </c>
      <c r="EO27" s="510">
        <f t="shared" si="37"/>
        <v>0</v>
      </c>
      <c r="EP27" s="510">
        <f t="shared" si="37"/>
        <v>0</v>
      </c>
      <c r="EQ27" s="510">
        <f t="shared" si="37"/>
        <v>0</v>
      </c>
      <c r="ER27" s="510">
        <f t="shared" si="37"/>
        <v>0</v>
      </c>
      <c r="ES27" s="510">
        <f t="shared" si="37"/>
        <v>0</v>
      </c>
      <c r="ET27" s="510">
        <f t="shared" si="37"/>
        <v>0</v>
      </c>
      <c r="EU27" s="510">
        <f t="shared" si="37"/>
        <v>0</v>
      </c>
      <c r="EV27" s="510">
        <f t="shared" si="42"/>
        <v>0</v>
      </c>
      <c r="EW27" s="510">
        <f t="shared" si="42"/>
        <v>0</v>
      </c>
      <c r="EX27" s="510">
        <f t="shared" si="42"/>
        <v>0</v>
      </c>
      <c r="EY27" s="510">
        <f t="shared" si="42"/>
        <v>0</v>
      </c>
      <c r="EZ27" s="510">
        <f t="shared" si="42"/>
        <v>0</v>
      </c>
      <c r="FA27" s="510">
        <f t="shared" si="42"/>
        <v>0</v>
      </c>
      <c r="FB27" s="510">
        <f t="shared" si="42"/>
        <v>0</v>
      </c>
      <c r="FC27" s="510">
        <f t="shared" si="42"/>
        <v>0</v>
      </c>
      <c r="FD27" s="510">
        <f t="shared" si="42"/>
        <v>0</v>
      </c>
      <c r="FE27" s="510">
        <f t="shared" si="42"/>
        <v>0</v>
      </c>
      <c r="FF27" s="510">
        <f t="shared" si="42"/>
        <v>0</v>
      </c>
      <c r="FG27" s="510">
        <f t="shared" si="42"/>
        <v>0</v>
      </c>
      <c r="FH27" s="510">
        <f t="shared" si="42"/>
        <v>0</v>
      </c>
      <c r="FI27" s="510">
        <f t="shared" si="42"/>
        <v>0</v>
      </c>
      <c r="FJ27" s="510">
        <f t="shared" si="42"/>
        <v>0</v>
      </c>
      <c r="FK27" s="510">
        <f t="shared" si="42"/>
        <v>0</v>
      </c>
      <c r="FL27" s="510">
        <f t="shared" si="38"/>
        <v>0</v>
      </c>
      <c r="FM27" s="510">
        <f t="shared" si="38"/>
        <v>0</v>
      </c>
      <c r="FN27" s="510">
        <f t="shared" si="38"/>
        <v>0</v>
      </c>
      <c r="FO27" s="510">
        <f t="shared" si="38"/>
        <v>0</v>
      </c>
      <c r="FP27" s="510">
        <f t="shared" si="38"/>
        <v>0</v>
      </c>
      <c r="FQ27" s="510">
        <f t="shared" si="38"/>
        <v>0</v>
      </c>
      <c r="FR27" s="510">
        <f t="shared" si="38"/>
        <v>0</v>
      </c>
      <c r="FS27" s="510">
        <f t="shared" si="38"/>
        <v>0</v>
      </c>
      <c r="FT27" s="510">
        <f t="shared" si="38"/>
        <v>0</v>
      </c>
      <c r="FU27" s="510">
        <f t="shared" si="38"/>
        <v>0</v>
      </c>
      <c r="FV27" s="510">
        <f t="shared" si="38"/>
        <v>0</v>
      </c>
      <c r="FW27" s="510">
        <f t="shared" si="38"/>
        <v>0</v>
      </c>
      <c r="FX27" s="510">
        <f t="shared" si="38"/>
        <v>0</v>
      </c>
      <c r="FY27" s="510">
        <f t="shared" si="38"/>
        <v>0</v>
      </c>
      <c r="FZ27" s="510">
        <f t="shared" si="38"/>
        <v>0</v>
      </c>
      <c r="GA27" s="510">
        <f t="shared" si="38"/>
        <v>0</v>
      </c>
      <c r="GB27" s="510">
        <f t="shared" si="43"/>
        <v>0</v>
      </c>
      <c r="GC27" s="510">
        <f t="shared" si="43"/>
        <v>0</v>
      </c>
      <c r="GD27" s="510">
        <f t="shared" si="43"/>
        <v>0</v>
      </c>
      <c r="GE27" s="510">
        <f t="shared" si="43"/>
        <v>0</v>
      </c>
      <c r="GF27" s="510">
        <f t="shared" si="43"/>
        <v>0</v>
      </c>
      <c r="GG27" s="510">
        <f t="shared" si="43"/>
        <v>0</v>
      </c>
      <c r="GH27" s="510">
        <f t="shared" si="43"/>
        <v>0</v>
      </c>
      <c r="GI27" s="510">
        <f t="shared" si="43"/>
        <v>0</v>
      </c>
      <c r="GJ27" s="510">
        <f t="shared" si="43"/>
        <v>0</v>
      </c>
      <c r="GK27" s="510">
        <f t="shared" si="43"/>
        <v>0</v>
      </c>
      <c r="GL27" s="510">
        <f t="shared" si="43"/>
        <v>0</v>
      </c>
      <c r="GM27" s="510">
        <f t="shared" si="43"/>
        <v>0</v>
      </c>
      <c r="GN27" s="510">
        <f t="shared" si="43"/>
        <v>0</v>
      </c>
      <c r="GO27" s="510">
        <f t="shared" si="43"/>
        <v>0</v>
      </c>
      <c r="GP27" s="510">
        <f t="shared" si="43"/>
        <v>0</v>
      </c>
      <c r="GQ27" s="510">
        <f t="shared" si="43"/>
        <v>0</v>
      </c>
      <c r="GR27" s="510">
        <f t="shared" si="39"/>
        <v>0</v>
      </c>
      <c r="GS27" s="510">
        <f t="shared" si="39"/>
        <v>0</v>
      </c>
      <c r="GT27" s="510">
        <f t="shared" si="39"/>
        <v>0</v>
      </c>
      <c r="GU27" s="510">
        <f t="shared" si="39"/>
        <v>0</v>
      </c>
      <c r="GV27" s="510">
        <f t="shared" si="39"/>
        <v>0</v>
      </c>
      <c r="GW27" s="510">
        <f t="shared" si="39"/>
        <v>0</v>
      </c>
      <c r="GX27" s="510">
        <f t="shared" si="39"/>
        <v>0</v>
      </c>
      <c r="GY27" s="510">
        <f t="shared" si="39"/>
        <v>0</v>
      </c>
      <c r="GZ27" s="510">
        <f t="shared" si="39"/>
        <v>0</v>
      </c>
      <c r="HA27" s="510">
        <f t="shared" si="39"/>
        <v>0</v>
      </c>
      <c r="HB27" s="106"/>
      <c r="HC27" s="106"/>
      <c r="HD27" s="106"/>
      <c r="HE27" s="106"/>
      <c r="HF27" s="513"/>
      <c r="HG27" s="513"/>
      <c r="HH27" s="513"/>
      <c r="HI27" s="513"/>
      <c r="HJ27" s="513"/>
      <c r="HK27" s="513"/>
      <c r="HL27" s="513"/>
      <c r="HM27" s="513"/>
      <c r="HN27" s="513"/>
      <c r="HO27" s="513"/>
      <c r="HP27" s="513"/>
      <c r="HQ27" s="513"/>
      <c r="HR27" s="513"/>
      <c r="HS27" s="513"/>
      <c r="HT27" s="513"/>
      <c r="HU27" s="513"/>
      <c r="HV27" s="513"/>
      <c r="HW27" s="513"/>
      <c r="HX27" s="513"/>
      <c r="HY27" s="513"/>
      <c r="HZ27" s="513"/>
      <c r="IA27" s="513"/>
      <c r="IB27" s="513"/>
      <c r="IC27" s="513"/>
      <c r="ID27" s="513"/>
      <c r="IE27" s="513"/>
      <c r="IF27" s="513"/>
      <c r="IG27" s="513"/>
      <c r="IH27" s="513"/>
      <c r="II27" s="513"/>
      <c r="IJ27" s="513"/>
      <c r="IK27" s="513"/>
      <c r="IL27" s="513"/>
      <c r="IM27" s="513"/>
      <c r="IN27" s="513"/>
      <c r="IO27" s="513"/>
      <c r="IP27" s="513"/>
      <c r="IQ27" s="513"/>
      <c r="IR27" s="513"/>
      <c r="IS27" s="513"/>
      <c r="IT27" s="513"/>
      <c r="IU27" s="513"/>
      <c r="IV27" s="513"/>
      <c r="IW27" s="513"/>
      <c r="IX27" s="513"/>
      <c r="IY27" s="513"/>
      <c r="IZ27" s="513"/>
    </row>
    <row r="28" spans="2:260" ht="20.100000000000001" customHeight="1">
      <c r="B28" s="481" t="str">
        <f>'MATERIAL DATA'!Q19</f>
        <v>1.1 Excavation-Foundation</v>
      </c>
      <c r="C28" s="129"/>
      <c r="D28" s="130"/>
      <c r="E28" s="131"/>
      <c r="F28" s="132"/>
      <c r="G28" s="132"/>
      <c r="H28" s="132"/>
      <c r="I28" s="132"/>
      <c r="J28" s="132" t="s">
        <v>334</v>
      </c>
      <c r="K28" s="133">
        <f>SUMIFS($BQ$6:$BQ$27,$BP$6:$BP$27,"Excavation")*'Project Info'!$C$17</f>
        <v>0</v>
      </c>
      <c r="L28" s="482"/>
      <c r="M28" s="188">
        <f t="shared" ref="M28:M29" si="44">IFERROR(SUM(N28:R28,T28),"")</f>
        <v>0</v>
      </c>
      <c r="N28" s="189"/>
      <c r="O28" s="190"/>
      <c r="P28" s="190">
        <f>IFERROR(((BM28*(Landfill_distance*'Custom Data'!$B$41/1000)*'Project Info'!$C$16)/1000),"")</f>
        <v>0</v>
      </c>
      <c r="Q28" s="191"/>
      <c r="R28" s="191"/>
      <c r="S28" s="188"/>
      <c r="T28" s="192"/>
      <c r="U28" s="98"/>
      <c r="V28" s="244"/>
      <c r="W28" s="259"/>
      <c r="X28" s="510"/>
      <c r="Y28" s="510"/>
      <c r="Z28" s="510"/>
      <c r="AA28" s="510"/>
      <c r="AB28" s="510"/>
      <c r="AC28" s="510" t="s">
        <v>254</v>
      </c>
      <c r="AD28" s="527" t="e">
        <f>$G$32*GIA/1700</f>
        <v>#DIV/0!</v>
      </c>
      <c r="AE28" s="510">
        <v>1700</v>
      </c>
      <c r="AF28" s="510"/>
      <c r="AG28" s="510"/>
      <c r="AH28" s="285"/>
      <c r="AI28" s="510"/>
      <c r="AJ28" s="510"/>
      <c r="AK28" s="510"/>
      <c r="AL28" s="510"/>
      <c r="AM28" s="510"/>
      <c r="AN28" s="510"/>
      <c r="AO28" s="510"/>
      <c r="AP28" s="510"/>
      <c r="AQ28" s="513"/>
      <c r="AR28" s="513"/>
      <c r="AS28" s="513"/>
      <c r="AT28" s="513"/>
      <c r="AU28" s="513"/>
      <c r="AV28" s="513"/>
      <c r="AW28" s="513"/>
      <c r="AX28" s="513"/>
      <c r="AY28" s="513"/>
      <c r="AZ28" s="513"/>
      <c r="BA28" s="513"/>
      <c r="BB28" s="513"/>
      <c r="BC28" s="513"/>
      <c r="BD28" s="513"/>
      <c r="BE28" s="513"/>
      <c r="BF28" s="513"/>
      <c r="BG28" s="545" t="str">
        <f>IF(B28="Concrete","C_",IF(B28="Steel","S_",IF(B28="Timber","T_",IF(B28="Other","O_",IF(B28="Custom EPD","E_",IF(B28="_","_"," "))))))</f>
        <v xml:space="preserve"> </v>
      </c>
      <c r="BJ28" s="546">
        <f>'Project Info'!$C$17/1000</f>
        <v>1.6</v>
      </c>
      <c r="BL28" s="246"/>
      <c r="BM28" s="533">
        <f xml:space="preserve"> $K28</f>
        <v>0</v>
      </c>
      <c r="BN28" s="510" t="str">
        <f>IFERROR(VLOOKUP($BH28,'Lifecycle Material Data'!$A$5:$L$67,9,FALSE)*($BM28/1000)+VLOOKUP('Project Info'!$C$15,'Lifecycle Material Data'!$A$5:$L$67,9,FALSE)*($BL28/1000),"")</f>
        <v/>
      </c>
      <c r="BO28" s="510" t="str">
        <f>IFERROR(VLOOKUP($BH28,'Lifecycle Material Data'!$A$5:$L$67,10,FALSE)*($BM28/1000)+VLOOKUP('Project Info'!$C$15,'Lifecycle Material Data'!$A$5:$L$67,10,FALSE)*($BL28/1000),"")</f>
        <v/>
      </c>
      <c r="BP28" s="510" t="str">
        <f t="shared" si="34"/>
        <v/>
      </c>
      <c r="BQ28" s="510">
        <f>IF($J28='MATERIAL DATA'!$O$5,$K28, IF($J28='MATERIAL DATA'!$O$6,$K28/(1000*'Scheme 1'!$BJ28),""))</f>
        <v>0</v>
      </c>
      <c r="BR28" s="510"/>
      <c r="BS28" s="510"/>
      <c r="BT28" s="510"/>
      <c r="BU28" s="285"/>
      <c r="BV28" s="510"/>
      <c r="BW28" s="510"/>
      <c r="BX28" s="510"/>
      <c r="BY28" s="285"/>
      <c r="BZ28" s="285"/>
      <c r="CA28" s="285"/>
      <c r="CB28" s="534"/>
      <c r="CC28" s="244"/>
      <c r="CD28" s="244"/>
      <c r="CE28" s="244"/>
      <c r="CF28" s="244"/>
      <c r="CG28" s="510" t="s">
        <v>539</v>
      </c>
      <c r="CH28" s="510">
        <f>SUM(CH6:CH27)</f>
        <v>0</v>
      </c>
      <c r="CI28" s="510">
        <f t="shared" ref="CI28:EU28" si="45">SUM(CI6:CI27)</f>
        <v>0</v>
      </c>
      <c r="CJ28" s="510">
        <f t="shared" si="45"/>
        <v>0</v>
      </c>
      <c r="CK28" s="510">
        <f t="shared" si="45"/>
        <v>0</v>
      </c>
      <c r="CL28" s="510">
        <f t="shared" si="45"/>
        <v>0</v>
      </c>
      <c r="CM28" s="510">
        <f t="shared" si="45"/>
        <v>0</v>
      </c>
      <c r="CN28" s="510">
        <f t="shared" si="45"/>
        <v>0</v>
      </c>
      <c r="CO28" s="510">
        <f t="shared" si="45"/>
        <v>0</v>
      </c>
      <c r="CP28" s="510">
        <f t="shared" si="45"/>
        <v>0</v>
      </c>
      <c r="CQ28" s="510">
        <f t="shared" si="45"/>
        <v>0</v>
      </c>
      <c r="CR28" s="510">
        <f t="shared" si="45"/>
        <v>0</v>
      </c>
      <c r="CS28" s="510">
        <f t="shared" si="45"/>
        <v>0</v>
      </c>
      <c r="CT28" s="510">
        <f t="shared" si="45"/>
        <v>0</v>
      </c>
      <c r="CU28" s="510">
        <f t="shared" si="45"/>
        <v>0</v>
      </c>
      <c r="CV28" s="510">
        <f t="shared" si="45"/>
        <v>0</v>
      </c>
      <c r="CW28" s="510">
        <f t="shared" si="45"/>
        <v>0</v>
      </c>
      <c r="CX28" s="510">
        <f t="shared" si="45"/>
        <v>0</v>
      </c>
      <c r="CY28" s="510">
        <f t="shared" si="45"/>
        <v>0</v>
      </c>
      <c r="CZ28" s="510">
        <f t="shared" si="45"/>
        <v>0</v>
      </c>
      <c r="DA28" s="510">
        <f t="shared" si="45"/>
        <v>0</v>
      </c>
      <c r="DB28" s="510">
        <f t="shared" si="45"/>
        <v>0</v>
      </c>
      <c r="DC28" s="510">
        <f t="shared" si="45"/>
        <v>0</v>
      </c>
      <c r="DD28" s="510">
        <f t="shared" si="45"/>
        <v>0</v>
      </c>
      <c r="DE28" s="510">
        <f t="shared" si="45"/>
        <v>0</v>
      </c>
      <c r="DF28" s="510">
        <f t="shared" si="45"/>
        <v>0</v>
      </c>
      <c r="DG28" s="510">
        <f t="shared" si="45"/>
        <v>0</v>
      </c>
      <c r="DH28" s="510">
        <f t="shared" si="45"/>
        <v>0</v>
      </c>
      <c r="DI28" s="510">
        <f t="shared" si="45"/>
        <v>0</v>
      </c>
      <c r="DJ28" s="510">
        <f t="shared" si="45"/>
        <v>0</v>
      </c>
      <c r="DK28" s="510">
        <f t="shared" si="45"/>
        <v>0</v>
      </c>
      <c r="DL28" s="510">
        <f t="shared" si="45"/>
        <v>0</v>
      </c>
      <c r="DM28" s="510">
        <f t="shared" si="45"/>
        <v>0</v>
      </c>
      <c r="DN28" s="510">
        <f t="shared" si="45"/>
        <v>0</v>
      </c>
      <c r="DO28" s="510">
        <f t="shared" si="45"/>
        <v>0</v>
      </c>
      <c r="DP28" s="510">
        <f t="shared" si="45"/>
        <v>0</v>
      </c>
      <c r="DQ28" s="510">
        <f t="shared" si="45"/>
        <v>0</v>
      </c>
      <c r="DR28" s="510">
        <f t="shared" si="45"/>
        <v>0</v>
      </c>
      <c r="DS28" s="510">
        <f t="shared" si="45"/>
        <v>0</v>
      </c>
      <c r="DT28" s="510">
        <f t="shared" si="45"/>
        <v>0</v>
      </c>
      <c r="DU28" s="510">
        <f t="shared" si="45"/>
        <v>0</v>
      </c>
      <c r="DV28" s="510">
        <f t="shared" si="45"/>
        <v>0</v>
      </c>
      <c r="DW28" s="510">
        <f t="shared" si="45"/>
        <v>0</v>
      </c>
      <c r="DX28" s="510">
        <f t="shared" si="45"/>
        <v>0</v>
      </c>
      <c r="DY28" s="510">
        <f t="shared" si="45"/>
        <v>0</v>
      </c>
      <c r="DZ28" s="510">
        <f t="shared" si="45"/>
        <v>0</v>
      </c>
      <c r="EA28" s="510">
        <f t="shared" si="45"/>
        <v>0</v>
      </c>
      <c r="EB28" s="510">
        <f t="shared" si="45"/>
        <v>0</v>
      </c>
      <c r="EC28" s="510">
        <f t="shared" si="45"/>
        <v>0</v>
      </c>
      <c r="ED28" s="510">
        <f t="shared" si="45"/>
        <v>0</v>
      </c>
      <c r="EE28" s="510">
        <f t="shared" si="45"/>
        <v>0</v>
      </c>
      <c r="EF28" s="510">
        <f t="shared" si="45"/>
        <v>0</v>
      </c>
      <c r="EG28" s="510">
        <f t="shared" si="45"/>
        <v>0</v>
      </c>
      <c r="EH28" s="510">
        <f t="shared" si="45"/>
        <v>0</v>
      </c>
      <c r="EI28" s="510">
        <f t="shared" si="45"/>
        <v>0</v>
      </c>
      <c r="EJ28" s="510">
        <f t="shared" si="45"/>
        <v>0</v>
      </c>
      <c r="EK28" s="510">
        <f t="shared" si="45"/>
        <v>0</v>
      </c>
      <c r="EL28" s="510">
        <f t="shared" si="45"/>
        <v>0</v>
      </c>
      <c r="EM28" s="510">
        <f t="shared" si="45"/>
        <v>0</v>
      </c>
      <c r="EN28" s="510">
        <f t="shared" si="45"/>
        <v>0</v>
      </c>
      <c r="EO28" s="510">
        <f t="shared" si="45"/>
        <v>0</v>
      </c>
      <c r="EP28" s="510">
        <f t="shared" si="45"/>
        <v>0</v>
      </c>
      <c r="EQ28" s="510">
        <f t="shared" si="45"/>
        <v>0</v>
      </c>
      <c r="ER28" s="510">
        <f t="shared" si="45"/>
        <v>0</v>
      </c>
      <c r="ES28" s="510">
        <f t="shared" si="45"/>
        <v>0</v>
      </c>
      <c r="ET28" s="510">
        <f t="shared" si="45"/>
        <v>0</v>
      </c>
      <c r="EU28" s="510">
        <f t="shared" si="45"/>
        <v>0</v>
      </c>
      <c r="EV28" s="510">
        <f t="shared" ref="EV28:HA28" si="46">SUM(EV6:EV27)</f>
        <v>0</v>
      </c>
      <c r="EW28" s="510">
        <f t="shared" si="46"/>
        <v>0</v>
      </c>
      <c r="EX28" s="510">
        <f t="shared" si="46"/>
        <v>0</v>
      </c>
      <c r="EY28" s="510">
        <f t="shared" si="46"/>
        <v>0</v>
      </c>
      <c r="EZ28" s="510">
        <f t="shared" si="46"/>
        <v>0</v>
      </c>
      <c r="FA28" s="510">
        <f t="shared" si="46"/>
        <v>0</v>
      </c>
      <c r="FB28" s="510">
        <f t="shared" si="46"/>
        <v>0</v>
      </c>
      <c r="FC28" s="510">
        <f t="shared" si="46"/>
        <v>0</v>
      </c>
      <c r="FD28" s="510">
        <f t="shared" si="46"/>
        <v>0</v>
      </c>
      <c r="FE28" s="510">
        <f t="shared" si="46"/>
        <v>0</v>
      </c>
      <c r="FF28" s="510">
        <f t="shared" si="46"/>
        <v>0</v>
      </c>
      <c r="FG28" s="510">
        <f t="shared" si="46"/>
        <v>0</v>
      </c>
      <c r="FH28" s="510">
        <f t="shared" si="46"/>
        <v>0</v>
      </c>
      <c r="FI28" s="510">
        <f t="shared" si="46"/>
        <v>0</v>
      </c>
      <c r="FJ28" s="510">
        <f t="shared" si="46"/>
        <v>0</v>
      </c>
      <c r="FK28" s="510">
        <f t="shared" si="46"/>
        <v>0</v>
      </c>
      <c r="FL28" s="510">
        <f t="shared" si="46"/>
        <v>0</v>
      </c>
      <c r="FM28" s="510">
        <f t="shared" si="46"/>
        <v>0</v>
      </c>
      <c r="FN28" s="510">
        <f t="shared" si="46"/>
        <v>0</v>
      </c>
      <c r="FO28" s="510">
        <f t="shared" si="46"/>
        <v>0</v>
      </c>
      <c r="FP28" s="510">
        <f t="shared" si="46"/>
        <v>0</v>
      </c>
      <c r="FQ28" s="510">
        <f t="shared" si="46"/>
        <v>0</v>
      </c>
      <c r="FR28" s="510">
        <f t="shared" si="46"/>
        <v>0</v>
      </c>
      <c r="FS28" s="510">
        <f t="shared" si="46"/>
        <v>0</v>
      </c>
      <c r="FT28" s="510">
        <f t="shared" si="46"/>
        <v>0</v>
      </c>
      <c r="FU28" s="510">
        <f t="shared" si="46"/>
        <v>0</v>
      </c>
      <c r="FV28" s="510">
        <f t="shared" si="46"/>
        <v>0</v>
      </c>
      <c r="FW28" s="510">
        <f t="shared" si="46"/>
        <v>0</v>
      </c>
      <c r="FX28" s="510">
        <f t="shared" si="46"/>
        <v>0</v>
      </c>
      <c r="FY28" s="510">
        <f t="shared" si="46"/>
        <v>0</v>
      </c>
      <c r="FZ28" s="510">
        <f t="shared" si="46"/>
        <v>0</v>
      </c>
      <c r="GA28" s="510">
        <f t="shared" si="46"/>
        <v>0</v>
      </c>
      <c r="GB28" s="510">
        <f t="shared" si="46"/>
        <v>0</v>
      </c>
      <c r="GC28" s="510">
        <f t="shared" si="46"/>
        <v>0</v>
      </c>
      <c r="GD28" s="510">
        <f t="shared" si="46"/>
        <v>0</v>
      </c>
      <c r="GE28" s="510">
        <f t="shared" si="46"/>
        <v>0</v>
      </c>
      <c r="GF28" s="510">
        <f t="shared" si="46"/>
        <v>0</v>
      </c>
      <c r="GG28" s="510">
        <f t="shared" si="46"/>
        <v>0</v>
      </c>
      <c r="GH28" s="510">
        <f t="shared" si="46"/>
        <v>0</v>
      </c>
      <c r="GI28" s="510">
        <f t="shared" si="46"/>
        <v>0</v>
      </c>
      <c r="GJ28" s="510">
        <f t="shared" si="46"/>
        <v>0</v>
      </c>
      <c r="GK28" s="510">
        <f t="shared" si="46"/>
        <v>0</v>
      </c>
      <c r="GL28" s="510">
        <f t="shared" si="46"/>
        <v>0</v>
      </c>
      <c r="GM28" s="510">
        <f t="shared" si="46"/>
        <v>0</v>
      </c>
      <c r="GN28" s="510">
        <f t="shared" si="46"/>
        <v>0</v>
      </c>
      <c r="GO28" s="510">
        <f t="shared" si="46"/>
        <v>0</v>
      </c>
      <c r="GP28" s="510">
        <f t="shared" si="46"/>
        <v>0</v>
      </c>
      <c r="GQ28" s="510">
        <f t="shared" si="46"/>
        <v>0</v>
      </c>
      <c r="GR28" s="510">
        <f t="shared" si="46"/>
        <v>0</v>
      </c>
      <c r="GS28" s="510">
        <f t="shared" si="46"/>
        <v>0</v>
      </c>
      <c r="GT28" s="510">
        <f t="shared" si="46"/>
        <v>0</v>
      </c>
      <c r="GU28" s="510">
        <f t="shared" si="46"/>
        <v>0</v>
      </c>
      <c r="GV28" s="510">
        <f t="shared" si="46"/>
        <v>0</v>
      </c>
      <c r="GW28" s="510">
        <f t="shared" si="46"/>
        <v>0</v>
      </c>
      <c r="GX28" s="510">
        <f t="shared" si="46"/>
        <v>0</v>
      </c>
      <c r="GY28" s="510">
        <f t="shared" si="46"/>
        <v>0</v>
      </c>
      <c r="GZ28" s="510">
        <f t="shared" si="46"/>
        <v>0</v>
      </c>
      <c r="HA28" s="510">
        <f t="shared" si="46"/>
        <v>0</v>
      </c>
      <c r="HB28" s="106"/>
      <c r="HC28" s="106"/>
      <c r="HD28" s="106"/>
      <c r="HE28" s="106"/>
      <c r="HF28" s="513"/>
      <c r="HG28" s="513"/>
      <c r="HH28" s="513"/>
      <c r="HI28" s="513"/>
      <c r="HJ28" s="513"/>
      <c r="HK28" s="513"/>
      <c r="HL28" s="513"/>
      <c r="HM28" s="513"/>
      <c r="HN28" s="513"/>
      <c r="HO28" s="513"/>
      <c r="HP28" s="513"/>
      <c r="HQ28" s="513"/>
      <c r="HR28" s="513"/>
      <c r="HS28" s="513"/>
      <c r="HT28" s="513"/>
      <c r="HU28" s="513"/>
      <c r="HV28" s="513"/>
      <c r="HW28" s="513"/>
      <c r="HX28" s="513"/>
      <c r="HY28" s="513"/>
      <c r="HZ28" s="513"/>
      <c r="IA28" s="513"/>
      <c r="IB28" s="513"/>
      <c r="IC28" s="513"/>
      <c r="ID28" s="513"/>
      <c r="IE28" s="513"/>
      <c r="IF28" s="513"/>
      <c r="IG28" s="513"/>
      <c r="IH28" s="513"/>
      <c r="II28" s="513"/>
      <c r="IJ28" s="513"/>
      <c r="IK28" s="513"/>
      <c r="IL28" s="513"/>
      <c r="IM28" s="513"/>
      <c r="IN28" s="513"/>
      <c r="IO28" s="513"/>
      <c r="IP28" s="513"/>
      <c r="IQ28" s="513"/>
      <c r="IR28" s="513"/>
      <c r="IS28" s="513"/>
      <c r="IT28" s="513"/>
      <c r="IU28" s="513"/>
      <c r="IV28" s="513"/>
      <c r="IW28" s="513"/>
      <c r="IX28" s="513"/>
      <c r="IY28" s="513"/>
      <c r="IZ28" s="513"/>
    </row>
    <row r="29" spans="2:260" ht="20.100000000000001" customHeight="1" thickBot="1">
      <c r="B29" s="483" t="str">
        <f>'MATERIAL DATA'!Q20</f>
        <v>1.1 Excavation-Other</v>
      </c>
      <c r="C29" s="484"/>
      <c r="D29" s="484"/>
      <c r="E29" s="485"/>
      <c r="F29" s="486"/>
      <c r="G29" s="487"/>
      <c r="H29" s="487"/>
      <c r="I29" s="487"/>
      <c r="J29" s="486"/>
      <c r="K29" s="488"/>
      <c r="L29" s="489"/>
      <c r="M29" s="490">
        <f t="shared" si="44"/>
        <v>0</v>
      </c>
      <c r="N29" s="491"/>
      <c r="O29" s="492"/>
      <c r="P29" s="492" t="str">
        <f>IFERROR(((BM29*(Landfill_distance*'Custom Data'!$B$41/1000)*'Project Info'!$C$16)/1000),"")</f>
        <v/>
      </c>
      <c r="Q29" s="493"/>
      <c r="R29" s="493"/>
      <c r="S29" s="490"/>
      <c r="T29" s="494"/>
      <c r="U29" s="98"/>
      <c r="V29" s="244"/>
      <c r="W29" s="259"/>
      <c r="X29" s="510"/>
      <c r="Y29" s="510"/>
      <c r="Z29" s="510"/>
      <c r="AA29" s="510"/>
      <c r="AB29" s="510"/>
      <c r="AC29" s="510" t="s">
        <v>255</v>
      </c>
      <c r="AD29" s="527" t="e">
        <f>$G$32*GIA/3090</f>
        <v>#DIV/0!</v>
      </c>
      <c r="AE29" s="510">
        <v>3090</v>
      </c>
      <c r="AF29" s="510"/>
      <c r="AG29" s="510"/>
      <c r="AH29" s="285"/>
      <c r="AI29" s="510"/>
      <c r="AJ29" s="510"/>
      <c r="AK29" s="510"/>
      <c r="AL29" s="510"/>
      <c r="AM29" s="510"/>
      <c r="AN29" s="510"/>
      <c r="AO29" s="510"/>
      <c r="AP29" s="510"/>
      <c r="AQ29" s="513"/>
      <c r="AR29" s="513"/>
      <c r="AS29" s="513"/>
      <c r="AT29" s="513"/>
      <c r="AU29" s="513"/>
      <c r="AV29" s="513"/>
      <c r="AW29" s="513"/>
      <c r="AX29" s="513"/>
      <c r="AY29" s="513"/>
      <c r="AZ29" s="513"/>
      <c r="BA29" s="513"/>
      <c r="BB29" s="513"/>
      <c r="BC29" s="513"/>
      <c r="BD29" s="513"/>
      <c r="BE29" s="513"/>
      <c r="BF29" s="513"/>
      <c r="BG29" s="545"/>
      <c r="BJ29" s="546">
        <f>'Project Info'!$C$17/1000</f>
        <v>1.6</v>
      </c>
      <c r="BL29" s="246"/>
      <c r="BM29" s="533" t="str">
        <f>IF(J29="VOLUME [m3]", $K29*'Project Info'!C$17, IF(J29="MASS [kg]", $K29, ""))</f>
        <v/>
      </c>
      <c r="BN29" s="510" t="str">
        <f>IFERROR(VLOOKUP($BH29,'Lifecycle Material Data'!$A$5:$L$67,9,FALSE)*($BM29/1000)+VLOOKUP('Project Info'!$C$15,'Lifecycle Material Data'!$A$5:$L$67,9,FALSE)*($BL29/1000),"")</f>
        <v/>
      </c>
      <c r="BO29" s="510" t="str">
        <f>IFERROR(VLOOKUP($BH29,'Lifecycle Material Data'!$A$5:$L$67,10,FALSE)*($BM29/1000)+VLOOKUP('Project Info'!$C$15,'Lifecycle Material Data'!$A$5:$L$67,10,FALSE)*($BL29/1000),"")</f>
        <v/>
      </c>
      <c r="BP29" s="510" t="str">
        <f t="shared" si="34"/>
        <v/>
      </c>
      <c r="BQ29" s="510" t="str">
        <f>IF($J29='MATERIAL DATA'!$O$5,$K29, IF($J29='MATERIAL DATA'!$O$6,$K29/(1000*'Scheme 1'!$BJ29),""))</f>
        <v/>
      </c>
      <c r="BR29" s="510"/>
      <c r="BS29" s="510"/>
      <c r="BT29" s="510"/>
      <c r="BU29" s="285"/>
      <c r="BV29" s="510"/>
      <c r="BW29" s="510"/>
      <c r="BX29" s="510"/>
      <c r="BY29" s="285"/>
      <c r="BZ29" s="285"/>
      <c r="CA29" s="285"/>
      <c r="CB29" s="534"/>
      <c r="CC29" s="244"/>
      <c r="CD29" s="244"/>
      <c r="CE29" s="244"/>
      <c r="CF29" s="244"/>
      <c r="CG29" s="510" t="s">
        <v>16</v>
      </c>
      <c r="CH29" s="510">
        <v>0</v>
      </c>
      <c r="CI29" s="527">
        <f>AK8+AK13</f>
        <v>0</v>
      </c>
      <c r="CJ29" s="510">
        <f>CI29+AK9+AK14</f>
        <v>0</v>
      </c>
      <c r="CK29" s="510">
        <f>CJ29+AK10+AK15+AK18</f>
        <v>0</v>
      </c>
      <c r="CL29" s="510">
        <f t="shared" ref="CL29:DQ29" si="47">(IF(CL$5=DESIGN_LIFE,CK29+$AK$17+$AK$19+$AK$20+$AK$21+$AK$22+$AK$12,CK29))</f>
        <v>0</v>
      </c>
      <c r="CM29" s="510">
        <f t="shared" si="47"/>
        <v>0</v>
      </c>
      <c r="CN29" s="510">
        <f t="shared" si="47"/>
        <v>0</v>
      </c>
      <c r="CO29" s="510">
        <f t="shared" si="47"/>
        <v>0</v>
      </c>
      <c r="CP29" s="510">
        <f t="shared" si="47"/>
        <v>0</v>
      </c>
      <c r="CQ29" s="510">
        <f t="shared" si="47"/>
        <v>0</v>
      </c>
      <c r="CR29" s="510">
        <f t="shared" si="47"/>
        <v>0</v>
      </c>
      <c r="CS29" s="510">
        <f t="shared" si="47"/>
        <v>0</v>
      </c>
      <c r="CT29" s="510">
        <f t="shared" si="47"/>
        <v>0</v>
      </c>
      <c r="CU29" s="510">
        <f t="shared" si="47"/>
        <v>0</v>
      </c>
      <c r="CV29" s="510">
        <f t="shared" si="47"/>
        <v>0</v>
      </c>
      <c r="CW29" s="510">
        <f t="shared" si="47"/>
        <v>0</v>
      </c>
      <c r="CX29" s="510">
        <f t="shared" si="47"/>
        <v>0</v>
      </c>
      <c r="CY29" s="510">
        <f t="shared" si="47"/>
        <v>0</v>
      </c>
      <c r="CZ29" s="510">
        <f t="shared" si="47"/>
        <v>0</v>
      </c>
      <c r="DA29" s="510">
        <f t="shared" si="47"/>
        <v>0</v>
      </c>
      <c r="DB29" s="510">
        <f t="shared" si="47"/>
        <v>0</v>
      </c>
      <c r="DC29" s="510">
        <f t="shared" si="47"/>
        <v>0</v>
      </c>
      <c r="DD29" s="510">
        <f t="shared" si="47"/>
        <v>0</v>
      </c>
      <c r="DE29" s="510">
        <f t="shared" si="47"/>
        <v>0</v>
      </c>
      <c r="DF29" s="510">
        <f t="shared" si="47"/>
        <v>0</v>
      </c>
      <c r="DG29" s="510">
        <f t="shared" si="47"/>
        <v>0</v>
      </c>
      <c r="DH29" s="510">
        <f t="shared" si="47"/>
        <v>0</v>
      </c>
      <c r="DI29" s="510">
        <f t="shared" si="47"/>
        <v>0</v>
      </c>
      <c r="DJ29" s="510">
        <f t="shared" si="47"/>
        <v>0</v>
      </c>
      <c r="DK29" s="510">
        <f t="shared" si="47"/>
        <v>0</v>
      </c>
      <c r="DL29" s="510">
        <f t="shared" si="47"/>
        <v>0</v>
      </c>
      <c r="DM29" s="510">
        <f t="shared" si="47"/>
        <v>0</v>
      </c>
      <c r="DN29" s="510">
        <f t="shared" si="47"/>
        <v>0</v>
      </c>
      <c r="DO29" s="510">
        <f t="shared" si="47"/>
        <v>0</v>
      </c>
      <c r="DP29" s="510">
        <f t="shared" si="47"/>
        <v>0</v>
      </c>
      <c r="DQ29" s="510">
        <f t="shared" si="47"/>
        <v>0</v>
      </c>
      <c r="DR29" s="510">
        <f t="shared" ref="DR29:EW29" si="48">(IF(DR$5=DESIGN_LIFE,DQ29+$AK$17+$AK$19+$AK$20+$AK$21+$AK$22+$AK$12,DQ29))</f>
        <v>0</v>
      </c>
      <c r="DS29" s="510">
        <f t="shared" si="48"/>
        <v>0</v>
      </c>
      <c r="DT29" s="510">
        <f t="shared" si="48"/>
        <v>0</v>
      </c>
      <c r="DU29" s="510">
        <f t="shared" si="48"/>
        <v>0</v>
      </c>
      <c r="DV29" s="510">
        <f t="shared" si="48"/>
        <v>0</v>
      </c>
      <c r="DW29" s="510">
        <f t="shared" si="48"/>
        <v>0</v>
      </c>
      <c r="DX29" s="510">
        <f t="shared" si="48"/>
        <v>0</v>
      </c>
      <c r="DY29" s="510">
        <f t="shared" si="48"/>
        <v>0</v>
      </c>
      <c r="DZ29" s="510">
        <f t="shared" si="48"/>
        <v>0</v>
      </c>
      <c r="EA29" s="510">
        <f t="shared" si="48"/>
        <v>0</v>
      </c>
      <c r="EB29" s="510">
        <f t="shared" si="48"/>
        <v>0</v>
      </c>
      <c r="EC29" s="510">
        <f t="shared" si="48"/>
        <v>0</v>
      </c>
      <c r="ED29" s="510">
        <f t="shared" si="48"/>
        <v>0</v>
      </c>
      <c r="EE29" s="510">
        <f t="shared" si="48"/>
        <v>0</v>
      </c>
      <c r="EF29" s="510">
        <f t="shared" si="48"/>
        <v>0</v>
      </c>
      <c r="EG29" s="510">
        <f t="shared" si="48"/>
        <v>0</v>
      </c>
      <c r="EH29" s="510">
        <f t="shared" si="48"/>
        <v>0</v>
      </c>
      <c r="EI29" s="510">
        <f t="shared" si="48"/>
        <v>0</v>
      </c>
      <c r="EJ29" s="510">
        <f t="shared" si="48"/>
        <v>0</v>
      </c>
      <c r="EK29" s="510">
        <f t="shared" si="48"/>
        <v>0</v>
      </c>
      <c r="EL29" s="510">
        <f t="shared" si="48"/>
        <v>0</v>
      </c>
      <c r="EM29" s="510">
        <f t="shared" si="48"/>
        <v>0</v>
      </c>
      <c r="EN29" s="510">
        <f t="shared" si="48"/>
        <v>0</v>
      </c>
      <c r="EO29" s="510">
        <f t="shared" si="48"/>
        <v>0</v>
      </c>
      <c r="EP29" s="510">
        <f t="shared" si="48"/>
        <v>0</v>
      </c>
      <c r="EQ29" s="510">
        <f t="shared" si="48"/>
        <v>0</v>
      </c>
      <c r="ER29" s="510">
        <f t="shared" si="48"/>
        <v>0</v>
      </c>
      <c r="ES29" s="510">
        <f t="shared" si="48"/>
        <v>0</v>
      </c>
      <c r="ET29" s="510">
        <f t="shared" si="48"/>
        <v>0</v>
      </c>
      <c r="EU29" s="510">
        <f t="shared" si="48"/>
        <v>0</v>
      </c>
      <c r="EV29" s="510">
        <f t="shared" si="48"/>
        <v>0</v>
      </c>
      <c r="EW29" s="510">
        <f t="shared" si="48"/>
        <v>0</v>
      </c>
      <c r="EX29" s="510">
        <f t="shared" ref="EX29:GC29" si="49">(IF(EX$5=DESIGN_LIFE,EW29+$AK$17+$AK$19+$AK$20+$AK$21+$AK$22+$AK$12,EW29))</f>
        <v>0</v>
      </c>
      <c r="EY29" s="510">
        <f t="shared" si="49"/>
        <v>0</v>
      </c>
      <c r="EZ29" s="510">
        <f t="shared" si="49"/>
        <v>0</v>
      </c>
      <c r="FA29" s="510">
        <f t="shared" si="49"/>
        <v>0</v>
      </c>
      <c r="FB29" s="510">
        <f t="shared" si="49"/>
        <v>0</v>
      </c>
      <c r="FC29" s="510">
        <f t="shared" si="49"/>
        <v>0</v>
      </c>
      <c r="FD29" s="510">
        <f t="shared" si="49"/>
        <v>0</v>
      </c>
      <c r="FE29" s="510">
        <f t="shared" si="49"/>
        <v>0</v>
      </c>
      <c r="FF29" s="510">
        <f t="shared" si="49"/>
        <v>0</v>
      </c>
      <c r="FG29" s="510">
        <f t="shared" si="49"/>
        <v>0</v>
      </c>
      <c r="FH29" s="510">
        <f t="shared" si="49"/>
        <v>0</v>
      </c>
      <c r="FI29" s="510">
        <f t="shared" si="49"/>
        <v>0</v>
      </c>
      <c r="FJ29" s="510">
        <f t="shared" si="49"/>
        <v>0</v>
      </c>
      <c r="FK29" s="510">
        <f t="shared" si="49"/>
        <v>0</v>
      </c>
      <c r="FL29" s="510">
        <f t="shared" si="49"/>
        <v>0</v>
      </c>
      <c r="FM29" s="510">
        <f t="shared" si="49"/>
        <v>0</v>
      </c>
      <c r="FN29" s="510">
        <f t="shared" si="49"/>
        <v>0</v>
      </c>
      <c r="FO29" s="510">
        <f t="shared" si="49"/>
        <v>0</v>
      </c>
      <c r="FP29" s="510">
        <f t="shared" si="49"/>
        <v>0</v>
      </c>
      <c r="FQ29" s="510">
        <f t="shared" si="49"/>
        <v>0</v>
      </c>
      <c r="FR29" s="510">
        <f t="shared" si="49"/>
        <v>0</v>
      </c>
      <c r="FS29" s="510">
        <f t="shared" si="49"/>
        <v>0</v>
      </c>
      <c r="FT29" s="510">
        <f t="shared" si="49"/>
        <v>0</v>
      </c>
      <c r="FU29" s="510">
        <f t="shared" si="49"/>
        <v>0</v>
      </c>
      <c r="FV29" s="510">
        <f t="shared" si="49"/>
        <v>0</v>
      </c>
      <c r="FW29" s="510">
        <f t="shared" si="49"/>
        <v>0</v>
      </c>
      <c r="FX29" s="510">
        <f t="shared" si="49"/>
        <v>0</v>
      </c>
      <c r="FY29" s="510">
        <f t="shared" si="49"/>
        <v>0</v>
      </c>
      <c r="FZ29" s="510">
        <f t="shared" si="49"/>
        <v>0</v>
      </c>
      <c r="GA29" s="510">
        <f t="shared" si="49"/>
        <v>0</v>
      </c>
      <c r="GB29" s="510">
        <f t="shared" si="49"/>
        <v>0</v>
      </c>
      <c r="GC29" s="510">
        <f t="shared" si="49"/>
        <v>0</v>
      </c>
      <c r="GD29" s="510">
        <f t="shared" ref="GD29:HA29" si="50">(IF(GD$5=DESIGN_LIFE,GC29+$AK$17+$AK$19+$AK$20+$AK$21+$AK$22+$AK$12,GC29))</f>
        <v>0</v>
      </c>
      <c r="GE29" s="510">
        <f t="shared" si="50"/>
        <v>0</v>
      </c>
      <c r="GF29" s="510">
        <f t="shared" si="50"/>
        <v>0</v>
      </c>
      <c r="GG29" s="510">
        <f t="shared" si="50"/>
        <v>0</v>
      </c>
      <c r="GH29" s="510">
        <f t="shared" si="50"/>
        <v>0</v>
      </c>
      <c r="GI29" s="510">
        <f t="shared" si="50"/>
        <v>0</v>
      </c>
      <c r="GJ29" s="510">
        <f t="shared" si="50"/>
        <v>0</v>
      </c>
      <c r="GK29" s="510">
        <f t="shared" si="50"/>
        <v>0</v>
      </c>
      <c r="GL29" s="510">
        <f t="shared" si="50"/>
        <v>0</v>
      </c>
      <c r="GM29" s="510">
        <f t="shared" si="50"/>
        <v>0</v>
      </c>
      <c r="GN29" s="510">
        <f t="shared" si="50"/>
        <v>0</v>
      </c>
      <c r="GO29" s="510">
        <f t="shared" si="50"/>
        <v>0</v>
      </c>
      <c r="GP29" s="510">
        <f t="shared" si="50"/>
        <v>0</v>
      </c>
      <c r="GQ29" s="510">
        <f t="shared" si="50"/>
        <v>0</v>
      </c>
      <c r="GR29" s="510">
        <f t="shared" si="50"/>
        <v>0</v>
      </c>
      <c r="GS29" s="510">
        <f t="shared" si="50"/>
        <v>0</v>
      </c>
      <c r="GT29" s="510">
        <f t="shared" si="50"/>
        <v>0</v>
      </c>
      <c r="GU29" s="510">
        <f t="shared" si="50"/>
        <v>0</v>
      </c>
      <c r="GV29" s="510">
        <f t="shared" si="50"/>
        <v>0</v>
      </c>
      <c r="GW29" s="510">
        <f t="shared" si="50"/>
        <v>0</v>
      </c>
      <c r="GX29" s="510">
        <f t="shared" si="50"/>
        <v>0</v>
      </c>
      <c r="GY29" s="510">
        <f t="shared" si="50"/>
        <v>0</v>
      </c>
      <c r="GZ29" s="510">
        <f t="shared" si="50"/>
        <v>0</v>
      </c>
      <c r="HA29" s="510">
        <f t="shared" si="50"/>
        <v>0</v>
      </c>
      <c r="HB29" s="106"/>
      <c r="HC29" s="106"/>
      <c r="HD29" s="106"/>
      <c r="HE29" s="106"/>
      <c r="HF29" s="513"/>
      <c r="HG29" s="513"/>
      <c r="HH29" s="513"/>
      <c r="HI29" s="513"/>
      <c r="HJ29" s="513"/>
      <c r="HK29" s="513"/>
      <c r="HL29" s="513"/>
      <c r="HM29" s="513"/>
      <c r="HN29" s="513"/>
      <c r="HO29" s="513"/>
      <c r="HP29" s="513"/>
      <c r="HQ29" s="513"/>
      <c r="HR29" s="513"/>
      <c r="HS29" s="513"/>
      <c r="HT29" s="513"/>
      <c r="HU29" s="513"/>
      <c r="HV29" s="513"/>
      <c r="HW29" s="513"/>
      <c r="HX29" s="513"/>
      <c r="HY29" s="513"/>
      <c r="HZ29" s="513"/>
      <c r="IA29" s="513"/>
      <c r="IB29" s="513"/>
      <c r="IC29" s="513"/>
      <c r="ID29" s="513"/>
      <c r="IE29" s="513"/>
      <c r="IF29" s="513"/>
      <c r="IG29" s="513"/>
      <c r="IH29" s="513"/>
      <c r="II29" s="513"/>
      <c r="IJ29" s="513"/>
      <c r="IK29" s="513"/>
      <c r="IL29" s="513"/>
      <c r="IM29" s="513"/>
      <c r="IN29" s="513"/>
      <c r="IO29" s="513"/>
      <c r="IP29" s="513"/>
      <c r="IQ29" s="513"/>
      <c r="IR29" s="513"/>
      <c r="IS29" s="513"/>
      <c r="IT29" s="513"/>
      <c r="IU29" s="513"/>
      <c r="IV29" s="513"/>
      <c r="IW29" s="513"/>
      <c r="IX29" s="513"/>
      <c r="IY29" s="513"/>
      <c r="IZ29" s="513"/>
    </row>
    <row r="30" spans="2:260" ht="20.100000000000001" customHeight="1" thickBot="1">
      <c r="B30" s="292"/>
      <c r="C30" s="292"/>
      <c r="D30" s="292"/>
      <c r="E30" s="292"/>
      <c r="F30" s="292"/>
      <c r="G30" s="292"/>
      <c r="H30" s="292"/>
      <c r="I30" s="292"/>
      <c r="J30" s="292"/>
      <c r="K30" s="292"/>
      <c r="L30" s="295"/>
      <c r="M30" s="296"/>
      <c r="N30" s="296"/>
      <c r="O30" s="296"/>
      <c r="P30" s="296"/>
      <c r="Q30" s="296"/>
      <c r="R30" s="296"/>
      <c r="S30" s="302"/>
      <c r="T30" s="302"/>
      <c r="U30" s="244"/>
      <c r="V30" s="244"/>
      <c r="W30" s="510"/>
      <c r="X30" s="514"/>
      <c r="Y30" s="510"/>
      <c r="Z30" s="510"/>
      <c r="AA30" s="510"/>
      <c r="AB30" s="510"/>
      <c r="AC30" s="510" t="s">
        <v>256</v>
      </c>
      <c r="AD30" s="510"/>
      <c r="AE30" s="527">
        <f>F32*1000</f>
        <v>0</v>
      </c>
      <c r="AF30" s="510"/>
      <c r="AG30" s="510"/>
      <c r="AH30" s="285"/>
      <c r="AI30" s="510"/>
      <c r="AJ30" s="510"/>
      <c r="AK30" s="510"/>
      <c r="AL30" s="510"/>
      <c r="AM30" s="510"/>
      <c r="AN30" s="510"/>
      <c r="AO30" s="510"/>
      <c r="AP30" s="510"/>
      <c r="AQ30" s="513"/>
      <c r="AR30" s="513"/>
      <c r="AS30" s="513"/>
      <c r="AT30" s="513"/>
      <c r="AU30" s="513"/>
      <c r="AV30" s="513"/>
      <c r="AW30" s="513"/>
      <c r="AX30" s="513"/>
      <c r="AY30" s="513"/>
      <c r="AZ30" s="513"/>
      <c r="BA30" s="513"/>
      <c r="BB30" s="513"/>
      <c r="BC30" s="513"/>
      <c r="BD30" s="513"/>
      <c r="BE30" s="513"/>
      <c r="BF30" s="513"/>
      <c r="BG30" s="545"/>
      <c r="BJ30" s="588"/>
      <c r="BK30" s="589"/>
      <c r="BL30" s="246"/>
      <c r="BM30" s="536"/>
      <c r="BN30" s="510"/>
      <c r="BO30" s="510"/>
      <c r="BP30" s="510"/>
      <c r="BQ30" s="510"/>
      <c r="BR30" s="510"/>
      <c r="BS30" s="510"/>
      <c r="BT30" s="510"/>
      <c r="BU30" s="285"/>
      <c r="BV30" s="510"/>
      <c r="BW30" s="510"/>
      <c r="BX30" s="510"/>
      <c r="BY30" s="285"/>
      <c r="BZ30" s="285"/>
      <c r="CA30" s="285"/>
      <c r="CB30" s="534"/>
      <c r="CC30" s="244"/>
      <c r="CD30" s="244"/>
      <c r="CE30" s="244"/>
      <c r="CF30" s="244"/>
      <c r="CG30" s="510" t="s">
        <v>540</v>
      </c>
      <c r="CH30" s="510">
        <f>SUM(CH28:CH29)</f>
        <v>0</v>
      </c>
      <c r="CI30" s="510">
        <f t="shared" ref="CI30:ET30" si="51">SUM(CI28:CI29)</f>
        <v>0</v>
      </c>
      <c r="CJ30" s="510">
        <f t="shared" si="51"/>
        <v>0</v>
      </c>
      <c r="CK30" s="510">
        <f t="shared" si="51"/>
        <v>0</v>
      </c>
      <c r="CL30" s="510">
        <f t="shared" si="51"/>
        <v>0</v>
      </c>
      <c r="CM30" s="510">
        <f t="shared" si="51"/>
        <v>0</v>
      </c>
      <c r="CN30" s="510">
        <f t="shared" si="51"/>
        <v>0</v>
      </c>
      <c r="CO30" s="510">
        <f t="shared" si="51"/>
        <v>0</v>
      </c>
      <c r="CP30" s="510">
        <f t="shared" si="51"/>
        <v>0</v>
      </c>
      <c r="CQ30" s="510">
        <f t="shared" si="51"/>
        <v>0</v>
      </c>
      <c r="CR30" s="510">
        <f t="shared" si="51"/>
        <v>0</v>
      </c>
      <c r="CS30" s="510">
        <f t="shared" si="51"/>
        <v>0</v>
      </c>
      <c r="CT30" s="510">
        <f t="shared" si="51"/>
        <v>0</v>
      </c>
      <c r="CU30" s="510">
        <f t="shared" si="51"/>
        <v>0</v>
      </c>
      <c r="CV30" s="510">
        <f t="shared" si="51"/>
        <v>0</v>
      </c>
      <c r="CW30" s="510">
        <f t="shared" si="51"/>
        <v>0</v>
      </c>
      <c r="CX30" s="510">
        <f t="shared" si="51"/>
        <v>0</v>
      </c>
      <c r="CY30" s="510">
        <f t="shared" si="51"/>
        <v>0</v>
      </c>
      <c r="CZ30" s="510">
        <f t="shared" si="51"/>
        <v>0</v>
      </c>
      <c r="DA30" s="510">
        <f t="shared" si="51"/>
        <v>0</v>
      </c>
      <c r="DB30" s="510">
        <f t="shared" si="51"/>
        <v>0</v>
      </c>
      <c r="DC30" s="510">
        <f t="shared" si="51"/>
        <v>0</v>
      </c>
      <c r="DD30" s="510">
        <f t="shared" si="51"/>
        <v>0</v>
      </c>
      <c r="DE30" s="510">
        <f t="shared" si="51"/>
        <v>0</v>
      </c>
      <c r="DF30" s="510">
        <f t="shared" si="51"/>
        <v>0</v>
      </c>
      <c r="DG30" s="510">
        <f t="shared" si="51"/>
        <v>0</v>
      </c>
      <c r="DH30" s="510">
        <f t="shared" si="51"/>
        <v>0</v>
      </c>
      <c r="DI30" s="510">
        <f t="shared" si="51"/>
        <v>0</v>
      </c>
      <c r="DJ30" s="510">
        <f t="shared" si="51"/>
        <v>0</v>
      </c>
      <c r="DK30" s="510">
        <f t="shared" si="51"/>
        <v>0</v>
      </c>
      <c r="DL30" s="510">
        <f t="shared" si="51"/>
        <v>0</v>
      </c>
      <c r="DM30" s="510">
        <f t="shared" si="51"/>
        <v>0</v>
      </c>
      <c r="DN30" s="510">
        <f t="shared" si="51"/>
        <v>0</v>
      </c>
      <c r="DO30" s="510">
        <f t="shared" si="51"/>
        <v>0</v>
      </c>
      <c r="DP30" s="510">
        <f t="shared" si="51"/>
        <v>0</v>
      </c>
      <c r="DQ30" s="510">
        <f t="shared" si="51"/>
        <v>0</v>
      </c>
      <c r="DR30" s="510">
        <f t="shared" si="51"/>
        <v>0</v>
      </c>
      <c r="DS30" s="510">
        <f t="shared" si="51"/>
        <v>0</v>
      </c>
      <c r="DT30" s="510">
        <f t="shared" si="51"/>
        <v>0</v>
      </c>
      <c r="DU30" s="510">
        <f t="shared" si="51"/>
        <v>0</v>
      </c>
      <c r="DV30" s="510">
        <f t="shared" si="51"/>
        <v>0</v>
      </c>
      <c r="DW30" s="510">
        <f t="shared" si="51"/>
        <v>0</v>
      </c>
      <c r="DX30" s="510">
        <f t="shared" si="51"/>
        <v>0</v>
      </c>
      <c r="DY30" s="510">
        <f t="shared" si="51"/>
        <v>0</v>
      </c>
      <c r="DZ30" s="510">
        <f t="shared" si="51"/>
        <v>0</v>
      </c>
      <c r="EA30" s="510">
        <f t="shared" si="51"/>
        <v>0</v>
      </c>
      <c r="EB30" s="510">
        <f t="shared" si="51"/>
        <v>0</v>
      </c>
      <c r="EC30" s="510">
        <f t="shared" si="51"/>
        <v>0</v>
      </c>
      <c r="ED30" s="510">
        <f t="shared" si="51"/>
        <v>0</v>
      </c>
      <c r="EE30" s="510">
        <f t="shared" si="51"/>
        <v>0</v>
      </c>
      <c r="EF30" s="510">
        <f t="shared" si="51"/>
        <v>0</v>
      </c>
      <c r="EG30" s="510">
        <f t="shared" si="51"/>
        <v>0</v>
      </c>
      <c r="EH30" s="510">
        <f t="shared" si="51"/>
        <v>0</v>
      </c>
      <c r="EI30" s="510">
        <f t="shared" si="51"/>
        <v>0</v>
      </c>
      <c r="EJ30" s="510">
        <f t="shared" si="51"/>
        <v>0</v>
      </c>
      <c r="EK30" s="510">
        <f t="shared" si="51"/>
        <v>0</v>
      </c>
      <c r="EL30" s="510">
        <f t="shared" si="51"/>
        <v>0</v>
      </c>
      <c r="EM30" s="510">
        <f t="shared" si="51"/>
        <v>0</v>
      </c>
      <c r="EN30" s="510">
        <f t="shared" si="51"/>
        <v>0</v>
      </c>
      <c r="EO30" s="510">
        <f t="shared" si="51"/>
        <v>0</v>
      </c>
      <c r="EP30" s="510">
        <f t="shared" si="51"/>
        <v>0</v>
      </c>
      <c r="EQ30" s="510">
        <f t="shared" si="51"/>
        <v>0</v>
      </c>
      <c r="ER30" s="510">
        <f t="shared" si="51"/>
        <v>0</v>
      </c>
      <c r="ES30" s="510">
        <f t="shared" si="51"/>
        <v>0</v>
      </c>
      <c r="ET30" s="510">
        <f t="shared" si="51"/>
        <v>0</v>
      </c>
      <c r="EU30" s="510">
        <f t="shared" ref="EU30:HA30" si="52">SUM(EU28:EU29)</f>
        <v>0</v>
      </c>
      <c r="EV30" s="510">
        <f t="shared" si="52"/>
        <v>0</v>
      </c>
      <c r="EW30" s="510">
        <f t="shared" si="52"/>
        <v>0</v>
      </c>
      <c r="EX30" s="510">
        <f t="shared" si="52"/>
        <v>0</v>
      </c>
      <c r="EY30" s="510">
        <f t="shared" si="52"/>
        <v>0</v>
      </c>
      <c r="EZ30" s="510">
        <f t="shared" si="52"/>
        <v>0</v>
      </c>
      <c r="FA30" s="510">
        <f t="shared" si="52"/>
        <v>0</v>
      </c>
      <c r="FB30" s="510">
        <f t="shared" si="52"/>
        <v>0</v>
      </c>
      <c r="FC30" s="510">
        <f t="shared" si="52"/>
        <v>0</v>
      </c>
      <c r="FD30" s="510">
        <f t="shared" si="52"/>
        <v>0</v>
      </c>
      <c r="FE30" s="510">
        <f t="shared" si="52"/>
        <v>0</v>
      </c>
      <c r="FF30" s="510">
        <f t="shared" si="52"/>
        <v>0</v>
      </c>
      <c r="FG30" s="510">
        <f t="shared" si="52"/>
        <v>0</v>
      </c>
      <c r="FH30" s="510">
        <f t="shared" si="52"/>
        <v>0</v>
      </c>
      <c r="FI30" s="510">
        <f t="shared" si="52"/>
        <v>0</v>
      </c>
      <c r="FJ30" s="510">
        <f t="shared" si="52"/>
        <v>0</v>
      </c>
      <c r="FK30" s="510">
        <f t="shared" si="52"/>
        <v>0</v>
      </c>
      <c r="FL30" s="510">
        <f t="shared" si="52"/>
        <v>0</v>
      </c>
      <c r="FM30" s="510">
        <f t="shared" si="52"/>
        <v>0</v>
      </c>
      <c r="FN30" s="510">
        <f t="shared" si="52"/>
        <v>0</v>
      </c>
      <c r="FO30" s="510">
        <f t="shared" si="52"/>
        <v>0</v>
      </c>
      <c r="FP30" s="510">
        <f t="shared" si="52"/>
        <v>0</v>
      </c>
      <c r="FQ30" s="510">
        <f t="shared" si="52"/>
        <v>0</v>
      </c>
      <c r="FR30" s="510">
        <f t="shared" si="52"/>
        <v>0</v>
      </c>
      <c r="FS30" s="510">
        <f t="shared" si="52"/>
        <v>0</v>
      </c>
      <c r="FT30" s="510">
        <f t="shared" si="52"/>
        <v>0</v>
      </c>
      <c r="FU30" s="510">
        <f t="shared" si="52"/>
        <v>0</v>
      </c>
      <c r="FV30" s="510">
        <f t="shared" si="52"/>
        <v>0</v>
      </c>
      <c r="FW30" s="510">
        <f t="shared" si="52"/>
        <v>0</v>
      </c>
      <c r="FX30" s="510">
        <f t="shared" si="52"/>
        <v>0</v>
      </c>
      <c r="FY30" s="510">
        <f t="shared" si="52"/>
        <v>0</v>
      </c>
      <c r="FZ30" s="510">
        <f t="shared" si="52"/>
        <v>0</v>
      </c>
      <c r="GA30" s="510">
        <f t="shared" si="52"/>
        <v>0</v>
      </c>
      <c r="GB30" s="510">
        <f t="shared" si="52"/>
        <v>0</v>
      </c>
      <c r="GC30" s="510">
        <f t="shared" si="52"/>
        <v>0</v>
      </c>
      <c r="GD30" s="510">
        <f t="shared" si="52"/>
        <v>0</v>
      </c>
      <c r="GE30" s="510">
        <f t="shared" si="52"/>
        <v>0</v>
      </c>
      <c r="GF30" s="510">
        <f t="shared" si="52"/>
        <v>0</v>
      </c>
      <c r="GG30" s="510">
        <f t="shared" si="52"/>
        <v>0</v>
      </c>
      <c r="GH30" s="510">
        <f t="shared" si="52"/>
        <v>0</v>
      </c>
      <c r="GI30" s="510">
        <f t="shared" si="52"/>
        <v>0</v>
      </c>
      <c r="GJ30" s="510">
        <f t="shared" si="52"/>
        <v>0</v>
      </c>
      <c r="GK30" s="510">
        <f t="shared" si="52"/>
        <v>0</v>
      </c>
      <c r="GL30" s="510">
        <f t="shared" si="52"/>
        <v>0</v>
      </c>
      <c r="GM30" s="510">
        <f t="shared" si="52"/>
        <v>0</v>
      </c>
      <c r="GN30" s="510">
        <f t="shared" si="52"/>
        <v>0</v>
      </c>
      <c r="GO30" s="510">
        <f t="shared" si="52"/>
        <v>0</v>
      </c>
      <c r="GP30" s="510">
        <f t="shared" si="52"/>
        <v>0</v>
      </c>
      <c r="GQ30" s="510">
        <f t="shared" si="52"/>
        <v>0</v>
      </c>
      <c r="GR30" s="510">
        <f t="shared" si="52"/>
        <v>0</v>
      </c>
      <c r="GS30" s="510">
        <f t="shared" si="52"/>
        <v>0</v>
      </c>
      <c r="GT30" s="510">
        <f t="shared" si="52"/>
        <v>0</v>
      </c>
      <c r="GU30" s="510">
        <f t="shared" si="52"/>
        <v>0</v>
      </c>
      <c r="GV30" s="510">
        <f t="shared" si="52"/>
        <v>0</v>
      </c>
      <c r="GW30" s="510">
        <f t="shared" si="52"/>
        <v>0</v>
      </c>
      <c r="GX30" s="510">
        <f t="shared" si="52"/>
        <v>0</v>
      </c>
      <c r="GY30" s="510">
        <f t="shared" si="52"/>
        <v>0</v>
      </c>
      <c r="GZ30" s="510">
        <f t="shared" si="52"/>
        <v>0</v>
      </c>
      <c r="HA30" s="510">
        <f t="shared" si="52"/>
        <v>0</v>
      </c>
      <c r="HB30" s="106"/>
      <c r="HC30" s="244"/>
      <c r="HD30" s="126"/>
      <c r="HE30" s="126"/>
    </row>
    <row r="31" spans="2:260" ht="20.100000000000001" customHeight="1" thickBot="1">
      <c r="B31" s="293"/>
      <c r="C31" s="293"/>
      <c r="D31" s="293"/>
      <c r="E31" s="293"/>
      <c r="F31" s="293"/>
      <c r="G31" s="293"/>
      <c r="H31" s="293" t="s">
        <v>281</v>
      </c>
      <c r="I31" s="293"/>
      <c r="J31" s="292"/>
      <c r="K31" s="292"/>
      <c r="L31" s="295"/>
      <c r="M31" s="296"/>
      <c r="N31" s="121" t="s">
        <v>160</v>
      </c>
      <c r="O31" s="121" t="s">
        <v>111</v>
      </c>
      <c r="P31" s="296"/>
      <c r="Q31" s="296"/>
      <c r="R31" s="296"/>
      <c r="S31" s="302"/>
      <c r="T31" s="302"/>
      <c r="U31" s="244"/>
      <c r="V31" s="244"/>
      <c r="W31" s="510"/>
      <c r="X31" s="510"/>
      <c r="Y31" s="510"/>
      <c r="Z31" s="510"/>
      <c r="AA31" s="510"/>
      <c r="AB31" s="510"/>
      <c r="AC31" s="510" t="s">
        <v>257</v>
      </c>
      <c r="AD31" s="510"/>
      <c r="AE31" s="527">
        <f>F35*1000</f>
        <v>0</v>
      </c>
      <c r="AF31" s="510"/>
      <c r="AG31" s="510"/>
      <c r="AH31" s="285"/>
      <c r="AI31" s="510"/>
      <c r="AJ31" s="510"/>
      <c r="AK31" s="510"/>
      <c r="AL31" s="510"/>
      <c r="AM31" s="510"/>
      <c r="AN31" s="510"/>
      <c r="AO31" s="510"/>
      <c r="AP31" s="510"/>
      <c r="AQ31" s="513"/>
      <c r="AR31" s="513"/>
      <c r="AS31" s="513"/>
      <c r="AT31" s="513"/>
      <c r="AU31" s="513"/>
      <c r="AV31" s="513"/>
      <c r="AW31" s="513"/>
      <c r="AX31" s="513"/>
      <c r="AY31" s="513"/>
      <c r="AZ31" s="513"/>
      <c r="BA31" s="513"/>
      <c r="BB31" s="513"/>
      <c r="BC31" s="513"/>
      <c r="BD31" s="513"/>
      <c r="BE31" s="513"/>
      <c r="BF31" s="513"/>
      <c r="BG31" s="545"/>
      <c r="BJ31" s="588"/>
      <c r="BK31" s="589"/>
      <c r="BL31" s="246"/>
      <c r="BM31" s="536"/>
      <c r="BN31" s="510"/>
      <c r="BO31" s="510"/>
      <c r="BP31" s="510"/>
      <c r="BQ31" s="510"/>
      <c r="BR31" s="510"/>
      <c r="BS31" s="510"/>
      <c r="BT31" s="510"/>
      <c r="BU31" s="285"/>
      <c r="BV31" s="510"/>
      <c r="BW31" s="510"/>
      <c r="BX31" s="510"/>
      <c r="BY31" s="285"/>
      <c r="BZ31" s="285"/>
      <c r="CA31" s="285"/>
      <c r="CB31" s="534"/>
      <c r="CC31" s="244"/>
      <c r="CD31" s="244"/>
      <c r="CE31" s="244"/>
      <c r="CF31" s="244"/>
      <c r="CG31" s="510" t="s">
        <v>541</v>
      </c>
      <c r="CH31" s="510">
        <v>0</v>
      </c>
      <c r="CI31" s="510">
        <v>0</v>
      </c>
      <c r="CJ31" s="510">
        <v>0</v>
      </c>
      <c r="CK31" s="510">
        <f>$AK$12</f>
        <v>0</v>
      </c>
      <c r="CL31" s="510">
        <f t="shared" ref="CL31:EW31" si="53">IF(DESIGN_LIFE&gt;=CL$5,CK31,IF(CL$5=DESIGN_LIFE+1,0,IF(CL$5&gt;DESIGN_LIFE,CK31)))</f>
        <v>0</v>
      </c>
      <c r="CM31" s="510">
        <f t="shared" si="53"/>
        <v>0</v>
      </c>
      <c r="CN31" s="510">
        <f t="shared" si="53"/>
        <v>0</v>
      </c>
      <c r="CO31" s="510">
        <f t="shared" si="53"/>
        <v>0</v>
      </c>
      <c r="CP31" s="510">
        <f t="shared" si="53"/>
        <v>0</v>
      </c>
      <c r="CQ31" s="510">
        <f t="shared" si="53"/>
        <v>0</v>
      </c>
      <c r="CR31" s="510">
        <f t="shared" si="53"/>
        <v>0</v>
      </c>
      <c r="CS31" s="510">
        <f t="shared" si="53"/>
        <v>0</v>
      </c>
      <c r="CT31" s="510">
        <f t="shared" si="53"/>
        <v>0</v>
      </c>
      <c r="CU31" s="510">
        <f t="shared" si="53"/>
        <v>0</v>
      </c>
      <c r="CV31" s="510">
        <f t="shared" si="53"/>
        <v>0</v>
      </c>
      <c r="CW31" s="510">
        <f t="shared" si="53"/>
        <v>0</v>
      </c>
      <c r="CX31" s="510">
        <f t="shared" si="53"/>
        <v>0</v>
      </c>
      <c r="CY31" s="510">
        <f t="shared" si="53"/>
        <v>0</v>
      </c>
      <c r="CZ31" s="510">
        <f t="shared" si="53"/>
        <v>0</v>
      </c>
      <c r="DA31" s="510">
        <f t="shared" si="53"/>
        <v>0</v>
      </c>
      <c r="DB31" s="510">
        <f t="shared" si="53"/>
        <v>0</v>
      </c>
      <c r="DC31" s="510">
        <f t="shared" si="53"/>
        <v>0</v>
      </c>
      <c r="DD31" s="510">
        <f t="shared" si="53"/>
        <v>0</v>
      </c>
      <c r="DE31" s="510">
        <f t="shared" si="53"/>
        <v>0</v>
      </c>
      <c r="DF31" s="510">
        <f t="shared" si="53"/>
        <v>0</v>
      </c>
      <c r="DG31" s="510">
        <f t="shared" si="53"/>
        <v>0</v>
      </c>
      <c r="DH31" s="510">
        <f t="shared" si="53"/>
        <v>0</v>
      </c>
      <c r="DI31" s="510">
        <f t="shared" si="53"/>
        <v>0</v>
      </c>
      <c r="DJ31" s="510">
        <f t="shared" si="53"/>
        <v>0</v>
      </c>
      <c r="DK31" s="510">
        <f t="shared" si="53"/>
        <v>0</v>
      </c>
      <c r="DL31" s="510">
        <f t="shared" si="53"/>
        <v>0</v>
      </c>
      <c r="DM31" s="510">
        <f t="shared" si="53"/>
        <v>0</v>
      </c>
      <c r="DN31" s="510">
        <f t="shared" si="53"/>
        <v>0</v>
      </c>
      <c r="DO31" s="510">
        <f t="shared" si="53"/>
        <v>0</v>
      </c>
      <c r="DP31" s="510">
        <f t="shared" si="53"/>
        <v>0</v>
      </c>
      <c r="DQ31" s="510">
        <f t="shared" si="53"/>
        <v>0</v>
      </c>
      <c r="DR31" s="510">
        <f t="shared" si="53"/>
        <v>0</v>
      </c>
      <c r="DS31" s="510">
        <f t="shared" si="53"/>
        <v>0</v>
      </c>
      <c r="DT31" s="510">
        <f t="shared" si="53"/>
        <v>0</v>
      </c>
      <c r="DU31" s="510">
        <f t="shared" si="53"/>
        <v>0</v>
      </c>
      <c r="DV31" s="510">
        <f t="shared" si="53"/>
        <v>0</v>
      </c>
      <c r="DW31" s="510">
        <f t="shared" si="53"/>
        <v>0</v>
      </c>
      <c r="DX31" s="510">
        <f t="shared" si="53"/>
        <v>0</v>
      </c>
      <c r="DY31" s="510">
        <f t="shared" si="53"/>
        <v>0</v>
      </c>
      <c r="DZ31" s="510">
        <f t="shared" si="53"/>
        <v>0</v>
      </c>
      <c r="EA31" s="510">
        <f t="shared" si="53"/>
        <v>0</v>
      </c>
      <c r="EB31" s="510">
        <f t="shared" si="53"/>
        <v>0</v>
      </c>
      <c r="EC31" s="510">
        <f t="shared" si="53"/>
        <v>0</v>
      </c>
      <c r="ED31" s="510">
        <f t="shared" si="53"/>
        <v>0</v>
      </c>
      <c r="EE31" s="510">
        <f t="shared" si="53"/>
        <v>0</v>
      </c>
      <c r="EF31" s="510">
        <f t="shared" si="53"/>
        <v>0</v>
      </c>
      <c r="EG31" s="510">
        <f t="shared" si="53"/>
        <v>0</v>
      </c>
      <c r="EH31" s="510">
        <f t="shared" si="53"/>
        <v>0</v>
      </c>
      <c r="EI31" s="510">
        <f t="shared" si="53"/>
        <v>0</v>
      </c>
      <c r="EJ31" s="510">
        <f t="shared" si="53"/>
        <v>0</v>
      </c>
      <c r="EK31" s="510">
        <f t="shared" si="53"/>
        <v>0</v>
      </c>
      <c r="EL31" s="510">
        <f t="shared" si="53"/>
        <v>0</v>
      </c>
      <c r="EM31" s="510">
        <f t="shared" si="53"/>
        <v>0</v>
      </c>
      <c r="EN31" s="510">
        <f t="shared" si="53"/>
        <v>0</v>
      </c>
      <c r="EO31" s="510">
        <f t="shared" si="53"/>
        <v>0</v>
      </c>
      <c r="EP31" s="510">
        <f t="shared" si="53"/>
        <v>0</v>
      </c>
      <c r="EQ31" s="510">
        <f t="shared" si="53"/>
        <v>0</v>
      </c>
      <c r="ER31" s="510">
        <f t="shared" si="53"/>
        <v>0</v>
      </c>
      <c r="ES31" s="510">
        <f t="shared" si="53"/>
        <v>0</v>
      </c>
      <c r="ET31" s="510">
        <f t="shared" si="53"/>
        <v>0</v>
      </c>
      <c r="EU31" s="510">
        <f t="shared" si="53"/>
        <v>0</v>
      </c>
      <c r="EV31" s="510">
        <f t="shared" si="53"/>
        <v>0</v>
      </c>
      <c r="EW31" s="510">
        <f t="shared" si="53"/>
        <v>0</v>
      </c>
      <c r="EX31" s="510">
        <f t="shared" ref="EX31:HA31" si="54">IF(DESIGN_LIFE&gt;=EX$5,EW31,IF(EX$5=DESIGN_LIFE+1,0,IF(EX$5&gt;DESIGN_LIFE,EW31)))</f>
        <v>0</v>
      </c>
      <c r="EY31" s="510">
        <f t="shared" si="54"/>
        <v>0</v>
      </c>
      <c r="EZ31" s="510">
        <f t="shared" si="54"/>
        <v>0</v>
      </c>
      <c r="FA31" s="510">
        <f t="shared" si="54"/>
        <v>0</v>
      </c>
      <c r="FB31" s="510">
        <f t="shared" si="54"/>
        <v>0</v>
      </c>
      <c r="FC31" s="510">
        <f t="shared" si="54"/>
        <v>0</v>
      </c>
      <c r="FD31" s="510">
        <f t="shared" si="54"/>
        <v>0</v>
      </c>
      <c r="FE31" s="510">
        <f t="shared" si="54"/>
        <v>0</v>
      </c>
      <c r="FF31" s="510">
        <f t="shared" si="54"/>
        <v>0</v>
      </c>
      <c r="FG31" s="510">
        <f t="shared" si="54"/>
        <v>0</v>
      </c>
      <c r="FH31" s="510">
        <f t="shared" si="54"/>
        <v>0</v>
      </c>
      <c r="FI31" s="510">
        <f t="shared" si="54"/>
        <v>0</v>
      </c>
      <c r="FJ31" s="510">
        <f t="shared" si="54"/>
        <v>0</v>
      </c>
      <c r="FK31" s="510">
        <f t="shared" si="54"/>
        <v>0</v>
      </c>
      <c r="FL31" s="510">
        <f t="shared" si="54"/>
        <v>0</v>
      </c>
      <c r="FM31" s="510">
        <f t="shared" si="54"/>
        <v>0</v>
      </c>
      <c r="FN31" s="510">
        <f t="shared" si="54"/>
        <v>0</v>
      </c>
      <c r="FO31" s="510">
        <f t="shared" si="54"/>
        <v>0</v>
      </c>
      <c r="FP31" s="510">
        <f t="shared" si="54"/>
        <v>0</v>
      </c>
      <c r="FQ31" s="510">
        <f t="shared" si="54"/>
        <v>0</v>
      </c>
      <c r="FR31" s="510">
        <f t="shared" si="54"/>
        <v>0</v>
      </c>
      <c r="FS31" s="510">
        <f t="shared" si="54"/>
        <v>0</v>
      </c>
      <c r="FT31" s="510">
        <f t="shared" si="54"/>
        <v>0</v>
      </c>
      <c r="FU31" s="510">
        <f t="shared" si="54"/>
        <v>0</v>
      </c>
      <c r="FV31" s="510">
        <f t="shared" si="54"/>
        <v>0</v>
      </c>
      <c r="FW31" s="510">
        <f t="shared" si="54"/>
        <v>0</v>
      </c>
      <c r="FX31" s="510">
        <f t="shared" si="54"/>
        <v>0</v>
      </c>
      <c r="FY31" s="510">
        <f t="shared" si="54"/>
        <v>0</v>
      </c>
      <c r="FZ31" s="510">
        <f t="shared" si="54"/>
        <v>0</v>
      </c>
      <c r="GA31" s="510">
        <f t="shared" si="54"/>
        <v>0</v>
      </c>
      <c r="GB31" s="510">
        <f t="shared" si="54"/>
        <v>0</v>
      </c>
      <c r="GC31" s="510">
        <f t="shared" si="54"/>
        <v>0</v>
      </c>
      <c r="GD31" s="510">
        <f t="shared" si="54"/>
        <v>0</v>
      </c>
      <c r="GE31" s="510">
        <f t="shared" si="54"/>
        <v>0</v>
      </c>
      <c r="GF31" s="510">
        <f t="shared" si="54"/>
        <v>0</v>
      </c>
      <c r="GG31" s="510">
        <f t="shared" si="54"/>
        <v>0</v>
      </c>
      <c r="GH31" s="510">
        <f t="shared" si="54"/>
        <v>0</v>
      </c>
      <c r="GI31" s="510">
        <f t="shared" si="54"/>
        <v>0</v>
      </c>
      <c r="GJ31" s="510">
        <f t="shared" si="54"/>
        <v>0</v>
      </c>
      <c r="GK31" s="510">
        <f t="shared" si="54"/>
        <v>0</v>
      </c>
      <c r="GL31" s="510">
        <f t="shared" si="54"/>
        <v>0</v>
      </c>
      <c r="GM31" s="510">
        <f t="shared" si="54"/>
        <v>0</v>
      </c>
      <c r="GN31" s="510">
        <f t="shared" si="54"/>
        <v>0</v>
      </c>
      <c r="GO31" s="510">
        <f t="shared" si="54"/>
        <v>0</v>
      </c>
      <c r="GP31" s="510">
        <f t="shared" si="54"/>
        <v>0</v>
      </c>
      <c r="GQ31" s="510">
        <f t="shared" si="54"/>
        <v>0</v>
      </c>
      <c r="GR31" s="510">
        <f t="shared" si="54"/>
        <v>0</v>
      </c>
      <c r="GS31" s="510">
        <f t="shared" si="54"/>
        <v>0</v>
      </c>
      <c r="GT31" s="510">
        <f t="shared" si="54"/>
        <v>0</v>
      </c>
      <c r="GU31" s="510">
        <f t="shared" si="54"/>
        <v>0</v>
      </c>
      <c r="GV31" s="510">
        <f t="shared" si="54"/>
        <v>0</v>
      </c>
      <c r="GW31" s="510">
        <f t="shared" si="54"/>
        <v>0</v>
      </c>
      <c r="GX31" s="510">
        <f t="shared" si="54"/>
        <v>0</v>
      </c>
      <c r="GY31" s="510">
        <f t="shared" si="54"/>
        <v>0</v>
      </c>
      <c r="GZ31" s="510">
        <f t="shared" si="54"/>
        <v>0</v>
      </c>
      <c r="HA31" s="510">
        <f t="shared" si="54"/>
        <v>0</v>
      </c>
      <c r="HB31" s="106"/>
      <c r="HC31" s="244"/>
      <c r="HD31" s="126"/>
      <c r="HE31" s="126"/>
    </row>
    <row r="32" spans="2:260" ht="20.100000000000001" customHeight="1" thickBot="1">
      <c r="B32" s="293"/>
      <c r="C32" s="293"/>
      <c r="D32" s="409"/>
      <c r="E32" s="134" t="s">
        <v>215</v>
      </c>
      <c r="F32" s="135">
        <f>N35</f>
        <v>0</v>
      </c>
      <c r="G32" s="495" t="e">
        <f>1000*F32/GIA</f>
        <v>#DIV/0!</v>
      </c>
      <c r="H32" s="496"/>
      <c r="I32" s="476"/>
      <c r="J32" s="473"/>
      <c r="K32" s="292"/>
      <c r="L32" s="296"/>
      <c r="M32" s="187" t="s">
        <v>387</v>
      </c>
      <c r="N32" s="193">
        <f>(1/1000)*(Project_cost*700)/100000</f>
        <v>0</v>
      </c>
      <c r="O32" s="194">
        <f>3.4/1000*GIA</f>
        <v>0</v>
      </c>
      <c r="P32" s="296"/>
      <c r="Q32" s="296"/>
      <c r="R32" s="296"/>
      <c r="S32" s="296"/>
      <c r="T32" s="296"/>
      <c r="U32" s="98"/>
      <c r="V32" s="244"/>
      <c r="W32" s="259"/>
      <c r="X32" s="510"/>
      <c r="Y32" s="510"/>
      <c r="Z32" s="510"/>
      <c r="AA32" s="510"/>
      <c r="AB32" s="510"/>
      <c r="AC32" s="532" t="e">
        <f>CONCATENATE( FIXED(AD27,0), " one-way flights from London to New York")</f>
        <v>#DIV/0!</v>
      </c>
      <c r="AD32" s="510"/>
      <c r="AE32" s="510"/>
      <c r="AF32" s="510"/>
      <c r="AG32" s="510"/>
      <c r="AH32" s="285"/>
      <c r="AI32" s="510"/>
      <c r="AJ32" s="510"/>
      <c r="AK32" s="510"/>
      <c r="AL32" s="510"/>
      <c r="AM32" s="510"/>
      <c r="AN32" s="510"/>
      <c r="AO32" s="510"/>
      <c r="AP32" s="510"/>
      <c r="AQ32" s="513"/>
      <c r="AR32" s="513"/>
      <c r="AS32" s="513"/>
      <c r="AT32" s="513"/>
      <c r="AU32" s="513"/>
      <c r="AV32" s="513"/>
      <c r="AW32" s="513"/>
      <c r="AX32" s="513"/>
      <c r="AY32" s="513"/>
      <c r="AZ32" s="513"/>
      <c r="BA32" s="513"/>
      <c r="BB32" s="513"/>
      <c r="BC32" s="513"/>
      <c r="BD32" s="513"/>
      <c r="BE32" s="513"/>
      <c r="BF32" s="513"/>
      <c r="BG32" s="545"/>
      <c r="BH32" s="590"/>
      <c r="BI32" s="590"/>
      <c r="BJ32" s="588"/>
      <c r="BK32" s="589"/>
      <c r="BL32" s="510"/>
      <c r="BM32" s="536"/>
      <c r="BN32" s="510"/>
      <c r="BO32" s="510"/>
      <c r="BP32" s="510"/>
      <c r="BQ32" s="510"/>
      <c r="BR32" s="510"/>
      <c r="BS32" s="510"/>
      <c r="BT32" s="510"/>
      <c r="BU32" s="285"/>
      <c r="BV32" s="510"/>
      <c r="BW32" s="510"/>
      <c r="BX32" s="510"/>
      <c r="BY32" s="285"/>
      <c r="BZ32" s="285"/>
      <c r="CA32" s="285"/>
      <c r="CB32" s="534"/>
      <c r="CC32" s="244"/>
      <c r="CD32" s="244"/>
      <c r="CE32" s="244"/>
      <c r="CF32" s="244"/>
      <c r="CG32" s="106"/>
      <c r="CH32" s="106"/>
      <c r="CI32" s="106"/>
      <c r="CJ32" s="106"/>
      <c r="CK32" s="106"/>
      <c r="CL32" s="106"/>
      <c r="CM32" s="106"/>
      <c r="CN32" s="106"/>
      <c r="CO32" s="106"/>
      <c r="CP32" s="106"/>
      <c r="CQ32" s="106"/>
      <c r="CR32" s="106"/>
      <c r="CS32" s="106"/>
      <c r="CT32" s="106"/>
      <c r="CU32" s="106"/>
      <c r="CV32" s="106"/>
      <c r="CW32" s="106"/>
      <c r="CX32" s="106"/>
      <c r="CY32" s="106"/>
      <c r="CZ32" s="106"/>
      <c r="DA32" s="106"/>
      <c r="DB32" s="106"/>
      <c r="DC32" s="106"/>
      <c r="DD32" s="106"/>
      <c r="DE32" s="106"/>
      <c r="DF32" s="106"/>
      <c r="DG32" s="106"/>
      <c r="DH32" s="106"/>
      <c r="DI32" s="106"/>
      <c r="DJ32" s="106"/>
      <c r="DK32" s="106"/>
      <c r="DL32" s="106"/>
      <c r="DM32" s="106"/>
      <c r="DN32" s="106"/>
      <c r="DO32" s="106"/>
      <c r="DP32" s="106"/>
      <c r="DQ32" s="106"/>
      <c r="DR32" s="106"/>
      <c r="DS32" s="106"/>
      <c r="DT32" s="106"/>
      <c r="DU32" s="106"/>
      <c r="DV32" s="106"/>
      <c r="DW32" s="106"/>
      <c r="DX32" s="106"/>
      <c r="DY32" s="106"/>
      <c r="DZ32" s="106"/>
      <c r="EA32" s="106"/>
      <c r="EB32" s="106"/>
      <c r="EC32" s="106"/>
      <c r="ED32" s="106"/>
      <c r="EE32" s="106"/>
      <c r="EF32" s="106"/>
      <c r="EG32" s="106"/>
      <c r="EH32" s="106"/>
      <c r="EI32" s="106"/>
      <c r="EJ32" s="106"/>
      <c r="EK32" s="106"/>
      <c r="EL32" s="106"/>
      <c r="EM32" s="106"/>
      <c r="EN32" s="106"/>
      <c r="EO32" s="106"/>
      <c r="EP32" s="106"/>
      <c r="EQ32" s="106"/>
      <c r="ER32" s="106"/>
      <c r="ES32" s="106"/>
      <c r="ET32" s="106"/>
      <c r="EU32" s="106"/>
      <c r="EV32" s="106"/>
      <c r="EW32" s="106"/>
      <c r="EX32" s="106"/>
      <c r="EY32" s="106"/>
      <c r="EZ32" s="106"/>
      <c r="FA32" s="106"/>
      <c r="FB32" s="106"/>
      <c r="FC32" s="106"/>
      <c r="FD32" s="106"/>
      <c r="FE32" s="106"/>
      <c r="FF32" s="106"/>
      <c r="FG32" s="106"/>
      <c r="FH32" s="106"/>
      <c r="FI32" s="106"/>
      <c r="FJ32" s="106"/>
      <c r="FK32" s="106"/>
      <c r="FL32" s="106"/>
      <c r="FM32" s="106"/>
      <c r="FN32" s="106"/>
      <c r="FO32" s="106"/>
      <c r="FP32" s="106"/>
      <c r="FQ32" s="106"/>
      <c r="FR32" s="106"/>
      <c r="FS32" s="106"/>
      <c r="FT32" s="106"/>
      <c r="FU32" s="106"/>
      <c r="FV32" s="106"/>
      <c r="FW32" s="106"/>
      <c r="FX32" s="106"/>
      <c r="FY32" s="106"/>
      <c r="FZ32" s="106"/>
      <c r="GA32" s="106"/>
      <c r="GB32" s="106"/>
      <c r="GC32" s="106"/>
      <c r="GD32" s="106"/>
      <c r="GE32" s="106"/>
      <c r="GF32" s="106"/>
      <c r="GG32" s="106"/>
      <c r="GH32" s="106"/>
      <c r="GI32" s="106"/>
      <c r="GJ32" s="106"/>
      <c r="GK32" s="106"/>
      <c r="GL32" s="106"/>
      <c r="GM32" s="106"/>
      <c r="GN32" s="106"/>
      <c r="GO32" s="106"/>
      <c r="GP32" s="106"/>
      <c r="GQ32" s="106"/>
      <c r="GR32" s="106"/>
      <c r="GS32" s="106"/>
      <c r="GT32" s="106"/>
      <c r="GU32" s="106"/>
      <c r="GV32" s="106"/>
      <c r="GW32" s="106"/>
      <c r="GX32" s="106"/>
      <c r="GY32" s="106"/>
      <c r="GZ32" s="106"/>
      <c r="HA32" s="106"/>
      <c r="HB32" s="106"/>
      <c r="HC32" s="244"/>
      <c r="HD32" s="126"/>
      <c r="HE32" s="126"/>
    </row>
    <row r="33" spans="2:213" ht="20.100000000000001" customHeight="1" thickBot="1">
      <c r="B33" s="293"/>
      <c r="C33" s="293"/>
      <c r="D33" s="410"/>
      <c r="E33" s="136" t="s">
        <v>667</v>
      </c>
      <c r="F33" s="137">
        <f>R35</f>
        <v>0</v>
      </c>
      <c r="G33" s="478" t="e">
        <f>1000*F33/GIA</f>
        <v>#DIV/0!</v>
      </c>
      <c r="H33" s="497"/>
      <c r="I33" s="474"/>
      <c r="J33" s="473"/>
      <c r="K33" s="301"/>
      <c r="L33" s="297"/>
      <c r="M33" s="296"/>
      <c r="N33" s="296"/>
      <c r="O33" s="296"/>
      <c r="P33" s="296"/>
      <c r="Q33" s="296"/>
      <c r="R33" s="296"/>
      <c r="S33" s="296"/>
      <c r="T33" s="296"/>
      <c r="U33" s="98"/>
      <c r="V33" s="244"/>
      <c r="W33" s="259"/>
      <c r="X33" s="510"/>
      <c r="Y33" s="510"/>
      <c r="Z33" s="510"/>
      <c r="AA33" s="510"/>
      <c r="AB33" s="510"/>
      <c r="AC33" s="532" t="e">
        <f>CONCATENATE( FIXED(AD28,0), " people's consumption of meat, dairy and beer for 1 year")</f>
        <v>#DIV/0!</v>
      </c>
      <c r="AD33" s="510"/>
      <c r="AE33" s="510"/>
      <c r="AF33" s="510"/>
      <c r="AG33" s="510"/>
      <c r="AH33" s="285"/>
      <c r="AI33" s="510"/>
      <c r="AJ33" s="510"/>
      <c r="AK33" s="510"/>
      <c r="AL33" s="510"/>
      <c r="AM33" s="510"/>
      <c r="AN33" s="510"/>
      <c r="AO33" s="510"/>
      <c r="AP33" s="510"/>
      <c r="AQ33" s="513"/>
      <c r="AR33" s="513"/>
      <c r="AS33" s="513"/>
      <c r="AT33" s="513"/>
      <c r="AU33" s="513"/>
      <c r="AV33" s="513"/>
      <c r="AW33" s="513"/>
      <c r="AX33" s="513"/>
      <c r="AY33" s="513"/>
      <c r="AZ33" s="513"/>
      <c r="BA33" s="513"/>
      <c r="BB33" s="513"/>
      <c r="BC33" s="513"/>
      <c r="BD33" s="513"/>
      <c r="BE33" s="513"/>
      <c r="BF33" s="513"/>
      <c r="BG33" s="545"/>
      <c r="BI33" s="591"/>
      <c r="BJ33" s="592"/>
      <c r="BL33" s="535"/>
      <c r="BM33" s="285"/>
      <c r="BN33" s="510"/>
      <c r="BO33" s="510"/>
      <c r="BP33" s="510"/>
      <c r="BQ33" s="510"/>
      <c r="BR33" s="510"/>
      <c r="BS33" s="510"/>
      <c r="BT33" s="510"/>
      <c r="BU33" s="285"/>
      <c r="BV33" s="510"/>
      <c r="BW33" s="510"/>
      <c r="BX33" s="510"/>
      <c r="BY33" s="285"/>
      <c r="BZ33" s="285"/>
      <c r="CA33" s="285"/>
      <c r="CB33" s="534"/>
      <c r="CC33" s="244"/>
      <c r="CD33" s="244"/>
      <c r="CE33" s="244"/>
      <c r="CF33" s="244"/>
      <c r="CG33" s="244"/>
      <c r="CH33" s="244"/>
      <c r="CI33" s="244"/>
      <c r="CJ33" s="244"/>
      <c r="CK33" s="244"/>
      <c r="CL33" s="244"/>
      <c r="CM33" s="244"/>
      <c r="CN33" s="244"/>
      <c r="CO33" s="244"/>
      <c r="CP33" s="244"/>
      <c r="CQ33" s="244"/>
      <c r="CR33" s="244"/>
      <c r="CS33" s="244"/>
      <c r="CT33" s="244"/>
      <c r="CU33" s="244"/>
      <c r="CV33" s="244"/>
      <c r="CW33" s="244"/>
      <c r="CX33" s="244"/>
      <c r="CY33" s="244"/>
      <c r="CZ33" s="244"/>
      <c r="DA33" s="244"/>
      <c r="DB33" s="244"/>
      <c r="DC33" s="244"/>
      <c r="DD33" s="244"/>
      <c r="DE33" s="244"/>
      <c r="DF33" s="244"/>
      <c r="DG33" s="244"/>
      <c r="DH33" s="244"/>
      <c r="DI33" s="244"/>
      <c r="DJ33" s="244"/>
      <c r="DK33" s="244"/>
      <c r="DL33" s="244"/>
      <c r="DM33" s="244"/>
      <c r="DN33" s="244"/>
      <c r="DO33" s="244"/>
      <c r="DP33" s="244"/>
      <c r="DQ33" s="244"/>
      <c r="DR33" s="244"/>
      <c r="DS33" s="244"/>
      <c r="DT33" s="244"/>
      <c r="DU33" s="244"/>
      <c r="DV33" s="244"/>
      <c r="DW33" s="244"/>
      <c r="DX33" s="244"/>
      <c r="DY33" s="244"/>
      <c r="DZ33" s="244"/>
      <c r="EA33" s="244"/>
      <c r="EB33" s="244"/>
      <c r="EC33" s="244"/>
      <c r="ED33" s="244"/>
      <c r="EE33" s="244"/>
      <c r="EF33" s="244"/>
      <c r="EG33" s="244"/>
      <c r="EH33" s="244"/>
      <c r="EI33" s="244"/>
      <c r="EJ33" s="244"/>
      <c r="EK33" s="244"/>
      <c r="EL33" s="244"/>
      <c r="EM33" s="244"/>
      <c r="EN33" s="244"/>
      <c r="EO33" s="244"/>
      <c r="EP33" s="244"/>
      <c r="EQ33" s="244"/>
      <c r="ER33" s="244"/>
      <c r="ES33" s="244"/>
      <c r="ET33" s="244"/>
      <c r="EU33" s="244"/>
      <c r="EV33" s="244"/>
      <c r="EW33" s="244"/>
      <c r="EX33" s="244"/>
      <c r="EY33" s="244"/>
      <c r="EZ33" s="244"/>
      <c r="FA33" s="244"/>
      <c r="FB33" s="244"/>
      <c r="FC33" s="244"/>
      <c r="FD33" s="244"/>
      <c r="FE33" s="244"/>
      <c r="FF33" s="244"/>
      <c r="FG33" s="244"/>
      <c r="FH33" s="244"/>
      <c r="FI33" s="244"/>
      <c r="FJ33" s="244"/>
      <c r="FK33" s="244"/>
      <c r="FL33" s="244"/>
      <c r="FM33" s="244"/>
      <c r="FN33" s="244"/>
      <c r="FO33" s="244"/>
      <c r="FP33" s="244"/>
      <c r="FQ33" s="244"/>
      <c r="FR33" s="244"/>
      <c r="FS33" s="244"/>
      <c r="FT33" s="244"/>
      <c r="FU33" s="244"/>
      <c r="FV33" s="244"/>
      <c r="FW33" s="244"/>
      <c r="FX33" s="244"/>
      <c r="FY33" s="244"/>
      <c r="FZ33" s="244"/>
      <c r="GA33" s="244"/>
      <c r="GB33" s="244"/>
      <c r="GC33" s="244"/>
      <c r="GD33" s="244"/>
      <c r="GE33" s="244"/>
      <c r="GF33" s="244"/>
      <c r="GG33" s="244"/>
      <c r="GH33" s="244"/>
      <c r="GI33" s="244"/>
      <c r="GJ33" s="244"/>
      <c r="GK33" s="244"/>
      <c r="GL33" s="244"/>
      <c r="GM33" s="244"/>
      <c r="GN33" s="244"/>
      <c r="GO33" s="244"/>
      <c r="GP33" s="244"/>
      <c r="GQ33" s="244"/>
      <c r="GR33" s="244"/>
      <c r="GS33" s="244"/>
      <c r="GT33" s="244"/>
      <c r="GU33" s="244"/>
      <c r="GV33" s="244"/>
      <c r="GW33" s="244"/>
      <c r="GX33" s="244"/>
      <c r="GY33" s="244"/>
      <c r="GZ33" s="244"/>
      <c r="HA33" s="244"/>
      <c r="HB33" s="244"/>
      <c r="HC33" s="244"/>
      <c r="HD33" s="126"/>
      <c r="HE33" s="126"/>
    </row>
    <row r="34" spans="2:213" ht="20.100000000000001" customHeight="1" thickBot="1">
      <c r="B34" s="293"/>
      <c r="C34" s="293"/>
      <c r="D34" s="410"/>
      <c r="E34" s="138"/>
      <c r="F34" s="138"/>
      <c r="G34" s="138"/>
      <c r="H34" s="139"/>
      <c r="I34" s="475"/>
      <c r="J34" s="473"/>
      <c r="K34" s="292"/>
      <c r="L34" s="297"/>
      <c r="M34" s="296"/>
      <c r="N34" s="120" t="s">
        <v>172</v>
      </c>
      <c r="O34" s="120" t="s">
        <v>171</v>
      </c>
      <c r="P34" s="120" t="s">
        <v>11</v>
      </c>
      <c r="Q34" s="121" t="s">
        <v>117</v>
      </c>
      <c r="R34" s="651" t="s">
        <v>662</v>
      </c>
      <c r="S34" s="652"/>
      <c r="T34" s="296"/>
      <c r="U34" s="506"/>
      <c r="V34" s="244"/>
      <c r="W34" s="510"/>
      <c r="X34" s="510"/>
      <c r="Y34" s="510"/>
      <c r="Z34" s="510"/>
      <c r="AA34" s="510"/>
      <c r="AB34" s="510"/>
      <c r="AC34" s="532" t="e">
        <f>CONCATENATE( FIXED(AD29,0), " average family cars running for 1 year")</f>
        <v>#DIV/0!</v>
      </c>
      <c r="AD34" s="510"/>
      <c r="AE34" s="510"/>
      <c r="AF34" s="510"/>
      <c r="AG34" s="510"/>
      <c r="AH34" s="510"/>
      <c r="AI34" s="510"/>
      <c r="AJ34" s="510"/>
      <c r="AK34" s="510"/>
      <c r="AL34" s="510"/>
      <c r="AM34" s="510"/>
      <c r="AN34" s="510"/>
      <c r="AO34" s="510"/>
      <c r="AP34" s="510"/>
      <c r="AQ34" s="513"/>
      <c r="AR34" s="513"/>
      <c r="AS34" s="513"/>
      <c r="AT34" s="513"/>
      <c r="AU34" s="513"/>
      <c r="AV34" s="513"/>
      <c r="AW34" s="513"/>
      <c r="AX34" s="513"/>
      <c r="AY34" s="513"/>
      <c r="AZ34" s="513"/>
      <c r="BA34" s="513"/>
      <c r="BB34" s="513"/>
      <c r="BC34" s="513"/>
      <c r="BD34" s="513"/>
      <c r="BE34" s="513"/>
      <c r="BF34" s="513"/>
      <c r="BG34" s="545"/>
      <c r="BJ34" s="592"/>
      <c r="BL34" s="535"/>
      <c r="BM34" s="285"/>
      <c r="BN34" s="510"/>
      <c r="BO34" s="510"/>
      <c r="BP34" s="510"/>
      <c r="BQ34" s="510"/>
      <c r="BR34" s="510"/>
      <c r="BS34" s="510"/>
      <c r="BT34" s="510"/>
      <c r="BU34" s="285"/>
      <c r="BV34" s="510"/>
      <c r="BW34" s="510"/>
      <c r="BX34" s="510"/>
      <c r="BY34" s="285"/>
      <c r="BZ34" s="285"/>
      <c r="CA34" s="285"/>
      <c r="CB34" s="53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44"/>
      <c r="DF34" s="244"/>
      <c r="DG34" s="244"/>
      <c r="DH34" s="244"/>
      <c r="DI34" s="244"/>
      <c r="DJ34" s="244"/>
      <c r="DK34" s="244"/>
      <c r="DL34" s="244"/>
      <c r="DM34" s="244"/>
      <c r="DN34" s="244"/>
      <c r="DO34" s="244"/>
      <c r="DP34" s="244"/>
      <c r="DQ34" s="244"/>
      <c r="DR34" s="244"/>
      <c r="DS34" s="244"/>
      <c r="DT34" s="244"/>
      <c r="DU34" s="244"/>
      <c r="DV34" s="244"/>
      <c r="DW34" s="244"/>
      <c r="DX34" s="244"/>
      <c r="DY34" s="244"/>
      <c r="DZ34" s="244"/>
      <c r="EA34" s="244"/>
      <c r="EB34" s="244"/>
      <c r="EC34" s="244"/>
      <c r="ED34" s="244"/>
      <c r="EE34" s="244"/>
      <c r="EF34" s="244"/>
      <c r="EG34" s="244"/>
      <c r="EH34" s="244"/>
      <c r="EI34" s="244"/>
      <c r="EJ34" s="244"/>
      <c r="EK34" s="244"/>
      <c r="EL34" s="244"/>
      <c r="EM34" s="244"/>
      <c r="EN34" s="244"/>
      <c r="EO34" s="244"/>
      <c r="EP34" s="244"/>
      <c r="EQ34" s="244"/>
      <c r="ER34" s="244"/>
      <c r="ES34" s="244"/>
      <c r="ET34" s="244"/>
      <c r="EU34" s="244"/>
      <c r="EV34" s="244"/>
      <c r="EW34" s="244"/>
      <c r="EX34" s="244"/>
      <c r="EY34" s="244"/>
      <c r="EZ34" s="244"/>
      <c r="FA34" s="244"/>
      <c r="FB34" s="244"/>
      <c r="FC34" s="244"/>
      <c r="FD34" s="244"/>
      <c r="FE34" s="244"/>
      <c r="FF34" s="244"/>
      <c r="FG34" s="244"/>
      <c r="FH34" s="244"/>
      <c r="FI34" s="244"/>
      <c r="FJ34" s="244"/>
      <c r="FK34" s="244"/>
      <c r="FL34" s="244"/>
      <c r="FM34" s="244"/>
      <c r="FN34" s="244"/>
      <c r="FO34" s="244"/>
      <c r="FP34" s="244"/>
      <c r="FQ34" s="244"/>
      <c r="FR34" s="244"/>
      <c r="FS34" s="244"/>
      <c r="FT34" s="244"/>
      <c r="FU34" s="244"/>
      <c r="FV34" s="244"/>
      <c r="FW34" s="244"/>
      <c r="FX34" s="244"/>
      <c r="FY34" s="244"/>
      <c r="FZ34" s="244"/>
      <c r="GA34" s="244"/>
      <c r="GB34" s="244"/>
      <c r="GC34" s="244"/>
      <c r="GD34" s="244"/>
      <c r="GE34" s="244"/>
      <c r="GF34" s="244"/>
      <c r="GG34" s="244"/>
      <c r="GH34" s="244"/>
      <c r="GI34" s="244"/>
      <c r="GJ34" s="244"/>
      <c r="GK34" s="244"/>
      <c r="GL34" s="244"/>
      <c r="GM34" s="244"/>
      <c r="GN34" s="244"/>
      <c r="GO34" s="244"/>
      <c r="GP34" s="244"/>
      <c r="GQ34" s="244"/>
      <c r="GR34" s="244"/>
      <c r="GS34" s="244"/>
      <c r="GT34" s="244"/>
      <c r="GU34" s="244"/>
      <c r="GV34" s="244"/>
      <c r="GW34" s="244"/>
      <c r="GX34" s="244"/>
      <c r="GY34" s="244"/>
      <c r="GZ34" s="244"/>
      <c r="HA34" s="244"/>
      <c r="HB34" s="244"/>
      <c r="HC34" s="244"/>
      <c r="HD34" s="126"/>
      <c r="HE34" s="126"/>
    </row>
    <row r="35" spans="2:213" ht="20.100000000000001" customHeight="1" thickBot="1">
      <c r="B35" s="293"/>
      <c r="C35" s="293"/>
      <c r="D35" s="410"/>
      <c r="E35" s="140" t="s">
        <v>216</v>
      </c>
      <c r="F35" s="141">
        <f>SUM(N35:P35,R35)</f>
        <v>0</v>
      </c>
      <c r="G35" s="477" t="e">
        <f>1000*F35/GIA</f>
        <v>#DIV/0!</v>
      </c>
      <c r="H35" s="498"/>
      <c r="I35" s="476"/>
      <c r="J35" s="473"/>
      <c r="K35" s="292"/>
      <c r="L35" s="297"/>
      <c r="M35" s="121" t="s">
        <v>386</v>
      </c>
      <c r="N35" s="196">
        <f>SUM(N6:N29)+SUM(O6:O29)+SUM(P6:P29,N32)</f>
        <v>0</v>
      </c>
      <c r="O35" s="195">
        <f>SUM(Q6:Q29)</f>
        <v>0</v>
      </c>
      <c r="P35" s="195">
        <f>SUM(R6:R29,O32)</f>
        <v>0</v>
      </c>
      <c r="Q35" s="197">
        <f>SUM(S6:S29)</f>
        <v>0</v>
      </c>
      <c r="R35" s="653">
        <f>SUM(T6:T29)</f>
        <v>0</v>
      </c>
      <c r="S35" s="654"/>
      <c r="T35" s="296"/>
      <c r="U35" s="506"/>
      <c r="V35" s="244"/>
      <c r="W35" s="510"/>
      <c r="X35" s="510"/>
      <c r="Y35" s="510"/>
      <c r="Z35" s="510"/>
      <c r="AA35" s="510"/>
      <c r="AB35" s="510"/>
      <c r="AC35" s="510"/>
      <c r="AD35" s="510"/>
      <c r="AE35" s="510"/>
      <c r="AF35" s="510"/>
      <c r="AG35" s="510"/>
      <c r="AH35" s="510"/>
      <c r="AI35" s="510"/>
      <c r="AJ35" s="510"/>
      <c r="AK35" s="510"/>
      <c r="AL35" s="510"/>
      <c r="AM35" s="510"/>
      <c r="AN35" s="510"/>
      <c r="AO35" s="510"/>
      <c r="AP35" s="510"/>
      <c r="AQ35" s="513"/>
      <c r="AR35" s="513"/>
      <c r="AS35" s="513"/>
      <c r="AT35" s="513"/>
      <c r="AU35" s="513"/>
      <c r="AV35" s="513"/>
      <c r="AW35" s="513"/>
      <c r="AX35" s="513"/>
      <c r="AY35" s="513"/>
      <c r="AZ35" s="513"/>
      <c r="BA35" s="513"/>
      <c r="BB35" s="513"/>
      <c r="BC35" s="513"/>
      <c r="BD35" s="513"/>
      <c r="BE35" s="513"/>
      <c r="BF35" s="513"/>
      <c r="BG35" s="545"/>
      <c r="BJ35" s="592"/>
      <c r="BL35" s="535"/>
      <c r="BM35" s="285"/>
      <c r="BN35" s="510"/>
      <c r="BO35" s="510"/>
      <c r="BP35" s="510"/>
      <c r="BQ35" s="510"/>
      <c r="BR35" s="510"/>
      <c r="BS35" s="510"/>
      <c r="BT35" s="510"/>
      <c r="BU35" s="285"/>
      <c r="BV35" s="510"/>
      <c r="BW35" s="510"/>
      <c r="BX35" s="510"/>
      <c r="BY35" s="510"/>
      <c r="BZ35" s="510"/>
      <c r="CA35" s="510"/>
      <c r="CB35" s="510"/>
      <c r="CC35" s="244"/>
      <c r="CD35" s="244"/>
      <c r="CE35" s="244"/>
      <c r="CF35" s="244"/>
      <c r="CG35" s="244"/>
      <c r="CH35" s="244"/>
      <c r="CI35" s="244"/>
      <c r="CJ35" s="244"/>
      <c r="CK35" s="244"/>
      <c r="CL35" s="244"/>
      <c r="CM35" s="244"/>
      <c r="CN35" s="244"/>
      <c r="CO35" s="244"/>
      <c r="CP35" s="244"/>
      <c r="CQ35" s="244"/>
      <c r="CR35" s="244"/>
      <c r="CS35" s="244"/>
      <c r="CT35" s="244"/>
      <c r="CU35" s="244"/>
      <c r="CV35" s="244"/>
      <c r="CW35" s="244"/>
      <c r="CX35" s="244"/>
      <c r="CY35" s="244"/>
      <c r="CZ35" s="244"/>
      <c r="DA35" s="244"/>
      <c r="DB35" s="244"/>
      <c r="DC35" s="244"/>
      <c r="DD35" s="244"/>
      <c r="DE35" s="244"/>
      <c r="DF35" s="244"/>
      <c r="DG35" s="244"/>
      <c r="DH35" s="106"/>
      <c r="DI35" s="106"/>
      <c r="DJ35" s="106"/>
      <c r="DK35" s="106"/>
      <c r="DL35" s="106"/>
      <c r="DM35" s="106"/>
      <c r="DN35" s="106"/>
      <c r="DO35" s="106"/>
      <c r="DP35" s="106"/>
      <c r="DQ35" s="106"/>
      <c r="DR35" s="106"/>
      <c r="DS35" s="106"/>
      <c r="DT35" s="106"/>
      <c r="DU35" s="106"/>
      <c r="DV35" s="106"/>
      <c r="DW35" s="106"/>
      <c r="DX35" s="106"/>
      <c r="DY35" s="106"/>
      <c r="DZ35" s="106"/>
      <c r="EA35" s="106"/>
      <c r="EB35" s="106"/>
      <c r="EC35" s="106"/>
      <c r="ED35" s="106"/>
      <c r="EE35" s="106"/>
      <c r="EF35" s="106"/>
      <c r="EG35" s="106"/>
      <c r="EH35" s="106"/>
      <c r="EI35" s="106"/>
      <c r="EJ35" s="106"/>
      <c r="EK35" s="106"/>
      <c r="EL35" s="106"/>
      <c r="EM35" s="106"/>
      <c r="EN35" s="106"/>
      <c r="EO35" s="106"/>
      <c r="EP35" s="106"/>
      <c r="EQ35" s="106"/>
      <c r="ER35" s="106"/>
      <c r="ES35" s="106"/>
      <c r="ET35" s="244"/>
      <c r="EU35" s="244"/>
      <c r="EV35" s="244"/>
      <c r="EW35" s="244"/>
      <c r="EX35" s="244"/>
      <c r="EY35" s="244"/>
      <c r="EZ35" s="244"/>
      <c r="FA35" s="244"/>
      <c r="FB35" s="244"/>
      <c r="FC35" s="244"/>
      <c r="FD35" s="244"/>
      <c r="FE35" s="244"/>
      <c r="FF35" s="244"/>
      <c r="FG35" s="244"/>
      <c r="FH35" s="244"/>
      <c r="FI35" s="244"/>
      <c r="FJ35" s="244"/>
      <c r="FK35" s="244"/>
      <c r="FL35" s="244"/>
      <c r="FM35" s="244"/>
      <c r="FN35" s="244"/>
      <c r="FO35" s="244"/>
      <c r="FP35" s="244"/>
      <c r="FQ35" s="244"/>
      <c r="FR35" s="244"/>
      <c r="FS35" s="244"/>
      <c r="FT35" s="244"/>
      <c r="FU35" s="244"/>
      <c r="FV35" s="244"/>
      <c r="FW35" s="244"/>
      <c r="FX35" s="244"/>
      <c r="FY35" s="244"/>
      <c r="FZ35" s="244"/>
      <c r="GA35" s="244"/>
      <c r="GB35" s="244"/>
      <c r="GC35" s="244"/>
      <c r="GD35" s="244"/>
      <c r="GE35" s="244"/>
      <c r="GF35" s="244"/>
      <c r="GG35" s="244"/>
      <c r="GH35" s="244"/>
      <c r="GI35" s="244"/>
      <c r="GJ35" s="244"/>
      <c r="GK35" s="244"/>
      <c r="GL35" s="244"/>
      <c r="GM35" s="244"/>
      <c r="GN35" s="244"/>
      <c r="GO35" s="244"/>
      <c r="GP35" s="244"/>
      <c r="GQ35" s="126"/>
      <c r="GR35" s="126"/>
      <c r="GS35" s="126"/>
      <c r="GT35" s="126"/>
      <c r="GU35" s="126"/>
      <c r="GV35" s="126"/>
      <c r="GW35" s="126"/>
      <c r="GX35" s="126"/>
      <c r="GY35" s="126"/>
      <c r="GZ35" s="126"/>
      <c r="HA35" s="126"/>
      <c r="HB35" s="126"/>
      <c r="HC35" s="126"/>
      <c r="HD35" s="126"/>
      <c r="HE35" s="126"/>
    </row>
    <row r="36" spans="2:213" ht="20.100000000000001" customHeight="1" thickBot="1">
      <c r="B36" s="293"/>
      <c r="C36" s="293"/>
      <c r="D36" s="411"/>
      <c r="E36" s="142" t="s">
        <v>306</v>
      </c>
      <c r="F36" s="143">
        <f>Q35</f>
        <v>0</v>
      </c>
      <c r="G36" s="478" t="e">
        <f>1000*F36/GIA</f>
        <v>#DIV/0!</v>
      </c>
      <c r="H36" s="499"/>
      <c r="I36" s="474"/>
      <c r="J36" s="473"/>
      <c r="K36" s="292"/>
      <c r="L36" s="297"/>
      <c r="M36" s="296"/>
      <c r="N36" s="296"/>
      <c r="O36" s="296"/>
      <c r="P36" s="296"/>
      <c r="Q36" s="296"/>
      <c r="R36" s="296"/>
      <c r="S36" s="300"/>
      <c r="T36" s="300"/>
      <c r="U36" s="506"/>
      <c r="V36" s="244"/>
      <c r="W36" s="510"/>
      <c r="X36" s="510"/>
      <c r="Y36" s="510"/>
      <c r="Z36" s="510"/>
      <c r="AA36" s="510"/>
      <c r="AB36" s="510"/>
      <c r="AC36" s="510"/>
      <c r="AD36" s="539" t="s">
        <v>185</v>
      </c>
      <c r="AE36" s="510"/>
      <c r="AF36" s="510"/>
      <c r="AG36" s="510"/>
      <c r="AH36" s="510"/>
      <c r="AI36" s="510"/>
      <c r="AJ36" s="510"/>
      <c r="AK36" s="510"/>
      <c r="AL36" s="510"/>
      <c r="AM36" s="510"/>
      <c r="AN36" s="510"/>
      <c r="AO36" s="510"/>
      <c r="AP36" s="510"/>
      <c r="AQ36" s="513"/>
      <c r="AR36" s="513"/>
      <c r="AS36" s="513"/>
      <c r="AT36" s="513"/>
      <c r="AU36" s="513"/>
      <c r="AV36" s="513"/>
      <c r="AW36" s="513"/>
      <c r="AX36" s="513"/>
      <c r="AY36" s="513"/>
      <c r="AZ36" s="513"/>
      <c r="BA36" s="513"/>
      <c r="BB36" s="513"/>
      <c r="BC36" s="513"/>
      <c r="BD36" s="513"/>
      <c r="BE36" s="513"/>
      <c r="BF36" s="513"/>
      <c r="BG36" s="545"/>
      <c r="BJ36" s="592"/>
      <c r="BL36" s="535"/>
      <c r="BM36" s="285"/>
      <c r="BN36" s="510"/>
      <c r="BO36" s="510"/>
      <c r="BP36" s="510"/>
      <c r="BQ36" s="510"/>
      <c r="BR36" s="510"/>
      <c r="BS36" s="510"/>
      <c r="BT36" s="510"/>
      <c r="BU36" s="285"/>
      <c r="BV36" s="510"/>
      <c r="BW36" s="510"/>
      <c r="BX36" s="510"/>
      <c r="BY36" s="510"/>
      <c r="BZ36" s="510"/>
      <c r="CA36" s="510"/>
      <c r="CB36" s="510"/>
      <c r="CC36" s="244"/>
      <c r="CD36" s="244"/>
      <c r="CE36" s="244"/>
      <c r="CF36" s="244"/>
      <c r="CG36" s="244"/>
      <c r="CH36" s="244"/>
      <c r="CI36" s="244"/>
      <c r="CJ36" s="244"/>
      <c r="CK36" s="244"/>
      <c r="CL36" s="244"/>
      <c r="CM36" s="244"/>
      <c r="CN36" s="244"/>
      <c r="CO36" s="244"/>
      <c r="CP36" s="244"/>
      <c r="CQ36" s="244"/>
      <c r="CR36" s="244"/>
      <c r="CS36" s="244"/>
      <c r="CT36" s="244"/>
      <c r="CU36" s="244"/>
      <c r="CV36" s="244"/>
      <c r="CW36" s="244"/>
      <c r="CX36" s="244"/>
      <c r="CY36" s="244"/>
      <c r="CZ36" s="244"/>
      <c r="DA36" s="244"/>
      <c r="DB36" s="244"/>
      <c r="DC36" s="244"/>
      <c r="DD36" s="244"/>
      <c r="DE36" s="244"/>
      <c r="DF36" s="244"/>
      <c r="DG36" s="244"/>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244"/>
      <c r="EU36" s="244"/>
      <c r="EV36" s="244"/>
      <c r="EW36" s="244"/>
      <c r="EX36" s="244"/>
      <c r="EY36" s="244"/>
      <c r="EZ36" s="244"/>
      <c r="FA36" s="244"/>
      <c r="FB36" s="244"/>
      <c r="FC36" s="244"/>
      <c r="FD36" s="244"/>
      <c r="FE36" s="244"/>
      <c r="FF36" s="244"/>
      <c r="FG36" s="244"/>
      <c r="FH36" s="244"/>
      <c r="FI36" s="244"/>
      <c r="FJ36" s="244"/>
      <c r="FK36" s="244"/>
      <c r="FL36" s="244"/>
      <c r="FM36" s="244"/>
      <c r="FN36" s="244"/>
      <c r="FO36" s="244"/>
      <c r="FP36" s="244"/>
      <c r="FQ36" s="244"/>
      <c r="FR36" s="244"/>
      <c r="FS36" s="244"/>
      <c r="FT36" s="244"/>
      <c r="FU36" s="244"/>
      <c r="FV36" s="244"/>
      <c r="FW36" s="244"/>
      <c r="FX36" s="244"/>
      <c r="FY36" s="244"/>
      <c r="FZ36" s="244"/>
      <c r="GA36" s="244"/>
      <c r="GB36" s="244"/>
      <c r="GC36" s="244"/>
      <c r="GD36" s="244"/>
      <c r="GE36" s="244"/>
      <c r="GF36" s="244"/>
      <c r="GG36" s="244"/>
      <c r="GH36" s="244"/>
      <c r="GI36" s="244"/>
      <c r="GJ36" s="244"/>
      <c r="GK36" s="244"/>
      <c r="GL36" s="244"/>
      <c r="GM36" s="244"/>
      <c r="GN36" s="244"/>
      <c r="GO36" s="244"/>
      <c r="GP36" s="244"/>
      <c r="GQ36" s="126"/>
      <c r="GR36" s="126"/>
      <c r="GS36" s="126"/>
      <c r="GT36" s="126"/>
      <c r="GU36" s="126"/>
      <c r="GV36" s="126"/>
      <c r="GW36" s="126"/>
      <c r="GX36" s="126"/>
      <c r="GY36" s="126"/>
      <c r="GZ36" s="126"/>
      <c r="HA36" s="126"/>
      <c r="HB36" s="126"/>
      <c r="HC36" s="126"/>
      <c r="HD36" s="126"/>
      <c r="HE36" s="126"/>
    </row>
    <row r="37" spans="2:213" ht="20.100000000000001" customHeight="1">
      <c r="B37" s="293"/>
      <c r="C37" s="294"/>
      <c r="D37" s="294"/>
      <c r="E37" s="294"/>
      <c r="F37" s="294"/>
      <c r="G37" s="500"/>
      <c r="H37" s="294"/>
      <c r="I37" s="294"/>
      <c r="J37" s="292"/>
      <c r="K37" s="292"/>
      <c r="L37" s="297"/>
      <c r="M37" s="298"/>
      <c r="N37" s="299"/>
      <c r="O37" s="299"/>
      <c r="P37" s="299"/>
      <c r="Q37" s="299"/>
      <c r="R37" s="300"/>
      <c r="S37" s="300"/>
      <c r="T37" s="300"/>
      <c r="U37" s="506"/>
      <c r="V37" s="244"/>
      <c r="W37" s="510"/>
      <c r="X37" s="510"/>
      <c r="Y37" s="510"/>
      <c r="Z37" s="510"/>
      <c r="AA37" s="510"/>
      <c r="AB37" s="510"/>
      <c r="AC37" s="510"/>
      <c r="AD37" s="515" t="s">
        <v>248</v>
      </c>
      <c r="AE37" s="510">
        <v>0</v>
      </c>
      <c r="AF37" s="510" t="e">
        <f>_xlfn.CONCAT("This project scheme has a SCORS rating of ", LOOKUP(G32,AE37:AE45,AD37:AD45))</f>
        <v>#DIV/0!</v>
      </c>
      <c r="AG37" s="510"/>
      <c r="AH37" s="510"/>
      <c r="AI37" s="510"/>
      <c r="AJ37" s="510"/>
      <c r="AK37" s="510"/>
      <c r="AL37" s="510"/>
      <c r="AM37" s="510"/>
      <c r="AN37" s="510"/>
      <c r="AO37" s="510"/>
      <c r="AP37" s="510"/>
      <c r="AQ37" s="513"/>
      <c r="AR37" s="513"/>
      <c r="AS37" s="513"/>
      <c r="AT37" s="513"/>
      <c r="AU37" s="513"/>
      <c r="AV37" s="513"/>
      <c r="AW37" s="513"/>
      <c r="AX37" s="513"/>
      <c r="AY37" s="513"/>
      <c r="AZ37" s="513"/>
      <c r="BA37" s="513"/>
      <c r="BB37" s="513"/>
      <c r="BC37" s="513"/>
      <c r="BD37" s="513"/>
      <c r="BE37" s="513"/>
      <c r="BF37" s="513"/>
      <c r="BG37" s="513"/>
      <c r="BI37" s="513"/>
      <c r="BJ37" s="513"/>
      <c r="BK37" s="513"/>
      <c r="BL37" s="510"/>
      <c r="BM37" s="285"/>
      <c r="BN37" s="510"/>
      <c r="BO37" s="510"/>
      <c r="BP37" s="510"/>
      <c r="BQ37" s="510"/>
      <c r="BR37" s="510"/>
      <c r="BS37" s="510"/>
      <c r="BT37" s="510"/>
      <c r="BU37" s="285"/>
      <c r="BV37" s="510"/>
      <c r="BW37" s="510"/>
      <c r="BX37" s="510"/>
      <c r="BY37" s="510"/>
      <c r="BZ37" s="510"/>
      <c r="CA37" s="510"/>
      <c r="CB37" s="510"/>
      <c r="CC37" s="244"/>
      <c r="CD37" s="244"/>
      <c r="CE37" s="244"/>
      <c r="CF37" s="244"/>
      <c r="CG37" s="244"/>
      <c r="CH37" s="244"/>
      <c r="CI37" s="244"/>
      <c r="CJ37" s="244"/>
      <c r="CK37" s="244"/>
      <c r="CL37" s="244"/>
      <c r="CM37" s="244"/>
      <c r="CN37" s="244"/>
      <c r="CO37" s="244"/>
      <c r="CP37" s="244"/>
      <c r="CQ37" s="244"/>
      <c r="CR37" s="244"/>
      <c r="CS37" s="244"/>
      <c r="CT37" s="244"/>
      <c r="CU37" s="244"/>
      <c r="CV37" s="244"/>
      <c r="CW37" s="244"/>
      <c r="CX37" s="244"/>
      <c r="CY37" s="244"/>
      <c r="CZ37" s="244"/>
      <c r="DA37" s="244"/>
      <c r="DB37" s="244"/>
      <c r="DC37" s="244"/>
      <c r="DD37" s="244"/>
      <c r="DE37" s="244"/>
      <c r="DF37" s="244"/>
      <c r="DG37" s="244"/>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244"/>
      <c r="EU37" s="244"/>
      <c r="EV37" s="244"/>
      <c r="EW37" s="244"/>
      <c r="EX37" s="244"/>
      <c r="EY37" s="244"/>
      <c r="EZ37" s="244"/>
      <c r="FA37" s="244"/>
      <c r="FB37" s="244"/>
      <c r="FC37" s="244"/>
      <c r="FD37" s="244"/>
      <c r="FE37" s="244"/>
      <c r="FF37" s="244"/>
      <c r="FG37" s="244"/>
      <c r="FH37" s="244"/>
      <c r="FI37" s="244"/>
      <c r="FJ37" s="244"/>
      <c r="FK37" s="244"/>
      <c r="FL37" s="244"/>
      <c r="FM37" s="244"/>
      <c r="FN37" s="244"/>
      <c r="FO37" s="244"/>
      <c r="FP37" s="244"/>
      <c r="FQ37" s="244"/>
      <c r="FR37" s="244"/>
      <c r="FS37" s="244"/>
      <c r="FT37" s="244"/>
      <c r="FU37" s="244"/>
      <c r="FV37" s="244"/>
      <c r="FW37" s="244"/>
      <c r="FX37" s="244"/>
      <c r="FY37" s="244"/>
      <c r="FZ37" s="244"/>
      <c r="GA37" s="244"/>
      <c r="GB37" s="244"/>
      <c r="GC37" s="244"/>
      <c r="GD37" s="244"/>
      <c r="GE37" s="244"/>
      <c r="GF37" s="244"/>
      <c r="GG37" s="244"/>
      <c r="GH37" s="244"/>
      <c r="GI37" s="244"/>
      <c r="GJ37" s="244"/>
      <c r="GK37" s="244"/>
      <c r="GL37" s="244"/>
      <c r="GM37" s="244"/>
      <c r="GN37" s="244"/>
      <c r="GO37" s="244"/>
      <c r="GP37" s="244"/>
      <c r="GQ37" s="244"/>
      <c r="GR37" s="244"/>
      <c r="GS37" s="244"/>
      <c r="GT37" s="244"/>
      <c r="GU37" s="244"/>
      <c r="GV37" s="244"/>
      <c r="GW37" s="244"/>
      <c r="GX37" s="244"/>
      <c r="GY37" s="244"/>
      <c r="GZ37" s="244"/>
      <c r="HA37" s="244"/>
      <c r="HB37" s="244"/>
      <c r="HC37" s="244"/>
      <c r="HD37" s="244"/>
      <c r="HE37" s="244"/>
    </row>
    <row r="38" spans="2:213" ht="20.100000000000001" customHeight="1" thickBot="1">
      <c r="B38" s="354"/>
      <c r="C38" s="355"/>
      <c r="D38" s="355"/>
      <c r="E38" s="355"/>
      <c r="F38" s="355"/>
      <c r="G38" s="355"/>
      <c r="H38" s="355"/>
      <c r="I38" s="355"/>
      <c r="J38" s="356"/>
      <c r="K38" s="356"/>
      <c r="L38" s="303"/>
      <c r="M38" s="357"/>
      <c r="N38" s="358"/>
      <c r="O38" s="358"/>
      <c r="P38" s="358"/>
      <c r="Q38" s="358"/>
      <c r="R38" s="358"/>
      <c r="S38" s="358"/>
      <c r="T38" s="358"/>
      <c r="U38" s="506"/>
      <c r="V38" s="244"/>
      <c r="W38" s="510"/>
      <c r="X38" s="510"/>
      <c r="Y38" s="510"/>
      <c r="Z38" s="510"/>
      <c r="AA38" s="510"/>
      <c r="AB38" s="510"/>
      <c r="AC38" s="510"/>
      <c r="AD38" s="515" t="s">
        <v>249</v>
      </c>
      <c r="AE38" s="510">
        <v>50</v>
      </c>
      <c r="AF38" s="510"/>
      <c r="AG38" s="510"/>
      <c r="AH38" s="510"/>
      <c r="AI38" s="510"/>
      <c r="AJ38" s="510"/>
      <c r="AK38" s="510"/>
      <c r="AL38" s="510"/>
      <c r="AM38" s="510"/>
      <c r="AN38" s="510"/>
      <c r="AO38" s="510"/>
      <c r="AP38" s="510"/>
      <c r="AQ38" s="513"/>
      <c r="AR38" s="513"/>
      <c r="AS38" s="513"/>
      <c r="AT38" s="513"/>
      <c r="AU38" s="513"/>
      <c r="AV38" s="513"/>
      <c r="AW38" s="513"/>
      <c r="AX38" s="513"/>
      <c r="AY38" s="513"/>
      <c r="AZ38" s="513"/>
      <c r="BA38" s="513"/>
      <c r="BB38" s="513"/>
      <c r="BC38" s="513"/>
      <c r="BD38" s="513"/>
      <c r="BE38" s="513"/>
      <c r="BF38" s="513"/>
      <c r="BG38" s="513"/>
      <c r="BI38" s="513"/>
      <c r="BJ38" s="513"/>
      <c r="BK38" s="513"/>
      <c r="BL38" s="510"/>
      <c r="BM38" s="285"/>
      <c r="BN38" s="510"/>
      <c r="BO38" s="510"/>
      <c r="BP38" s="510"/>
      <c r="BQ38" s="510"/>
      <c r="BR38" s="510"/>
      <c r="BS38" s="510"/>
      <c r="BT38" s="510"/>
      <c r="BU38" s="285"/>
      <c r="BV38" s="510"/>
      <c r="BW38" s="510"/>
      <c r="BX38" s="510"/>
      <c r="BY38" s="510"/>
      <c r="BZ38" s="510"/>
      <c r="CA38" s="510"/>
      <c r="CB38" s="510"/>
      <c r="CC38" s="244"/>
      <c r="CD38" s="244"/>
      <c r="CE38" s="244"/>
      <c r="CF38" s="244"/>
      <c r="CG38" s="244"/>
      <c r="CH38" s="244"/>
      <c r="CI38" s="244"/>
      <c r="CJ38" s="244"/>
      <c r="CK38" s="244"/>
      <c r="CL38" s="244"/>
      <c r="CM38" s="244"/>
      <c r="CN38" s="244"/>
      <c r="CO38" s="244"/>
      <c r="CP38" s="244"/>
      <c r="CQ38" s="244"/>
      <c r="CR38" s="244"/>
      <c r="CS38" s="244"/>
      <c r="CT38" s="244"/>
      <c r="CU38" s="244"/>
      <c r="CV38" s="244"/>
      <c r="CW38" s="244"/>
      <c r="CX38" s="244"/>
      <c r="CY38" s="244"/>
      <c r="CZ38" s="244"/>
      <c r="DA38" s="244"/>
      <c r="DB38" s="244"/>
      <c r="DC38" s="244"/>
      <c r="DD38" s="244"/>
      <c r="DE38" s="244"/>
      <c r="DF38" s="244"/>
      <c r="DG38" s="244"/>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244"/>
      <c r="EU38" s="244"/>
      <c r="EV38" s="244"/>
      <c r="EW38" s="244"/>
      <c r="EX38" s="244"/>
      <c r="EY38" s="244"/>
      <c r="EZ38" s="244"/>
      <c r="FA38" s="244"/>
      <c r="FB38" s="244"/>
      <c r="FC38" s="244"/>
      <c r="FD38" s="244"/>
      <c r="FE38" s="244"/>
      <c r="FF38" s="244"/>
      <c r="FG38" s="244"/>
      <c r="FH38" s="244"/>
      <c r="FI38" s="244"/>
      <c r="FJ38" s="244"/>
      <c r="FK38" s="244"/>
      <c r="FL38" s="244"/>
      <c r="FM38" s="244"/>
      <c r="FN38" s="244"/>
      <c r="FO38" s="244"/>
      <c r="FP38" s="244"/>
      <c r="FQ38" s="244"/>
      <c r="FR38" s="244"/>
      <c r="FS38" s="244"/>
      <c r="FT38" s="244"/>
      <c r="FU38" s="244"/>
      <c r="FV38" s="244"/>
      <c r="FW38" s="244"/>
      <c r="FX38" s="244"/>
      <c r="FY38" s="244"/>
      <c r="FZ38" s="244"/>
      <c r="GA38" s="244"/>
      <c r="GB38" s="244"/>
      <c r="GC38" s="244"/>
      <c r="GD38" s="244"/>
      <c r="GE38" s="244"/>
      <c r="GF38" s="244"/>
      <c r="GG38" s="244"/>
      <c r="GH38" s="244"/>
      <c r="GI38" s="244"/>
      <c r="GJ38" s="244"/>
      <c r="GK38" s="244"/>
      <c r="GL38" s="244"/>
      <c r="GM38" s="244"/>
      <c r="GN38" s="244"/>
      <c r="GO38" s="244"/>
      <c r="GP38" s="244"/>
      <c r="GQ38" s="244"/>
      <c r="GR38" s="244"/>
      <c r="GS38" s="244"/>
      <c r="GT38" s="244"/>
      <c r="GU38" s="244"/>
      <c r="GV38" s="244"/>
      <c r="GW38" s="244"/>
      <c r="GX38" s="244"/>
      <c r="GY38" s="244"/>
      <c r="GZ38" s="244"/>
      <c r="HA38" s="244"/>
      <c r="HB38" s="244"/>
      <c r="HC38" s="244"/>
      <c r="HD38" s="244"/>
      <c r="HE38" s="244"/>
    </row>
    <row r="39" spans="2:213" ht="61.35" customHeight="1">
      <c r="B39" s="304"/>
      <c r="C39" s="304"/>
      <c r="D39" s="304"/>
      <c r="E39" s="304"/>
      <c r="F39" s="304"/>
      <c r="G39" s="304"/>
      <c r="H39" s="304"/>
      <c r="I39" s="304"/>
      <c r="J39" s="304"/>
      <c r="K39" s="304"/>
      <c r="L39" s="94"/>
      <c r="M39" s="359"/>
      <c r="N39" s="324"/>
      <c r="O39" s="324"/>
      <c r="P39" s="324"/>
      <c r="Q39" s="324"/>
      <c r="R39" s="324"/>
      <c r="S39" s="324"/>
      <c r="T39" s="324"/>
      <c r="U39" s="506"/>
      <c r="V39" s="244"/>
      <c r="W39" s="510"/>
      <c r="X39" s="510"/>
      <c r="Y39" s="510"/>
      <c r="Z39" s="510"/>
      <c r="AA39" s="510"/>
      <c r="AB39" s="510"/>
      <c r="AC39" s="510"/>
      <c r="AD39" s="515" t="s">
        <v>172</v>
      </c>
      <c r="AE39" s="510">
        <v>100</v>
      </c>
      <c r="AF39" s="510"/>
      <c r="AG39" s="510"/>
      <c r="AH39" s="510"/>
      <c r="AI39" s="510"/>
      <c r="AJ39" s="510"/>
      <c r="AK39" s="510"/>
      <c r="AL39" s="510"/>
      <c r="AM39" s="510"/>
      <c r="AN39" s="510"/>
      <c r="AO39" s="510"/>
      <c r="AP39" s="510"/>
      <c r="AQ39" s="513"/>
      <c r="AR39" s="513"/>
      <c r="AS39" s="513"/>
      <c r="AT39" s="513"/>
      <c r="AU39" s="513"/>
      <c r="AV39" s="513"/>
      <c r="AW39" s="513"/>
      <c r="AX39" s="513"/>
      <c r="AY39" s="513"/>
      <c r="AZ39" s="513"/>
      <c r="BA39" s="513"/>
      <c r="BB39" s="513"/>
      <c r="BC39" s="513"/>
      <c r="BD39" s="513"/>
      <c r="BE39" s="513"/>
      <c r="BF39" s="513"/>
      <c r="BG39" s="545"/>
      <c r="BI39" s="513"/>
      <c r="BJ39" s="513"/>
      <c r="BK39" s="513"/>
      <c r="BL39" s="510"/>
      <c r="BM39" s="285"/>
      <c r="BN39" s="510"/>
      <c r="BO39" s="510"/>
      <c r="BP39" s="510"/>
      <c r="BQ39" s="510"/>
      <c r="BR39" s="510"/>
      <c r="BS39" s="510"/>
      <c r="BT39" s="510"/>
      <c r="BU39" s="285"/>
      <c r="BV39" s="510"/>
      <c r="BW39" s="510"/>
      <c r="BX39" s="510"/>
      <c r="BY39" s="510"/>
      <c r="BZ39" s="510"/>
      <c r="CA39" s="510"/>
      <c r="CB39" s="510"/>
      <c r="CC39" s="244"/>
      <c r="CD39" s="244"/>
      <c r="CE39" s="244"/>
      <c r="CF39" s="244"/>
      <c r="CG39" s="244"/>
      <c r="CH39" s="244"/>
      <c r="CI39" s="244"/>
      <c r="CJ39" s="244"/>
      <c r="CK39" s="244"/>
      <c r="CL39" s="244"/>
      <c r="CM39" s="244"/>
      <c r="CN39" s="244"/>
      <c r="CO39" s="244"/>
      <c r="CP39" s="244"/>
      <c r="CQ39" s="244"/>
      <c r="CR39" s="244"/>
      <c r="CS39" s="244"/>
      <c r="CT39" s="244"/>
      <c r="CU39" s="244"/>
      <c r="CV39" s="244"/>
      <c r="CW39" s="244"/>
      <c r="CX39" s="244"/>
      <c r="CY39" s="244"/>
      <c r="CZ39" s="244"/>
      <c r="DA39" s="244"/>
      <c r="DB39" s="244"/>
      <c r="DC39" s="244"/>
      <c r="DD39" s="244"/>
      <c r="DE39" s="244"/>
      <c r="DF39" s="244"/>
      <c r="DG39" s="244"/>
      <c r="DH39" s="106"/>
      <c r="DI39" s="106"/>
      <c r="DJ39" s="106"/>
      <c r="DK39" s="106"/>
      <c r="DL39" s="106"/>
      <c r="DM39" s="106"/>
      <c r="DN39" s="106"/>
      <c r="DO39" s="106"/>
      <c r="DP39" s="106"/>
      <c r="DQ39" s="106"/>
      <c r="DR39" s="106"/>
      <c r="DS39" s="106"/>
      <c r="DT39" s="106"/>
      <c r="DU39" s="106"/>
      <c r="DV39" s="106"/>
      <c r="DW39" s="106"/>
      <c r="DX39" s="106"/>
      <c r="DY39" s="106"/>
      <c r="DZ39" s="106"/>
      <c r="EA39" s="106"/>
      <c r="EB39" s="106"/>
      <c r="EC39" s="106"/>
      <c r="ED39" s="106"/>
      <c r="EE39" s="106"/>
      <c r="EF39" s="106"/>
      <c r="EG39" s="106"/>
      <c r="EH39" s="106"/>
      <c r="EI39" s="106"/>
      <c r="EJ39" s="106"/>
      <c r="EK39" s="106"/>
      <c r="EL39" s="106"/>
      <c r="EM39" s="106"/>
      <c r="EN39" s="106"/>
      <c r="EO39" s="106"/>
      <c r="EP39" s="106"/>
      <c r="EQ39" s="106"/>
      <c r="ER39" s="106"/>
      <c r="ES39" s="106"/>
      <c r="ET39" s="244"/>
      <c r="EU39" s="244"/>
      <c r="EV39" s="244"/>
      <c r="EW39" s="244"/>
      <c r="EX39" s="244"/>
      <c r="EY39" s="244"/>
      <c r="EZ39" s="244"/>
      <c r="FA39" s="244"/>
      <c r="FB39" s="244"/>
      <c r="FC39" s="244"/>
      <c r="FD39" s="244"/>
      <c r="FE39" s="244"/>
      <c r="FF39" s="244"/>
      <c r="FG39" s="244"/>
      <c r="FH39" s="244"/>
      <c r="FI39" s="244"/>
      <c r="FJ39" s="244"/>
      <c r="FK39" s="244"/>
      <c r="FL39" s="244"/>
      <c r="FM39" s="244"/>
      <c r="FN39" s="244"/>
      <c r="FO39" s="244"/>
      <c r="FP39" s="244"/>
      <c r="FQ39" s="244"/>
      <c r="FR39" s="244"/>
      <c r="FS39" s="244"/>
      <c r="FT39" s="244"/>
      <c r="FU39" s="244"/>
      <c r="FV39" s="244"/>
      <c r="FW39" s="244"/>
      <c r="FX39" s="244"/>
      <c r="FY39" s="244"/>
      <c r="FZ39" s="244"/>
      <c r="GA39" s="244"/>
      <c r="GB39" s="244"/>
      <c r="GC39" s="244"/>
      <c r="GD39" s="244"/>
      <c r="GE39" s="244"/>
      <c r="GF39" s="244"/>
      <c r="GG39" s="244"/>
      <c r="GH39" s="244"/>
      <c r="GI39" s="244"/>
      <c r="GJ39" s="244"/>
      <c r="GK39" s="244"/>
      <c r="GL39" s="244"/>
      <c r="GM39" s="244"/>
      <c r="GN39" s="244"/>
      <c r="GO39" s="244"/>
      <c r="GP39" s="244"/>
      <c r="GQ39" s="244"/>
      <c r="GR39" s="244"/>
      <c r="GS39" s="244"/>
      <c r="GT39" s="244"/>
      <c r="GU39" s="244"/>
      <c r="GV39" s="244"/>
      <c r="GW39" s="244"/>
      <c r="GX39" s="244"/>
      <c r="GY39" s="244"/>
      <c r="GZ39" s="244"/>
      <c r="HA39" s="244"/>
      <c r="HB39" s="244"/>
      <c r="HC39" s="244"/>
      <c r="HD39" s="244"/>
      <c r="HE39" s="244"/>
    </row>
    <row r="40" spans="2:213" ht="27" customHeight="1">
      <c r="B40" s="104"/>
      <c r="C40" s="104"/>
      <c r="D40" s="104"/>
      <c r="E40" s="104"/>
      <c r="F40" s="104"/>
      <c r="G40" s="104"/>
      <c r="H40" s="104"/>
      <c r="I40" s="104"/>
      <c r="J40" s="104"/>
      <c r="K40" s="104"/>
      <c r="L40" s="94"/>
      <c r="M40" s="359"/>
      <c r="N40" s="324"/>
      <c r="O40" s="324"/>
      <c r="P40" s="324"/>
      <c r="Q40" s="324"/>
      <c r="R40" s="324"/>
      <c r="S40" s="324"/>
      <c r="T40" s="324"/>
      <c r="U40" s="506"/>
      <c r="V40" s="244"/>
      <c r="W40" s="259"/>
      <c r="X40" s="510"/>
      <c r="Y40" s="510"/>
      <c r="Z40" s="510"/>
      <c r="AA40" s="510"/>
      <c r="AB40" s="510"/>
      <c r="AC40" s="510"/>
      <c r="AD40" s="515" t="s">
        <v>171</v>
      </c>
      <c r="AE40" s="510">
        <v>150</v>
      </c>
      <c r="AF40" s="510"/>
      <c r="AG40" s="510"/>
      <c r="AH40" s="510"/>
      <c r="AI40" s="510"/>
      <c r="AJ40" s="510"/>
      <c r="AK40" s="510"/>
      <c r="AL40" s="510"/>
      <c r="AM40" s="510"/>
      <c r="AN40" s="510"/>
      <c r="AO40" s="510"/>
      <c r="AP40" s="510"/>
      <c r="AQ40" s="510"/>
      <c r="AR40" s="510"/>
      <c r="AS40" s="510"/>
      <c r="AT40" s="510"/>
      <c r="AU40" s="510"/>
      <c r="AV40" s="510"/>
      <c r="AW40" s="510"/>
      <c r="AX40" s="510"/>
      <c r="AY40" s="510"/>
      <c r="AZ40" s="510"/>
      <c r="BA40" s="510"/>
      <c r="BB40" s="510"/>
      <c r="BC40" s="510"/>
      <c r="BD40" s="510"/>
      <c r="BE40" s="510"/>
      <c r="BF40" s="510"/>
      <c r="BG40" s="510"/>
      <c r="BH40" s="510"/>
      <c r="BI40" s="510"/>
      <c r="BJ40" s="510"/>
      <c r="BK40" s="510"/>
      <c r="BL40" s="510"/>
      <c r="BM40" s="510"/>
      <c r="BN40" s="510"/>
      <c r="BO40" s="510"/>
      <c r="BP40" s="510"/>
      <c r="BQ40" s="510"/>
      <c r="BR40" s="510"/>
      <c r="BS40" s="510"/>
      <c r="BT40" s="510"/>
      <c r="BU40" s="285"/>
      <c r="BV40" s="510"/>
      <c r="BW40" s="510"/>
      <c r="BX40" s="510"/>
      <c r="BY40" s="510"/>
      <c r="BZ40" s="510"/>
      <c r="CA40" s="510"/>
      <c r="CB40" s="510"/>
      <c r="CC40" s="244"/>
      <c r="CD40" s="244"/>
      <c r="CE40" s="244"/>
      <c r="CF40" s="244"/>
      <c r="CG40" s="244"/>
      <c r="CH40" s="244"/>
      <c r="CI40" s="244"/>
      <c r="CJ40" s="244"/>
      <c r="CK40" s="244"/>
      <c r="CL40" s="244"/>
      <c r="CM40" s="244"/>
      <c r="CN40" s="244"/>
      <c r="CO40" s="244"/>
      <c r="CP40" s="244"/>
      <c r="CQ40" s="244"/>
      <c r="CR40" s="244"/>
      <c r="CS40" s="244"/>
      <c r="CT40" s="244"/>
      <c r="CU40" s="244"/>
      <c r="CV40" s="244"/>
      <c r="CW40" s="244"/>
      <c r="CX40" s="244"/>
      <c r="CY40" s="244"/>
      <c r="CZ40" s="244"/>
      <c r="DA40" s="244"/>
      <c r="DB40" s="244"/>
      <c r="DC40" s="244"/>
      <c r="DD40" s="244"/>
      <c r="DE40" s="244"/>
      <c r="DF40" s="244"/>
      <c r="DG40" s="244"/>
      <c r="DH40" s="106"/>
      <c r="DI40" s="106"/>
      <c r="DJ40" s="106"/>
      <c r="DK40" s="106"/>
      <c r="DL40" s="106"/>
      <c r="DM40" s="106"/>
      <c r="DN40" s="106"/>
      <c r="DO40" s="106"/>
      <c r="DP40" s="106"/>
      <c r="DQ40" s="106"/>
      <c r="DR40" s="106"/>
      <c r="DS40" s="106"/>
      <c r="DT40" s="106"/>
      <c r="DU40" s="106"/>
      <c r="DV40" s="106"/>
      <c r="DW40" s="106"/>
      <c r="DX40" s="106"/>
      <c r="DY40" s="106"/>
      <c r="DZ40" s="106"/>
      <c r="EA40" s="106"/>
      <c r="EB40" s="106"/>
      <c r="EC40" s="106"/>
      <c r="ED40" s="106"/>
      <c r="EE40" s="106"/>
      <c r="EF40" s="106"/>
      <c r="EG40" s="106"/>
      <c r="EH40" s="106"/>
      <c r="EI40" s="106"/>
      <c r="EJ40" s="106"/>
      <c r="EK40" s="106"/>
      <c r="EL40" s="106"/>
      <c r="EM40" s="106"/>
      <c r="EN40" s="106"/>
      <c r="EO40" s="106"/>
      <c r="EP40" s="106"/>
      <c r="EQ40" s="106"/>
      <c r="ER40" s="106"/>
      <c r="ES40" s="106"/>
      <c r="ET40" s="244"/>
      <c r="EU40" s="244"/>
      <c r="EV40" s="244"/>
      <c r="EW40" s="244"/>
      <c r="EX40" s="244"/>
      <c r="EY40" s="244"/>
      <c r="EZ40" s="244"/>
      <c r="FA40" s="244"/>
      <c r="FB40" s="244"/>
      <c r="FC40" s="244"/>
      <c r="FD40" s="244"/>
      <c r="FE40" s="244"/>
      <c r="FF40" s="244"/>
      <c r="FG40" s="244"/>
      <c r="FH40" s="244"/>
      <c r="FI40" s="244"/>
      <c r="FJ40" s="244"/>
      <c r="FK40" s="244"/>
      <c r="FL40" s="244"/>
      <c r="FM40" s="244"/>
      <c r="FN40" s="244"/>
      <c r="FO40" s="244"/>
      <c r="FP40" s="244"/>
      <c r="FQ40" s="244"/>
      <c r="FR40" s="244"/>
      <c r="FS40" s="244"/>
      <c r="FT40" s="244"/>
      <c r="FU40" s="244"/>
      <c r="FV40" s="244"/>
      <c r="FW40" s="244"/>
      <c r="FX40" s="244"/>
      <c r="FY40" s="244"/>
      <c r="FZ40" s="244"/>
      <c r="GA40" s="244"/>
      <c r="GB40" s="244"/>
      <c r="GC40" s="244"/>
      <c r="GD40" s="244"/>
      <c r="GE40" s="244"/>
      <c r="GF40" s="244"/>
      <c r="GG40" s="244"/>
      <c r="GH40" s="244"/>
      <c r="GI40" s="244"/>
      <c r="GJ40" s="244"/>
      <c r="GK40" s="244"/>
      <c r="GL40" s="244"/>
      <c r="GM40" s="244"/>
      <c r="GN40" s="244"/>
      <c r="GO40" s="244"/>
      <c r="GP40" s="244"/>
      <c r="GQ40" s="244"/>
      <c r="GR40" s="244"/>
      <c r="GS40" s="244"/>
      <c r="GT40" s="244"/>
      <c r="GU40" s="244"/>
      <c r="GV40" s="244"/>
      <c r="GW40" s="244"/>
      <c r="GX40" s="244"/>
      <c r="GY40" s="244"/>
      <c r="GZ40" s="244"/>
      <c r="HA40" s="244"/>
      <c r="HB40" s="244"/>
      <c r="HC40" s="244"/>
      <c r="HD40" s="244"/>
      <c r="HE40" s="244"/>
    </row>
    <row r="41" spans="2:213" ht="14.25" customHeight="1">
      <c r="B41" s="104"/>
      <c r="C41" s="104"/>
      <c r="D41" s="104"/>
      <c r="E41" s="106"/>
      <c r="F41" s="104"/>
      <c r="G41" s="104"/>
      <c r="H41" s="104"/>
      <c r="I41" s="104"/>
      <c r="J41" s="104"/>
      <c r="K41" s="104"/>
      <c r="L41" s="104"/>
      <c r="M41" s="104"/>
      <c r="N41" s="104"/>
      <c r="O41" s="104"/>
      <c r="P41" s="104"/>
      <c r="Q41" s="104"/>
      <c r="R41" s="104"/>
      <c r="S41" s="104"/>
      <c r="T41" s="104"/>
      <c r="U41" s="244"/>
      <c r="V41" s="244"/>
      <c r="W41" s="259"/>
      <c r="X41" s="510"/>
      <c r="Y41" s="510"/>
      <c r="Z41" s="510"/>
      <c r="AA41" s="510"/>
      <c r="AB41" s="510"/>
      <c r="AC41" s="510"/>
      <c r="AD41" s="515" t="s">
        <v>11</v>
      </c>
      <c r="AE41" s="510">
        <v>200</v>
      </c>
      <c r="AF41" s="510"/>
      <c r="AG41" s="510"/>
      <c r="AH41" s="510"/>
      <c r="AI41" s="510"/>
      <c r="AJ41" s="510"/>
      <c r="AK41" s="510"/>
      <c r="AL41" s="510"/>
      <c r="AM41" s="510"/>
      <c r="AN41" s="510"/>
      <c r="AO41" s="510"/>
      <c r="AP41" s="510"/>
      <c r="AQ41" s="510"/>
      <c r="AR41" s="510"/>
      <c r="AS41" s="510"/>
      <c r="AT41" s="510"/>
      <c r="AU41" s="510"/>
      <c r="AV41" s="510"/>
      <c r="AW41" s="510"/>
      <c r="AX41" s="510"/>
      <c r="AY41" s="510"/>
      <c r="AZ41" s="510"/>
      <c r="BA41" s="510"/>
      <c r="BB41" s="510"/>
      <c r="BC41" s="510"/>
      <c r="BD41" s="510"/>
      <c r="BE41" s="510"/>
      <c r="BF41" s="510"/>
      <c r="BG41" s="510"/>
      <c r="BH41" s="510"/>
      <c r="BI41" s="510"/>
      <c r="BJ41" s="510"/>
      <c r="BK41" s="510"/>
      <c r="BL41" s="510"/>
      <c r="BM41" s="510"/>
      <c r="BN41" s="510"/>
      <c r="BO41" s="510"/>
      <c r="BP41" s="510"/>
      <c r="BQ41" s="510"/>
      <c r="BR41" s="510"/>
      <c r="BS41" s="510"/>
      <c r="BT41" s="510"/>
      <c r="BU41" s="285"/>
      <c r="BV41" s="510"/>
      <c r="BW41" s="510"/>
      <c r="BX41" s="510"/>
      <c r="BY41" s="510"/>
      <c r="BZ41" s="510"/>
      <c r="CA41" s="510"/>
      <c r="CB41" s="510"/>
      <c r="CC41" s="244"/>
      <c r="CD41" s="244"/>
      <c r="CE41" s="244"/>
      <c r="CF41" s="244"/>
      <c r="CG41" s="244"/>
      <c r="CH41" s="244"/>
      <c r="CI41" s="244"/>
      <c r="CJ41" s="244"/>
      <c r="CK41" s="244"/>
      <c r="CL41" s="244"/>
      <c r="CM41" s="244"/>
      <c r="CN41" s="244"/>
      <c r="CO41" s="244"/>
      <c r="CP41" s="244"/>
      <c r="CQ41" s="244"/>
      <c r="CR41" s="244"/>
      <c r="CS41" s="244"/>
      <c r="CT41" s="244"/>
      <c r="CU41" s="244"/>
      <c r="CV41" s="244"/>
      <c r="CW41" s="244"/>
      <c r="CX41" s="244"/>
      <c r="CY41" s="244"/>
      <c r="CZ41" s="244"/>
      <c r="DA41" s="244"/>
      <c r="DB41" s="244"/>
      <c r="DC41" s="244"/>
      <c r="DD41" s="244"/>
      <c r="DE41" s="244"/>
      <c r="DF41" s="244"/>
      <c r="DG41" s="244"/>
      <c r="DH41" s="106"/>
      <c r="DI41" s="106"/>
      <c r="DJ41" s="106"/>
      <c r="DK41" s="106"/>
      <c r="DL41" s="106"/>
      <c r="DM41" s="106"/>
      <c r="DN41" s="106"/>
      <c r="DO41" s="106"/>
      <c r="DP41" s="106"/>
      <c r="DQ41" s="106"/>
      <c r="DR41" s="106"/>
      <c r="DS41" s="106"/>
      <c r="DT41" s="106"/>
      <c r="DU41" s="106"/>
      <c r="DV41" s="106"/>
      <c r="DW41" s="106"/>
      <c r="DX41" s="106"/>
      <c r="DY41" s="106"/>
      <c r="DZ41" s="106"/>
      <c r="EA41" s="106"/>
      <c r="EB41" s="106"/>
      <c r="EC41" s="106"/>
      <c r="ED41" s="106"/>
      <c r="EE41" s="106"/>
      <c r="EF41" s="106"/>
      <c r="EG41" s="106"/>
      <c r="EH41" s="106"/>
      <c r="EI41" s="106"/>
      <c r="EJ41" s="106"/>
      <c r="EK41" s="106"/>
      <c r="EL41" s="106"/>
      <c r="EM41" s="106"/>
      <c r="EN41" s="106"/>
      <c r="EO41" s="106"/>
      <c r="EP41" s="106"/>
      <c r="EQ41" s="106"/>
      <c r="ER41" s="106"/>
      <c r="ES41" s="106"/>
      <c r="ET41" s="244"/>
      <c r="EU41" s="244"/>
      <c r="EV41" s="244"/>
      <c r="EW41" s="244"/>
      <c r="EX41" s="244"/>
      <c r="EY41" s="244"/>
      <c r="EZ41" s="244"/>
      <c r="FA41" s="244"/>
      <c r="FB41" s="244"/>
      <c r="FC41" s="244"/>
      <c r="FD41" s="244"/>
      <c r="FE41" s="244"/>
      <c r="FF41" s="244"/>
      <c r="FG41" s="244"/>
      <c r="FH41" s="244"/>
      <c r="FI41" s="244"/>
      <c r="FJ41" s="244"/>
      <c r="FK41" s="244"/>
      <c r="FL41" s="244"/>
      <c r="FM41" s="244"/>
      <c r="FN41" s="244"/>
      <c r="FO41" s="244"/>
      <c r="FP41" s="244"/>
      <c r="FQ41" s="244"/>
      <c r="FR41" s="244"/>
      <c r="FS41" s="244"/>
      <c r="FT41" s="244"/>
      <c r="FU41" s="244"/>
      <c r="FV41" s="244"/>
      <c r="FW41" s="244"/>
      <c r="FX41" s="244"/>
      <c r="FY41" s="244"/>
      <c r="FZ41" s="244"/>
      <c r="GA41" s="244"/>
      <c r="GB41" s="244"/>
      <c r="GC41" s="244"/>
      <c r="GD41" s="244"/>
      <c r="GE41" s="244"/>
      <c r="GF41" s="244"/>
      <c r="GG41" s="244"/>
      <c r="GH41" s="244"/>
      <c r="GI41" s="244"/>
      <c r="GJ41" s="244"/>
      <c r="GK41" s="244"/>
      <c r="GL41" s="244"/>
      <c r="GM41" s="244"/>
      <c r="GN41" s="244"/>
      <c r="GO41" s="244"/>
      <c r="GP41" s="244"/>
      <c r="GQ41" s="244"/>
      <c r="GR41" s="244"/>
      <c r="GS41" s="244"/>
      <c r="GT41" s="244"/>
      <c r="GU41" s="244"/>
      <c r="GV41" s="244"/>
      <c r="GW41" s="244"/>
      <c r="GX41" s="244"/>
      <c r="GY41" s="244"/>
      <c r="GZ41" s="244"/>
      <c r="HA41" s="244"/>
      <c r="HB41" s="244"/>
      <c r="HC41" s="244"/>
      <c r="HD41" s="244"/>
      <c r="HE41" s="244"/>
    </row>
    <row r="42" spans="2:213" ht="14.25" customHeight="1">
      <c r="B42" s="104"/>
      <c r="C42" s="104"/>
      <c r="D42" s="104"/>
      <c r="E42" s="104"/>
      <c r="F42" s="104"/>
      <c r="G42" s="104"/>
      <c r="H42" s="104"/>
      <c r="I42" s="104"/>
      <c r="J42" s="104"/>
      <c r="K42" s="104"/>
      <c r="L42" s="104"/>
      <c r="M42" s="104"/>
      <c r="N42" s="104"/>
      <c r="O42" s="104"/>
      <c r="P42" s="104"/>
      <c r="Q42" s="104"/>
      <c r="R42" s="104"/>
      <c r="S42" s="104"/>
      <c r="T42" s="104"/>
      <c r="U42" s="244"/>
      <c r="V42" s="244"/>
      <c r="W42" s="259"/>
      <c r="X42" s="510"/>
      <c r="Y42" s="510"/>
      <c r="Z42" s="510"/>
      <c r="AA42" s="510"/>
      <c r="AB42" s="510"/>
      <c r="AC42" s="510"/>
      <c r="AD42" s="515" t="s">
        <v>117</v>
      </c>
      <c r="AE42" s="510">
        <v>250</v>
      </c>
      <c r="AF42" s="510"/>
      <c r="AG42" s="510"/>
      <c r="AH42" s="510"/>
      <c r="AI42" s="510"/>
      <c r="AJ42" s="510"/>
      <c r="AK42" s="510"/>
      <c r="AL42" s="510"/>
      <c r="AM42" s="510"/>
      <c r="AN42" s="510"/>
      <c r="AO42" s="510"/>
      <c r="AP42" s="510"/>
      <c r="AQ42" s="510"/>
      <c r="AR42" s="510"/>
      <c r="AS42" s="510"/>
      <c r="AT42" s="510"/>
      <c r="AU42" s="510"/>
      <c r="AV42" s="510"/>
      <c r="AW42" s="510"/>
      <c r="AX42" s="510"/>
      <c r="AY42" s="510"/>
      <c r="AZ42" s="510"/>
      <c r="BA42" s="510"/>
      <c r="BB42" s="510"/>
      <c r="BC42" s="510"/>
      <c r="BD42" s="510"/>
      <c r="BE42" s="510"/>
      <c r="BF42" s="510"/>
      <c r="BG42" s="510"/>
      <c r="BH42" s="510"/>
      <c r="BI42" s="510"/>
      <c r="BJ42" s="510"/>
      <c r="BK42" s="510"/>
      <c r="BL42" s="510"/>
      <c r="BM42" s="510"/>
      <c r="BN42" s="510"/>
      <c r="BO42" s="510"/>
      <c r="BP42" s="510"/>
      <c r="BQ42" s="510"/>
      <c r="BR42" s="510"/>
      <c r="BS42" s="510"/>
      <c r="BT42" s="510"/>
      <c r="BU42" s="285"/>
      <c r="BV42" s="510"/>
      <c r="BW42" s="510"/>
      <c r="BX42" s="510"/>
      <c r="BY42" s="510"/>
      <c r="BZ42" s="510"/>
      <c r="CA42" s="510"/>
      <c r="CB42" s="510"/>
      <c r="CC42" s="244"/>
      <c r="CD42" s="244"/>
      <c r="CE42" s="244"/>
      <c r="CF42" s="244"/>
      <c r="CG42" s="244"/>
      <c r="CH42" s="244"/>
      <c r="CI42" s="244"/>
      <c r="CJ42" s="244"/>
      <c r="CK42" s="244"/>
      <c r="CL42" s="244"/>
      <c r="CM42" s="244"/>
      <c r="CN42" s="244"/>
      <c r="CO42" s="244"/>
      <c r="CP42" s="244"/>
      <c r="CQ42" s="244"/>
      <c r="CR42" s="244"/>
      <c r="CS42" s="244"/>
      <c r="CT42" s="244"/>
      <c r="CU42" s="244"/>
      <c r="CV42" s="244"/>
      <c r="CW42" s="244"/>
      <c r="CX42" s="244"/>
      <c r="CY42" s="244"/>
      <c r="CZ42" s="244"/>
      <c r="DA42" s="244"/>
      <c r="DB42" s="244"/>
      <c r="DC42" s="244"/>
      <c r="DD42" s="244"/>
      <c r="DE42" s="244"/>
      <c r="DF42" s="244"/>
      <c r="DG42" s="244"/>
      <c r="DH42" s="106"/>
      <c r="DI42" s="106"/>
      <c r="DJ42" s="106"/>
      <c r="DK42" s="106"/>
      <c r="DL42" s="106"/>
      <c r="DM42" s="106"/>
      <c r="DN42" s="106"/>
      <c r="DO42" s="106"/>
      <c r="DP42" s="106"/>
      <c r="DQ42" s="106"/>
      <c r="DR42" s="106"/>
      <c r="DS42" s="106"/>
      <c r="DT42" s="106"/>
      <c r="DU42" s="106"/>
      <c r="DV42" s="106"/>
      <c r="DW42" s="106"/>
      <c r="DX42" s="106"/>
      <c r="DY42" s="106"/>
      <c r="DZ42" s="106"/>
      <c r="EA42" s="106"/>
      <c r="EB42" s="106"/>
      <c r="EC42" s="106"/>
      <c r="ED42" s="106"/>
      <c r="EE42" s="106"/>
      <c r="EF42" s="106"/>
      <c r="EG42" s="106"/>
      <c r="EH42" s="106"/>
      <c r="EI42" s="106"/>
      <c r="EJ42" s="106"/>
      <c r="EK42" s="106"/>
      <c r="EL42" s="106"/>
      <c r="EM42" s="106"/>
      <c r="EN42" s="106"/>
      <c r="EO42" s="106"/>
      <c r="EP42" s="106"/>
      <c r="EQ42" s="106"/>
      <c r="ER42" s="106"/>
      <c r="ES42" s="106"/>
      <c r="ET42" s="244"/>
      <c r="EU42" s="244"/>
      <c r="EV42" s="244"/>
      <c r="EW42" s="244"/>
      <c r="EX42" s="244"/>
      <c r="EY42" s="244"/>
      <c r="EZ42" s="244"/>
      <c r="FA42" s="244"/>
      <c r="FB42" s="244"/>
      <c r="FC42" s="244"/>
      <c r="FD42" s="244"/>
      <c r="FE42" s="244"/>
      <c r="FF42" s="244"/>
      <c r="FG42" s="244"/>
      <c r="FH42" s="244"/>
      <c r="FI42" s="244"/>
      <c r="FJ42" s="244"/>
      <c r="FK42" s="244"/>
      <c r="FL42" s="244"/>
      <c r="FM42" s="244"/>
      <c r="FN42" s="244"/>
      <c r="FO42" s="244"/>
      <c r="FP42" s="244"/>
      <c r="FQ42" s="244"/>
      <c r="FR42" s="244"/>
      <c r="FS42" s="244"/>
      <c r="FT42" s="244"/>
      <c r="FU42" s="244"/>
      <c r="FV42" s="244"/>
      <c r="FW42" s="244"/>
      <c r="FX42" s="244"/>
      <c r="FY42" s="244"/>
      <c r="FZ42" s="244"/>
      <c r="GA42" s="244"/>
      <c r="GB42" s="244"/>
      <c r="GC42" s="244"/>
      <c r="GD42" s="244"/>
      <c r="GE42" s="244"/>
      <c r="GF42" s="244"/>
      <c r="GG42" s="244"/>
      <c r="GH42" s="244"/>
      <c r="GI42" s="244"/>
      <c r="GJ42" s="244"/>
      <c r="GK42" s="244"/>
      <c r="GL42" s="244"/>
      <c r="GM42" s="244"/>
      <c r="GN42" s="244"/>
      <c r="GO42" s="244"/>
      <c r="GP42" s="244"/>
      <c r="GQ42" s="244"/>
      <c r="GR42" s="244"/>
      <c r="GS42" s="244"/>
      <c r="GT42" s="244"/>
      <c r="GU42" s="244"/>
      <c r="GV42" s="244"/>
      <c r="GW42" s="244"/>
      <c r="GX42" s="244"/>
      <c r="GY42" s="244"/>
      <c r="GZ42" s="244"/>
      <c r="HA42" s="244"/>
      <c r="HB42" s="244"/>
      <c r="HC42" s="244"/>
      <c r="HD42" s="244"/>
      <c r="HE42" s="244"/>
    </row>
    <row r="43" spans="2:213" ht="15.6" customHeight="1">
      <c r="B43" s="104"/>
      <c r="C43" s="104"/>
      <c r="D43" s="104"/>
      <c r="E43" s="104"/>
      <c r="F43" s="104"/>
      <c r="G43" s="104"/>
      <c r="H43" s="104"/>
      <c r="I43" s="104"/>
      <c r="J43" s="104"/>
      <c r="K43" s="104"/>
      <c r="L43" s="104"/>
      <c r="M43" s="104"/>
      <c r="N43" s="104"/>
      <c r="O43" s="104"/>
      <c r="P43" s="104"/>
      <c r="Q43" s="104"/>
      <c r="R43" s="128"/>
      <c r="S43" s="128"/>
      <c r="T43" s="350"/>
      <c r="U43" s="98"/>
      <c r="V43" s="244"/>
      <c r="W43" s="259"/>
      <c r="X43" s="510"/>
      <c r="Y43" s="510"/>
      <c r="Z43" s="510"/>
      <c r="AA43" s="510"/>
      <c r="AB43" s="510"/>
      <c r="AC43" s="510"/>
      <c r="AD43" s="515" t="s">
        <v>250</v>
      </c>
      <c r="AE43" s="510">
        <v>300</v>
      </c>
      <c r="AF43" s="510"/>
      <c r="AG43" s="510"/>
      <c r="AH43" s="510"/>
      <c r="AI43" s="510"/>
      <c r="AJ43" s="510"/>
      <c r="AK43" s="510"/>
      <c r="AL43" s="510"/>
      <c r="AM43" s="510"/>
      <c r="AN43" s="510"/>
      <c r="AO43" s="510"/>
      <c r="AP43" s="510"/>
      <c r="AQ43" s="510"/>
      <c r="AR43" s="510"/>
      <c r="AS43" s="510"/>
      <c r="AT43" s="510"/>
      <c r="AU43" s="510"/>
      <c r="AV43" s="510"/>
      <c r="AW43" s="510"/>
      <c r="AX43" s="510"/>
      <c r="AY43" s="510"/>
      <c r="AZ43" s="510"/>
      <c r="BA43" s="510"/>
      <c r="BB43" s="510"/>
      <c r="BC43" s="510"/>
      <c r="BD43" s="510"/>
      <c r="BE43" s="510"/>
      <c r="BF43" s="510"/>
      <c r="BG43" s="510"/>
      <c r="BH43" s="510"/>
      <c r="BI43" s="510"/>
      <c r="BJ43" s="510"/>
      <c r="BK43" s="510"/>
      <c r="BL43" s="510"/>
      <c r="BM43" s="510"/>
      <c r="BN43" s="510"/>
      <c r="BO43" s="510"/>
      <c r="BP43" s="510"/>
      <c r="BQ43" s="510"/>
      <c r="BR43" s="510"/>
      <c r="BS43" s="510"/>
      <c r="BT43" s="510"/>
      <c r="BU43" s="285"/>
      <c r="BV43" s="510"/>
      <c r="BW43" s="510"/>
      <c r="BX43" s="510"/>
      <c r="BY43" s="510"/>
      <c r="BZ43" s="510"/>
      <c r="CA43" s="510"/>
      <c r="CB43" s="510"/>
      <c r="CC43" s="244"/>
      <c r="CD43" s="244"/>
      <c r="CE43" s="244"/>
      <c r="CF43" s="244"/>
      <c r="CG43" s="244"/>
      <c r="CH43" s="244"/>
      <c r="CI43" s="244"/>
      <c r="CJ43" s="244"/>
      <c r="CK43" s="244"/>
      <c r="CL43" s="244"/>
      <c r="CM43" s="244"/>
      <c r="CN43" s="244"/>
      <c r="CO43" s="244"/>
      <c r="CP43" s="244"/>
      <c r="CQ43" s="244"/>
      <c r="CR43" s="244"/>
      <c r="CS43" s="244"/>
      <c r="CT43" s="244"/>
      <c r="CU43" s="244"/>
      <c r="CV43" s="244"/>
      <c r="CW43" s="244"/>
      <c r="CX43" s="244"/>
      <c r="CY43" s="244"/>
      <c r="CZ43" s="244"/>
      <c r="DA43" s="244"/>
      <c r="DB43" s="244"/>
      <c r="DC43" s="244"/>
      <c r="DD43" s="244"/>
      <c r="DE43" s="244"/>
      <c r="DF43" s="244"/>
      <c r="DG43" s="244"/>
      <c r="DH43" s="106"/>
      <c r="DI43" s="106"/>
      <c r="DJ43" s="106"/>
      <c r="DK43" s="106"/>
      <c r="DL43" s="106"/>
      <c r="DM43" s="106"/>
      <c r="DN43" s="106"/>
      <c r="DO43" s="106"/>
      <c r="DP43" s="106"/>
      <c r="DQ43" s="106"/>
      <c r="DR43" s="106"/>
      <c r="DS43" s="106"/>
      <c r="DT43" s="106"/>
      <c r="DU43" s="106"/>
      <c r="DV43" s="106"/>
      <c r="DW43" s="106"/>
      <c r="DX43" s="106"/>
      <c r="DY43" s="106"/>
      <c r="DZ43" s="106"/>
      <c r="EA43" s="106"/>
      <c r="EB43" s="106"/>
      <c r="EC43" s="106"/>
      <c r="ED43" s="106"/>
      <c r="EE43" s="106"/>
      <c r="EF43" s="106"/>
      <c r="EG43" s="106"/>
      <c r="EH43" s="106"/>
      <c r="EI43" s="106"/>
      <c r="EJ43" s="106"/>
      <c r="EK43" s="106"/>
      <c r="EL43" s="106"/>
      <c r="EM43" s="106"/>
      <c r="EN43" s="106"/>
      <c r="EO43" s="106"/>
      <c r="EP43" s="106"/>
      <c r="EQ43" s="106"/>
      <c r="ER43" s="106"/>
      <c r="ES43" s="106"/>
      <c r="ET43" s="244"/>
      <c r="EU43" s="244"/>
      <c r="EV43" s="244"/>
      <c r="EW43" s="244"/>
      <c r="EX43" s="244"/>
      <c r="EY43" s="244"/>
      <c r="EZ43" s="244"/>
      <c r="FA43" s="244"/>
      <c r="FB43" s="244"/>
      <c r="FC43" s="244"/>
      <c r="FD43" s="244"/>
      <c r="FE43" s="244"/>
      <c r="FF43" s="244"/>
      <c r="FG43" s="244"/>
      <c r="FH43" s="244"/>
      <c r="FI43" s="244"/>
      <c r="FJ43" s="244"/>
      <c r="FK43" s="244"/>
      <c r="FL43" s="244"/>
      <c r="FM43" s="244"/>
      <c r="FN43" s="244"/>
      <c r="FO43" s="244"/>
      <c r="FP43" s="244"/>
      <c r="FQ43" s="244"/>
      <c r="FR43" s="244"/>
      <c r="FS43" s="244"/>
      <c r="FT43" s="244"/>
      <c r="FU43" s="244"/>
      <c r="FV43" s="244"/>
      <c r="FW43" s="244"/>
      <c r="FX43" s="244"/>
      <c r="FY43" s="244"/>
      <c r="FZ43" s="244"/>
      <c r="GA43" s="244"/>
      <c r="GB43" s="244"/>
      <c r="GC43" s="244"/>
      <c r="GD43" s="244"/>
      <c r="GE43" s="244"/>
      <c r="GF43" s="244"/>
      <c r="GG43" s="244"/>
      <c r="GH43" s="244"/>
      <c r="GI43" s="244"/>
      <c r="GJ43" s="244"/>
      <c r="GK43" s="244"/>
      <c r="GL43" s="244"/>
      <c r="GM43" s="244"/>
      <c r="GN43" s="244"/>
      <c r="GO43" s="244"/>
      <c r="GP43" s="244"/>
      <c r="GQ43" s="244"/>
      <c r="GR43" s="244"/>
      <c r="GS43" s="244"/>
      <c r="GT43" s="244"/>
      <c r="GU43" s="244"/>
      <c r="GV43" s="244"/>
      <c r="GW43" s="244"/>
      <c r="GX43" s="244"/>
      <c r="GY43" s="244"/>
      <c r="GZ43" s="244"/>
      <c r="HA43" s="244"/>
      <c r="HB43" s="244"/>
      <c r="HC43" s="244"/>
      <c r="HD43" s="244"/>
      <c r="HE43" s="244"/>
    </row>
    <row r="44" spans="2:213" ht="25.5" customHeight="1">
      <c r="B44" s="104"/>
      <c r="C44" s="104"/>
      <c r="D44" s="104"/>
      <c r="E44" s="104"/>
      <c r="F44" s="104"/>
      <c r="G44" s="104"/>
      <c r="H44" s="104"/>
      <c r="I44" s="104"/>
      <c r="J44" s="104"/>
      <c r="K44" s="104"/>
      <c r="L44" s="104"/>
      <c r="M44" s="104"/>
      <c r="N44" s="104"/>
      <c r="O44" s="104"/>
      <c r="P44" s="104"/>
      <c r="Q44" s="104"/>
      <c r="R44" s="128"/>
      <c r="S44" s="360"/>
      <c r="T44" s="361" t="s">
        <v>248</v>
      </c>
      <c r="U44" s="98"/>
      <c r="V44" s="244"/>
      <c r="W44" s="259"/>
      <c r="X44" s="510"/>
      <c r="Y44" s="510"/>
      <c r="Z44" s="510"/>
      <c r="AA44" s="510"/>
      <c r="AB44" s="510"/>
      <c r="AC44" s="510"/>
      <c r="AD44" s="515" t="s">
        <v>251</v>
      </c>
      <c r="AE44" s="510">
        <v>350</v>
      </c>
      <c r="AF44" s="510"/>
      <c r="AG44" s="510"/>
      <c r="AH44" s="510"/>
      <c r="AI44" s="510"/>
      <c r="AJ44" s="510"/>
      <c r="AK44" s="510"/>
      <c r="AL44" s="510"/>
      <c r="AM44" s="510"/>
      <c r="AN44" s="510"/>
      <c r="AO44" s="510"/>
      <c r="AP44" s="510"/>
      <c r="AQ44" s="510"/>
      <c r="AR44" s="510"/>
      <c r="AS44" s="510"/>
      <c r="AT44" s="510"/>
      <c r="AU44" s="510"/>
      <c r="AV44" s="510"/>
      <c r="AW44" s="510"/>
      <c r="AX44" s="510"/>
      <c r="AY44" s="510"/>
      <c r="AZ44" s="510"/>
      <c r="BA44" s="510"/>
      <c r="BB44" s="510"/>
      <c r="BC44" s="510"/>
      <c r="BD44" s="510"/>
      <c r="BE44" s="510"/>
      <c r="BF44" s="510"/>
      <c r="BG44" s="510"/>
      <c r="BH44" s="510"/>
      <c r="BI44" s="510"/>
      <c r="BJ44" s="510"/>
      <c r="BK44" s="510"/>
      <c r="BL44" s="510"/>
      <c r="BM44" s="510"/>
      <c r="BN44" s="510"/>
      <c r="BO44" s="510"/>
      <c r="BP44" s="510"/>
      <c r="BQ44" s="510"/>
      <c r="BR44" s="510"/>
      <c r="BS44" s="510"/>
      <c r="BT44" s="510"/>
      <c r="BU44" s="285"/>
      <c r="BV44" s="510"/>
      <c r="BW44" s="510"/>
      <c r="BX44" s="510"/>
      <c r="BY44" s="510"/>
      <c r="BZ44" s="510"/>
      <c r="CA44" s="510"/>
      <c r="CB44" s="510"/>
      <c r="CC44" s="244"/>
      <c r="CD44" s="244"/>
      <c r="CE44" s="244"/>
      <c r="CF44" s="244"/>
      <c r="CG44" s="244"/>
      <c r="CH44" s="244"/>
      <c r="CI44" s="244"/>
      <c r="CJ44" s="244"/>
      <c r="CK44" s="244"/>
      <c r="CL44" s="244"/>
      <c r="CM44" s="244"/>
      <c r="CN44" s="244"/>
      <c r="CO44" s="244"/>
      <c r="CP44" s="244"/>
      <c r="CQ44" s="244"/>
      <c r="CR44" s="244"/>
      <c r="CS44" s="244"/>
      <c r="CT44" s="244"/>
      <c r="CU44" s="244"/>
      <c r="CV44" s="244"/>
      <c r="CW44" s="244"/>
      <c r="CX44" s="244"/>
      <c r="CY44" s="244"/>
      <c r="CZ44" s="244"/>
      <c r="DA44" s="244"/>
      <c r="DB44" s="244"/>
      <c r="DC44" s="244"/>
      <c r="DD44" s="244"/>
      <c r="DE44" s="244"/>
      <c r="DF44" s="244"/>
      <c r="DG44" s="244"/>
      <c r="DH44" s="106"/>
      <c r="DI44" s="106"/>
      <c r="DJ44" s="106"/>
      <c r="DK44" s="106"/>
      <c r="DL44" s="106"/>
      <c r="DM44" s="106"/>
      <c r="DN44" s="106"/>
      <c r="DO44" s="106"/>
      <c r="DP44" s="106"/>
      <c r="DQ44" s="106"/>
      <c r="DR44" s="106"/>
      <c r="DS44" s="106"/>
      <c r="DT44" s="106"/>
      <c r="DU44" s="106"/>
      <c r="DV44" s="106"/>
      <c r="DW44" s="106"/>
      <c r="DX44" s="106"/>
      <c r="DY44" s="106"/>
      <c r="DZ44" s="106"/>
      <c r="EA44" s="106"/>
      <c r="EB44" s="106"/>
      <c r="EC44" s="106"/>
      <c r="ED44" s="106"/>
      <c r="EE44" s="106"/>
      <c r="EF44" s="106"/>
      <c r="EG44" s="106"/>
      <c r="EH44" s="106"/>
      <c r="EI44" s="106"/>
      <c r="EJ44" s="106"/>
      <c r="EK44" s="106"/>
      <c r="EL44" s="106"/>
      <c r="EM44" s="106"/>
      <c r="EN44" s="106"/>
      <c r="EO44" s="106"/>
      <c r="EP44" s="106"/>
      <c r="EQ44" s="106"/>
      <c r="ER44" s="106"/>
      <c r="ES44" s="106"/>
      <c r="ET44" s="244"/>
      <c r="EU44" s="244"/>
      <c r="EV44" s="244"/>
      <c r="EW44" s="244"/>
      <c r="EX44" s="244"/>
      <c r="EY44" s="244"/>
      <c r="EZ44" s="244"/>
      <c r="FA44" s="244"/>
      <c r="FB44" s="244"/>
      <c r="FC44" s="244"/>
      <c r="FD44" s="244"/>
      <c r="FE44" s="244"/>
      <c r="FF44" s="244"/>
      <c r="FG44" s="244"/>
      <c r="FH44" s="244"/>
      <c r="FI44" s="244"/>
      <c r="FJ44" s="244"/>
      <c r="FK44" s="244"/>
      <c r="FL44" s="244"/>
      <c r="FM44" s="244"/>
      <c r="FN44" s="244"/>
      <c r="FO44" s="244"/>
      <c r="FP44" s="244"/>
      <c r="FQ44" s="244"/>
      <c r="FR44" s="244"/>
      <c r="FS44" s="244"/>
      <c r="FT44" s="244"/>
      <c r="FU44" s="244"/>
      <c r="FV44" s="244"/>
      <c r="FW44" s="244"/>
      <c r="FX44" s="244"/>
      <c r="FY44" s="244"/>
      <c r="FZ44" s="244"/>
      <c r="GA44" s="244"/>
      <c r="GB44" s="244"/>
      <c r="GC44" s="244"/>
      <c r="GD44" s="244"/>
      <c r="GE44" s="244"/>
      <c r="GF44" s="244"/>
      <c r="GG44" s="244"/>
      <c r="GH44" s="244"/>
      <c r="GI44" s="244"/>
      <c r="GJ44" s="244"/>
      <c r="GK44" s="244"/>
      <c r="GL44" s="244"/>
      <c r="GM44" s="244"/>
      <c r="GN44" s="244"/>
      <c r="GO44" s="244"/>
      <c r="GP44" s="244"/>
      <c r="GQ44" s="244"/>
      <c r="GR44" s="244"/>
      <c r="GS44" s="244"/>
      <c r="GT44" s="244"/>
      <c r="GU44" s="244"/>
      <c r="GV44" s="244"/>
      <c r="GW44" s="244"/>
      <c r="GX44" s="244"/>
      <c r="GY44" s="244"/>
      <c r="GZ44" s="244"/>
      <c r="HA44" s="244"/>
      <c r="HB44" s="244"/>
      <c r="HC44" s="244"/>
      <c r="HD44" s="244"/>
      <c r="HE44" s="244"/>
    </row>
    <row r="45" spans="2:213" ht="9.6" customHeight="1">
      <c r="B45" s="104"/>
      <c r="C45" s="104"/>
      <c r="D45" s="104"/>
      <c r="E45" s="104"/>
      <c r="F45" s="104"/>
      <c r="G45" s="104"/>
      <c r="H45" s="104"/>
      <c r="I45" s="104"/>
      <c r="J45" s="104"/>
      <c r="K45" s="104"/>
      <c r="L45" s="104"/>
      <c r="M45" s="104"/>
      <c r="N45" s="104"/>
      <c r="O45" s="104"/>
      <c r="P45" s="104"/>
      <c r="Q45" s="104"/>
      <c r="R45" s="128"/>
      <c r="S45" s="103"/>
      <c r="T45" s="362"/>
      <c r="U45" s="98"/>
      <c r="V45" s="244"/>
      <c r="W45" s="128"/>
      <c r="X45" s="244"/>
      <c r="Y45" s="244"/>
      <c r="Z45" s="244"/>
      <c r="AA45" s="244"/>
      <c r="AB45" s="244"/>
      <c r="AC45" s="244"/>
      <c r="AD45" s="507" t="s">
        <v>252</v>
      </c>
      <c r="AE45" s="244">
        <v>400</v>
      </c>
      <c r="AF45" s="244"/>
      <c r="AG45" s="244"/>
      <c r="AH45" s="244"/>
      <c r="AI45" s="244"/>
      <c r="AJ45" s="244"/>
      <c r="AK45" s="244"/>
      <c r="AL45" s="244"/>
      <c r="AM45" s="244"/>
      <c r="AN45" s="244"/>
      <c r="AO45" s="244"/>
      <c r="AP45" s="244"/>
      <c r="AQ45" s="244"/>
      <c r="AR45" s="244"/>
      <c r="AS45" s="244"/>
      <c r="AT45" s="244"/>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5"/>
      <c r="BV45" s="244"/>
      <c r="BW45" s="244"/>
      <c r="BX45" s="244"/>
      <c r="BY45" s="244"/>
      <c r="BZ45" s="244"/>
      <c r="CA45" s="244"/>
      <c r="CB45" s="244"/>
      <c r="CC45" s="244"/>
      <c r="CD45" s="244"/>
      <c r="CE45" s="244"/>
      <c r="CF45" s="244"/>
      <c r="CG45" s="244"/>
      <c r="CH45" s="244"/>
      <c r="CI45" s="244"/>
      <c r="CJ45" s="244"/>
      <c r="CK45" s="244"/>
      <c r="CL45" s="244"/>
      <c r="CM45" s="244"/>
      <c r="CN45" s="244"/>
      <c r="CO45" s="244"/>
      <c r="CP45" s="244"/>
      <c r="CQ45" s="244"/>
      <c r="CR45" s="244"/>
      <c r="CS45" s="244"/>
      <c r="CT45" s="244"/>
      <c r="CU45" s="244"/>
      <c r="CV45" s="244"/>
      <c r="CW45" s="244"/>
      <c r="CX45" s="244"/>
      <c r="CY45" s="244"/>
      <c r="CZ45" s="244"/>
      <c r="DA45" s="244"/>
      <c r="DB45" s="244"/>
      <c r="DC45" s="244"/>
      <c r="DD45" s="244"/>
      <c r="DE45" s="244"/>
      <c r="DF45" s="244"/>
      <c r="DG45" s="244"/>
      <c r="DH45" s="106"/>
      <c r="DI45" s="106"/>
      <c r="DJ45" s="106"/>
      <c r="DK45" s="106"/>
      <c r="DL45" s="106"/>
      <c r="DM45" s="106"/>
      <c r="DN45" s="106"/>
      <c r="DO45" s="106"/>
      <c r="DP45" s="106"/>
      <c r="DQ45" s="106"/>
      <c r="DR45" s="106"/>
      <c r="DS45" s="106"/>
      <c r="DT45" s="106"/>
      <c r="DU45" s="106"/>
      <c r="DV45" s="106"/>
      <c r="DW45" s="106"/>
      <c r="DX45" s="106"/>
      <c r="DY45" s="106"/>
      <c r="DZ45" s="106"/>
      <c r="EA45" s="106"/>
      <c r="EB45" s="106"/>
      <c r="EC45" s="106"/>
      <c r="ED45" s="106"/>
      <c r="EE45" s="106"/>
      <c r="EF45" s="106"/>
      <c r="EG45" s="106"/>
      <c r="EH45" s="106"/>
      <c r="EI45" s="106"/>
      <c r="EJ45" s="106"/>
      <c r="EK45" s="106"/>
      <c r="EL45" s="106"/>
      <c r="EM45" s="106"/>
      <c r="EN45" s="106"/>
      <c r="EO45" s="106"/>
      <c r="EP45" s="106"/>
      <c r="EQ45" s="106"/>
      <c r="ER45" s="106"/>
      <c r="ES45" s="106"/>
      <c r="ET45" s="244"/>
      <c r="EU45" s="244"/>
      <c r="EV45" s="244"/>
      <c r="EW45" s="244"/>
      <c r="EX45" s="244"/>
      <c r="EY45" s="244"/>
      <c r="EZ45" s="244"/>
      <c r="FA45" s="244"/>
      <c r="FB45" s="244"/>
      <c r="FC45" s="244"/>
      <c r="FD45" s="244"/>
      <c r="FE45" s="244"/>
      <c r="FF45" s="244"/>
      <c r="FG45" s="244"/>
      <c r="FH45" s="244"/>
      <c r="FI45" s="244"/>
      <c r="FJ45" s="244"/>
      <c r="FK45" s="244"/>
      <c r="FL45" s="244"/>
      <c r="FM45" s="244"/>
      <c r="FN45" s="244"/>
      <c r="FO45" s="244"/>
      <c r="FP45" s="244"/>
      <c r="FQ45" s="244"/>
      <c r="FR45" s="244"/>
      <c r="FS45" s="244"/>
      <c r="FT45" s="244"/>
      <c r="FU45" s="244"/>
      <c r="FV45" s="244"/>
      <c r="FW45" s="244"/>
      <c r="FX45" s="244"/>
      <c r="FY45" s="244"/>
      <c r="FZ45" s="244"/>
      <c r="GA45" s="244"/>
      <c r="GB45" s="244"/>
      <c r="GC45" s="244"/>
      <c r="GD45" s="244"/>
      <c r="GE45" s="244"/>
      <c r="GF45" s="244"/>
      <c r="GG45" s="244"/>
      <c r="GH45" s="244"/>
      <c r="GI45" s="244"/>
      <c r="GJ45" s="244"/>
      <c r="GK45" s="244"/>
      <c r="GL45" s="244"/>
      <c r="GM45" s="244"/>
      <c r="GN45" s="244"/>
      <c r="GO45" s="244"/>
      <c r="GP45" s="244"/>
      <c r="GQ45" s="244"/>
      <c r="GR45" s="244"/>
      <c r="GS45" s="244"/>
      <c r="GT45" s="244"/>
      <c r="GU45" s="244"/>
      <c r="GV45" s="244"/>
      <c r="GW45" s="244"/>
      <c r="GX45" s="244"/>
      <c r="GY45" s="244"/>
      <c r="GZ45" s="244"/>
      <c r="HA45" s="244"/>
      <c r="HB45" s="244"/>
      <c r="HC45" s="244"/>
      <c r="HD45" s="244"/>
      <c r="HE45" s="244"/>
    </row>
    <row r="46" spans="2:213" ht="27" customHeight="1">
      <c r="B46" s="104"/>
      <c r="C46" s="104"/>
      <c r="D46" s="104"/>
      <c r="E46" s="104"/>
      <c r="F46" s="104"/>
      <c r="G46" s="104"/>
      <c r="H46" s="104"/>
      <c r="I46" s="104"/>
      <c r="J46" s="104"/>
      <c r="K46" s="104"/>
      <c r="L46" s="104"/>
      <c r="M46" s="104"/>
      <c r="N46" s="104"/>
      <c r="O46" s="104"/>
      <c r="P46" s="104"/>
      <c r="Q46" s="104"/>
      <c r="R46" s="128"/>
      <c r="S46" s="360"/>
      <c r="T46" s="361" t="s">
        <v>249</v>
      </c>
      <c r="U46" s="98"/>
      <c r="V46" s="244"/>
      <c r="W46" s="128"/>
      <c r="X46" s="244"/>
      <c r="Y46" s="244"/>
      <c r="Z46" s="244"/>
      <c r="AA46" s="244"/>
      <c r="AB46" s="244"/>
      <c r="AC46" s="244"/>
      <c r="AD46" s="244"/>
      <c r="AE46" s="244"/>
      <c r="AF46" s="244"/>
      <c r="AG46" s="244"/>
      <c r="AH46" s="244"/>
      <c r="AI46" s="244"/>
      <c r="AJ46" s="244"/>
      <c r="AK46" s="244"/>
      <c r="AL46" s="244"/>
      <c r="AM46" s="244"/>
      <c r="AN46" s="244"/>
      <c r="AO46" s="244"/>
      <c r="AP46" s="244"/>
      <c r="AQ46" s="244"/>
      <c r="AR46" s="244"/>
      <c r="AS46" s="244"/>
      <c r="AT46" s="244"/>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5"/>
      <c r="BV46" s="244"/>
      <c r="BW46" s="244"/>
      <c r="BX46" s="244"/>
      <c r="BY46" s="244"/>
      <c r="BZ46" s="244"/>
      <c r="CA46" s="244"/>
      <c r="CB46" s="244"/>
      <c r="CC46" s="244"/>
      <c r="CD46" s="244"/>
      <c r="CE46" s="244"/>
      <c r="CF46" s="244"/>
      <c r="CG46" s="244"/>
      <c r="CH46" s="244"/>
      <c r="CI46" s="244"/>
      <c r="CJ46" s="244"/>
      <c r="CK46" s="244"/>
      <c r="CL46" s="244"/>
      <c r="CM46" s="244"/>
      <c r="CN46" s="244"/>
      <c r="CO46" s="244"/>
      <c r="CP46" s="244"/>
      <c r="CQ46" s="244"/>
      <c r="CR46" s="244"/>
      <c r="CS46" s="244"/>
      <c r="CT46" s="244"/>
      <c r="CU46" s="244"/>
      <c r="CV46" s="244"/>
      <c r="CW46" s="244"/>
      <c r="CX46" s="244"/>
      <c r="CY46" s="244"/>
      <c r="CZ46" s="244"/>
      <c r="DA46" s="244"/>
      <c r="DB46" s="244"/>
      <c r="DC46" s="244"/>
      <c r="DD46" s="244"/>
      <c r="DE46" s="244"/>
      <c r="DF46" s="244"/>
      <c r="DG46" s="244"/>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244"/>
      <c r="EU46" s="244"/>
      <c r="EV46" s="244"/>
      <c r="EW46" s="244"/>
      <c r="EX46" s="244"/>
      <c r="EY46" s="244"/>
      <c r="EZ46" s="244"/>
      <c r="FA46" s="244"/>
      <c r="FB46" s="244"/>
      <c r="FC46" s="244"/>
      <c r="FD46" s="244"/>
      <c r="FE46" s="244"/>
      <c r="FF46" s="244"/>
      <c r="FG46" s="244"/>
      <c r="FH46" s="244"/>
      <c r="FI46" s="244"/>
      <c r="FJ46" s="244"/>
      <c r="FK46" s="244"/>
      <c r="FL46" s="244"/>
      <c r="FM46" s="244"/>
      <c r="FN46" s="244"/>
      <c r="FO46" s="244"/>
      <c r="FP46" s="244"/>
      <c r="FQ46" s="244"/>
      <c r="FR46" s="244"/>
      <c r="FS46" s="244"/>
      <c r="FT46" s="244"/>
      <c r="FU46" s="244"/>
      <c r="FV46" s="244"/>
      <c r="FW46" s="244"/>
      <c r="FX46" s="244"/>
      <c r="FY46" s="244"/>
      <c r="FZ46" s="244"/>
      <c r="GA46" s="244"/>
      <c r="GB46" s="244"/>
      <c r="GC46" s="244"/>
      <c r="GD46" s="244"/>
      <c r="GE46" s="244"/>
      <c r="GF46" s="244"/>
      <c r="GG46" s="244"/>
      <c r="GH46" s="244"/>
      <c r="GI46" s="244"/>
      <c r="GJ46" s="244"/>
      <c r="GK46" s="244"/>
      <c r="GL46" s="244"/>
      <c r="GM46" s="244"/>
      <c r="GN46" s="244"/>
      <c r="GO46" s="244"/>
      <c r="GP46" s="244"/>
      <c r="GQ46" s="244"/>
      <c r="GR46" s="244"/>
      <c r="GS46" s="244"/>
      <c r="GT46" s="244"/>
      <c r="GU46" s="244"/>
      <c r="GV46" s="244"/>
      <c r="GW46" s="244"/>
      <c r="GX46" s="244"/>
      <c r="GY46" s="244"/>
      <c r="GZ46" s="244"/>
      <c r="HA46" s="244"/>
      <c r="HB46" s="244"/>
      <c r="HC46" s="244"/>
      <c r="HD46" s="244"/>
      <c r="HE46" s="244"/>
    </row>
    <row r="47" spans="2:213" ht="8.1" customHeight="1">
      <c r="B47" s="104"/>
      <c r="C47" s="104"/>
      <c r="D47" s="104"/>
      <c r="E47" s="104"/>
      <c r="F47" s="104"/>
      <c r="G47" s="104"/>
      <c r="H47" s="104"/>
      <c r="I47" s="104"/>
      <c r="J47" s="104"/>
      <c r="K47" s="104"/>
      <c r="L47" s="104"/>
      <c r="M47" s="104"/>
      <c r="N47" s="104"/>
      <c r="O47" s="104"/>
      <c r="P47" s="104"/>
      <c r="Q47" s="104"/>
      <c r="R47" s="128"/>
      <c r="S47" s="103"/>
      <c r="T47" s="363"/>
      <c r="U47" s="98"/>
      <c r="V47" s="244"/>
      <c r="W47" s="128"/>
      <c r="X47" s="244"/>
      <c r="Y47" s="244"/>
      <c r="Z47" s="244"/>
      <c r="AA47" s="244"/>
      <c r="AB47" s="244"/>
      <c r="AC47" s="244"/>
      <c r="AD47" s="244"/>
      <c r="AE47" s="244"/>
      <c r="AF47" s="244"/>
      <c r="AG47" s="244"/>
      <c r="AH47" s="244"/>
      <c r="AI47" s="244"/>
      <c r="AJ47" s="244"/>
      <c r="AK47" s="244"/>
      <c r="AL47" s="244"/>
      <c r="AM47" s="244"/>
      <c r="AN47" s="244"/>
      <c r="AO47" s="244"/>
      <c r="AP47" s="244"/>
      <c r="AQ47" s="244"/>
      <c r="AR47" s="244"/>
      <c r="AS47" s="244"/>
      <c r="AT47" s="244"/>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5"/>
      <c r="BV47" s="244"/>
      <c r="BW47" s="244"/>
      <c r="BX47" s="244"/>
      <c r="BY47" s="244"/>
      <c r="BZ47" s="244"/>
      <c r="CA47" s="244"/>
      <c r="CB47" s="244"/>
      <c r="CC47" s="244"/>
      <c r="CD47" s="244"/>
      <c r="CE47" s="244"/>
      <c r="CF47" s="244"/>
      <c r="CG47" s="244"/>
      <c r="CH47" s="244"/>
      <c r="CI47" s="244"/>
      <c r="CJ47" s="244"/>
      <c r="CK47" s="244"/>
      <c r="CL47" s="244"/>
      <c r="CM47" s="244"/>
      <c r="CN47" s="244"/>
      <c r="CO47" s="244"/>
      <c r="CP47" s="244"/>
      <c r="CQ47" s="244"/>
      <c r="CR47" s="244"/>
      <c r="CS47" s="244"/>
      <c r="CT47" s="244"/>
      <c r="CU47" s="244"/>
      <c r="CV47" s="244"/>
      <c r="CW47" s="244"/>
      <c r="CX47" s="244"/>
      <c r="CY47" s="244"/>
      <c r="CZ47" s="244"/>
      <c r="DA47" s="244"/>
      <c r="DB47" s="244"/>
      <c r="DC47" s="244"/>
      <c r="DD47" s="244"/>
      <c r="DE47" s="244"/>
      <c r="DF47" s="244"/>
      <c r="DG47" s="244"/>
      <c r="DH47" s="106"/>
      <c r="DI47" s="106"/>
      <c r="DJ47" s="106"/>
      <c r="DK47" s="106"/>
      <c r="DL47" s="106"/>
      <c r="DM47" s="106"/>
      <c r="DN47" s="106"/>
      <c r="DO47" s="106"/>
      <c r="DP47" s="106"/>
      <c r="DQ47" s="106"/>
      <c r="DR47" s="106"/>
      <c r="DS47" s="106"/>
      <c r="DT47" s="106"/>
      <c r="DU47" s="106"/>
      <c r="DV47" s="106"/>
      <c r="DW47" s="106"/>
      <c r="DX47" s="106"/>
      <c r="DY47" s="106"/>
      <c r="DZ47" s="106"/>
      <c r="EA47" s="106"/>
      <c r="EB47" s="106"/>
      <c r="EC47" s="106"/>
      <c r="ED47" s="106"/>
      <c r="EE47" s="106"/>
      <c r="EF47" s="106"/>
      <c r="EG47" s="106"/>
      <c r="EH47" s="106"/>
      <c r="EI47" s="106"/>
      <c r="EJ47" s="106"/>
      <c r="EK47" s="106"/>
      <c r="EL47" s="106"/>
      <c r="EM47" s="106"/>
      <c r="EN47" s="106"/>
      <c r="EO47" s="106"/>
      <c r="EP47" s="106"/>
      <c r="EQ47" s="106"/>
      <c r="ER47" s="106"/>
      <c r="ES47" s="106"/>
      <c r="ET47" s="244"/>
      <c r="EU47" s="244"/>
      <c r="EV47" s="244"/>
      <c r="EW47" s="244"/>
      <c r="EX47" s="244"/>
      <c r="EY47" s="244"/>
      <c r="EZ47" s="244"/>
      <c r="FA47" s="244"/>
      <c r="FB47" s="244"/>
      <c r="FC47" s="244"/>
      <c r="FD47" s="244"/>
      <c r="FE47" s="244"/>
      <c r="FF47" s="244"/>
      <c r="FG47" s="244"/>
      <c r="FH47" s="244"/>
      <c r="FI47" s="244"/>
      <c r="FJ47" s="244"/>
      <c r="FK47" s="244"/>
      <c r="FL47" s="244"/>
      <c r="FM47" s="244"/>
      <c r="FN47" s="244"/>
      <c r="FO47" s="244"/>
      <c r="FP47" s="244"/>
      <c r="FQ47" s="244"/>
      <c r="FR47" s="244"/>
      <c r="FS47" s="244"/>
      <c r="FT47" s="244"/>
      <c r="FU47" s="244"/>
      <c r="FV47" s="244"/>
      <c r="FW47" s="244"/>
      <c r="FX47" s="244"/>
      <c r="FY47" s="244"/>
      <c r="FZ47" s="244"/>
      <c r="GA47" s="244"/>
      <c r="GB47" s="244"/>
      <c r="GC47" s="244"/>
      <c r="GD47" s="244"/>
      <c r="GE47" s="244"/>
      <c r="GF47" s="244"/>
      <c r="GG47" s="244"/>
      <c r="GH47" s="244"/>
      <c r="GI47" s="244"/>
      <c r="GJ47" s="244"/>
      <c r="GK47" s="244"/>
      <c r="GL47" s="244"/>
      <c r="GM47" s="244"/>
      <c r="GN47" s="244"/>
      <c r="GO47" s="244"/>
      <c r="GP47" s="244"/>
      <c r="GQ47" s="244"/>
      <c r="GR47" s="244"/>
      <c r="GS47" s="244"/>
      <c r="GT47" s="244"/>
      <c r="GU47" s="244"/>
      <c r="GV47" s="244"/>
      <c r="GW47" s="244"/>
      <c r="GX47" s="244"/>
      <c r="GY47" s="244"/>
      <c r="GZ47" s="244"/>
      <c r="HA47" s="244"/>
      <c r="HB47" s="244"/>
      <c r="HC47" s="244"/>
      <c r="HD47" s="244"/>
      <c r="HE47" s="244"/>
    </row>
    <row r="48" spans="2:213" ht="27" customHeight="1">
      <c r="B48" s="104"/>
      <c r="C48" s="104"/>
      <c r="D48" s="104"/>
      <c r="E48" s="104"/>
      <c r="F48" s="104"/>
      <c r="G48" s="104"/>
      <c r="H48" s="104"/>
      <c r="I48" s="104"/>
      <c r="J48" s="104"/>
      <c r="K48" s="104"/>
      <c r="L48" s="104"/>
      <c r="M48" s="104"/>
      <c r="N48" s="104"/>
      <c r="O48" s="104"/>
      <c r="P48" s="104"/>
      <c r="Q48" s="104"/>
      <c r="R48" s="128"/>
      <c r="S48" s="360"/>
      <c r="T48" s="361" t="s">
        <v>172</v>
      </c>
      <c r="U48" s="98"/>
      <c r="V48" s="244"/>
      <c r="W48" s="128"/>
      <c r="X48" s="244"/>
      <c r="Y48" s="244"/>
      <c r="Z48" s="244"/>
      <c r="AA48" s="244"/>
      <c r="AB48" s="244"/>
      <c r="AC48" s="244"/>
      <c r="AD48" s="244"/>
      <c r="AE48" s="244"/>
      <c r="AF48" s="244"/>
      <c r="AG48" s="244"/>
      <c r="AH48" s="244"/>
      <c r="AI48" s="244"/>
      <c r="AJ48" s="244"/>
      <c r="AK48" s="244"/>
      <c r="AL48" s="244"/>
      <c r="AM48" s="244"/>
      <c r="AN48" s="244"/>
      <c r="AO48" s="244"/>
      <c r="AP48" s="244"/>
      <c r="AQ48" s="244"/>
      <c r="AR48" s="244"/>
      <c r="AS48" s="244"/>
      <c r="AT48" s="244"/>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5"/>
      <c r="BV48" s="244"/>
      <c r="BW48" s="244"/>
      <c r="BX48" s="244"/>
      <c r="BY48" s="244"/>
      <c r="BZ48" s="244"/>
      <c r="CA48" s="244"/>
      <c r="CB48" s="244"/>
      <c r="CC48" s="244"/>
      <c r="CD48" s="244"/>
      <c r="CE48" s="244"/>
      <c r="CF48" s="244"/>
      <c r="CG48" s="244"/>
      <c r="CH48" s="244"/>
      <c r="CI48" s="244"/>
      <c r="CJ48" s="244"/>
      <c r="CK48" s="244"/>
      <c r="CL48" s="244"/>
      <c r="CM48" s="244"/>
      <c r="CN48" s="244"/>
      <c r="CO48" s="244"/>
      <c r="CP48" s="244"/>
      <c r="CQ48" s="244"/>
      <c r="CR48" s="244"/>
      <c r="CS48" s="244"/>
      <c r="CT48" s="244"/>
      <c r="CU48" s="244"/>
      <c r="CV48" s="244"/>
      <c r="CW48" s="244"/>
      <c r="CX48" s="244"/>
      <c r="CY48" s="244"/>
      <c r="CZ48" s="244"/>
      <c r="DA48" s="244"/>
      <c r="DB48" s="244"/>
      <c r="DC48" s="244"/>
      <c r="DD48" s="244"/>
      <c r="DE48" s="244"/>
      <c r="DF48" s="244"/>
      <c r="DG48" s="244"/>
      <c r="DH48" s="106"/>
      <c r="DI48" s="106"/>
      <c r="DJ48" s="106"/>
      <c r="DK48" s="106"/>
      <c r="DL48" s="106"/>
      <c r="DM48" s="106"/>
      <c r="DN48" s="106"/>
      <c r="DO48" s="106"/>
      <c r="DP48" s="106"/>
      <c r="DQ48" s="106"/>
      <c r="DR48" s="106"/>
      <c r="DS48" s="106"/>
      <c r="DT48" s="106"/>
      <c r="DU48" s="106"/>
      <c r="DV48" s="106"/>
      <c r="DW48" s="106"/>
      <c r="DX48" s="106"/>
      <c r="DY48" s="106"/>
      <c r="DZ48" s="106"/>
      <c r="EA48" s="106"/>
      <c r="EB48" s="106"/>
      <c r="EC48" s="106"/>
      <c r="ED48" s="106"/>
      <c r="EE48" s="106"/>
      <c r="EF48" s="106"/>
      <c r="EG48" s="106"/>
      <c r="EH48" s="106"/>
      <c r="EI48" s="106"/>
      <c r="EJ48" s="106"/>
      <c r="EK48" s="106"/>
      <c r="EL48" s="106"/>
      <c r="EM48" s="106"/>
      <c r="EN48" s="106"/>
      <c r="EO48" s="106"/>
      <c r="EP48" s="106"/>
      <c r="EQ48" s="106"/>
      <c r="ER48" s="106"/>
      <c r="ES48" s="106"/>
      <c r="ET48" s="244"/>
      <c r="EU48" s="244"/>
      <c r="EV48" s="244"/>
      <c r="EW48" s="244"/>
      <c r="EX48" s="244"/>
      <c r="EY48" s="244"/>
      <c r="EZ48" s="244"/>
      <c r="FA48" s="244"/>
      <c r="FB48" s="244"/>
      <c r="FC48" s="244"/>
      <c r="FD48" s="244"/>
      <c r="FE48" s="244"/>
      <c r="FF48" s="244"/>
      <c r="FG48" s="244"/>
      <c r="FH48" s="244"/>
      <c r="FI48" s="244"/>
      <c r="FJ48" s="244"/>
      <c r="FK48" s="244"/>
      <c r="FL48" s="244"/>
      <c r="FM48" s="244"/>
      <c r="FN48" s="244"/>
      <c r="FO48" s="244"/>
      <c r="FP48" s="244"/>
      <c r="FQ48" s="244"/>
      <c r="FR48" s="244"/>
      <c r="FS48" s="244"/>
      <c r="FT48" s="244"/>
      <c r="FU48" s="244"/>
      <c r="FV48" s="244"/>
      <c r="FW48" s="244"/>
      <c r="FX48" s="244"/>
      <c r="FY48" s="244"/>
      <c r="FZ48" s="244"/>
      <c r="GA48" s="244"/>
      <c r="GB48" s="244"/>
      <c r="GC48" s="244"/>
      <c r="GD48" s="244"/>
      <c r="GE48" s="244"/>
      <c r="GF48" s="244"/>
      <c r="GG48" s="244"/>
      <c r="GH48" s="244"/>
      <c r="GI48" s="244"/>
      <c r="GJ48" s="244"/>
      <c r="GK48" s="244"/>
      <c r="GL48" s="244"/>
      <c r="GM48" s="244"/>
      <c r="GN48" s="244"/>
      <c r="GO48" s="244"/>
      <c r="GP48" s="244"/>
      <c r="GQ48" s="244"/>
      <c r="GR48" s="244"/>
      <c r="GS48" s="244"/>
      <c r="GT48" s="244"/>
      <c r="GU48" s="244"/>
      <c r="GV48" s="244"/>
      <c r="GW48" s="244"/>
      <c r="GX48" s="244"/>
      <c r="GY48" s="244"/>
      <c r="GZ48" s="244"/>
      <c r="HA48" s="244"/>
      <c r="HB48" s="244"/>
      <c r="HC48" s="244"/>
      <c r="HD48" s="244"/>
      <c r="HE48" s="244"/>
    </row>
    <row r="49" spans="2:213" ht="8.1" customHeight="1">
      <c r="B49" s="104"/>
      <c r="C49" s="104"/>
      <c r="D49" s="104"/>
      <c r="E49" s="104"/>
      <c r="F49" s="104"/>
      <c r="G49" s="104"/>
      <c r="H49" s="104"/>
      <c r="I49" s="104"/>
      <c r="J49" s="104"/>
      <c r="K49" s="104"/>
      <c r="L49" s="104"/>
      <c r="M49" s="104"/>
      <c r="N49" s="104"/>
      <c r="O49" s="104"/>
      <c r="P49" s="104"/>
      <c r="Q49" s="104"/>
      <c r="R49" s="128"/>
      <c r="S49" s="103"/>
      <c r="T49" s="363"/>
      <c r="U49" s="98"/>
      <c r="V49" s="244"/>
      <c r="W49" s="128"/>
      <c r="X49" s="244"/>
      <c r="Y49" s="244"/>
      <c r="Z49" s="244"/>
      <c r="AA49" s="244"/>
      <c r="AB49" s="244"/>
      <c r="AC49" s="244"/>
      <c r="AD49" s="244"/>
      <c r="AE49" s="244"/>
      <c r="AF49" s="244"/>
      <c r="AG49" s="244"/>
      <c r="AH49" s="106"/>
      <c r="AI49" s="106"/>
      <c r="AJ49" s="106"/>
      <c r="AK49" s="106"/>
      <c r="AL49" s="106"/>
      <c r="AM49" s="106"/>
      <c r="AN49" s="106"/>
      <c r="AO49" s="244"/>
      <c r="AP49" s="244"/>
      <c r="AQ49" s="244"/>
      <c r="AR49" s="244"/>
      <c r="AS49" s="244"/>
      <c r="AT49" s="244"/>
      <c r="AU49" s="244"/>
      <c r="AV49" s="244"/>
      <c r="AW49" s="244"/>
      <c r="AX49" s="244"/>
      <c r="AY49" s="244"/>
      <c r="AZ49" s="244"/>
      <c r="BA49" s="244"/>
      <c r="BB49" s="244"/>
      <c r="BC49" s="244"/>
      <c r="BD49" s="244"/>
      <c r="BE49" s="244"/>
      <c r="BF49" s="244"/>
      <c r="BG49" s="244"/>
      <c r="BH49" s="106"/>
      <c r="BI49" s="106"/>
      <c r="BJ49" s="106"/>
      <c r="BK49" s="106"/>
      <c r="BL49" s="106"/>
      <c r="BM49" s="106"/>
      <c r="BN49" s="106"/>
      <c r="BO49" s="106"/>
      <c r="BP49" s="106"/>
      <c r="BQ49" s="106"/>
      <c r="BR49" s="106"/>
      <c r="BS49" s="106"/>
      <c r="BT49" s="106"/>
      <c r="BU49" s="306"/>
      <c r="BV49" s="106"/>
      <c r="BW49" s="106"/>
      <c r="BX49" s="106"/>
      <c r="BY49" s="244"/>
      <c r="BZ49" s="244"/>
      <c r="CA49" s="244"/>
      <c r="CB49" s="106"/>
      <c r="CC49" s="106"/>
      <c r="CD49" s="106"/>
      <c r="CE49" s="106"/>
      <c r="CF49" s="106"/>
      <c r="CG49" s="106"/>
      <c r="CH49" s="106"/>
      <c r="CI49" s="106"/>
      <c r="CJ49" s="106"/>
      <c r="CK49" s="106"/>
      <c r="CL49" s="106"/>
      <c r="CM49" s="106"/>
      <c r="CN49" s="106"/>
      <c r="CO49" s="106"/>
      <c r="CP49" s="106"/>
      <c r="CQ49" s="106"/>
      <c r="CR49" s="106"/>
      <c r="CS49" s="106"/>
      <c r="CT49" s="106"/>
      <c r="CU49" s="106"/>
      <c r="CV49" s="106"/>
      <c r="CW49" s="106"/>
      <c r="CX49" s="106"/>
      <c r="CY49" s="106"/>
      <c r="CZ49" s="106"/>
      <c r="DA49" s="106"/>
      <c r="DB49" s="106"/>
      <c r="DC49" s="106"/>
      <c r="DD49" s="106"/>
      <c r="DE49" s="106"/>
      <c r="DF49" s="106"/>
      <c r="DG49" s="106"/>
      <c r="DH49" s="106"/>
      <c r="DI49" s="106"/>
      <c r="DJ49" s="106"/>
      <c r="DK49" s="106"/>
      <c r="DL49" s="106"/>
      <c r="DM49" s="106"/>
      <c r="DN49" s="106"/>
      <c r="DO49" s="106"/>
      <c r="DP49" s="106"/>
      <c r="DQ49" s="106"/>
      <c r="DR49" s="106"/>
      <c r="DS49" s="106"/>
      <c r="DT49" s="106"/>
      <c r="DU49" s="106"/>
      <c r="DV49" s="106"/>
      <c r="DW49" s="106"/>
      <c r="DX49" s="106"/>
      <c r="DY49" s="106"/>
      <c r="DZ49" s="106"/>
      <c r="EA49" s="106"/>
      <c r="EB49" s="106"/>
      <c r="EC49" s="106"/>
      <c r="ED49" s="106"/>
      <c r="EE49" s="106"/>
      <c r="EF49" s="106"/>
      <c r="EG49" s="106"/>
      <c r="EH49" s="106"/>
      <c r="EI49" s="106"/>
      <c r="EJ49" s="106"/>
      <c r="EK49" s="106"/>
      <c r="EL49" s="106"/>
      <c r="EM49" s="106"/>
      <c r="EN49" s="106"/>
      <c r="EO49" s="106"/>
      <c r="EP49" s="106"/>
      <c r="EQ49" s="106"/>
      <c r="ER49" s="106"/>
      <c r="ES49" s="106"/>
      <c r="ET49" s="244"/>
      <c r="EU49" s="244"/>
      <c r="EV49" s="244"/>
      <c r="EW49" s="244"/>
      <c r="EX49" s="244"/>
      <c r="EY49" s="244"/>
      <c r="EZ49" s="244"/>
      <c r="FA49" s="244"/>
      <c r="FB49" s="244"/>
      <c r="FC49" s="244"/>
      <c r="FD49" s="244"/>
      <c r="FE49" s="244"/>
      <c r="FF49" s="244"/>
      <c r="FG49" s="244"/>
      <c r="FH49" s="244"/>
      <c r="FI49" s="244"/>
      <c r="FJ49" s="244"/>
      <c r="FK49" s="244"/>
      <c r="FL49" s="244"/>
      <c r="FM49" s="244"/>
      <c r="FN49" s="244"/>
      <c r="FO49" s="244"/>
      <c r="FP49" s="244"/>
      <c r="FQ49" s="244"/>
      <c r="FR49" s="244"/>
      <c r="FS49" s="244"/>
      <c r="FT49" s="244"/>
      <c r="FU49" s="244"/>
      <c r="FV49" s="244"/>
      <c r="FW49" s="244"/>
      <c r="FX49" s="244"/>
      <c r="FY49" s="244"/>
      <c r="FZ49" s="244"/>
      <c r="GA49" s="244"/>
      <c r="GB49" s="244"/>
      <c r="GC49" s="244"/>
      <c r="GD49" s="244"/>
      <c r="GE49" s="244"/>
      <c r="GF49" s="244"/>
      <c r="GG49" s="244"/>
      <c r="GH49" s="244"/>
      <c r="GI49" s="244"/>
      <c r="GJ49" s="244"/>
      <c r="GK49" s="244"/>
      <c r="GL49" s="244"/>
      <c r="GM49" s="244"/>
      <c r="GN49" s="244"/>
      <c r="GO49" s="244"/>
      <c r="GP49" s="244"/>
      <c r="GQ49" s="244"/>
      <c r="GR49" s="244"/>
      <c r="GS49" s="244"/>
      <c r="GT49" s="244"/>
      <c r="GU49" s="244"/>
      <c r="GV49" s="244"/>
      <c r="GW49" s="244"/>
      <c r="GX49" s="244"/>
      <c r="GY49" s="244"/>
      <c r="GZ49" s="244"/>
      <c r="HA49" s="244"/>
      <c r="HB49" s="244"/>
      <c r="HC49" s="244"/>
      <c r="HD49" s="244"/>
      <c r="HE49" s="244"/>
    </row>
    <row r="50" spans="2:213" ht="26.25" customHeight="1">
      <c r="B50" s="104"/>
      <c r="C50" s="104"/>
      <c r="D50" s="104"/>
      <c r="E50" s="104"/>
      <c r="F50" s="104"/>
      <c r="G50" s="104"/>
      <c r="H50" s="104"/>
      <c r="I50" s="104"/>
      <c r="J50" s="104"/>
      <c r="K50" s="104"/>
      <c r="L50" s="104"/>
      <c r="M50" s="104"/>
      <c r="N50" s="104"/>
      <c r="O50" s="104"/>
      <c r="P50" s="104"/>
      <c r="Q50" s="104"/>
      <c r="R50" s="128"/>
      <c r="S50" s="360"/>
      <c r="T50" s="361" t="s">
        <v>171</v>
      </c>
      <c r="U50" s="98"/>
      <c r="V50" s="244"/>
      <c r="W50" s="128"/>
      <c r="X50" s="244"/>
      <c r="Y50" s="244"/>
      <c r="Z50" s="244"/>
      <c r="AA50" s="244"/>
      <c r="AB50" s="244"/>
      <c r="AC50" s="244"/>
      <c r="AD50" s="244"/>
      <c r="AE50" s="244"/>
      <c r="AF50" s="244"/>
      <c r="AG50" s="244"/>
      <c r="AH50" s="106"/>
      <c r="AI50" s="106"/>
      <c r="AJ50" s="106"/>
      <c r="AK50" s="106"/>
      <c r="AL50" s="106"/>
      <c r="AM50" s="106"/>
      <c r="AN50" s="106"/>
      <c r="AO50" s="244"/>
      <c r="AP50" s="244"/>
      <c r="AQ50" s="244"/>
      <c r="AR50" s="244"/>
      <c r="AS50" s="244"/>
      <c r="AT50" s="244"/>
      <c r="AU50" s="244"/>
      <c r="AV50" s="244"/>
      <c r="AW50" s="244"/>
      <c r="AX50" s="244"/>
      <c r="AY50" s="244"/>
      <c r="AZ50" s="244"/>
      <c r="BA50" s="244"/>
      <c r="BB50" s="244"/>
      <c r="BC50" s="244"/>
      <c r="BD50" s="244"/>
      <c r="BE50" s="244"/>
      <c r="BF50" s="244"/>
      <c r="BG50" s="244"/>
      <c r="BH50" s="106"/>
      <c r="BI50" s="106"/>
      <c r="BJ50" s="106"/>
      <c r="BK50" s="106"/>
      <c r="BL50" s="106"/>
      <c r="BM50" s="106"/>
      <c r="BN50" s="106"/>
      <c r="BO50" s="106"/>
      <c r="BP50" s="106"/>
      <c r="BQ50" s="106"/>
      <c r="BR50" s="106"/>
      <c r="BS50" s="106"/>
      <c r="BT50" s="106"/>
      <c r="BU50" s="306"/>
      <c r="BV50" s="106"/>
      <c r="BW50" s="106"/>
      <c r="BX50" s="106"/>
      <c r="BY50" s="244"/>
      <c r="BZ50" s="244"/>
      <c r="CA50" s="244"/>
      <c r="CB50" s="106"/>
      <c r="CC50" s="106"/>
      <c r="CD50" s="106"/>
      <c r="CE50" s="106"/>
      <c r="CF50" s="106"/>
      <c r="CG50" s="106"/>
      <c r="CH50" s="106"/>
      <c r="CI50" s="106"/>
      <c r="CJ50" s="106"/>
      <c r="CK50" s="106"/>
      <c r="CL50" s="106"/>
      <c r="CM50" s="106"/>
      <c r="CN50" s="106"/>
      <c r="CO50" s="106"/>
      <c r="CP50" s="106"/>
      <c r="CQ50" s="106"/>
      <c r="CR50" s="106"/>
      <c r="CS50" s="106"/>
      <c r="CT50" s="106"/>
      <c r="CU50" s="106"/>
      <c r="CV50" s="106"/>
      <c r="CW50" s="106"/>
      <c r="CX50" s="106"/>
      <c r="CY50" s="106"/>
      <c r="CZ50" s="106"/>
      <c r="DA50" s="106"/>
      <c r="DB50" s="106"/>
      <c r="DC50" s="106"/>
      <c r="DD50" s="106"/>
      <c r="DE50" s="106"/>
      <c r="DF50" s="106"/>
      <c r="DG50" s="106"/>
      <c r="DH50" s="106"/>
      <c r="DI50" s="106"/>
      <c r="DJ50" s="106"/>
      <c r="DK50" s="106"/>
      <c r="DL50" s="106"/>
      <c r="DM50" s="106"/>
      <c r="DN50" s="106"/>
      <c r="DO50" s="106"/>
      <c r="DP50" s="106"/>
      <c r="DQ50" s="106"/>
      <c r="DR50" s="106"/>
      <c r="DS50" s="106"/>
      <c r="DT50" s="106"/>
      <c r="DU50" s="106"/>
      <c r="DV50" s="106"/>
      <c r="DW50" s="106"/>
      <c r="DX50" s="106"/>
      <c r="DY50" s="106"/>
      <c r="DZ50" s="106"/>
      <c r="EA50" s="106"/>
      <c r="EB50" s="106"/>
      <c r="EC50" s="106"/>
      <c r="ED50" s="106"/>
      <c r="EE50" s="106"/>
      <c r="EF50" s="106"/>
      <c r="EG50" s="106"/>
      <c r="EH50" s="106"/>
      <c r="EI50" s="106"/>
      <c r="EJ50" s="106"/>
      <c r="EK50" s="106"/>
      <c r="EL50" s="106"/>
      <c r="EM50" s="106"/>
      <c r="EN50" s="106"/>
      <c r="EO50" s="106"/>
      <c r="EP50" s="106"/>
      <c r="EQ50" s="106"/>
      <c r="ER50" s="106"/>
      <c r="ES50" s="106"/>
      <c r="ET50" s="244"/>
      <c r="EU50" s="244"/>
      <c r="EV50" s="244"/>
      <c r="EW50" s="244"/>
      <c r="EX50" s="244"/>
      <c r="EY50" s="244"/>
      <c r="EZ50" s="244"/>
      <c r="FA50" s="244"/>
      <c r="FB50" s="244"/>
      <c r="FC50" s="244"/>
      <c r="FD50" s="244"/>
      <c r="FE50" s="244"/>
      <c r="FF50" s="244"/>
      <c r="FG50" s="244"/>
      <c r="FH50" s="244"/>
      <c r="FI50" s="244"/>
      <c r="FJ50" s="244"/>
      <c r="FK50" s="244"/>
      <c r="FL50" s="244"/>
      <c r="FM50" s="244"/>
      <c r="FN50" s="244"/>
      <c r="FO50" s="244"/>
      <c r="FP50" s="244"/>
      <c r="FQ50" s="244"/>
      <c r="FR50" s="244"/>
      <c r="FS50" s="244"/>
      <c r="FT50" s="244"/>
      <c r="FU50" s="244"/>
      <c r="FV50" s="244"/>
      <c r="FW50" s="244"/>
      <c r="FX50" s="244"/>
      <c r="FY50" s="244"/>
      <c r="FZ50" s="244"/>
      <c r="GA50" s="244"/>
      <c r="GB50" s="244"/>
      <c r="GC50" s="244"/>
      <c r="GD50" s="244"/>
      <c r="GE50" s="244"/>
      <c r="GF50" s="244"/>
      <c r="GG50" s="244"/>
      <c r="GH50" s="244"/>
      <c r="GI50" s="244"/>
      <c r="GJ50" s="244"/>
      <c r="GK50" s="244"/>
      <c r="GL50" s="244"/>
      <c r="GM50" s="244"/>
      <c r="GN50" s="244"/>
      <c r="GO50" s="244"/>
      <c r="GP50" s="244"/>
      <c r="GQ50" s="244"/>
      <c r="GR50" s="244"/>
      <c r="GS50" s="244"/>
      <c r="GT50" s="244"/>
      <c r="GU50" s="244"/>
      <c r="GV50" s="244"/>
      <c r="GW50" s="244"/>
      <c r="GX50" s="244"/>
      <c r="GY50" s="244"/>
      <c r="GZ50" s="244"/>
      <c r="HA50" s="244"/>
      <c r="HB50" s="244"/>
      <c r="HC50" s="244"/>
      <c r="HD50" s="244"/>
      <c r="HE50" s="244"/>
    </row>
    <row r="51" spans="2:213" ht="9.6" customHeight="1">
      <c r="B51" s="104"/>
      <c r="C51" s="104"/>
      <c r="D51" s="104"/>
      <c r="E51" s="104"/>
      <c r="F51" s="104"/>
      <c r="G51" s="104"/>
      <c r="H51" s="104"/>
      <c r="I51" s="104"/>
      <c r="J51" s="104"/>
      <c r="K51" s="104"/>
      <c r="L51" s="104"/>
      <c r="M51" s="104"/>
      <c r="N51" s="104"/>
      <c r="O51" s="104"/>
      <c r="P51" s="104"/>
      <c r="Q51" s="104"/>
      <c r="R51" s="128"/>
      <c r="S51" s="103"/>
      <c r="T51" s="363"/>
      <c r="U51" s="98"/>
      <c r="V51" s="244"/>
      <c r="W51" s="128"/>
      <c r="X51" s="244"/>
      <c r="Y51" s="244"/>
      <c r="Z51" s="244"/>
      <c r="AA51" s="244"/>
      <c r="AB51" s="244"/>
      <c r="AC51" s="244"/>
      <c r="AD51" s="244"/>
      <c r="AE51" s="244"/>
      <c r="AF51" s="244"/>
      <c r="AG51" s="244"/>
      <c r="AH51" s="106"/>
      <c r="AI51" s="106"/>
      <c r="AJ51" s="106"/>
      <c r="AK51" s="106"/>
      <c r="AL51" s="106"/>
      <c r="AM51" s="106"/>
      <c r="AN51" s="106"/>
      <c r="AO51" s="244"/>
      <c r="AP51" s="244"/>
      <c r="AQ51" s="244"/>
      <c r="AR51" s="244"/>
      <c r="AS51" s="244"/>
      <c r="AT51" s="244"/>
      <c r="AU51" s="244"/>
      <c r="AV51" s="244"/>
      <c r="AW51" s="244"/>
      <c r="AX51" s="244"/>
      <c r="AY51" s="244"/>
      <c r="AZ51" s="244"/>
      <c r="BA51" s="244"/>
      <c r="BB51" s="244"/>
      <c r="BC51" s="244"/>
      <c r="BD51" s="244"/>
      <c r="BE51" s="244"/>
      <c r="BF51" s="244"/>
      <c r="BG51" s="244"/>
      <c r="BH51" s="106"/>
      <c r="BI51" s="106"/>
      <c r="BJ51" s="106"/>
      <c r="BK51" s="106"/>
      <c r="BL51" s="106"/>
      <c r="BM51" s="106"/>
      <c r="BN51" s="106"/>
      <c r="BO51" s="106"/>
      <c r="BP51" s="106"/>
      <c r="BQ51" s="106"/>
      <c r="BR51" s="106"/>
      <c r="BS51" s="106"/>
      <c r="BT51" s="106"/>
      <c r="BU51" s="306"/>
      <c r="BV51" s="106"/>
      <c r="BW51" s="106"/>
      <c r="BX51" s="106"/>
      <c r="BY51" s="244"/>
      <c r="BZ51" s="244"/>
      <c r="CA51" s="244"/>
      <c r="CB51" s="106"/>
      <c r="CC51" s="106"/>
      <c r="CD51" s="106"/>
      <c r="CE51" s="106"/>
      <c r="CF51" s="106"/>
      <c r="CG51" s="106"/>
      <c r="CH51" s="106"/>
      <c r="CI51" s="106"/>
      <c r="CJ51" s="106"/>
      <c r="CK51" s="106"/>
      <c r="CL51" s="106"/>
      <c r="CM51" s="106"/>
      <c r="CN51" s="106"/>
      <c r="CO51" s="106"/>
      <c r="CP51" s="106"/>
      <c r="CQ51" s="106"/>
      <c r="CR51" s="106"/>
      <c r="CS51" s="106"/>
      <c r="CT51" s="106"/>
      <c r="CU51" s="106"/>
      <c r="CV51" s="106"/>
      <c r="CW51" s="106"/>
      <c r="CX51" s="106"/>
      <c r="CY51" s="106"/>
      <c r="CZ51" s="106"/>
      <c r="DA51" s="106"/>
      <c r="DB51" s="106"/>
      <c r="DC51" s="106"/>
      <c r="DD51" s="106"/>
      <c r="DE51" s="106"/>
      <c r="DF51" s="106"/>
      <c r="DG51" s="106"/>
      <c r="DH51" s="106"/>
      <c r="DI51" s="106"/>
      <c r="DJ51" s="106"/>
      <c r="DK51" s="106"/>
      <c r="DL51" s="106"/>
      <c r="DM51" s="106"/>
      <c r="DN51" s="106"/>
      <c r="DO51" s="106"/>
      <c r="DP51" s="106"/>
      <c r="DQ51" s="106"/>
      <c r="DR51" s="106"/>
      <c r="DS51" s="106"/>
      <c r="DT51" s="106"/>
      <c r="DU51" s="106"/>
      <c r="DV51" s="106"/>
      <c r="DW51" s="106"/>
      <c r="DX51" s="106"/>
      <c r="DY51" s="106"/>
      <c r="DZ51" s="106"/>
      <c r="EA51" s="106"/>
      <c r="EB51" s="106"/>
      <c r="EC51" s="106"/>
      <c r="ED51" s="106"/>
      <c r="EE51" s="106"/>
      <c r="EF51" s="106"/>
      <c r="EG51" s="106"/>
      <c r="EH51" s="106"/>
      <c r="EI51" s="106"/>
      <c r="EJ51" s="106"/>
      <c r="EK51" s="106"/>
      <c r="EL51" s="106"/>
      <c r="EM51" s="106"/>
      <c r="EN51" s="106"/>
      <c r="EO51" s="106"/>
      <c r="EP51" s="106"/>
      <c r="EQ51" s="106"/>
      <c r="ER51" s="106"/>
      <c r="ES51" s="106"/>
      <c r="ET51" s="244"/>
      <c r="EU51" s="244"/>
      <c r="EV51" s="244"/>
      <c r="EW51" s="244"/>
      <c r="EX51" s="244"/>
      <c r="EY51" s="244"/>
      <c r="EZ51" s="244"/>
      <c r="FA51" s="244"/>
      <c r="FB51" s="244"/>
      <c r="FC51" s="244"/>
      <c r="FD51" s="244"/>
      <c r="FE51" s="244"/>
      <c r="FF51" s="244"/>
      <c r="FG51" s="244"/>
      <c r="FH51" s="244"/>
      <c r="FI51" s="244"/>
      <c r="FJ51" s="244"/>
      <c r="FK51" s="244"/>
      <c r="FL51" s="244"/>
      <c r="FM51" s="244"/>
      <c r="FN51" s="244"/>
      <c r="FO51" s="244"/>
      <c r="FP51" s="244"/>
      <c r="FQ51" s="244"/>
      <c r="FR51" s="244"/>
      <c r="FS51" s="244"/>
      <c r="FT51" s="244"/>
      <c r="FU51" s="244"/>
      <c r="FV51" s="244"/>
      <c r="FW51" s="244"/>
      <c r="FX51" s="244"/>
      <c r="FY51" s="244"/>
      <c r="FZ51" s="244"/>
      <c r="GA51" s="244"/>
      <c r="GB51" s="244"/>
      <c r="GC51" s="244"/>
      <c r="GD51" s="244"/>
      <c r="GE51" s="244"/>
      <c r="GF51" s="244"/>
      <c r="GG51" s="244"/>
      <c r="GH51" s="244"/>
      <c r="GI51" s="244"/>
      <c r="GJ51" s="244"/>
      <c r="GK51" s="244"/>
      <c r="GL51" s="244"/>
      <c r="GM51" s="244"/>
      <c r="GN51" s="244"/>
      <c r="GO51" s="244"/>
      <c r="GP51" s="244"/>
      <c r="GQ51" s="244"/>
      <c r="GR51" s="244"/>
      <c r="GS51" s="244"/>
      <c r="GT51" s="244"/>
      <c r="GU51" s="244"/>
      <c r="GV51" s="244"/>
      <c r="GW51" s="244"/>
      <c r="GX51" s="244"/>
      <c r="GY51" s="244"/>
      <c r="GZ51" s="244"/>
      <c r="HA51" s="244"/>
      <c r="HB51" s="244"/>
      <c r="HC51" s="244"/>
      <c r="HD51" s="244"/>
      <c r="HE51" s="244"/>
    </row>
    <row r="52" spans="2:213" ht="25.5" customHeight="1">
      <c r="B52" s="104"/>
      <c r="C52" s="104"/>
      <c r="D52" s="104"/>
      <c r="E52" s="104"/>
      <c r="F52" s="104"/>
      <c r="G52" s="104"/>
      <c r="H52" s="104"/>
      <c r="I52" s="104"/>
      <c r="J52" s="104"/>
      <c r="K52" s="104"/>
      <c r="L52" s="104"/>
      <c r="M52" s="104"/>
      <c r="N52" s="104"/>
      <c r="O52" s="104"/>
      <c r="P52" s="104"/>
      <c r="Q52" s="104"/>
      <c r="R52" s="128"/>
      <c r="S52" s="360"/>
      <c r="T52" s="361" t="s">
        <v>11</v>
      </c>
      <c r="U52" s="98"/>
      <c r="V52" s="244"/>
      <c r="W52" s="128"/>
      <c r="X52" s="244"/>
      <c r="Y52" s="244"/>
      <c r="Z52" s="244"/>
      <c r="AA52" s="244"/>
      <c r="AB52" s="244"/>
      <c r="AC52" s="244"/>
      <c r="AD52" s="244"/>
      <c r="AE52" s="244"/>
      <c r="AF52" s="244"/>
      <c r="AG52" s="244"/>
      <c r="AH52" s="106"/>
      <c r="AI52" s="106"/>
      <c r="AJ52" s="106"/>
      <c r="AK52" s="106"/>
      <c r="AL52" s="106"/>
      <c r="AM52" s="106"/>
      <c r="AN52" s="106"/>
      <c r="AO52" s="244"/>
      <c r="AP52" s="244"/>
      <c r="AQ52" s="244"/>
      <c r="AR52" s="244"/>
      <c r="AS52" s="244"/>
      <c r="AT52" s="244"/>
      <c r="AU52" s="244"/>
      <c r="AV52" s="244"/>
      <c r="AW52" s="244"/>
      <c r="AX52" s="244"/>
      <c r="AY52" s="244"/>
      <c r="AZ52" s="244"/>
      <c r="BA52" s="244"/>
      <c r="BB52" s="244"/>
      <c r="BC52" s="244"/>
      <c r="BD52" s="244"/>
      <c r="BE52" s="244"/>
      <c r="BF52" s="244"/>
      <c r="BG52" s="244"/>
      <c r="BH52" s="106"/>
      <c r="BI52" s="106"/>
      <c r="BJ52" s="106"/>
      <c r="BK52" s="106"/>
      <c r="BL52" s="106"/>
      <c r="BM52" s="106"/>
      <c r="BN52" s="106"/>
      <c r="BO52" s="106"/>
      <c r="BP52" s="106"/>
      <c r="BQ52" s="106"/>
      <c r="BR52" s="106"/>
      <c r="BS52" s="106"/>
      <c r="BT52" s="106"/>
      <c r="BU52" s="306"/>
      <c r="BV52" s="106"/>
      <c r="BW52" s="106"/>
      <c r="BX52" s="106"/>
      <c r="BY52" s="244"/>
      <c r="BZ52" s="244"/>
      <c r="CA52" s="244"/>
      <c r="CB52" s="106"/>
      <c r="CC52" s="106"/>
      <c r="CD52" s="106"/>
      <c r="CE52" s="106"/>
      <c r="CF52" s="106"/>
      <c r="CG52" s="106"/>
      <c r="CH52" s="106"/>
      <c r="CI52" s="106"/>
      <c r="CJ52" s="106"/>
      <c r="CK52" s="106"/>
      <c r="CL52" s="106"/>
      <c r="CM52" s="106"/>
      <c r="CN52" s="106"/>
      <c r="CO52" s="106"/>
      <c r="CP52" s="106"/>
      <c r="CQ52" s="106"/>
      <c r="CR52" s="106"/>
      <c r="CS52" s="106"/>
      <c r="CT52" s="106"/>
      <c r="CU52" s="106"/>
      <c r="CV52" s="106"/>
      <c r="CW52" s="106"/>
      <c r="CX52" s="106"/>
      <c r="CY52" s="106"/>
      <c r="CZ52" s="106"/>
      <c r="DA52" s="106"/>
      <c r="DB52" s="106"/>
      <c r="DC52" s="106"/>
      <c r="DD52" s="106"/>
      <c r="DE52" s="106"/>
      <c r="DF52" s="106"/>
      <c r="DG52" s="106"/>
      <c r="DH52" s="106"/>
      <c r="DI52" s="106"/>
      <c r="DJ52" s="106"/>
      <c r="DK52" s="106"/>
      <c r="DL52" s="106"/>
      <c r="DM52" s="106"/>
      <c r="DN52" s="106"/>
      <c r="DO52" s="106"/>
      <c r="DP52" s="106"/>
      <c r="DQ52" s="106"/>
      <c r="DR52" s="106"/>
      <c r="DS52" s="106"/>
      <c r="DT52" s="106"/>
      <c r="DU52" s="106"/>
      <c r="DV52" s="106"/>
      <c r="DW52" s="106"/>
      <c r="DX52" s="106"/>
      <c r="DY52" s="106"/>
      <c r="DZ52" s="106"/>
      <c r="EA52" s="106"/>
      <c r="EB52" s="106"/>
      <c r="EC52" s="106"/>
      <c r="ED52" s="106"/>
      <c r="EE52" s="106"/>
      <c r="EF52" s="106"/>
      <c r="EG52" s="106"/>
      <c r="EH52" s="106"/>
      <c r="EI52" s="106"/>
      <c r="EJ52" s="106"/>
      <c r="EK52" s="106"/>
      <c r="EL52" s="106"/>
      <c r="EM52" s="106"/>
      <c r="EN52" s="106"/>
      <c r="EO52" s="106"/>
      <c r="EP52" s="106"/>
      <c r="EQ52" s="106"/>
      <c r="ER52" s="106"/>
      <c r="ES52" s="106"/>
      <c r="ET52" s="244"/>
      <c r="EU52" s="244"/>
      <c r="EV52" s="244"/>
      <c r="EW52" s="244"/>
      <c r="EX52" s="244"/>
      <c r="EY52" s="244"/>
      <c r="EZ52" s="244"/>
      <c r="FA52" s="244"/>
      <c r="FB52" s="244"/>
      <c r="FC52" s="244"/>
      <c r="FD52" s="244"/>
      <c r="FE52" s="244"/>
      <c r="FF52" s="244"/>
      <c r="FG52" s="244"/>
      <c r="FH52" s="244"/>
      <c r="FI52" s="244"/>
      <c r="FJ52" s="244"/>
      <c r="FK52" s="244"/>
      <c r="FL52" s="244"/>
      <c r="FM52" s="244"/>
      <c r="FN52" s="244"/>
      <c r="FO52" s="244"/>
      <c r="FP52" s="244"/>
      <c r="FQ52" s="244"/>
      <c r="FR52" s="244"/>
      <c r="FS52" s="244"/>
      <c r="FT52" s="244"/>
      <c r="FU52" s="244"/>
      <c r="FV52" s="244"/>
      <c r="FW52" s="244"/>
      <c r="FX52" s="244"/>
      <c r="FY52" s="244"/>
      <c r="FZ52" s="244"/>
      <c r="GA52" s="244"/>
      <c r="GB52" s="244"/>
      <c r="GC52" s="244"/>
      <c r="GD52" s="244"/>
      <c r="GE52" s="244"/>
      <c r="GF52" s="244"/>
      <c r="GG52" s="244"/>
      <c r="GH52" s="244"/>
      <c r="GI52" s="244"/>
      <c r="GJ52" s="244"/>
      <c r="GK52" s="244"/>
      <c r="GL52" s="244"/>
      <c r="GM52" s="244"/>
      <c r="GN52" s="244"/>
      <c r="GO52" s="244"/>
      <c r="GP52" s="244"/>
      <c r="GQ52" s="244"/>
      <c r="GR52" s="244"/>
      <c r="GS52" s="244"/>
      <c r="GT52" s="244"/>
      <c r="GU52" s="244"/>
      <c r="GV52" s="244"/>
      <c r="GW52" s="244"/>
      <c r="GX52" s="244"/>
      <c r="GY52" s="244"/>
      <c r="GZ52" s="244"/>
      <c r="HA52" s="244"/>
      <c r="HB52" s="244"/>
      <c r="HC52" s="244"/>
      <c r="HD52" s="244"/>
      <c r="HE52" s="244"/>
    </row>
    <row r="53" spans="2:213" ht="9.6" customHeight="1">
      <c r="B53" s="104"/>
      <c r="C53" s="104"/>
      <c r="D53" s="104"/>
      <c r="E53" s="104"/>
      <c r="F53" s="104"/>
      <c r="G53" s="104"/>
      <c r="H53" s="104"/>
      <c r="I53" s="104"/>
      <c r="J53" s="104"/>
      <c r="K53" s="104"/>
      <c r="L53" s="104"/>
      <c r="M53" s="104"/>
      <c r="N53" s="104"/>
      <c r="O53" s="104"/>
      <c r="P53" s="104"/>
      <c r="Q53" s="104"/>
      <c r="R53" s="128"/>
      <c r="S53" s="103"/>
      <c r="T53" s="363"/>
      <c r="U53" s="98"/>
      <c r="V53" s="244"/>
      <c r="W53" s="128"/>
      <c r="X53" s="244"/>
      <c r="Y53" s="244"/>
      <c r="Z53" s="244"/>
      <c r="AA53" s="244"/>
      <c r="AB53" s="244"/>
      <c r="AC53" s="244"/>
      <c r="AD53" s="244"/>
      <c r="AE53" s="244"/>
      <c r="AF53" s="244"/>
      <c r="AG53" s="244"/>
      <c r="AH53" s="106"/>
      <c r="AI53" s="106"/>
      <c r="AJ53" s="106"/>
      <c r="AK53" s="106"/>
      <c r="AL53" s="106"/>
      <c r="AM53" s="106"/>
      <c r="AN53" s="106"/>
      <c r="AO53" s="244"/>
      <c r="AP53" s="244"/>
      <c r="AQ53" s="244"/>
      <c r="AR53" s="244"/>
      <c r="AS53" s="244"/>
      <c r="AT53" s="244"/>
      <c r="AU53" s="244"/>
      <c r="AV53" s="244"/>
      <c r="AW53" s="244"/>
      <c r="AX53" s="244"/>
      <c r="AY53" s="244"/>
      <c r="AZ53" s="244"/>
      <c r="BA53" s="244"/>
      <c r="BB53" s="244"/>
      <c r="BC53" s="244"/>
      <c r="BD53" s="244"/>
      <c r="BE53" s="244"/>
      <c r="BF53" s="244"/>
      <c r="BG53" s="244"/>
      <c r="BH53" s="106"/>
      <c r="BI53" s="106"/>
      <c r="BJ53" s="106"/>
      <c r="BK53" s="106"/>
      <c r="BL53" s="106"/>
      <c r="BM53" s="106"/>
      <c r="BN53" s="106"/>
      <c r="BO53" s="106"/>
      <c r="BP53" s="106"/>
      <c r="BQ53" s="106"/>
      <c r="BR53" s="106"/>
      <c r="BS53" s="106"/>
      <c r="BT53" s="106"/>
      <c r="BU53" s="306"/>
      <c r="BV53" s="106"/>
      <c r="BW53" s="106"/>
      <c r="BX53" s="106"/>
      <c r="BY53" s="244"/>
      <c r="BZ53" s="244"/>
      <c r="CA53" s="244"/>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6"/>
      <c r="DT53" s="106"/>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244"/>
      <c r="EU53" s="244"/>
      <c r="EV53" s="244"/>
      <c r="EW53" s="244"/>
      <c r="EX53" s="244"/>
      <c r="EY53" s="244"/>
      <c r="EZ53" s="244"/>
      <c r="FA53" s="244"/>
      <c r="FB53" s="244"/>
      <c r="FC53" s="244"/>
      <c r="FD53" s="244"/>
      <c r="FE53" s="244"/>
      <c r="FF53" s="244"/>
      <c r="FG53" s="244"/>
      <c r="FH53" s="244"/>
      <c r="FI53" s="244"/>
      <c r="FJ53" s="244"/>
      <c r="FK53" s="244"/>
      <c r="FL53" s="244"/>
      <c r="FM53" s="244"/>
      <c r="FN53" s="244"/>
      <c r="FO53" s="244"/>
      <c r="FP53" s="244"/>
      <c r="FQ53" s="244"/>
      <c r="FR53" s="244"/>
      <c r="FS53" s="244"/>
      <c r="FT53" s="244"/>
      <c r="FU53" s="244"/>
      <c r="FV53" s="244"/>
      <c r="FW53" s="244"/>
      <c r="FX53" s="244"/>
      <c r="FY53" s="244"/>
      <c r="FZ53" s="244"/>
      <c r="GA53" s="244"/>
      <c r="GB53" s="244"/>
      <c r="GC53" s="244"/>
      <c r="GD53" s="244"/>
      <c r="GE53" s="244"/>
      <c r="GF53" s="244"/>
      <c r="GG53" s="244"/>
      <c r="GH53" s="244"/>
      <c r="GI53" s="244"/>
      <c r="GJ53" s="244"/>
      <c r="GK53" s="244"/>
      <c r="GL53" s="244"/>
      <c r="GM53" s="244"/>
      <c r="GN53" s="244"/>
      <c r="GO53" s="244"/>
      <c r="GP53" s="244"/>
      <c r="GQ53" s="244"/>
      <c r="GR53" s="244"/>
      <c r="GS53" s="244"/>
      <c r="GT53" s="244"/>
      <c r="GU53" s="244"/>
      <c r="GV53" s="244"/>
      <c r="GW53" s="244"/>
      <c r="GX53" s="244"/>
      <c r="GY53" s="244"/>
      <c r="GZ53" s="244"/>
      <c r="HA53" s="244"/>
      <c r="HB53" s="244"/>
      <c r="HC53" s="244"/>
      <c r="HD53" s="244"/>
      <c r="HE53" s="244"/>
    </row>
    <row r="54" spans="2:213" ht="27" customHeight="1">
      <c r="B54" s="104"/>
      <c r="C54" s="104"/>
      <c r="D54" s="104"/>
      <c r="E54" s="104"/>
      <c r="F54" s="104"/>
      <c r="G54" s="104"/>
      <c r="H54" s="104"/>
      <c r="I54" s="104"/>
      <c r="J54" s="104"/>
      <c r="K54" s="104"/>
      <c r="L54" s="104"/>
      <c r="M54" s="104"/>
      <c r="N54" s="104"/>
      <c r="O54" s="104"/>
      <c r="P54" s="104"/>
      <c r="Q54" s="104"/>
      <c r="R54" s="128"/>
      <c r="S54" s="360"/>
      <c r="T54" s="361" t="s">
        <v>117</v>
      </c>
      <c r="U54" s="98"/>
      <c r="V54" s="244"/>
      <c r="W54" s="128"/>
      <c r="X54" s="244"/>
      <c r="Y54" s="244"/>
      <c r="Z54" s="244"/>
      <c r="AA54" s="244"/>
      <c r="AB54" s="244"/>
      <c r="AC54" s="244"/>
      <c r="AD54" s="244"/>
      <c r="AE54" s="244"/>
      <c r="AF54" s="244"/>
      <c r="AG54" s="244"/>
      <c r="AH54" s="106"/>
      <c r="AI54" s="106"/>
      <c r="AJ54" s="106"/>
      <c r="AK54" s="106"/>
      <c r="AL54" s="106"/>
      <c r="AM54" s="106"/>
      <c r="AN54" s="106"/>
      <c r="AO54" s="244"/>
      <c r="AP54" s="244"/>
      <c r="AQ54" s="244"/>
      <c r="AR54" s="244"/>
      <c r="AS54" s="244"/>
      <c r="AT54" s="244"/>
      <c r="AU54" s="244"/>
      <c r="AV54" s="244"/>
      <c r="AW54" s="244"/>
      <c r="AX54" s="244"/>
      <c r="AY54" s="244"/>
      <c r="AZ54" s="244"/>
      <c r="BA54" s="244"/>
      <c r="BB54" s="244"/>
      <c r="BC54" s="244"/>
      <c r="BD54" s="244"/>
      <c r="BE54" s="244"/>
      <c r="BF54" s="244"/>
      <c r="BG54" s="244"/>
      <c r="BH54" s="106"/>
      <c r="BI54" s="106"/>
      <c r="BJ54" s="106"/>
      <c r="BK54" s="106"/>
      <c r="BL54" s="106"/>
      <c r="BM54" s="106"/>
      <c r="BN54" s="106"/>
      <c r="BO54" s="106"/>
      <c r="BP54" s="106"/>
      <c r="BQ54" s="106"/>
      <c r="BR54" s="106"/>
      <c r="BS54" s="106"/>
      <c r="BT54" s="106"/>
      <c r="BU54" s="306"/>
      <c r="BV54" s="106"/>
      <c r="BW54" s="106"/>
      <c r="BX54" s="106"/>
      <c r="BY54" s="244"/>
      <c r="BZ54" s="244"/>
      <c r="CA54" s="244"/>
      <c r="CB54" s="106"/>
      <c r="CC54" s="106"/>
      <c r="CD54" s="106"/>
      <c r="CE54" s="106"/>
      <c r="CF54" s="106"/>
      <c r="CG54" s="106"/>
      <c r="CH54" s="106"/>
      <c r="CI54" s="106"/>
      <c r="CJ54" s="106"/>
      <c r="CK54" s="106"/>
      <c r="CL54" s="106"/>
      <c r="CM54" s="106"/>
      <c r="CN54" s="106"/>
      <c r="CO54" s="106"/>
      <c r="CP54" s="106"/>
      <c r="CQ54" s="106"/>
      <c r="CR54" s="106"/>
      <c r="CS54" s="106"/>
      <c r="CT54" s="106"/>
      <c r="CU54" s="106"/>
      <c r="CV54" s="106"/>
      <c r="CW54" s="106"/>
      <c r="CX54" s="106"/>
      <c r="CY54" s="106"/>
      <c r="CZ54" s="106"/>
      <c r="DA54" s="106"/>
      <c r="DB54" s="106"/>
      <c r="DC54" s="106"/>
      <c r="DD54" s="106"/>
      <c r="DE54" s="106"/>
      <c r="DF54" s="106"/>
      <c r="DG54" s="106"/>
      <c r="DH54" s="106"/>
      <c r="DI54" s="106"/>
      <c r="DJ54" s="106"/>
      <c r="DK54" s="106"/>
      <c r="DL54" s="106"/>
      <c r="DM54" s="106"/>
      <c r="DN54" s="106"/>
      <c r="DO54" s="106"/>
      <c r="DP54" s="106"/>
      <c r="DQ54" s="106"/>
      <c r="DR54" s="106"/>
      <c r="DS54" s="106"/>
      <c r="DT54" s="106"/>
      <c r="DU54" s="106"/>
      <c r="DV54" s="106"/>
      <c r="DW54" s="106"/>
      <c r="DX54" s="106"/>
      <c r="DY54" s="106"/>
      <c r="DZ54" s="106"/>
      <c r="EA54" s="106"/>
      <c r="EB54" s="106"/>
      <c r="EC54" s="106"/>
      <c r="ED54" s="106"/>
      <c r="EE54" s="106"/>
      <c r="EF54" s="106"/>
      <c r="EG54" s="106"/>
      <c r="EH54" s="106"/>
      <c r="EI54" s="106"/>
      <c r="EJ54" s="106"/>
      <c r="EK54" s="106"/>
      <c r="EL54" s="106"/>
      <c r="EM54" s="106"/>
      <c r="EN54" s="106"/>
      <c r="EO54" s="106"/>
      <c r="EP54" s="106"/>
      <c r="EQ54" s="106"/>
      <c r="ER54" s="106"/>
      <c r="ES54" s="106"/>
      <c r="ET54" s="244"/>
      <c r="EU54" s="244"/>
      <c r="EV54" s="244"/>
      <c r="EW54" s="244"/>
      <c r="EX54" s="244"/>
      <c r="EY54" s="244"/>
      <c r="EZ54" s="244"/>
      <c r="FA54" s="244"/>
      <c r="FB54" s="244"/>
      <c r="FC54" s="244"/>
      <c r="FD54" s="244"/>
      <c r="FE54" s="244"/>
      <c r="FF54" s="244"/>
      <c r="FG54" s="244"/>
      <c r="FH54" s="244"/>
      <c r="FI54" s="244"/>
      <c r="FJ54" s="244"/>
      <c r="FK54" s="244"/>
      <c r="FL54" s="244"/>
      <c r="FM54" s="244"/>
      <c r="FN54" s="244"/>
      <c r="FO54" s="244"/>
      <c r="FP54" s="244"/>
      <c r="FQ54" s="244"/>
      <c r="FR54" s="244"/>
      <c r="FS54" s="244"/>
      <c r="FT54" s="244"/>
      <c r="FU54" s="244"/>
      <c r="FV54" s="244"/>
      <c r="FW54" s="244"/>
      <c r="FX54" s="244"/>
      <c r="FY54" s="244"/>
      <c r="FZ54" s="244"/>
      <c r="GA54" s="244"/>
      <c r="GB54" s="244"/>
      <c r="GC54" s="244"/>
      <c r="GD54" s="244"/>
      <c r="GE54" s="244"/>
      <c r="GF54" s="244"/>
      <c r="GG54" s="244"/>
      <c r="GH54" s="244"/>
      <c r="GI54" s="244"/>
      <c r="GJ54" s="244"/>
      <c r="GK54" s="244"/>
      <c r="GL54" s="244"/>
      <c r="GM54" s="244"/>
      <c r="GN54" s="244"/>
      <c r="GO54" s="244"/>
      <c r="GP54" s="244"/>
      <c r="GQ54" s="244"/>
      <c r="GR54" s="244"/>
      <c r="GS54" s="244"/>
      <c r="GT54" s="244"/>
      <c r="GU54" s="244"/>
      <c r="GV54" s="244"/>
      <c r="GW54" s="244"/>
      <c r="GX54" s="244"/>
      <c r="GY54" s="244"/>
      <c r="GZ54" s="244"/>
      <c r="HA54" s="244"/>
      <c r="HB54" s="244"/>
      <c r="HC54" s="244"/>
      <c r="HD54" s="244"/>
      <c r="HE54" s="244"/>
    </row>
    <row r="55" spans="2:213" ht="7.35" customHeight="1">
      <c r="B55" s="104"/>
      <c r="C55" s="104"/>
      <c r="D55" s="104"/>
      <c r="E55" s="104"/>
      <c r="F55" s="104"/>
      <c r="G55" s="104"/>
      <c r="H55" s="104"/>
      <c r="I55" s="104"/>
      <c r="J55" s="104"/>
      <c r="K55" s="104"/>
      <c r="L55" s="104"/>
      <c r="M55" s="104"/>
      <c r="N55" s="104"/>
      <c r="O55" s="104"/>
      <c r="P55" s="104"/>
      <c r="Q55" s="104"/>
      <c r="R55" s="128"/>
      <c r="S55" s="103"/>
      <c r="T55" s="363"/>
      <c r="U55" s="98"/>
      <c r="V55" s="244"/>
      <c r="W55" s="128"/>
      <c r="X55" s="244"/>
      <c r="Y55" s="244"/>
      <c r="Z55" s="244"/>
      <c r="AA55" s="244"/>
      <c r="AB55" s="244"/>
      <c r="AC55" s="244"/>
      <c r="AD55" s="244"/>
      <c r="AE55" s="244"/>
      <c r="AF55" s="244"/>
      <c r="AG55" s="244"/>
      <c r="AH55" s="106"/>
      <c r="AI55" s="106"/>
      <c r="AJ55" s="106"/>
      <c r="AK55" s="106"/>
      <c r="AL55" s="106"/>
      <c r="AM55" s="106"/>
      <c r="AN55" s="106"/>
      <c r="AO55" s="244"/>
      <c r="AP55" s="244"/>
      <c r="AQ55" s="244"/>
      <c r="AR55" s="244"/>
      <c r="AS55" s="244"/>
      <c r="AT55" s="244"/>
      <c r="AU55" s="244"/>
      <c r="AV55" s="244"/>
      <c r="AW55" s="244"/>
      <c r="AX55" s="244"/>
      <c r="AY55" s="244"/>
      <c r="AZ55" s="244"/>
      <c r="BA55" s="244"/>
      <c r="BB55" s="244"/>
      <c r="BC55" s="244"/>
      <c r="BD55" s="244"/>
      <c r="BE55" s="244"/>
      <c r="BF55" s="244"/>
      <c r="BG55" s="244"/>
      <c r="BH55" s="106"/>
      <c r="BI55" s="106"/>
      <c r="BJ55" s="106"/>
      <c r="BK55" s="106"/>
      <c r="BL55" s="106"/>
      <c r="BM55" s="106"/>
      <c r="BN55" s="106"/>
      <c r="BO55" s="106"/>
      <c r="BP55" s="106"/>
      <c r="BQ55" s="106"/>
      <c r="BR55" s="106"/>
      <c r="BS55" s="106"/>
      <c r="BT55" s="106"/>
      <c r="BU55" s="306"/>
      <c r="BV55" s="106"/>
      <c r="BW55" s="106"/>
      <c r="BX55" s="106"/>
      <c r="BY55" s="244"/>
      <c r="BZ55" s="244"/>
      <c r="CA55" s="244"/>
      <c r="CB55" s="106"/>
      <c r="CC55" s="106"/>
      <c r="CD55" s="106"/>
      <c r="CE55" s="106"/>
      <c r="CF55" s="106"/>
      <c r="CG55" s="106"/>
      <c r="CH55" s="106"/>
      <c r="CI55" s="106"/>
      <c r="CJ55" s="106"/>
      <c r="CK55" s="106"/>
      <c r="CL55" s="106"/>
      <c r="CM55" s="106"/>
      <c r="CN55" s="106"/>
      <c r="CO55" s="106"/>
      <c r="CP55" s="106"/>
      <c r="CQ55" s="106"/>
      <c r="CR55" s="106"/>
      <c r="CS55" s="106"/>
      <c r="CT55" s="106"/>
      <c r="CU55" s="106"/>
      <c r="CV55" s="106"/>
      <c r="CW55" s="106"/>
      <c r="CX55" s="106"/>
      <c r="CY55" s="106"/>
      <c r="CZ55" s="106"/>
      <c r="DA55" s="106"/>
      <c r="DB55" s="106"/>
      <c r="DC55" s="106"/>
      <c r="DD55" s="106"/>
      <c r="DE55" s="106"/>
      <c r="DF55" s="106"/>
      <c r="DG55" s="106"/>
      <c r="DH55" s="106"/>
      <c r="DI55" s="106"/>
      <c r="DJ55" s="106"/>
      <c r="DK55" s="106"/>
      <c r="DL55" s="106"/>
      <c r="DM55" s="106"/>
      <c r="DN55" s="106"/>
      <c r="DO55" s="106"/>
      <c r="DP55" s="106"/>
      <c r="DQ55" s="106"/>
      <c r="DR55" s="106"/>
      <c r="DS55" s="106"/>
      <c r="DT55" s="106"/>
      <c r="DU55" s="106"/>
      <c r="DV55" s="106"/>
      <c r="DW55" s="106"/>
      <c r="DX55" s="106"/>
      <c r="DY55" s="106"/>
      <c r="DZ55" s="106"/>
      <c r="EA55" s="106"/>
      <c r="EB55" s="106"/>
      <c r="EC55" s="106"/>
      <c r="ED55" s="106"/>
      <c r="EE55" s="106"/>
      <c r="EF55" s="106"/>
      <c r="EG55" s="106"/>
      <c r="EH55" s="106"/>
      <c r="EI55" s="106"/>
      <c r="EJ55" s="106"/>
      <c r="EK55" s="106"/>
      <c r="EL55" s="106"/>
      <c r="EM55" s="106"/>
      <c r="EN55" s="106"/>
      <c r="EO55" s="106"/>
      <c r="EP55" s="106"/>
      <c r="EQ55" s="106"/>
      <c r="ER55" s="106"/>
      <c r="ES55" s="106"/>
      <c r="ET55" s="244"/>
      <c r="EU55" s="244"/>
      <c r="EV55" s="244"/>
      <c r="EW55" s="244"/>
      <c r="EX55" s="244"/>
      <c r="EY55" s="244"/>
      <c r="EZ55" s="244"/>
      <c r="FA55" s="244"/>
      <c r="FB55" s="244"/>
      <c r="FC55" s="244"/>
      <c r="FD55" s="244"/>
      <c r="FE55" s="244"/>
      <c r="FF55" s="244"/>
      <c r="FG55" s="244"/>
      <c r="FH55" s="244"/>
      <c r="FI55" s="244"/>
      <c r="FJ55" s="244"/>
      <c r="FK55" s="244"/>
      <c r="FL55" s="244"/>
      <c r="FM55" s="244"/>
      <c r="FN55" s="244"/>
      <c r="FO55" s="244"/>
      <c r="FP55" s="244"/>
      <c r="FQ55" s="244"/>
      <c r="FR55" s="244"/>
      <c r="FS55" s="244"/>
      <c r="FT55" s="244"/>
      <c r="FU55" s="244"/>
      <c r="FV55" s="244"/>
      <c r="FW55" s="244"/>
      <c r="FX55" s="244"/>
      <c r="FY55" s="244"/>
      <c r="FZ55" s="244"/>
      <c r="GA55" s="244"/>
      <c r="GB55" s="244"/>
      <c r="GC55" s="244"/>
      <c r="GD55" s="244"/>
      <c r="GE55" s="244"/>
      <c r="GF55" s="244"/>
      <c r="GG55" s="244"/>
      <c r="GH55" s="244"/>
      <c r="GI55" s="244"/>
      <c r="GJ55" s="244"/>
      <c r="GK55" s="244"/>
      <c r="GL55" s="244"/>
      <c r="GM55" s="244"/>
      <c r="GN55" s="244"/>
      <c r="GO55" s="244"/>
      <c r="GP55" s="244"/>
      <c r="GQ55" s="244"/>
      <c r="GR55" s="244"/>
      <c r="GS55" s="244"/>
      <c r="GT55" s="244"/>
      <c r="GU55" s="244"/>
      <c r="GV55" s="244"/>
      <c r="GW55" s="244"/>
      <c r="GX55" s="244"/>
      <c r="GY55" s="244"/>
      <c r="GZ55" s="244"/>
      <c r="HA55" s="244"/>
      <c r="HB55" s="244"/>
      <c r="HC55" s="244"/>
      <c r="HD55" s="244"/>
      <c r="HE55" s="244"/>
    </row>
    <row r="56" spans="2:213" ht="27" customHeight="1">
      <c r="B56" s="104"/>
      <c r="C56" s="104"/>
      <c r="D56" s="104"/>
      <c r="E56" s="104"/>
      <c r="F56" s="104"/>
      <c r="G56" s="104"/>
      <c r="H56" s="104"/>
      <c r="I56" s="104"/>
      <c r="J56" s="104"/>
      <c r="K56" s="104"/>
      <c r="L56" s="104"/>
      <c r="M56" s="104"/>
      <c r="N56" s="104"/>
      <c r="O56" s="104"/>
      <c r="P56" s="104"/>
      <c r="Q56" s="104"/>
      <c r="R56" s="128"/>
      <c r="S56" s="360"/>
      <c r="T56" s="361" t="s">
        <v>250</v>
      </c>
      <c r="U56" s="98"/>
      <c r="V56" s="244"/>
      <c r="W56" s="128"/>
      <c r="X56" s="244"/>
      <c r="Y56" s="244"/>
      <c r="Z56" s="244"/>
      <c r="AA56" s="244"/>
      <c r="AB56" s="244"/>
      <c r="AC56" s="244"/>
      <c r="AD56" s="244"/>
      <c r="AE56" s="244"/>
      <c r="AF56" s="244"/>
      <c r="AG56" s="244"/>
      <c r="AH56" s="106"/>
      <c r="AI56" s="106"/>
      <c r="AJ56" s="106"/>
      <c r="AK56" s="106"/>
      <c r="AL56" s="106"/>
      <c r="AM56" s="106"/>
      <c r="AN56" s="106"/>
      <c r="AO56" s="244"/>
      <c r="AP56" s="244"/>
      <c r="AQ56" s="244"/>
      <c r="AR56" s="244"/>
      <c r="AS56" s="244"/>
      <c r="AT56" s="244"/>
      <c r="AU56" s="244"/>
      <c r="AV56" s="244"/>
      <c r="AW56" s="244"/>
      <c r="AX56" s="244"/>
      <c r="AY56" s="244"/>
      <c r="AZ56" s="244"/>
      <c r="BA56" s="244"/>
      <c r="BB56" s="244"/>
      <c r="BC56" s="244"/>
      <c r="BD56" s="244"/>
      <c r="BE56" s="244"/>
      <c r="BF56" s="244"/>
      <c r="BG56" s="244"/>
      <c r="BH56" s="106"/>
      <c r="BI56" s="106"/>
      <c r="BJ56" s="106"/>
      <c r="BK56" s="106"/>
      <c r="BL56" s="106"/>
      <c r="BM56" s="106"/>
      <c r="BN56" s="106"/>
      <c r="BO56" s="106"/>
      <c r="BP56" s="106"/>
      <c r="BQ56" s="106"/>
      <c r="BR56" s="106"/>
      <c r="BS56" s="106"/>
      <c r="BT56" s="106"/>
      <c r="BU56" s="306"/>
      <c r="BV56" s="106"/>
      <c r="BW56" s="106"/>
      <c r="BX56" s="106"/>
      <c r="BY56" s="244"/>
      <c r="BZ56" s="244"/>
      <c r="CA56" s="244"/>
      <c r="CB56" s="106"/>
      <c r="CC56" s="106"/>
      <c r="CD56" s="106"/>
      <c r="CE56" s="106"/>
      <c r="CF56" s="106"/>
      <c r="CG56" s="106"/>
      <c r="CH56" s="106"/>
      <c r="CI56" s="106"/>
      <c r="CJ56" s="106"/>
      <c r="CK56" s="106"/>
      <c r="CL56" s="106"/>
      <c r="CM56" s="106"/>
      <c r="CN56" s="106"/>
      <c r="CO56" s="106"/>
      <c r="CP56" s="106"/>
      <c r="CQ56" s="106"/>
      <c r="CR56" s="106"/>
      <c r="CS56" s="106"/>
      <c r="CT56" s="106"/>
      <c r="CU56" s="106"/>
      <c r="CV56" s="106"/>
      <c r="CW56" s="106"/>
      <c r="CX56" s="106"/>
      <c r="CY56" s="106"/>
      <c r="CZ56" s="106"/>
      <c r="DA56" s="106"/>
      <c r="DB56" s="106"/>
      <c r="DC56" s="106"/>
      <c r="DD56" s="106"/>
      <c r="DE56" s="106"/>
      <c r="DF56" s="106"/>
      <c r="DG56" s="106"/>
      <c r="DH56" s="106"/>
      <c r="DI56" s="106"/>
      <c r="DJ56" s="106"/>
      <c r="DK56" s="106"/>
      <c r="DL56" s="106"/>
      <c r="DM56" s="106"/>
      <c r="DN56" s="106"/>
      <c r="DO56" s="106"/>
      <c r="DP56" s="106"/>
      <c r="DQ56" s="106"/>
      <c r="DR56" s="106"/>
      <c r="DS56" s="106"/>
      <c r="DT56" s="106"/>
      <c r="DU56" s="106"/>
      <c r="DV56" s="106"/>
      <c r="DW56" s="106"/>
      <c r="DX56" s="106"/>
      <c r="DY56" s="106"/>
      <c r="DZ56" s="106"/>
      <c r="EA56" s="106"/>
      <c r="EB56" s="106"/>
      <c r="EC56" s="106"/>
      <c r="ED56" s="106"/>
      <c r="EE56" s="106"/>
      <c r="EF56" s="106"/>
      <c r="EG56" s="106"/>
      <c r="EH56" s="106"/>
      <c r="EI56" s="106"/>
      <c r="EJ56" s="106"/>
      <c r="EK56" s="106"/>
      <c r="EL56" s="106"/>
      <c r="EM56" s="106"/>
      <c r="EN56" s="106"/>
      <c r="EO56" s="106"/>
      <c r="EP56" s="106"/>
      <c r="EQ56" s="106"/>
      <c r="ER56" s="106"/>
      <c r="ES56" s="106"/>
      <c r="ET56" s="244"/>
      <c r="EU56" s="244"/>
      <c r="EV56" s="244"/>
      <c r="EW56" s="244"/>
      <c r="EX56" s="244"/>
      <c r="EY56" s="244"/>
      <c r="EZ56" s="244"/>
      <c r="FA56" s="244"/>
      <c r="FB56" s="244"/>
      <c r="FC56" s="244"/>
      <c r="FD56" s="244"/>
      <c r="FE56" s="244"/>
      <c r="FF56" s="244"/>
      <c r="FG56" s="244"/>
      <c r="FH56" s="244"/>
      <c r="FI56" s="244"/>
      <c r="FJ56" s="244"/>
      <c r="FK56" s="244"/>
      <c r="FL56" s="244"/>
      <c r="FM56" s="244"/>
      <c r="FN56" s="244"/>
      <c r="FO56" s="244"/>
      <c r="FP56" s="244"/>
      <c r="FQ56" s="244"/>
      <c r="FR56" s="244"/>
      <c r="FS56" s="244"/>
      <c r="FT56" s="244"/>
      <c r="FU56" s="244"/>
      <c r="FV56" s="244"/>
      <c r="FW56" s="244"/>
      <c r="FX56" s="244"/>
      <c r="FY56" s="244"/>
      <c r="FZ56" s="244"/>
      <c r="GA56" s="244"/>
      <c r="GB56" s="244"/>
      <c r="GC56" s="244"/>
      <c r="GD56" s="244"/>
      <c r="GE56" s="244"/>
      <c r="GF56" s="244"/>
      <c r="GG56" s="244"/>
      <c r="GH56" s="244"/>
      <c r="GI56" s="244"/>
      <c r="GJ56" s="244"/>
      <c r="GK56" s="244"/>
      <c r="GL56" s="244"/>
      <c r="GM56" s="244"/>
      <c r="GN56" s="244"/>
      <c r="GO56" s="244"/>
      <c r="GP56" s="244"/>
      <c r="GQ56" s="244"/>
      <c r="GR56" s="244"/>
      <c r="GS56" s="244"/>
      <c r="GT56" s="244"/>
      <c r="GU56" s="244"/>
      <c r="GV56" s="244"/>
      <c r="GW56" s="244"/>
      <c r="GX56" s="244"/>
      <c r="GY56" s="244"/>
      <c r="GZ56" s="244"/>
      <c r="HA56" s="244"/>
      <c r="HB56" s="244"/>
      <c r="HC56" s="244"/>
      <c r="HD56" s="244"/>
      <c r="HE56" s="244"/>
    </row>
    <row r="57" spans="2:213" ht="9.6" customHeight="1">
      <c r="B57" s="104"/>
      <c r="C57" s="104"/>
      <c r="D57" s="104"/>
      <c r="E57" s="104"/>
      <c r="F57" s="104"/>
      <c r="G57" s="104"/>
      <c r="H57" s="104"/>
      <c r="I57" s="104"/>
      <c r="J57" s="104"/>
      <c r="K57" s="104"/>
      <c r="L57" s="104"/>
      <c r="M57" s="104"/>
      <c r="N57" s="104"/>
      <c r="O57" s="104"/>
      <c r="P57" s="104"/>
      <c r="Q57" s="104"/>
      <c r="R57" s="128"/>
      <c r="S57" s="103"/>
      <c r="T57" s="363"/>
      <c r="U57" s="98"/>
      <c r="V57" s="244"/>
      <c r="W57" s="128"/>
      <c r="X57" s="244"/>
      <c r="Y57" s="244"/>
      <c r="Z57" s="244"/>
      <c r="AA57" s="244"/>
      <c r="AB57" s="244"/>
      <c r="AC57" s="244"/>
      <c r="AD57" s="244"/>
      <c r="AE57" s="244"/>
      <c r="AF57" s="244"/>
      <c r="AG57" s="244"/>
      <c r="AH57" s="106"/>
      <c r="AI57" s="106"/>
      <c r="AJ57" s="106"/>
      <c r="AK57" s="106"/>
      <c r="AL57" s="106"/>
      <c r="AM57" s="106"/>
      <c r="AN57" s="106"/>
      <c r="AO57" s="244"/>
      <c r="AP57" s="244"/>
      <c r="AQ57" s="244"/>
      <c r="AR57" s="244"/>
      <c r="AS57" s="244"/>
      <c r="AT57" s="244"/>
      <c r="AU57" s="244"/>
      <c r="AV57" s="244"/>
      <c r="AW57" s="244"/>
      <c r="AX57" s="244"/>
      <c r="AY57" s="244"/>
      <c r="AZ57" s="244"/>
      <c r="BA57" s="244"/>
      <c r="BB57" s="244"/>
      <c r="BC57" s="244"/>
      <c r="BD57" s="244"/>
      <c r="BE57" s="244"/>
      <c r="BF57" s="244"/>
      <c r="BG57" s="244"/>
      <c r="BH57" s="106"/>
      <c r="BI57" s="106"/>
      <c r="BJ57" s="106"/>
      <c r="BK57" s="106"/>
      <c r="BL57" s="106"/>
      <c r="BM57" s="106"/>
      <c r="BN57" s="106"/>
      <c r="BO57" s="106"/>
      <c r="BP57" s="106"/>
      <c r="BQ57" s="106"/>
      <c r="BR57" s="106"/>
      <c r="BS57" s="106"/>
      <c r="BT57" s="106"/>
      <c r="BU57" s="306"/>
      <c r="BV57" s="106"/>
      <c r="BW57" s="106"/>
      <c r="BX57" s="106"/>
      <c r="BY57" s="244"/>
      <c r="BZ57" s="244"/>
      <c r="CA57" s="244"/>
      <c r="CB57" s="106"/>
      <c r="CC57" s="106"/>
      <c r="CD57" s="106"/>
      <c r="CE57" s="106"/>
      <c r="CF57" s="106"/>
      <c r="CG57" s="106"/>
      <c r="CH57" s="106"/>
      <c r="CI57" s="106"/>
      <c r="CJ57" s="106"/>
      <c r="CK57" s="106"/>
      <c r="CL57" s="106"/>
      <c r="CM57" s="106"/>
      <c r="CN57" s="106"/>
      <c r="CO57" s="106"/>
      <c r="CP57" s="106"/>
      <c r="CQ57" s="106"/>
      <c r="CR57" s="106"/>
      <c r="CS57" s="106"/>
      <c r="CT57" s="106"/>
      <c r="CU57" s="106"/>
      <c r="CV57" s="106"/>
      <c r="CW57" s="106"/>
      <c r="CX57" s="106"/>
      <c r="CY57" s="106"/>
      <c r="CZ57" s="106"/>
      <c r="DA57" s="106"/>
      <c r="DB57" s="106"/>
      <c r="DC57" s="106"/>
      <c r="DD57" s="106"/>
      <c r="DE57" s="106"/>
      <c r="DF57" s="106"/>
      <c r="DG57" s="106"/>
      <c r="DH57" s="106"/>
      <c r="DI57" s="106"/>
      <c r="DJ57" s="106"/>
      <c r="DK57" s="106"/>
      <c r="DL57" s="106"/>
      <c r="DM57" s="106"/>
      <c r="DN57" s="106"/>
      <c r="DO57" s="106"/>
      <c r="DP57" s="106"/>
      <c r="DQ57" s="106"/>
      <c r="DR57" s="106"/>
      <c r="DS57" s="106"/>
      <c r="DT57" s="106"/>
      <c r="DU57" s="106"/>
      <c r="DV57" s="106"/>
      <c r="DW57" s="106"/>
      <c r="DX57" s="106"/>
      <c r="DY57" s="106"/>
      <c r="DZ57" s="106"/>
      <c r="EA57" s="106"/>
      <c r="EB57" s="106"/>
      <c r="EC57" s="106"/>
      <c r="ED57" s="106"/>
      <c r="EE57" s="106"/>
      <c r="EF57" s="106"/>
      <c r="EG57" s="106"/>
      <c r="EH57" s="106"/>
      <c r="EI57" s="106"/>
      <c r="EJ57" s="106"/>
      <c r="EK57" s="106"/>
      <c r="EL57" s="106"/>
      <c r="EM57" s="106"/>
      <c r="EN57" s="106"/>
      <c r="EO57" s="106"/>
      <c r="EP57" s="106"/>
      <c r="EQ57" s="106"/>
      <c r="ER57" s="106"/>
      <c r="ES57" s="106"/>
      <c r="ET57" s="244"/>
      <c r="EU57" s="244"/>
      <c r="EV57" s="244"/>
      <c r="EW57" s="244"/>
      <c r="EX57" s="244"/>
      <c r="EY57" s="244"/>
      <c r="EZ57" s="244"/>
      <c r="FA57" s="244"/>
      <c r="FB57" s="244"/>
      <c r="FC57" s="244"/>
      <c r="FD57" s="244"/>
      <c r="FE57" s="244"/>
      <c r="FF57" s="244"/>
      <c r="FG57" s="244"/>
      <c r="FH57" s="244"/>
      <c r="FI57" s="244"/>
      <c r="FJ57" s="244"/>
      <c r="FK57" s="244"/>
      <c r="FL57" s="244"/>
      <c r="FM57" s="244"/>
      <c r="FN57" s="244"/>
      <c r="FO57" s="244"/>
      <c r="FP57" s="244"/>
      <c r="FQ57" s="244"/>
      <c r="FR57" s="244"/>
      <c r="FS57" s="244"/>
      <c r="FT57" s="244"/>
      <c r="FU57" s="244"/>
      <c r="FV57" s="244"/>
      <c r="FW57" s="244"/>
      <c r="FX57" s="244"/>
      <c r="FY57" s="244"/>
      <c r="FZ57" s="244"/>
      <c r="GA57" s="244"/>
      <c r="GB57" s="244"/>
      <c r="GC57" s="244"/>
      <c r="GD57" s="244"/>
      <c r="GE57" s="244"/>
      <c r="GF57" s="244"/>
      <c r="GG57" s="244"/>
      <c r="GH57" s="244"/>
      <c r="GI57" s="244"/>
      <c r="GJ57" s="244"/>
      <c r="GK57" s="244"/>
      <c r="GL57" s="244"/>
      <c r="GM57" s="244"/>
      <c r="GN57" s="244"/>
      <c r="GO57" s="244"/>
      <c r="GP57" s="244"/>
      <c r="GQ57" s="244"/>
      <c r="GR57" s="244"/>
      <c r="GS57" s="244"/>
      <c r="GT57" s="244"/>
      <c r="GU57" s="244"/>
      <c r="GV57" s="244"/>
      <c r="GW57" s="244"/>
      <c r="GX57" s="244"/>
      <c r="GY57" s="244"/>
      <c r="GZ57" s="244"/>
      <c r="HA57" s="244"/>
      <c r="HB57" s="244"/>
      <c r="HC57" s="244"/>
      <c r="HD57" s="244"/>
      <c r="HE57" s="244"/>
    </row>
    <row r="58" spans="2:213" ht="24" customHeight="1">
      <c r="B58" s="104"/>
      <c r="C58" s="104"/>
      <c r="D58" s="104"/>
      <c r="E58" s="104"/>
      <c r="F58" s="104"/>
      <c r="G58" s="104"/>
      <c r="H58" s="104"/>
      <c r="I58" s="104"/>
      <c r="J58" s="104"/>
      <c r="K58" s="104"/>
      <c r="L58" s="104"/>
      <c r="M58" s="104"/>
      <c r="N58" s="104"/>
      <c r="O58" s="104"/>
      <c r="P58" s="104"/>
      <c r="Q58" s="104"/>
      <c r="R58" s="128"/>
      <c r="S58" s="360"/>
      <c r="T58" s="361" t="s">
        <v>251</v>
      </c>
      <c r="U58" s="98"/>
      <c r="V58" s="244"/>
      <c r="W58" s="128"/>
      <c r="X58" s="244"/>
      <c r="Y58" s="244"/>
      <c r="Z58" s="244"/>
      <c r="AA58" s="244"/>
      <c r="AB58" s="244"/>
      <c r="AC58" s="244"/>
      <c r="AD58" s="244"/>
      <c r="AE58" s="244"/>
      <c r="AF58" s="244"/>
      <c r="AG58" s="244"/>
      <c r="AH58" s="106"/>
      <c r="AI58" s="106"/>
      <c r="AJ58" s="106"/>
      <c r="AK58" s="106"/>
      <c r="AL58" s="106"/>
      <c r="AM58" s="106"/>
      <c r="AN58" s="106"/>
      <c r="AO58" s="244"/>
      <c r="AP58" s="244"/>
      <c r="AQ58" s="244"/>
      <c r="AR58" s="244"/>
      <c r="AS58" s="244"/>
      <c r="AT58" s="244"/>
      <c r="AU58" s="244"/>
      <c r="AV58" s="244"/>
      <c r="AW58" s="244"/>
      <c r="AX58" s="244"/>
      <c r="AY58" s="244"/>
      <c r="AZ58" s="244"/>
      <c r="BA58" s="244"/>
      <c r="BB58" s="244"/>
      <c r="BC58" s="244"/>
      <c r="BD58" s="244"/>
      <c r="BE58" s="244"/>
      <c r="BF58" s="244"/>
      <c r="BG58" s="244"/>
      <c r="BH58" s="106"/>
      <c r="BI58" s="106"/>
      <c r="BJ58" s="106"/>
      <c r="BK58" s="106"/>
      <c r="BL58" s="106"/>
      <c r="BM58" s="106"/>
      <c r="BN58" s="106"/>
      <c r="BO58" s="106"/>
      <c r="BP58" s="106"/>
      <c r="BQ58" s="106"/>
      <c r="BR58" s="106"/>
      <c r="BS58" s="106"/>
      <c r="BT58" s="106"/>
      <c r="BU58" s="306"/>
      <c r="BV58" s="106"/>
      <c r="BW58" s="106"/>
      <c r="BX58" s="106"/>
      <c r="BY58" s="244"/>
      <c r="BZ58" s="244"/>
      <c r="CA58" s="244"/>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244"/>
      <c r="EU58" s="244"/>
      <c r="EV58" s="244"/>
      <c r="EW58" s="244"/>
      <c r="EX58" s="244"/>
      <c r="EY58" s="244"/>
      <c r="EZ58" s="244"/>
      <c r="FA58" s="244"/>
      <c r="FB58" s="244"/>
      <c r="FC58" s="244"/>
      <c r="FD58" s="244"/>
      <c r="FE58" s="244"/>
      <c r="FF58" s="244"/>
      <c r="FG58" s="244"/>
      <c r="FH58" s="244"/>
      <c r="FI58" s="244"/>
      <c r="FJ58" s="244"/>
      <c r="FK58" s="244"/>
      <c r="FL58" s="244"/>
      <c r="FM58" s="244"/>
      <c r="FN58" s="244"/>
      <c r="FO58" s="244"/>
      <c r="FP58" s="244"/>
      <c r="FQ58" s="244"/>
      <c r="FR58" s="244"/>
      <c r="FS58" s="244"/>
      <c r="FT58" s="244"/>
      <c r="FU58" s="244"/>
      <c r="FV58" s="244"/>
      <c r="FW58" s="244"/>
      <c r="FX58" s="244"/>
      <c r="FY58" s="244"/>
      <c r="FZ58" s="244"/>
      <c r="GA58" s="244"/>
      <c r="GB58" s="244"/>
      <c r="GC58" s="244"/>
      <c r="GD58" s="244"/>
      <c r="GE58" s="244"/>
      <c r="GF58" s="244"/>
      <c r="GG58" s="244"/>
      <c r="GH58" s="244"/>
      <c r="GI58" s="244"/>
      <c r="GJ58" s="244"/>
      <c r="GK58" s="244"/>
      <c r="GL58" s="244"/>
      <c r="GM58" s="244"/>
      <c r="GN58" s="244"/>
      <c r="GO58" s="244"/>
      <c r="GP58" s="244"/>
      <c r="GQ58" s="244"/>
      <c r="GR58" s="244"/>
      <c r="GS58" s="244"/>
      <c r="GT58" s="244"/>
      <c r="GU58" s="244"/>
      <c r="GV58" s="244"/>
      <c r="GW58" s="244"/>
      <c r="GX58" s="244"/>
      <c r="GY58" s="244"/>
      <c r="GZ58" s="244"/>
      <c r="HA58" s="244"/>
      <c r="HB58" s="244"/>
      <c r="HC58" s="244"/>
      <c r="HD58" s="244"/>
      <c r="HE58" s="244"/>
    </row>
    <row r="59" spans="2:213" ht="9.6" customHeight="1">
      <c r="B59" s="104"/>
      <c r="C59" s="104"/>
      <c r="D59" s="104"/>
      <c r="E59" s="104"/>
      <c r="F59" s="104"/>
      <c r="G59" s="104"/>
      <c r="H59" s="104"/>
      <c r="I59" s="104"/>
      <c r="J59" s="104"/>
      <c r="K59" s="104"/>
      <c r="L59" s="105"/>
      <c r="M59" s="105"/>
      <c r="N59" s="105"/>
      <c r="O59" s="105"/>
      <c r="P59" s="105"/>
      <c r="Q59" s="105"/>
      <c r="R59" s="128"/>
      <c r="S59" s="103"/>
      <c r="T59" s="363"/>
      <c r="U59" s="98"/>
      <c r="V59" s="244"/>
      <c r="W59" s="128"/>
      <c r="X59" s="244"/>
      <c r="Y59" s="244"/>
      <c r="Z59" s="244"/>
      <c r="AA59" s="244"/>
      <c r="AB59" s="244"/>
      <c r="AC59" s="244"/>
      <c r="AD59" s="244"/>
      <c r="AE59" s="244"/>
      <c r="AF59" s="244"/>
      <c r="AG59" s="244"/>
      <c r="AH59" s="106"/>
      <c r="AI59" s="106"/>
      <c r="AJ59" s="106"/>
      <c r="AK59" s="106"/>
      <c r="AL59" s="106"/>
      <c r="AM59" s="106"/>
      <c r="AN59" s="106"/>
      <c r="AO59" s="244"/>
      <c r="AP59" s="244"/>
      <c r="AQ59" s="244"/>
      <c r="AR59" s="244"/>
      <c r="AS59" s="244"/>
      <c r="AT59" s="244"/>
      <c r="AU59" s="244"/>
      <c r="AV59" s="244"/>
      <c r="AW59" s="244"/>
      <c r="AX59" s="244"/>
      <c r="AY59" s="244"/>
      <c r="AZ59" s="244"/>
      <c r="BA59" s="244"/>
      <c r="BB59" s="244"/>
      <c r="BC59" s="244"/>
      <c r="BD59" s="244"/>
      <c r="BE59" s="244"/>
      <c r="BF59" s="244"/>
      <c r="BG59" s="244"/>
      <c r="BH59" s="106"/>
      <c r="BI59" s="106"/>
      <c r="BJ59" s="106"/>
      <c r="BK59" s="106"/>
      <c r="BL59" s="106"/>
      <c r="BM59" s="106"/>
      <c r="BN59" s="106"/>
      <c r="BO59" s="106"/>
      <c r="BP59" s="106"/>
      <c r="BQ59" s="106"/>
      <c r="BR59" s="106"/>
      <c r="BS59" s="106"/>
      <c r="BT59" s="106"/>
      <c r="BU59" s="306"/>
      <c r="BV59" s="106"/>
      <c r="BW59" s="106"/>
      <c r="BX59" s="106"/>
      <c r="BY59" s="244"/>
      <c r="BZ59" s="244"/>
      <c r="CA59" s="244"/>
      <c r="CB59" s="106"/>
      <c r="CC59" s="106"/>
      <c r="CD59" s="106"/>
      <c r="CE59" s="106"/>
      <c r="CF59" s="106"/>
      <c r="CG59" s="106"/>
      <c r="CH59" s="106"/>
      <c r="CI59" s="106"/>
      <c r="CJ59" s="106"/>
      <c r="CK59" s="106"/>
      <c r="CL59" s="106"/>
      <c r="CM59" s="106"/>
      <c r="CN59" s="106"/>
      <c r="CO59" s="106"/>
      <c r="CP59" s="106"/>
      <c r="CQ59" s="106"/>
      <c r="CR59" s="106"/>
      <c r="CS59" s="106"/>
      <c r="CT59" s="106"/>
      <c r="CU59" s="106"/>
      <c r="CV59" s="106"/>
      <c r="CW59" s="106"/>
      <c r="CX59" s="106"/>
      <c r="CY59" s="106"/>
      <c r="CZ59" s="106"/>
      <c r="DA59" s="106"/>
      <c r="DB59" s="106"/>
      <c r="DC59" s="106"/>
      <c r="DD59" s="106"/>
      <c r="DE59" s="106"/>
      <c r="DF59" s="106"/>
      <c r="DG59" s="106"/>
      <c r="DH59" s="106"/>
      <c r="DI59" s="106"/>
      <c r="DJ59" s="106"/>
      <c r="DK59" s="106"/>
      <c r="DL59" s="106"/>
      <c r="DM59" s="106"/>
      <c r="DN59" s="106"/>
      <c r="DO59" s="106"/>
      <c r="DP59" s="106"/>
      <c r="DQ59" s="106"/>
      <c r="DR59" s="106"/>
      <c r="DS59" s="106"/>
      <c r="DT59" s="106"/>
      <c r="DU59" s="106"/>
      <c r="DV59" s="106"/>
      <c r="DW59" s="106"/>
      <c r="DX59" s="106"/>
      <c r="DY59" s="106"/>
      <c r="DZ59" s="106"/>
      <c r="EA59" s="106"/>
      <c r="EB59" s="106"/>
      <c r="EC59" s="106"/>
      <c r="ED59" s="106"/>
      <c r="EE59" s="106"/>
      <c r="EF59" s="106"/>
      <c r="EG59" s="106"/>
      <c r="EH59" s="106"/>
      <c r="EI59" s="106"/>
      <c r="EJ59" s="106"/>
      <c r="EK59" s="106"/>
      <c r="EL59" s="106"/>
      <c r="EM59" s="106"/>
      <c r="EN59" s="106"/>
      <c r="EO59" s="106"/>
      <c r="EP59" s="106"/>
      <c r="EQ59" s="106"/>
      <c r="ER59" s="106"/>
      <c r="ES59" s="106"/>
      <c r="ET59" s="244"/>
      <c r="EU59" s="244"/>
      <c r="EV59" s="244"/>
      <c r="EW59" s="244"/>
      <c r="EX59" s="244"/>
      <c r="EY59" s="244"/>
      <c r="EZ59" s="244"/>
      <c r="FA59" s="244"/>
      <c r="FB59" s="244"/>
      <c r="FC59" s="244"/>
      <c r="FD59" s="244"/>
      <c r="FE59" s="244"/>
      <c r="FF59" s="244"/>
      <c r="FG59" s="244"/>
      <c r="FH59" s="244"/>
      <c r="FI59" s="244"/>
      <c r="FJ59" s="244"/>
      <c r="FK59" s="244"/>
      <c r="FL59" s="244"/>
      <c r="FM59" s="244"/>
      <c r="FN59" s="244"/>
      <c r="FO59" s="244"/>
      <c r="FP59" s="244"/>
      <c r="FQ59" s="244"/>
      <c r="FR59" s="244"/>
      <c r="FS59" s="244"/>
      <c r="FT59" s="244"/>
      <c r="FU59" s="244"/>
      <c r="FV59" s="244"/>
      <c r="FW59" s="244"/>
      <c r="FX59" s="244"/>
      <c r="FY59" s="244"/>
      <c r="FZ59" s="244"/>
      <c r="GA59" s="244"/>
      <c r="GB59" s="244"/>
      <c r="GC59" s="244"/>
      <c r="GD59" s="244"/>
      <c r="GE59" s="244"/>
      <c r="GF59" s="244"/>
      <c r="GG59" s="244"/>
      <c r="GH59" s="244"/>
      <c r="GI59" s="244"/>
      <c r="GJ59" s="244"/>
      <c r="GK59" s="244"/>
      <c r="GL59" s="244"/>
      <c r="GM59" s="244"/>
      <c r="GN59" s="244"/>
      <c r="GO59" s="244"/>
      <c r="GP59" s="244"/>
      <c r="GQ59" s="244"/>
      <c r="GR59" s="244"/>
      <c r="GS59" s="244"/>
      <c r="GT59" s="244"/>
      <c r="GU59" s="244"/>
      <c r="GV59" s="244"/>
      <c r="GW59" s="244"/>
      <c r="GX59" s="244"/>
      <c r="GY59" s="244"/>
      <c r="GZ59" s="244"/>
      <c r="HA59" s="244"/>
      <c r="HB59" s="244"/>
      <c r="HC59" s="244"/>
      <c r="HD59" s="244"/>
      <c r="HE59" s="244"/>
    </row>
    <row r="60" spans="2:213" ht="26.1" customHeight="1">
      <c r="B60" s="104"/>
      <c r="C60" s="104"/>
      <c r="D60" s="104"/>
      <c r="E60" s="104"/>
      <c r="F60" s="104"/>
      <c r="G60" s="104"/>
      <c r="H60" s="104"/>
      <c r="I60" s="104"/>
      <c r="J60" s="104"/>
      <c r="K60" s="104"/>
      <c r="L60" s="105"/>
      <c r="M60" s="105"/>
      <c r="N60" s="105"/>
      <c r="O60" s="105"/>
      <c r="P60" s="105"/>
      <c r="Q60" s="105"/>
      <c r="R60" s="128"/>
      <c r="S60" s="360"/>
      <c r="T60" s="361" t="s">
        <v>252</v>
      </c>
      <c r="U60" s="98"/>
      <c r="V60" s="244"/>
      <c r="W60" s="128"/>
      <c r="X60" s="244"/>
      <c r="Y60" s="244"/>
      <c r="Z60" s="244"/>
      <c r="AA60" s="244"/>
      <c r="AB60" s="244"/>
      <c r="AC60" s="244"/>
      <c r="AD60" s="244"/>
      <c r="AE60" s="244"/>
      <c r="AF60" s="244"/>
      <c r="AG60" s="244"/>
      <c r="AH60" s="106"/>
      <c r="AI60" s="106"/>
      <c r="AJ60" s="106"/>
      <c r="AK60" s="106"/>
      <c r="AL60" s="106"/>
      <c r="AM60" s="106"/>
      <c r="AN60" s="106"/>
      <c r="AO60" s="244"/>
      <c r="AP60" s="244"/>
      <c r="AQ60" s="244"/>
      <c r="AR60" s="244"/>
      <c r="AS60" s="244"/>
      <c r="AT60" s="244"/>
      <c r="AU60" s="244"/>
      <c r="AV60" s="244"/>
      <c r="AW60" s="244"/>
      <c r="AX60" s="244"/>
      <c r="AY60" s="244"/>
      <c r="AZ60" s="244"/>
      <c r="BA60" s="244"/>
      <c r="BB60" s="244"/>
      <c r="BC60" s="244"/>
      <c r="BD60" s="244"/>
      <c r="BE60" s="244"/>
      <c r="BF60" s="244"/>
      <c r="BG60" s="244"/>
      <c r="BH60" s="106"/>
      <c r="BI60" s="106"/>
      <c r="BJ60" s="106"/>
      <c r="BK60" s="106"/>
      <c r="BL60" s="106"/>
      <c r="BM60" s="106"/>
      <c r="BN60" s="106"/>
      <c r="BO60" s="106"/>
      <c r="BP60" s="106"/>
      <c r="BQ60" s="106"/>
      <c r="BR60" s="106"/>
      <c r="BS60" s="106"/>
      <c r="BT60" s="106"/>
      <c r="BU60" s="306"/>
      <c r="BV60" s="106"/>
      <c r="BW60" s="106"/>
      <c r="BX60" s="106"/>
      <c r="BY60" s="244"/>
      <c r="BZ60" s="244"/>
      <c r="CA60" s="244"/>
      <c r="CB60" s="106"/>
      <c r="CC60" s="106"/>
      <c r="CD60" s="106"/>
      <c r="CE60" s="106"/>
      <c r="CF60" s="106"/>
      <c r="CG60" s="106"/>
      <c r="CH60" s="106"/>
      <c r="CI60" s="106"/>
      <c r="CJ60" s="106"/>
      <c r="CK60" s="106"/>
      <c r="CL60" s="106"/>
      <c r="CM60" s="106"/>
      <c r="CN60" s="106"/>
      <c r="CO60" s="106"/>
      <c r="CP60" s="106"/>
      <c r="CQ60" s="106"/>
      <c r="CR60" s="106"/>
      <c r="CS60" s="106"/>
      <c r="CT60" s="106"/>
      <c r="CU60" s="106"/>
      <c r="CV60" s="106"/>
      <c r="CW60" s="106"/>
      <c r="CX60" s="106"/>
      <c r="CY60" s="106"/>
      <c r="CZ60" s="106"/>
      <c r="DA60" s="106"/>
      <c r="DB60" s="106"/>
      <c r="DC60" s="106"/>
      <c r="DD60" s="106"/>
      <c r="DE60" s="106"/>
      <c r="DF60" s="106"/>
      <c r="DG60" s="106"/>
      <c r="DH60" s="106"/>
      <c r="DI60" s="106"/>
      <c r="DJ60" s="106"/>
      <c r="DK60" s="106"/>
      <c r="DL60" s="106"/>
      <c r="DM60" s="106"/>
      <c r="DN60" s="106"/>
      <c r="DO60" s="106"/>
      <c r="DP60" s="106"/>
      <c r="DQ60" s="106"/>
      <c r="DR60" s="106"/>
      <c r="DS60" s="106"/>
      <c r="DT60" s="106"/>
      <c r="DU60" s="106"/>
      <c r="DV60" s="106"/>
      <c r="DW60" s="106"/>
      <c r="DX60" s="106"/>
      <c r="DY60" s="106"/>
      <c r="DZ60" s="106"/>
      <c r="EA60" s="106"/>
      <c r="EB60" s="106"/>
      <c r="EC60" s="106"/>
      <c r="ED60" s="106"/>
      <c r="EE60" s="106"/>
      <c r="EF60" s="106"/>
      <c r="EG60" s="106"/>
      <c r="EH60" s="106"/>
      <c r="EI60" s="106"/>
      <c r="EJ60" s="106"/>
      <c r="EK60" s="106"/>
      <c r="EL60" s="106"/>
      <c r="EM60" s="106"/>
      <c r="EN60" s="106"/>
      <c r="EO60" s="106"/>
      <c r="EP60" s="106"/>
      <c r="EQ60" s="106"/>
      <c r="ER60" s="106"/>
      <c r="ES60" s="106"/>
      <c r="ET60" s="244"/>
      <c r="EU60" s="244"/>
      <c r="EV60" s="244"/>
      <c r="EW60" s="244"/>
      <c r="EX60" s="244"/>
      <c r="EY60" s="244"/>
      <c r="EZ60" s="244"/>
      <c r="FA60" s="244"/>
      <c r="FB60" s="244"/>
      <c r="FC60" s="244"/>
      <c r="FD60" s="244"/>
      <c r="FE60" s="244"/>
      <c r="FF60" s="244"/>
      <c r="FG60" s="244"/>
      <c r="FH60" s="244"/>
      <c r="FI60" s="244"/>
      <c r="FJ60" s="244"/>
      <c r="FK60" s="244"/>
      <c r="FL60" s="244"/>
      <c r="FM60" s="244"/>
      <c r="FN60" s="244"/>
      <c r="FO60" s="244"/>
      <c r="FP60" s="244"/>
      <c r="FQ60" s="244"/>
      <c r="FR60" s="244"/>
      <c r="FS60" s="244"/>
      <c r="FT60" s="244"/>
      <c r="FU60" s="244"/>
      <c r="FV60" s="244"/>
      <c r="FW60" s="244"/>
      <c r="FX60" s="244"/>
      <c r="FY60" s="244"/>
      <c r="FZ60" s="244"/>
      <c r="GA60" s="244"/>
      <c r="GB60" s="244"/>
      <c r="GC60" s="244"/>
      <c r="GD60" s="244"/>
      <c r="GE60" s="244"/>
      <c r="GF60" s="244"/>
      <c r="GG60" s="244"/>
      <c r="GH60" s="244"/>
      <c r="GI60" s="244"/>
      <c r="GJ60" s="244"/>
      <c r="GK60" s="244"/>
      <c r="GL60" s="244"/>
      <c r="GM60" s="244"/>
      <c r="GN60" s="244"/>
      <c r="GO60" s="244"/>
      <c r="GP60" s="244"/>
      <c r="GQ60" s="244"/>
      <c r="GR60" s="244"/>
      <c r="GS60" s="244"/>
      <c r="GT60" s="244"/>
      <c r="GU60" s="244"/>
      <c r="GV60" s="244"/>
      <c r="GW60" s="244"/>
      <c r="GX60" s="244"/>
      <c r="GY60" s="244"/>
      <c r="GZ60" s="244"/>
      <c r="HA60" s="244"/>
      <c r="HB60" s="244"/>
      <c r="HC60" s="244"/>
      <c r="HD60" s="244"/>
      <c r="HE60" s="244"/>
    </row>
    <row r="61" spans="2:213" ht="18" customHeight="1">
      <c r="B61" s="104"/>
      <c r="C61" s="104"/>
      <c r="D61" s="104"/>
      <c r="E61" s="104"/>
      <c r="F61" s="104"/>
      <c r="G61" s="104"/>
      <c r="H61" s="104"/>
      <c r="I61" s="104"/>
      <c r="J61" s="104"/>
      <c r="K61" s="104"/>
      <c r="L61" s="105"/>
      <c r="M61" s="105"/>
      <c r="N61" s="105"/>
      <c r="O61" s="105"/>
      <c r="P61" s="105"/>
      <c r="Q61" s="105"/>
      <c r="R61" s="128"/>
      <c r="S61" s="364" t="s">
        <v>463</v>
      </c>
      <c r="T61" s="365" t="e">
        <f>$G$32</f>
        <v>#DIV/0!</v>
      </c>
      <c r="U61" s="98"/>
      <c r="V61" s="244"/>
      <c r="W61" s="128"/>
      <c r="X61" s="244"/>
      <c r="Y61" s="244"/>
      <c r="Z61" s="244"/>
      <c r="AA61" s="244"/>
      <c r="AB61" s="244"/>
      <c r="AC61" s="244"/>
      <c r="AD61" s="244"/>
      <c r="AE61" s="244"/>
      <c r="AF61" s="244"/>
      <c r="AG61" s="244"/>
      <c r="AH61" s="106"/>
      <c r="AI61" s="106"/>
      <c r="AJ61" s="106"/>
      <c r="AK61" s="106"/>
      <c r="AL61" s="106"/>
      <c r="AM61" s="106"/>
      <c r="AN61" s="106"/>
      <c r="AO61" s="244"/>
      <c r="AP61" s="244"/>
      <c r="AQ61" s="244"/>
      <c r="AR61" s="244"/>
      <c r="AS61" s="244"/>
      <c r="AT61" s="244"/>
      <c r="AU61" s="244"/>
      <c r="AV61" s="244"/>
      <c r="AW61" s="244"/>
      <c r="AX61" s="244"/>
      <c r="AY61" s="244"/>
      <c r="AZ61" s="244"/>
      <c r="BA61" s="244"/>
      <c r="BB61" s="244"/>
      <c r="BC61" s="244"/>
      <c r="BD61" s="244"/>
      <c r="BE61" s="244"/>
      <c r="BF61" s="244"/>
      <c r="BG61" s="244"/>
      <c r="BH61" s="106"/>
      <c r="BI61" s="106"/>
      <c r="BJ61" s="106"/>
      <c r="BK61" s="106"/>
      <c r="BL61" s="106"/>
      <c r="BM61" s="106"/>
      <c r="BN61" s="106"/>
      <c r="BO61" s="106"/>
      <c r="BP61" s="106"/>
      <c r="BQ61" s="106"/>
      <c r="BR61" s="106"/>
      <c r="BS61" s="106"/>
      <c r="BT61" s="106"/>
      <c r="BU61" s="306"/>
      <c r="BV61" s="106"/>
      <c r="BW61" s="106"/>
      <c r="BX61" s="106"/>
      <c r="BY61" s="244"/>
      <c r="BZ61" s="244"/>
      <c r="CA61" s="244"/>
      <c r="CB61" s="106"/>
      <c r="CC61" s="106"/>
      <c r="CD61" s="106"/>
      <c r="CE61" s="106"/>
      <c r="CF61" s="106"/>
      <c r="CG61" s="106"/>
      <c r="CH61" s="106"/>
      <c r="CI61" s="106"/>
      <c r="CJ61" s="106"/>
      <c r="CK61" s="106"/>
      <c r="CL61" s="106"/>
      <c r="CM61" s="106"/>
      <c r="CN61" s="106"/>
      <c r="CO61" s="106"/>
      <c r="CP61" s="106"/>
      <c r="CQ61" s="106"/>
      <c r="CR61" s="106"/>
      <c r="CS61" s="106"/>
      <c r="CT61" s="106"/>
      <c r="CU61" s="106"/>
      <c r="CV61" s="106"/>
      <c r="CW61" s="106"/>
      <c r="CX61" s="106"/>
      <c r="CY61" s="106"/>
      <c r="CZ61" s="106"/>
      <c r="DA61" s="106"/>
      <c r="DB61" s="106"/>
      <c r="DC61" s="106"/>
      <c r="DD61" s="106"/>
      <c r="DE61" s="106"/>
      <c r="DF61" s="106"/>
      <c r="DG61" s="106"/>
      <c r="DH61" s="106"/>
      <c r="DI61" s="106"/>
      <c r="DJ61" s="106"/>
      <c r="DK61" s="106"/>
      <c r="DL61" s="106"/>
      <c r="DM61" s="106"/>
      <c r="DN61" s="106"/>
      <c r="DO61" s="106"/>
      <c r="DP61" s="106"/>
      <c r="DQ61" s="106"/>
      <c r="DR61" s="106"/>
      <c r="DS61" s="106"/>
      <c r="DT61" s="106"/>
      <c r="DU61" s="106"/>
      <c r="DV61" s="106"/>
      <c r="DW61" s="106"/>
      <c r="DX61" s="106"/>
      <c r="DY61" s="106"/>
      <c r="DZ61" s="106"/>
      <c r="EA61" s="106"/>
      <c r="EB61" s="106"/>
      <c r="EC61" s="106"/>
      <c r="ED61" s="106"/>
      <c r="EE61" s="106"/>
      <c r="EF61" s="106"/>
      <c r="EG61" s="106"/>
      <c r="EH61" s="106"/>
      <c r="EI61" s="106"/>
      <c r="EJ61" s="106"/>
      <c r="EK61" s="106"/>
      <c r="EL61" s="106"/>
      <c r="EM61" s="106"/>
      <c r="EN61" s="106"/>
      <c r="EO61" s="106"/>
      <c r="EP61" s="106"/>
      <c r="EQ61" s="106"/>
      <c r="ER61" s="106"/>
      <c r="ES61" s="106"/>
      <c r="ET61" s="244"/>
      <c r="EU61" s="244"/>
      <c r="EV61" s="244"/>
      <c r="EW61" s="244"/>
      <c r="EX61" s="244"/>
      <c r="EY61" s="244"/>
      <c r="EZ61" s="244"/>
      <c r="FA61" s="244"/>
      <c r="FB61" s="244"/>
      <c r="FC61" s="244"/>
      <c r="FD61" s="244"/>
      <c r="FE61" s="244"/>
      <c r="FF61" s="244"/>
      <c r="FG61" s="244"/>
      <c r="FH61" s="244"/>
      <c r="FI61" s="244"/>
      <c r="FJ61" s="244"/>
      <c r="FK61" s="244"/>
      <c r="FL61" s="244"/>
      <c r="FM61" s="244"/>
      <c r="FN61" s="244"/>
      <c r="FO61" s="244"/>
      <c r="FP61" s="244"/>
      <c r="FQ61" s="244"/>
      <c r="FR61" s="244"/>
      <c r="FS61" s="244"/>
      <c r="FT61" s="244"/>
      <c r="FU61" s="244"/>
      <c r="FV61" s="244"/>
      <c r="FW61" s="244"/>
      <c r="FX61" s="244"/>
      <c r="FY61" s="244"/>
      <c r="FZ61" s="244"/>
      <c r="GA61" s="244"/>
      <c r="GB61" s="244"/>
      <c r="GC61" s="244"/>
      <c r="GD61" s="244"/>
      <c r="GE61" s="244"/>
      <c r="GF61" s="244"/>
      <c r="GG61" s="244"/>
      <c r="GH61" s="244"/>
      <c r="GI61" s="244"/>
      <c r="GJ61" s="244"/>
      <c r="GK61" s="244"/>
      <c r="GL61" s="244"/>
      <c r="GM61" s="244"/>
      <c r="GN61" s="244"/>
      <c r="GO61" s="244"/>
      <c r="GP61" s="244"/>
      <c r="GQ61" s="244"/>
      <c r="GR61" s="244"/>
      <c r="GS61" s="244"/>
      <c r="GT61" s="244"/>
      <c r="GU61" s="244"/>
      <c r="GV61" s="244"/>
      <c r="GW61" s="244"/>
      <c r="GX61" s="244"/>
      <c r="GY61" s="244"/>
      <c r="GZ61" s="244"/>
      <c r="HA61" s="244"/>
      <c r="HB61" s="244"/>
      <c r="HC61" s="244"/>
      <c r="HD61" s="244"/>
      <c r="HE61" s="244"/>
    </row>
    <row r="62" spans="2:213" ht="18" customHeight="1">
      <c r="B62" s="104"/>
      <c r="C62" s="104"/>
      <c r="D62" s="104"/>
      <c r="E62" s="104"/>
      <c r="F62" s="104"/>
      <c r="G62" s="104"/>
      <c r="H62" s="104"/>
      <c r="I62" s="104"/>
      <c r="J62" s="104"/>
      <c r="K62" s="104"/>
      <c r="L62" s="105"/>
      <c r="M62" s="105"/>
      <c r="N62" s="105"/>
      <c r="O62" s="105"/>
      <c r="P62" s="105"/>
      <c r="Q62" s="105"/>
      <c r="R62" s="105"/>
      <c r="S62" s="105"/>
      <c r="T62" s="105"/>
      <c r="U62" s="98"/>
      <c r="V62" s="244"/>
      <c r="W62" s="128"/>
      <c r="X62" s="244"/>
      <c r="Y62" s="244"/>
      <c r="Z62" s="244"/>
      <c r="AA62" s="244"/>
      <c r="AB62" s="244"/>
      <c r="AC62" s="244"/>
      <c r="AD62" s="244"/>
      <c r="AE62" s="244"/>
      <c r="AF62" s="244"/>
      <c r="AG62" s="244"/>
      <c r="AH62" s="106"/>
      <c r="AI62" s="106"/>
      <c r="AJ62" s="106"/>
      <c r="AK62" s="106"/>
      <c r="AL62" s="106"/>
      <c r="AM62" s="106"/>
      <c r="AN62" s="106"/>
      <c r="AO62" s="244"/>
      <c r="AP62" s="244"/>
      <c r="AQ62" s="244"/>
      <c r="AR62" s="244"/>
      <c r="AS62" s="244"/>
      <c r="AT62" s="244"/>
      <c r="AU62" s="244"/>
      <c r="AV62" s="244"/>
      <c r="AW62" s="244"/>
      <c r="AX62" s="244"/>
      <c r="AY62" s="244"/>
      <c r="AZ62" s="244"/>
      <c r="BA62" s="244"/>
      <c r="BB62" s="244"/>
      <c r="BC62" s="244"/>
      <c r="BD62" s="244"/>
      <c r="BE62" s="244"/>
      <c r="BF62" s="244"/>
      <c r="BG62" s="244"/>
      <c r="BH62" s="106"/>
      <c r="BI62" s="106"/>
      <c r="BJ62" s="106"/>
      <c r="BK62" s="106"/>
      <c r="BL62" s="106"/>
      <c r="BM62" s="106"/>
      <c r="BN62" s="106"/>
      <c r="BO62" s="106"/>
      <c r="BP62" s="106"/>
      <c r="BQ62" s="106"/>
      <c r="BR62" s="106"/>
      <c r="BS62" s="106"/>
      <c r="BT62" s="106"/>
      <c r="BU62" s="306"/>
      <c r="BV62" s="106"/>
      <c r="BW62" s="106"/>
      <c r="BX62" s="106"/>
      <c r="BY62" s="244"/>
      <c r="BZ62" s="244"/>
      <c r="CA62" s="244"/>
      <c r="CB62" s="106"/>
      <c r="CC62" s="106"/>
      <c r="CD62" s="106"/>
      <c r="CE62" s="106"/>
      <c r="CF62" s="106"/>
      <c r="CG62" s="106"/>
      <c r="CH62" s="106"/>
      <c r="CI62" s="106"/>
      <c r="CJ62" s="106"/>
      <c r="CK62" s="106"/>
      <c r="CL62" s="106"/>
      <c r="CM62" s="106"/>
      <c r="CN62" s="106"/>
      <c r="CO62" s="106"/>
      <c r="CP62" s="106"/>
      <c r="CQ62" s="106"/>
      <c r="CR62" s="106"/>
      <c r="CS62" s="106"/>
      <c r="CT62" s="106"/>
      <c r="CU62" s="106"/>
      <c r="CV62" s="106"/>
      <c r="CW62" s="106"/>
      <c r="CX62" s="106"/>
      <c r="CY62" s="106"/>
      <c r="CZ62" s="106"/>
      <c r="DA62" s="106"/>
      <c r="DB62" s="106"/>
      <c r="DC62" s="106"/>
      <c r="DD62" s="106"/>
      <c r="DE62" s="106"/>
      <c r="DF62" s="106"/>
      <c r="DG62" s="106"/>
      <c r="DH62" s="106"/>
      <c r="DI62" s="106"/>
      <c r="DJ62" s="106"/>
      <c r="DK62" s="106"/>
      <c r="DL62" s="106"/>
      <c r="DM62" s="106"/>
      <c r="DN62" s="106"/>
      <c r="DO62" s="106"/>
      <c r="DP62" s="106"/>
      <c r="DQ62" s="106"/>
      <c r="DR62" s="106"/>
      <c r="DS62" s="106"/>
      <c r="DT62" s="106"/>
      <c r="DU62" s="106"/>
      <c r="DV62" s="106"/>
      <c r="DW62" s="106"/>
      <c r="DX62" s="106"/>
      <c r="DY62" s="106"/>
      <c r="DZ62" s="106"/>
      <c r="EA62" s="106"/>
      <c r="EB62" s="106"/>
      <c r="EC62" s="106"/>
      <c r="ED62" s="106"/>
      <c r="EE62" s="106"/>
      <c r="EF62" s="106"/>
      <c r="EG62" s="106"/>
      <c r="EH62" s="106"/>
      <c r="EI62" s="106"/>
      <c r="EJ62" s="106"/>
      <c r="EK62" s="106"/>
      <c r="EL62" s="106"/>
      <c r="EM62" s="106"/>
      <c r="EN62" s="106"/>
      <c r="EO62" s="106"/>
      <c r="EP62" s="106"/>
      <c r="EQ62" s="106"/>
      <c r="ER62" s="106"/>
      <c r="ES62" s="106"/>
      <c r="ET62" s="244"/>
      <c r="EU62" s="244"/>
      <c r="EV62" s="244"/>
      <c r="EW62" s="244"/>
      <c r="EX62" s="244"/>
      <c r="EY62" s="244"/>
      <c r="EZ62" s="244"/>
      <c r="FA62" s="244"/>
      <c r="FB62" s="244"/>
      <c r="FC62" s="244"/>
      <c r="FD62" s="244"/>
      <c r="FE62" s="244"/>
      <c r="FF62" s="244"/>
      <c r="FG62" s="244"/>
      <c r="FH62" s="244"/>
      <c r="FI62" s="244"/>
      <c r="FJ62" s="244"/>
      <c r="FK62" s="244"/>
      <c r="FL62" s="244"/>
      <c r="FM62" s="244"/>
      <c r="FN62" s="244"/>
      <c r="FO62" s="244"/>
      <c r="FP62" s="244"/>
      <c r="FQ62" s="244"/>
      <c r="FR62" s="244"/>
      <c r="FS62" s="244"/>
      <c r="FT62" s="244"/>
      <c r="FU62" s="244"/>
      <c r="FV62" s="244"/>
      <c r="FW62" s="244"/>
      <c r="FX62" s="244"/>
      <c r="FY62" s="244"/>
      <c r="FZ62" s="244"/>
      <c r="GA62" s="244"/>
      <c r="GB62" s="244"/>
      <c r="GC62" s="244"/>
      <c r="GD62" s="244"/>
      <c r="GE62" s="244"/>
      <c r="GF62" s="244"/>
      <c r="GG62" s="244"/>
      <c r="GH62" s="244"/>
      <c r="GI62" s="244"/>
      <c r="GJ62" s="244"/>
      <c r="GK62" s="244"/>
      <c r="GL62" s="244"/>
      <c r="GM62" s="244"/>
      <c r="GN62" s="244"/>
      <c r="GO62" s="244"/>
      <c r="GP62" s="244"/>
      <c r="GQ62" s="244"/>
      <c r="GR62" s="244"/>
      <c r="GS62" s="244"/>
      <c r="GT62" s="244"/>
      <c r="GU62" s="244"/>
      <c r="GV62" s="244"/>
      <c r="GW62" s="244"/>
      <c r="GX62" s="244"/>
      <c r="GY62" s="244"/>
      <c r="GZ62" s="244"/>
      <c r="HA62" s="244"/>
      <c r="HB62" s="244"/>
      <c r="HC62" s="244"/>
      <c r="HD62" s="244"/>
      <c r="HE62" s="244"/>
    </row>
    <row r="63" spans="2:213" ht="18" customHeight="1">
      <c r="B63" s="104"/>
      <c r="C63" s="104"/>
      <c r="D63" s="104"/>
      <c r="E63" s="104"/>
      <c r="F63" s="104"/>
      <c r="G63" s="104"/>
      <c r="H63" s="104"/>
      <c r="I63" s="104"/>
      <c r="J63" s="104"/>
      <c r="K63" s="104"/>
      <c r="L63" s="105"/>
      <c r="N63" s="105"/>
      <c r="O63" s="105"/>
      <c r="P63" s="105"/>
      <c r="Q63" s="105"/>
      <c r="R63" s="105"/>
      <c r="S63" s="105"/>
      <c r="T63" s="105"/>
      <c r="U63" s="98"/>
      <c r="V63" s="244"/>
      <c r="W63" s="128"/>
      <c r="X63" s="244"/>
      <c r="Y63" s="244"/>
      <c r="Z63" s="244"/>
      <c r="AA63" s="244"/>
      <c r="AB63" s="244"/>
      <c r="AC63" s="244"/>
      <c r="AD63" s="244"/>
      <c r="AE63" s="244"/>
      <c r="AF63" s="244"/>
      <c r="AG63" s="244"/>
      <c r="AH63" s="106"/>
      <c r="AI63" s="106"/>
      <c r="AJ63" s="106"/>
      <c r="AK63" s="106"/>
      <c r="AL63" s="106"/>
      <c r="AM63" s="106"/>
      <c r="AN63" s="106"/>
      <c r="AO63" s="244"/>
      <c r="AP63" s="244"/>
      <c r="AQ63" s="244"/>
      <c r="AR63" s="244"/>
      <c r="AS63" s="244"/>
      <c r="AT63" s="244"/>
      <c r="AU63" s="244"/>
      <c r="AV63" s="244"/>
      <c r="AW63" s="244"/>
      <c r="AX63" s="244"/>
      <c r="AY63" s="244"/>
      <c r="AZ63" s="244"/>
      <c r="BA63" s="244"/>
      <c r="BB63" s="244"/>
      <c r="BC63" s="244"/>
      <c r="BD63" s="244"/>
      <c r="BE63" s="244"/>
      <c r="BF63" s="244"/>
      <c r="BG63" s="244"/>
      <c r="BH63" s="106"/>
      <c r="BI63" s="106"/>
      <c r="BJ63" s="106"/>
      <c r="BK63" s="106"/>
      <c r="BL63" s="106"/>
      <c r="BM63" s="106"/>
      <c r="BN63" s="106"/>
      <c r="BO63" s="106"/>
      <c r="BP63" s="106"/>
      <c r="BQ63" s="106"/>
      <c r="BR63" s="106"/>
      <c r="BS63" s="106"/>
      <c r="BT63" s="106"/>
      <c r="BU63" s="306"/>
      <c r="BV63" s="106"/>
      <c r="BW63" s="106"/>
      <c r="BX63" s="106"/>
      <c r="BY63" s="244"/>
      <c r="BZ63" s="244"/>
      <c r="CA63" s="244"/>
      <c r="CB63" s="106"/>
      <c r="CC63" s="106"/>
      <c r="CD63" s="106"/>
      <c r="CE63" s="106"/>
      <c r="CF63" s="106"/>
      <c r="CG63" s="106"/>
      <c r="CH63" s="106"/>
      <c r="CI63" s="106"/>
      <c r="CJ63" s="106"/>
      <c r="CK63" s="106"/>
      <c r="CL63" s="106"/>
      <c r="CM63" s="106"/>
      <c r="CN63" s="106"/>
      <c r="CO63" s="106"/>
      <c r="CP63" s="106"/>
      <c r="CQ63" s="106"/>
      <c r="CR63" s="106"/>
      <c r="CS63" s="106"/>
      <c r="CT63" s="106"/>
      <c r="CU63" s="106"/>
      <c r="CV63" s="106"/>
      <c r="CW63" s="106"/>
      <c r="CX63" s="106"/>
      <c r="CY63" s="106"/>
      <c r="CZ63" s="106"/>
      <c r="DA63" s="106"/>
      <c r="DB63" s="106"/>
      <c r="DC63" s="106"/>
      <c r="DD63" s="106"/>
      <c r="DE63" s="106"/>
      <c r="DF63" s="106"/>
      <c r="DG63" s="106"/>
      <c r="DH63" s="106"/>
      <c r="DI63" s="106"/>
      <c r="DJ63" s="106"/>
      <c r="DK63" s="106"/>
      <c r="DL63" s="106"/>
      <c r="DM63" s="106"/>
      <c r="DN63" s="106"/>
      <c r="DO63" s="106"/>
      <c r="DP63" s="106"/>
      <c r="DQ63" s="106"/>
      <c r="DR63" s="106"/>
      <c r="DS63" s="106"/>
      <c r="DT63" s="106"/>
      <c r="DU63" s="106"/>
      <c r="DV63" s="106"/>
      <c r="DW63" s="106"/>
      <c r="DX63" s="106"/>
      <c r="DY63" s="106"/>
      <c r="DZ63" s="106"/>
      <c r="EA63" s="106"/>
      <c r="EB63" s="106"/>
      <c r="EC63" s="106"/>
      <c r="ED63" s="106"/>
      <c r="EE63" s="106"/>
      <c r="EF63" s="106"/>
      <c r="EG63" s="106"/>
      <c r="EH63" s="106"/>
      <c r="EI63" s="106"/>
      <c r="EJ63" s="106"/>
      <c r="EK63" s="106"/>
      <c r="EL63" s="106"/>
      <c r="EM63" s="106"/>
      <c r="EN63" s="106"/>
      <c r="EO63" s="106"/>
      <c r="EP63" s="106"/>
      <c r="EQ63" s="106"/>
      <c r="ER63" s="106"/>
      <c r="ES63" s="106"/>
      <c r="ET63" s="244"/>
      <c r="EU63" s="244"/>
      <c r="EV63" s="244"/>
      <c r="EW63" s="244"/>
      <c r="EX63" s="244"/>
      <c r="EY63" s="244"/>
      <c r="EZ63" s="244"/>
      <c r="FA63" s="244"/>
      <c r="FB63" s="244"/>
      <c r="FC63" s="244"/>
      <c r="FD63" s="244"/>
      <c r="FE63" s="244"/>
      <c r="FF63" s="244"/>
      <c r="FG63" s="244"/>
      <c r="FH63" s="244"/>
      <c r="FI63" s="244"/>
      <c r="FJ63" s="244"/>
      <c r="FK63" s="244"/>
      <c r="FL63" s="244"/>
      <c r="FM63" s="244"/>
      <c r="FN63" s="244"/>
      <c r="FO63" s="244"/>
      <c r="FP63" s="244"/>
      <c r="FQ63" s="244"/>
      <c r="FR63" s="244"/>
      <c r="FS63" s="244"/>
      <c r="FT63" s="244"/>
      <c r="FU63" s="244"/>
      <c r="FV63" s="244"/>
      <c r="FW63" s="244"/>
      <c r="FX63" s="244"/>
      <c r="FY63" s="244"/>
      <c r="FZ63" s="244"/>
      <c r="GA63" s="244"/>
      <c r="GB63" s="244"/>
      <c r="GC63" s="244"/>
      <c r="GD63" s="244"/>
      <c r="GE63" s="244"/>
      <c r="GF63" s="244"/>
      <c r="GG63" s="244"/>
      <c r="GH63" s="244"/>
      <c r="GI63" s="244"/>
      <c r="GJ63" s="244"/>
      <c r="GK63" s="244"/>
      <c r="GL63" s="244"/>
      <c r="GM63" s="244"/>
      <c r="GN63" s="244"/>
      <c r="GO63" s="244"/>
      <c r="GP63" s="244"/>
      <c r="GQ63" s="244"/>
      <c r="GR63" s="244"/>
      <c r="GS63" s="244"/>
      <c r="GT63" s="244"/>
      <c r="GU63" s="244"/>
      <c r="GV63" s="244"/>
      <c r="GW63" s="244"/>
      <c r="GX63" s="244"/>
      <c r="GY63" s="244"/>
      <c r="GZ63" s="244"/>
      <c r="HA63" s="244"/>
      <c r="HB63" s="244"/>
      <c r="HC63" s="244"/>
      <c r="HD63" s="244"/>
      <c r="HE63" s="244"/>
    </row>
    <row r="64" spans="2:213" ht="18" customHeight="1">
      <c r="B64" s="104"/>
      <c r="C64" s="104"/>
      <c r="D64" s="104"/>
      <c r="E64" s="104"/>
      <c r="F64" s="104"/>
      <c r="G64" s="104"/>
      <c r="H64" s="104"/>
      <c r="I64" s="104"/>
      <c r="J64" s="104"/>
      <c r="K64" s="104"/>
      <c r="L64" s="105"/>
      <c r="M64" s="655" t="s">
        <v>668</v>
      </c>
      <c r="N64" s="655"/>
      <c r="O64" s="655"/>
      <c r="P64" s="655"/>
      <c r="Q64" s="655"/>
      <c r="R64" s="655"/>
      <c r="S64" s="655"/>
      <c r="T64" s="655"/>
      <c r="U64" s="98"/>
      <c r="V64" s="244"/>
      <c r="W64" s="128"/>
      <c r="X64" s="244"/>
      <c r="Y64" s="244"/>
      <c r="Z64" s="244"/>
      <c r="AA64" s="244"/>
      <c r="AB64" s="244"/>
      <c r="AC64" s="244"/>
      <c r="AD64" s="244"/>
      <c r="AE64" s="244"/>
      <c r="AF64" s="244"/>
      <c r="AG64" s="244"/>
      <c r="AH64" s="106"/>
      <c r="AI64" s="106"/>
      <c r="AJ64" s="106"/>
      <c r="AK64" s="106"/>
      <c r="AL64" s="106"/>
      <c r="AM64" s="106"/>
      <c r="AN64" s="106"/>
      <c r="AO64" s="244"/>
      <c r="AP64" s="244"/>
      <c r="AQ64" s="244"/>
      <c r="AR64" s="244"/>
      <c r="AS64" s="244"/>
      <c r="AT64" s="244"/>
      <c r="AU64" s="244"/>
      <c r="AV64" s="244"/>
      <c r="AW64" s="244"/>
      <c r="AX64" s="244"/>
      <c r="AY64" s="244"/>
      <c r="AZ64" s="244"/>
      <c r="BA64" s="244"/>
      <c r="BB64" s="244"/>
      <c r="BC64" s="244"/>
      <c r="BD64" s="244"/>
      <c r="BE64" s="244"/>
      <c r="BF64" s="244"/>
      <c r="BG64" s="244"/>
      <c r="BH64" s="106"/>
      <c r="BI64" s="106"/>
      <c r="BJ64" s="106"/>
      <c r="BK64" s="106"/>
      <c r="BL64" s="106"/>
      <c r="BM64" s="106"/>
      <c r="BN64" s="106"/>
      <c r="BO64" s="106"/>
      <c r="BP64" s="106"/>
      <c r="BQ64" s="106"/>
      <c r="BR64" s="106"/>
      <c r="BS64" s="106"/>
      <c r="BT64" s="106"/>
      <c r="BU64" s="306"/>
      <c r="BV64" s="106"/>
      <c r="BW64" s="106"/>
      <c r="BX64" s="106"/>
      <c r="BY64" s="244"/>
      <c r="BZ64" s="244"/>
      <c r="CA64" s="244"/>
      <c r="CB64" s="106"/>
      <c r="CC64" s="106"/>
      <c r="CD64" s="106"/>
      <c r="CE64" s="106"/>
      <c r="CF64" s="106"/>
      <c r="CG64" s="106"/>
      <c r="CH64" s="106"/>
      <c r="CI64" s="106"/>
      <c r="CJ64" s="106"/>
      <c r="CK64" s="106"/>
      <c r="CL64" s="106"/>
      <c r="CM64" s="106"/>
      <c r="CN64" s="106"/>
      <c r="CO64" s="106"/>
      <c r="CP64" s="106"/>
      <c r="CQ64" s="106"/>
      <c r="CR64" s="106"/>
      <c r="CS64" s="106"/>
      <c r="CT64" s="106"/>
      <c r="CU64" s="106"/>
      <c r="CV64" s="106"/>
      <c r="CW64" s="106"/>
      <c r="CX64" s="106"/>
      <c r="CY64" s="106"/>
      <c r="CZ64" s="106"/>
      <c r="DA64" s="106"/>
      <c r="DB64" s="106"/>
      <c r="DC64" s="106"/>
      <c r="DD64" s="106"/>
      <c r="DE64" s="106"/>
      <c r="DF64" s="106"/>
      <c r="DG64" s="106"/>
      <c r="DH64" s="106"/>
      <c r="DI64" s="106"/>
      <c r="DJ64" s="106"/>
      <c r="DK64" s="106"/>
      <c r="DL64" s="106"/>
      <c r="DM64" s="106"/>
      <c r="DN64" s="106"/>
      <c r="DO64" s="106"/>
      <c r="DP64" s="106"/>
      <c r="DQ64" s="106"/>
      <c r="DR64" s="106"/>
      <c r="DS64" s="106"/>
      <c r="DT64" s="106"/>
      <c r="DU64" s="106"/>
      <c r="DV64" s="106"/>
      <c r="DW64" s="106"/>
      <c r="DX64" s="106"/>
      <c r="DY64" s="106"/>
      <c r="DZ64" s="106"/>
      <c r="EA64" s="106"/>
      <c r="EB64" s="106"/>
      <c r="EC64" s="106"/>
      <c r="ED64" s="106"/>
      <c r="EE64" s="106"/>
      <c r="EF64" s="106"/>
      <c r="EG64" s="106"/>
      <c r="EH64" s="106"/>
      <c r="EI64" s="106"/>
      <c r="EJ64" s="106"/>
      <c r="EK64" s="106"/>
      <c r="EL64" s="106"/>
      <c r="EM64" s="106"/>
      <c r="EN64" s="106"/>
      <c r="EO64" s="106"/>
      <c r="EP64" s="106"/>
      <c r="EQ64" s="106"/>
      <c r="ER64" s="106"/>
      <c r="ES64" s="106"/>
      <c r="ET64" s="244"/>
      <c r="EU64" s="244"/>
      <c r="EV64" s="244"/>
      <c r="EW64" s="244"/>
      <c r="EX64" s="244"/>
      <c r="EY64" s="244"/>
      <c r="EZ64" s="244"/>
      <c r="FA64" s="244"/>
      <c r="FB64" s="244"/>
      <c r="FC64" s="244"/>
      <c r="FD64" s="244"/>
      <c r="FE64" s="244"/>
      <c r="FF64" s="244"/>
      <c r="FG64" s="244"/>
      <c r="FH64" s="244"/>
      <c r="FI64" s="244"/>
      <c r="FJ64" s="244"/>
      <c r="FK64" s="244"/>
      <c r="FL64" s="244"/>
      <c r="FM64" s="244"/>
      <c r="FN64" s="244"/>
      <c r="FO64" s="244"/>
      <c r="FP64" s="244"/>
      <c r="FQ64" s="244"/>
      <c r="FR64" s="244"/>
      <c r="FS64" s="244"/>
      <c r="FT64" s="244"/>
      <c r="FU64" s="244"/>
      <c r="FV64" s="244"/>
      <c r="FW64" s="244"/>
      <c r="FX64" s="244"/>
      <c r="FY64" s="244"/>
      <c r="FZ64" s="244"/>
      <c r="GA64" s="244"/>
      <c r="GB64" s="244"/>
      <c r="GC64" s="244"/>
      <c r="GD64" s="244"/>
      <c r="GE64" s="244"/>
      <c r="GF64" s="244"/>
      <c r="GG64" s="244"/>
      <c r="GH64" s="244"/>
      <c r="GI64" s="244"/>
      <c r="GJ64" s="244"/>
      <c r="GK64" s="244"/>
      <c r="GL64" s="244"/>
      <c r="GM64" s="244"/>
      <c r="GN64" s="244"/>
      <c r="GO64" s="244"/>
      <c r="GP64" s="244"/>
      <c r="GQ64" s="244"/>
      <c r="GR64" s="244"/>
      <c r="GS64" s="244"/>
      <c r="GT64" s="244"/>
      <c r="GU64" s="244"/>
      <c r="GV64" s="244"/>
      <c r="GW64" s="244"/>
      <c r="GX64" s="244"/>
      <c r="GY64" s="244"/>
      <c r="GZ64" s="244"/>
      <c r="HA64" s="244"/>
      <c r="HB64" s="244"/>
      <c r="HC64" s="244"/>
      <c r="HD64" s="244"/>
      <c r="HE64" s="244"/>
    </row>
    <row r="65" spans="2:213" ht="31.5" customHeight="1">
      <c r="B65" s="102" t="s">
        <v>490</v>
      </c>
      <c r="C65" s="107"/>
      <c r="D65" s="107"/>
      <c r="E65" s="107"/>
      <c r="F65" s="107"/>
      <c r="G65" s="107"/>
      <c r="H65" s="107"/>
      <c r="I65" s="107"/>
      <c r="J65" s="107"/>
      <c r="K65" s="107"/>
      <c r="L65" s="105"/>
      <c r="M65" s="655"/>
      <c r="N65" s="655"/>
      <c r="O65" s="655"/>
      <c r="P65" s="655"/>
      <c r="Q65" s="655"/>
      <c r="R65" s="655"/>
      <c r="S65" s="655"/>
      <c r="T65" s="655"/>
      <c r="U65" s="98"/>
      <c r="V65" s="244"/>
      <c r="W65" s="128"/>
      <c r="X65" s="244"/>
      <c r="Y65" s="244"/>
      <c r="Z65" s="244"/>
      <c r="AA65" s="244"/>
      <c r="AB65" s="244"/>
      <c r="AC65" s="244"/>
      <c r="AD65" s="244"/>
      <c r="AE65" s="244"/>
      <c r="AF65" s="244"/>
      <c r="AG65" s="244"/>
      <c r="AH65" s="106"/>
      <c r="AI65" s="106"/>
      <c r="AJ65" s="106"/>
      <c r="AK65" s="106"/>
      <c r="AL65" s="106"/>
      <c r="AM65" s="106"/>
      <c r="AN65" s="106"/>
      <c r="AO65" s="244"/>
      <c r="AP65" s="244"/>
      <c r="AQ65" s="244"/>
      <c r="AR65" s="244"/>
      <c r="AS65" s="244"/>
      <c r="AT65" s="244"/>
      <c r="AU65" s="244"/>
      <c r="AV65" s="244"/>
      <c r="AW65" s="244"/>
      <c r="AX65" s="244"/>
      <c r="AY65" s="244"/>
      <c r="AZ65" s="244"/>
      <c r="BA65" s="244"/>
      <c r="BB65" s="244"/>
      <c r="BC65" s="244"/>
      <c r="BD65" s="244"/>
      <c r="BE65" s="244"/>
      <c r="BF65" s="244"/>
      <c r="BG65" s="245"/>
      <c r="BH65" s="306"/>
      <c r="BI65" s="306"/>
      <c r="BJ65" s="305"/>
      <c r="BK65" s="305"/>
      <c r="BL65" s="305"/>
      <c r="BM65" s="305"/>
      <c r="BN65" s="106"/>
      <c r="BO65" s="106"/>
      <c r="BP65" s="106"/>
      <c r="BQ65" s="106"/>
      <c r="BR65" s="126"/>
      <c r="BS65" s="126"/>
      <c r="BT65" s="126"/>
      <c r="BU65" s="127"/>
      <c r="BV65" s="126"/>
      <c r="BW65" s="126"/>
      <c r="BX65" s="126"/>
      <c r="BY65" s="126"/>
      <c r="BZ65" s="126"/>
      <c r="CA65" s="244"/>
      <c r="CB65" s="106"/>
      <c r="CC65" s="106"/>
      <c r="CD65" s="106"/>
      <c r="CE65" s="106"/>
      <c r="CF65" s="106"/>
      <c r="CG65" s="106"/>
      <c r="CH65" s="106"/>
      <c r="CI65" s="106"/>
      <c r="CJ65" s="106"/>
      <c r="CK65" s="106"/>
      <c r="CL65" s="106"/>
      <c r="CM65" s="106"/>
      <c r="CN65" s="106"/>
      <c r="CO65" s="106"/>
      <c r="CP65" s="106"/>
      <c r="CQ65" s="106"/>
      <c r="CR65" s="106"/>
      <c r="CS65" s="106"/>
      <c r="CT65" s="106"/>
      <c r="CU65" s="106"/>
      <c r="CV65" s="106"/>
      <c r="CW65" s="106"/>
      <c r="CX65" s="106"/>
      <c r="CY65" s="106"/>
      <c r="CZ65" s="106"/>
      <c r="DA65" s="106"/>
      <c r="DB65" s="106"/>
      <c r="DC65" s="106"/>
      <c r="DD65" s="106"/>
      <c r="DE65" s="106"/>
      <c r="DF65" s="106"/>
      <c r="DG65" s="106"/>
      <c r="DH65" s="106"/>
      <c r="DI65" s="106"/>
      <c r="DJ65" s="106"/>
      <c r="DK65" s="106"/>
      <c r="DL65" s="106"/>
      <c r="DM65" s="106"/>
      <c r="DN65" s="106"/>
      <c r="DO65" s="106"/>
      <c r="DP65" s="106"/>
      <c r="DQ65" s="106"/>
      <c r="DR65" s="106"/>
      <c r="DS65" s="106"/>
      <c r="DT65" s="106"/>
      <c r="DU65" s="106"/>
      <c r="DV65" s="106"/>
      <c r="DW65" s="106"/>
      <c r="DX65" s="106"/>
      <c r="DY65" s="106"/>
      <c r="DZ65" s="106"/>
      <c r="EA65" s="106"/>
      <c r="EB65" s="106"/>
      <c r="EC65" s="106"/>
      <c r="ED65" s="106"/>
      <c r="EE65" s="106"/>
      <c r="EF65" s="106"/>
      <c r="EG65" s="106"/>
      <c r="EH65" s="106"/>
      <c r="EI65" s="106"/>
      <c r="EJ65" s="106"/>
      <c r="EK65" s="106"/>
      <c r="EL65" s="106"/>
      <c r="EM65" s="106"/>
      <c r="EN65" s="106"/>
      <c r="EO65" s="106"/>
      <c r="EP65" s="106"/>
      <c r="EQ65" s="106"/>
      <c r="ER65" s="106"/>
      <c r="ES65" s="106"/>
      <c r="ET65" s="244"/>
      <c r="EU65" s="244"/>
      <c r="EV65" s="244"/>
      <c r="EW65" s="244"/>
      <c r="EX65" s="244"/>
      <c r="EY65" s="244"/>
      <c r="EZ65" s="244"/>
      <c r="FA65" s="244"/>
      <c r="FB65" s="244"/>
      <c r="FC65" s="244"/>
      <c r="FD65" s="244"/>
      <c r="FE65" s="244"/>
      <c r="FF65" s="244"/>
      <c r="FG65" s="244"/>
      <c r="FH65" s="244"/>
      <c r="FI65" s="244"/>
      <c r="FJ65" s="244"/>
      <c r="FK65" s="244"/>
      <c r="FL65" s="244"/>
      <c r="FM65" s="244"/>
      <c r="FN65" s="244"/>
      <c r="FO65" s="244"/>
      <c r="FP65" s="244"/>
      <c r="FQ65" s="244"/>
      <c r="FR65" s="244"/>
      <c r="FS65" s="244"/>
      <c r="FT65" s="244"/>
      <c r="FU65" s="244"/>
      <c r="FV65" s="244"/>
      <c r="FW65" s="244"/>
      <c r="FX65" s="244"/>
      <c r="FY65" s="244"/>
      <c r="FZ65" s="244"/>
      <c r="GA65" s="244"/>
      <c r="GB65" s="244"/>
      <c r="GC65" s="244"/>
      <c r="GD65" s="244"/>
      <c r="GE65" s="244"/>
      <c r="GF65" s="244"/>
      <c r="GG65" s="244"/>
      <c r="GH65" s="244"/>
      <c r="GI65" s="244"/>
      <c r="GJ65" s="244"/>
      <c r="GK65" s="244"/>
      <c r="GL65" s="244"/>
      <c r="GM65" s="244"/>
      <c r="GN65" s="244"/>
      <c r="GO65" s="244"/>
      <c r="GP65" s="244"/>
      <c r="GQ65" s="244"/>
      <c r="GR65" s="244"/>
      <c r="GS65" s="244"/>
      <c r="GT65" s="244"/>
      <c r="GU65" s="244"/>
      <c r="GV65" s="244"/>
      <c r="GW65" s="244"/>
      <c r="GX65" s="244"/>
      <c r="GY65" s="244"/>
      <c r="GZ65" s="244"/>
      <c r="HA65" s="244"/>
      <c r="HB65" s="244"/>
      <c r="HC65" s="244"/>
      <c r="HD65" s="244"/>
      <c r="HE65" s="244"/>
    </row>
    <row r="66" spans="2:213" ht="18" customHeight="1">
      <c r="B66" s="104"/>
      <c r="C66" s="107"/>
      <c r="D66" s="107"/>
      <c r="E66" s="107"/>
      <c r="F66" s="107"/>
      <c r="G66" s="107"/>
      <c r="H66" s="107"/>
      <c r="I66" s="107"/>
      <c r="J66" s="107"/>
      <c r="K66" s="107"/>
      <c r="L66" s="105"/>
      <c r="M66" s="105"/>
      <c r="N66" s="105"/>
      <c r="O66" s="105"/>
      <c r="P66" s="105"/>
      <c r="Q66" s="105"/>
      <c r="R66" s="105"/>
      <c r="S66" s="105"/>
      <c r="T66" s="105"/>
      <c r="U66" s="98"/>
      <c r="V66" s="244"/>
      <c r="W66" s="128"/>
      <c r="X66" s="244"/>
      <c r="Y66" s="244"/>
      <c r="Z66" s="244"/>
      <c r="AA66" s="244"/>
      <c r="AB66" s="244"/>
      <c r="AC66" s="244"/>
      <c r="AD66" s="244"/>
      <c r="AE66" s="244"/>
      <c r="AF66" s="244"/>
      <c r="AG66" s="244"/>
      <c r="AH66" s="106"/>
      <c r="AI66" s="106"/>
      <c r="AJ66" s="106"/>
      <c r="AK66" s="106"/>
      <c r="AL66" s="106"/>
      <c r="AM66" s="106"/>
      <c r="AN66" s="106"/>
      <c r="AO66" s="244"/>
      <c r="AP66" s="244"/>
      <c r="AQ66" s="244"/>
      <c r="AR66" s="244"/>
      <c r="AS66" s="244"/>
      <c r="AT66" s="244"/>
      <c r="AU66" s="244"/>
      <c r="AV66" s="244"/>
      <c r="AW66" s="244"/>
      <c r="AX66" s="244"/>
      <c r="AY66" s="244"/>
      <c r="AZ66" s="244"/>
      <c r="BA66" s="244"/>
      <c r="BB66" s="244"/>
      <c r="BC66" s="244"/>
      <c r="BD66" s="244"/>
      <c r="BE66" s="244"/>
      <c r="BF66" s="244"/>
      <c r="BG66" s="245"/>
      <c r="BH66" s="306"/>
      <c r="BI66" s="306"/>
      <c r="BJ66" s="305"/>
      <c r="BK66" s="305"/>
      <c r="BL66" s="305"/>
      <c r="BM66" s="305"/>
      <c r="BN66" s="106"/>
      <c r="BO66" s="106"/>
      <c r="BP66" s="106"/>
      <c r="BQ66" s="106"/>
      <c r="BR66" s="126"/>
      <c r="BS66" s="126"/>
      <c r="BT66" s="126"/>
      <c r="BU66" s="127"/>
      <c r="BV66" s="126"/>
      <c r="BW66" s="126"/>
      <c r="BX66" s="126"/>
      <c r="BY66" s="126"/>
      <c r="BZ66" s="126"/>
      <c r="CA66" s="244"/>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244"/>
      <c r="EU66" s="244"/>
      <c r="EV66" s="244"/>
      <c r="EW66" s="244"/>
      <c r="EX66" s="244"/>
      <c r="EY66" s="244"/>
      <c r="EZ66" s="244"/>
      <c r="FA66" s="244"/>
      <c r="FB66" s="244"/>
      <c r="FC66" s="244"/>
      <c r="FD66" s="244"/>
      <c r="FE66" s="244"/>
      <c r="FF66" s="244"/>
      <c r="FG66" s="244"/>
      <c r="FH66" s="244"/>
      <c r="FI66" s="244"/>
      <c r="FJ66" s="244"/>
      <c r="FK66" s="244"/>
      <c r="FL66" s="244"/>
      <c r="FM66" s="244"/>
      <c r="FN66" s="244"/>
      <c r="FO66" s="244"/>
      <c r="FP66" s="244"/>
      <c r="FQ66" s="244"/>
      <c r="FR66" s="244"/>
      <c r="FS66" s="244"/>
      <c r="FT66" s="244"/>
      <c r="FU66" s="244"/>
      <c r="FV66" s="244"/>
      <c r="FW66" s="244"/>
      <c r="FX66" s="244"/>
      <c r="FY66" s="244"/>
      <c r="FZ66" s="244"/>
      <c r="GA66" s="244"/>
      <c r="GB66" s="244"/>
      <c r="GC66" s="244"/>
      <c r="GD66" s="244"/>
      <c r="GE66" s="244"/>
      <c r="GF66" s="244"/>
      <c r="GG66" s="244"/>
      <c r="GH66" s="244"/>
      <c r="GI66" s="244"/>
      <c r="GJ66" s="244"/>
      <c r="GK66" s="244"/>
      <c r="GL66" s="244"/>
      <c r="GM66" s="244"/>
      <c r="GN66" s="244"/>
      <c r="GO66" s="244"/>
      <c r="GP66" s="244"/>
      <c r="GQ66" s="244"/>
      <c r="GR66" s="244"/>
      <c r="GS66" s="244"/>
      <c r="GT66" s="244"/>
      <c r="GU66" s="244"/>
      <c r="GV66" s="244"/>
      <c r="GW66" s="244"/>
      <c r="GX66" s="244"/>
      <c r="GY66" s="244"/>
      <c r="GZ66" s="244"/>
      <c r="HA66" s="244"/>
      <c r="HB66" s="244"/>
      <c r="HC66" s="244"/>
      <c r="HD66" s="244"/>
      <c r="HE66" s="244"/>
    </row>
    <row r="67" spans="2:213" ht="18" customHeight="1">
      <c r="B67" s="104"/>
      <c r="C67" s="107"/>
      <c r="D67" s="107"/>
      <c r="E67" s="107"/>
      <c r="F67" s="107"/>
      <c r="G67" s="107"/>
      <c r="H67" s="107"/>
      <c r="I67" s="107"/>
      <c r="J67" s="107"/>
      <c r="K67" s="107"/>
      <c r="L67" s="105"/>
      <c r="M67" s="105"/>
      <c r="N67" s="105"/>
      <c r="O67" s="105"/>
      <c r="P67" s="105"/>
      <c r="Q67" s="105"/>
      <c r="R67" s="105"/>
      <c r="S67" s="105"/>
      <c r="T67" s="105"/>
      <c r="U67" s="98"/>
      <c r="V67" s="244"/>
      <c r="W67" s="128"/>
      <c r="X67" s="244"/>
      <c r="Y67" s="244"/>
      <c r="Z67" s="244"/>
      <c r="AA67" s="244"/>
      <c r="AB67" s="244"/>
      <c r="AC67" s="244"/>
      <c r="AD67" s="244"/>
      <c r="AE67" s="244"/>
      <c r="AF67" s="244"/>
      <c r="AG67" s="244"/>
      <c r="AH67" s="106"/>
      <c r="AI67" s="106"/>
      <c r="AJ67" s="106"/>
      <c r="AK67" s="106"/>
      <c r="AL67" s="106"/>
      <c r="AM67" s="106"/>
      <c r="AN67" s="106"/>
      <c r="AO67" s="244"/>
      <c r="AP67" s="244"/>
      <c r="AQ67" s="244"/>
      <c r="AR67" s="244"/>
      <c r="AS67" s="244"/>
      <c r="AT67" s="244"/>
      <c r="AU67" s="244"/>
      <c r="AV67" s="244"/>
      <c r="AW67" s="244"/>
      <c r="AX67" s="244"/>
      <c r="AY67" s="244"/>
      <c r="AZ67" s="244"/>
      <c r="BA67" s="244"/>
      <c r="BB67" s="244"/>
      <c r="BC67" s="244"/>
      <c r="BD67" s="244"/>
      <c r="BE67" s="244"/>
      <c r="BF67" s="244"/>
      <c r="BG67" s="245"/>
      <c r="BH67" s="306"/>
      <c r="BI67" s="306"/>
      <c r="BJ67" s="305"/>
      <c r="BK67" s="305"/>
      <c r="BL67" s="305"/>
      <c r="BM67" s="305"/>
      <c r="BN67" s="106"/>
      <c r="BO67" s="106"/>
      <c r="BP67" s="106"/>
      <c r="BQ67" s="106"/>
      <c r="BR67" s="126"/>
      <c r="BS67" s="126"/>
      <c r="BT67" s="126"/>
      <c r="BU67" s="127"/>
      <c r="BV67" s="126"/>
      <c r="BW67" s="126"/>
      <c r="BX67" s="126"/>
      <c r="BY67" s="126"/>
      <c r="BZ67" s="126"/>
      <c r="CA67" s="244"/>
      <c r="CB67" s="106"/>
      <c r="CC67" s="106"/>
      <c r="CD67" s="106"/>
      <c r="CE67" s="106"/>
      <c r="CF67" s="106"/>
      <c r="CG67" s="106"/>
      <c r="CH67" s="106"/>
      <c r="CI67" s="106"/>
      <c r="CJ67" s="106"/>
      <c r="CK67" s="106"/>
      <c r="CL67" s="106"/>
      <c r="CM67" s="106"/>
      <c r="CN67" s="106"/>
      <c r="CO67" s="106"/>
      <c r="CP67" s="106"/>
      <c r="CQ67" s="106"/>
      <c r="CR67" s="106"/>
      <c r="CS67" s="106"/>
      <c r="CT67" s="106"/>
      <c r="CU67" s="106"/>
      <c r="CV67" s="106"/>
      <c r="CW67" s="106"/>
      <c r="CX67" s="106"/>
      <c r="CY67" s="106"/>
      <c r="CZ67" s="106"/>
      <c r="DA67" s="106"/>
      <c r="DB67" s="106"/>
      <c r="DC67" s="106"/>
      <c r="DD67" s="106"/>
      <c r="DE67" s="106"/>
      <c r="DF67" s="106"/>
      <c r="DG67" s="106"/>
      <c r="DH67" s="106"/>
      <c r="DI67" s="106"/>
      <c r="DJ67" s="106"/>
      <c r="DK67" s="106"/>
      <c r="DL67" s="106"/>
      <c r="DM67" s="106"/>
      <c r="DN67" s="106"/>
      <c r="DO67" s="106"/>
      <c r="DP67" s="106"/>
      <c r="DQ67" s="106"/>
      <c r="DR67" s="106"/>
      <c r="DS67" s="106"/>
      <c r="DT67" s="106"/>
      <c r="DU67" s="106"/>
      <c r="DV67" s="106"/>
      <c r="DW67" s="106"/>
      <c r="DX67" s="106"/>
      <c r="DY67" s="106"/>
      <c r="DZ67" s="106"/>
      <c r="EA67" s="106"/>
      <c r="EB67" s="106"/>
      <c r="EC67" s="106"/>
      <c r="ED67" s="106"/>
      <c r="EE67" s="106"/>
      <c r="EF67" s="106"/>
      <c r="EG67" s="106"/>
      <c r="EH67" s="106"/>
      <c r="EI67" s="106"/>
      <c r="EJ67" s="106"/>
      <c r="EK67" s="106"/>
      <c r="EL67" s="106"/>
      <c r="EM67" s="106"/>
      <c r="EN67" s="106"/>
      <c r="EO67" s="106"/>
      <c r="EP67" s="106"/>
      <c r="EQ67" s="106"/>
      <c r="ER67" s="106"/>
      <c r="ES67" s="106"/>
      <c r="ET67" s="244"/>
      <c r="EU67" s="244"/>
      <c r="EV67" s="244"/>
      <c r="EW67" s="244"/>
      <c r="EX67" s="244"/>
      <c r="EY67" s="244"/>
      <c r="EZ67" s="244"/>
      <c r="FA67" s="244"/>
      <c r="FB67" s="244"/>
      <c r="FC67" s="244"/>
      <c r="FD67" s="244"/>
      <c r="FE67" s="244"/>
      <c r="FF67" s="244"/>
      <c r="FG67" s="244"/>
      <c r="FH67" s="244"/>
      <c r="FI67" s="244"/>
      <c r="FJ67" s="244"/>
      <c r="FK67" s="244"/>
      <c r="FL67" s="244"/>
      <c r="FM67" s="244"/>
      <c r="FN67" s="244"/>
      <c r="FO67" s="244"/>
      <c r="FP67" s="244"/>
      <c r="FQ67" s="244"/>
      <c r="FR67" s="244"/>
      <c r="FS67" s="244"/>
      <c r="FT67" s="244"/>
      <c r="FU67" s="244"/>
      <c r="FV67" s="244"/>
      <c r="FW67" s="244"/>
      <c r="FX67" s="244"/>
      <c r="FY67" s="244"/>
      <c r="FZ67" s="244"/>
      <c r="GA67" s="244"/>
      <c r="GB67" s="244"/>
      <c r="GC67" s="244"/>
      <c r="GD67" s="244"/>
      <c r="GE67" s="244"/>
      <c r="GF67" s="244"/>
      <c r="GG67" s="244"/>
      <c r="GH67" s="244"/>
      <c r="GI67" s="244"/>
      <c r="GJ67" s="244"/>
      <c r="GK67" s="244"/>
      <c r="GL67" s="244"/>
      <c r="GM67" s="244"/>
      <c r="GN67" s="244"/>
      <c r="GO67" s="244"/>
      <c r="GP67" s="244"/>
      <c r="GQ67" s="244"/>
      <c r="GR67" s="244"/>
      <c r="GS67" s="244"/>
      <c r="GT67" s="244"/>
      <c r="GU67" s="244"/>
      <c r="GV67" s="244"/>
      <c r="GW67" s="244"/>
      <c r="GX67" s="244"/>
      <c r="GY67" s="244"/>
      <c r="GZ67" s="244"/>
      <c r="HA67" s="244"/>
      <c r="HB67" s="244"/>
      <c r="HC67" s="244"/>
      <c r="HD67" s="244"/>
      <c r="HE67" s="244"/>
    </row>
    <row r="68" spans="2:213" ht="18" customHeight="1">
      <c r="B68" s="104"/>
      <c r="C68" s="107"/>
      <c r="D68" s="107"/>
      <c r="E68" s="107"/>
      <c r="F68" s="107"/>
      <c r="G68" s="107"/>
      <c r="H68" s="107"/>
      <c r="I68" s="107"/>
      <c r="J68" s="107"/>
      <c r="K68" s="107"/>
      <c r="L68" s="105"/>
      <c r="M68" s="105"/>
      <c r="N68" s="105"/>
      <c r="O68" s="105"/>
      <c r="P68" s="105"/>
      <c r="Q68" s="105"/>
      <c r="R68" s="105"/>
      <c r="S68" s="105"/>
      <c r="T68" s="105"/>
      <c r="U68" s="98"/>
      <c r="V68" s="244"/>
      <c r="W68" s="128"/>
      <c r="X68" s="244"/>
      <c r="Y68" s="244"/>
      <c r="Z68" s="244"/>
      <c r="AA68" s="244"/>
      <c r="AB68" s="244"/>
      <c r="AC68" s="244"/>
      <c r="AD68" s="244"/>
      <c r="AE68" s="244"/>
      <c r="AF68" s="244"/>
      <c r="AG68" s="244"/>
      <c r="AH68" s="106"/>
      <c r="AI68" s="106"/>
      <c r="AJ68" s="106"/>
      <c r="AK68" s="106"/>
      <c r="AL68" s="106"/>
      <c r="AM68" s="106"/>
      <c r="AN68" s="106"/>
      <c r="AO68" s="244"/>
      <c r="AP68" s="244"/>
      <c r="AQ68" s="244"/>
      <c r="AR68" s="244"/>
      <c r="AS68" s="244"/>
      <c r="AT68" s="244"/>
      <c r="AU68" s="244"/>
      <c r="AV68" s="244"/>
      <c r="AW68" s="244"/>
      <c r="AX68" s="244"/>
      <c r="AY68" s="244"/>
      <c r="AZ68" s="244"/>
      <c r="BA68" s="244"/>
      <c r="BB68" s="244"/>
      <c r="BC68" s="244"/>
      <c r="BD68" s="244"/>
      <c r="BE68" s="244"/>
      <c r="BF68" s="244"/>
      <c r="BG68" s="245"/>
      <c r="BH68" s="306"/>
      <c r="BI68" s="306"/>
      <c r="BJ68" s="305"/>
      <c r="BK68" s="305"/>
      <c r="BL68" s="305"/>
      <c r="BM68" s="305"/>
      <c r="BN68" s="106"/>
      <c r="BO68" s="106"/>
      <c r="BP68" s="106"/>
      <c r="BQ68" s="106"/>
      <c r="BR68" s="126"/>
      <c r="BS68" s="126"/>
      <c r="BT68" s="126"/>
      <c r="BU68" s="127"/>
      <c r="BV68" s="126"/>
      <c r="BW68" s="126"/>
      <c r="BX68" s="126"/>
      <c r="BY68" s="126"/>
      <c r="BZ68" s="126"/>
      <c r="CA68" s="244"/>
      <c r="CB68" s="106"/>
      <c r="CC68" s="106"/>
      <c r="CD68" s="106"/>
      <c r="CE68" s="106"/>
      <c r="CF68" s="106"/>
      <c r="CG68" s="106"/>
      <c r="CH68" s="106"/>
      <c r="CI68" s="106"/>
      <c r="CJ68" s="106"/>
      <c r="CK68" s="106"/>
      <c r="CL68" s="106"/>
      <c r="CM68" s="106"/>
      <c r="CN68" s="106"/>
      <c r="CO68" s="106"/>
      <c r="CP68" s="106"/>
      <c r="CQ68" s="106"/>
      <c r="CR68" s="106"/>
      <c r="CS68" s="106"/>
      <c r="CT68" s="106"/>
      <c r="CU68" s="106"/>
      <c r="CV68" s="106"/>
      <c r="CW68" s="106"/>
      <c r="CX68" s="106"/>
      <c r="CY68" s="106"/>
      <c r="CZ68" s="106"/>
      <c r="DA68" s="106"/>
      <c r="DB68" s="106"/>
      <c r="DC68" s="106"/>
      <c r="DD68" s="106"/>
      <c r="DE68" s="106"/>
      <c r="DF68" s="106"/>
      <c r="DG68" s="106"/>
      <c r="DH68" s="106"/>
      <c r="DI68" s="106"/>
      <c r="DJ68" s="106"/>
      <c r="DK68" s="106"/>
      <c r="DL68" s="106"/>
      <c r="DM68" s="106"/>
      <c r="DN68" s="106"/>
      <c r="DO68" s="106"/>
      <c r="DP68" s="106"/>
      <c r="DQ68" s="106"/>
      <c r="DR68" s="106"/>
      <c r="DS68" s="106"/>
      <c r="DT68" s="106"/>
      <c r="DU68" s="106"/>
      <c r="DV68" s="106"/>
      <c r="DW68" s="106"/>
      <c r="DX68" s="106"/>
      <c r="DY68" s="106"/>
      <c r="DZ68" s="106"/>
      <c r="EA68" s="106"/>
      <c r="EB68" s="106"/>
      <c r="EC68" s="106"/>
      <c r="ED68" s="106"/>
      <c r="EE68" s="106"/>
      <c r="EF68" s="106"/>
      <c r="EG68" s="106"/>
      <c r="EH68" s="106"/>
      <c r="EI68" s="106"/>
      <c r="EJ68" s="106"/>
      <c r="EK68" s="106"/>
      <c r="EL68" s="106"/>
      <c r="EM68" s="106"/>
      <c r="EN68" s="106"/>
      <c r="EO68" s="106"/>
      <c r="EP68" s="106"/>
      <c r="EQ68" s="106"/>
      <c r="ER68" s="106"/>
      <c r="ES68" s="106"/>
      <c r="ET68" s="244"/>
      <c r="EU68" s="244"/>
      <c r="EV68" s="244"/>
      <c r="EW68" s="244"/>
      <c r="EX68" s="244"/>
      <c r="EY68" s="244"/>
      <c r="EZ68" s="244"/>
      <c r="FA68" s="244"/>
      <c r="FB68" s="244"/>
      <c r="FC68" s="244"/>
      <c r="FD68" s="244"/>
      <c r="FE68" s="244"/>
      <c r="FF68" s="244"/>
      <c r="FG68" s="244"/>
      <c r="FH68" s="244"/>
      <c r="FI68" s="244"/>
      <c r="FJ68" s="244"/>
      <c r="FK68" s="244"/>
      <c r="FL68" s="244"/>
      <c r="FM68" s="244"/>
      <c r="FN68" s="244"/>
      <c r="FO68" s="244"/>
      <c r="FP68" s="244"/>
      <c r="FQ68" s="244"/>
      <c r="FR68" s="244"/>
      <c r="FS68" s="244"/>
      <c r="FT68" s="244"/>
      <c r="FU68" s="244"/>
      <c r="FV68" s="244"/>
      <c r="FW68" s="244"/>
      <c r="FX68" s="244"/>
      <c r="FY68" s="244"/>
      <c r="FZ68" s="244"/>
      <c r="GA68" s="244"/>
      <c r="GB68" s="244"/>
      <c r="GC68" s="244"/>
      <c r="GD68" s="244"/>
      <c r="GE68" s="244"/>
      <c r="GF68" s="244"/>
      <c r="GG68" s="244"/>
      <c r="GH68" s="244"/>
      <c r="GI68" s="244"/>
      <c r="GJ68" s="244"/>
      <c r="GK68" s="244"/>
      <c r="GL68" s="244"/>
      <c r="GM68" s="244"/>
      <c r="GN68" s="244"/>
      <c r="GO68" s="244"/>
      <c r="GP68" s="244"/>
      <c r="GQ68" s="244"/>
      <c r="GR68" s="244"/>
      <c r="GS68" s="244"/>
      <c r="GT68" s="244"/>
      <c r="GU68" s="244"/>
      <c r="GV68" s="244"/>
      <c r="GW68" s="244"/>
      <c r="GX68" s="244"/>
      <c r="GY68" s="244"/>
      <c r="GZ68" s="244"/>
      <c r="HA68" s="244"/>
      <c r="HB68" s="244"/>
      <c r="HC68" s="244"/>
      <c r="HD68" s="244"/>
      <c r="HE68" s="244"/>
    </row>
    <row r="69" spans="2:213" ht="18" customHeight="1">
      <c r="B69" s="104"/>
      <c r="C69" s="107"/>
      <c r="D69" s="107"/>
      <c r="E69" s="107"/>
      <c r="F69" s="107"/>
      <c r="G69" s="107"/>
      <c r="H69" s="107"/>
      <c r="I69" s="107"/>
      <c r="J69" s="110"/>
      <c r="K69" s="107"/>
      <c r="L69" s="105"/>
      <c r="M69" s="105"/>
      <c r="N69" s="105"/>
      <c r="O69" s="105"/>
      <c r="P69" s="105"/>
      <c r="Q69" s="105"/>
      <c r="R69" s="128"/>
      <c r="S69" s="128"/>
      <c r="T69" s="128"/>
      <c r="U69" s="305"/>
      <c r="V69" s="106"/>
      <c r="W69" s="288"/>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306"/>
      <c r="BH69" s="306"/>
      <c r="BI69" s="306"/>
      <c r="BJ69" s="305"/>
      <c r="BK69" s="305"/>
      <c r="BL69" s="305"/>
      <c r="BM69" s="305"/>
      <c r="BN69" s="106"/>
      <c r="BO69" s="106"/>
      <c r="BP69" s="106"/>
      <c r="BQ69" s="106"/>
      <c r="BR69" s="126"/>
      <c r="BS69" s="126"/>
      <c r="BT69" s="126"/>
      <c r="BU69" s="127"/>
      <c r="BV69" s="126"/>
      <c r="BW69" s="126"/>
      <c r="BX69" s="126"/>
      <c r="BY69" s="126"/>
      <c r="BZ69" s="126"/>
      <c r="CA69" s="106"/>
      <c r="CB69" s="106"/>
      <c r="CC69" s="106"/>
      <c r="CD69" s="106"/>
      <c r="CE69" s="106"/>
      <c r="CF69" s="106"/>
      <c r="CG69" s="106"/>
      <c r="CH69" s="106"/>
      <c r="CI69" s="106"/>
      <c r="CJ69" s="106"/>
      <c r="CK69" s="106"/>
      <c r="CL69" s="106"/>
      <c r="CM69" s="106"/>
      <c r="CN69" s="106"/>
      <c r="CO69" s="106"/>
      <c r="CP69" s="106"/>
      <c r="CQ69" s="106"/>
      <c r="CR69" s="106"/>
      <c r="CS69" s="106"/>
      <c r="CT69" s="106"/>
      <c r="CU69" s="106"/>
      <c r="CV69" s="106"/>
      <c r="CW69" s="106"/>
      <c r="CX69" s="106"/>
      <c r="CY69" s="106"/>
      <c r="CZ69" s="106"/>
      <c r="DA69" s="106"/>
      <c r="DB69" s="106"/>
      <c r="DC69" s="106"/>
      <c r="DD69" s="106"/>
      <c r="DE69" s="106"/>
      <c r="DF69" s="106"/>
      <c r="DG69" s="106"/>
      <c r="DH69" s="106"/>
      <c r="DI69" s="106"/>
      <c r="DJ69" s="106"/>
      <c r="DK69" s="106"/>
      <c r="DL69" s="106"/>
      <c r="DM69" s="106"/>
      <c r="DN69" s="106"/>
      <c r="DO69" s="106"/>
      <c r="DP69" s="106"/>
      <c r="DQ69" s="106"/>
      <c r="DR69" s="106"/>
      <c r="DS69" s="106"/>
      <c r="DT69" s="106"/>
      <c r="DU69" s="106"/>
      <c r="DV69" s="106"/>
      <c r="DW69" s="106"/>
      <c r="DX69" s="106"/>
      <c r="DY69" s="106"/>
      <c r="DZ69" s="106"/>
      <c r="EA69" s="106"/>
      <c r="EB69" s="106"/>
      <c r="EC69" s="106"/>
      <c r="ED69" s="106"/>
      <c r="EE69" s="106"/>
      <c r="EF69" s="106"/>
      <c r="EG69" s="106"/>
      <c r="EH69" s="106"/>
      <c r="EI69" s="106"/>
      <c r="EJ69" s="106"/>
      <c r="EK69" s="106"/>
      <c r="EL69" s="106"/>
      <c r="EM69" s="106"/>
      <c r="EN69" s="106"/>
      <c r="EO69" s="106"/>
      <c r="EP69" s="106"/>
      <c r="EQ69" s="106"/>
      <c r="ER69" s="106"/>
      <c r="ES69" s="106"/>
      <c r="ET69" s="102"/>
      <c r="EU69" s="102"/>
      <c r="EV69" s="102"/>
      <c r="EW69" s="102"/>
      <c r="EX69" s="102"/>
      <c r="EY69" s="102"/>
      <c r="EZ69" s="102"/>
      <c r="FA69" s="102"/>
      <c r="FB69" s="102"/>
      <c r="FC69" s="102"/>
      <c r="FD69" s="102"/>
      <c r="FE69" s="102"/>
      <c r="FF69" s="102"/>
      <c r="FG69" s="102"/>
      <c r="FH69" s="102"/>
      <c r="FI69" s="102"/>
      <c r="FJ69" s="101"/>
      <c r="FK69" s="101"/>
      <c r="FL69" s="101"/>
      <c r="FM69" s="101"/>
      <c r="FN69" s="101"/>
      <c r="FO69" s="101"/>
      <c r="FP69" s="101"/>
      <c r="FQ69" s="101"/>
      <c r="FR69" s="101"/>
      <c r="FS69" s="101"/>
      <c r="FT69" s="101"/>
      <c r="FU69" s="101"/>
      <c r="FV69" s="101"/>
      <c r="FW69" s="101"/>
      <c r="FX69" s="101"/>
      <c r="FY69" s="101"/>
      <c r="FZ69" s="101"/>
      <c r="GA69" s="101"/>
      <c r="GB69" s="101"/>
      <c r="GC69" s="101"/>
      <c r="GD69" s="101"/>
      <c r="GE69" s="101"/>
      <c r="GF69" s="101"/>
      <c r="GG69" s="101"/>
      <c r="GH69" s="101"/>
      <c r="GI69" s="101"/>
      <c r="GJ69" s="101"/>
      <c r="GK69" s="101"/>
      <c r="GL69" s="101"/>
      <c r="GM69" s="101"/>
      <c r="GN69" s="101"/>
      <c r="GO69" s="101"/>
      <c r="GP69" s="101"/>
      <c r="GQ69" s="101"/>
      <c r="GR69" s="101"/>
      <c r="GS69" s="101"/>
      <c r="GT69" s="101"/>
      <c r="GU69" s="101"/>
      <c r="GV69" s="101"/>
      <c r="GW69" s="101"/>
      <c r="GX69" s="101"/>
      <c r="GY69" s="101"/>
      <c r="GZ69" s="101"/>
      <c r="HA69" s="101"/>
      <c r="HB69" s="101"/>
      <c r="HC69" s="101"/>
      <c r="HD69" s="101"/>
      <c r="HE69" s="101"/>
    </row>
    <row r="70" spans="2:213" ht="18" customHeight="1">
      <c r="B70" s="104"/>
      <c r="C70" s="107"/>
      <c r="D70" s="107"/>
      <c r="E70" s="107"/>
      <c r="F70" s="107"/>
      <c r="G70" s="107"/>
      <c r="H70" s="107"/>
      <c r="I70" s="107"/>
      <c r="J70" s="107"/>
      <c r="K70" s="107"/>
      <c r="L70" s="105"/>
      <c r="M70" s="105"/>
      <c r="N70" s="105"/>
      <c r="O70" s="105"/>
      <c r="P70" s="105"/>
      <c r="Q70" s="105"/>
      <c r="R70" s="105"/>
      <c r="S70" s="105"/>
      <c r="T70" s="105"/>
      <c r="U70" s="305"/>
      <c r="V70" s="106"/>
      <c r="W70" s="288"/>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306"/>
      <c r="BH70" s="306"/>
      <c r="BI70" s="306"/>
      <c r="BJ70" s="305"/>
      <c r="BK70" s="305"/>
      <c r="BL70" s="305"/>
      <c r="BM70" s="305"/>
      <c r="BN70" s="106"/>
      <c r="BO70" s="106"/>
      <c r="BP70" s="106"/>
      <c r="BQ70" s="106"/>
      <c r="BR70" s="126"/>
      <c r="BS70" s="126"/>
      <c r="BT70" s="126"/>
      <c r="BU70" s="127"/>
      <c r="BV70" s="126"/>
      <c r="BW70" s="126"/>
      <c r="BX70" s="126"/>
      <c r="BY70" s="126"/>
      <c r="BZ70" s="126"/>
      <c r="CA70" s="106"/>
      <c r="CB70" s="106"/>
      <c r="CC70" s="106"/>
      <c r="CD70" s="106"/>
      <c r="CE70" s="106"/>
      <c r="CF70" s="106"/>
      <c r="CG70" s="106"/>
      <c r="CH70" s="106"/>
      <c r="CI70" s="106"/>
      <c r="CJ70" s="106"/>
      <c r="CK70" s="106"/>
      <c r="CL70" s="106"/>
      <c r="CM70" s="106"/>
      <c r="CN70" s="106"/>
      <c r="CO70" s="106"/>
      <c r="CP70" s="106"/>
      <c r="CQ70" s="106"/>
      <c r="CR70" s="106"/>
      <c r="CS70" s="106"/>
      <c r="CT70" s="106"/>
      <c r="CU70" s="106"/>
      <c r="CV70" s="106"/>
      <c r="CW70" s="106"/>
      <c r="CX70" s="106"/>
      <c r="CY70" s="106"/>
      <c r="CZ70" s="106"/>
      <c r="DA70" s="106"/>
      <c r="DB70" s="106"/>
      <c r="DC70" s="106"/>
      <c r="DD70" s="106"/>
      <c r="DE70" s="106"/>
      <c r="DF70" s="106"/>
      <c r="DG70" s="106"/>
      <c r="DH70" s="106"/>
      <c r="DI70" s="106"/>
      <c r="DJ70" s="106"/>
      <c r="DK70" s="106"/>
      <c r="DL70" s="106"/>
      <c r="DM70" s="106"/>
      <c r="DN70" s="106"/>
      <c r="DO70" s="106"/>
      <c r="DP70" s="106"/>
      <c r="DQ70" s="106"/>
      <c r="DR70" s="106"/>
      <c r="DS70" s="106"/>
      <c r="DT70" s="106"/>
      <c r="DU70" s="106"/>
      <c r="DV70" s="106"/>
      <c r="DW70" s="106"/>
      <c r="DX70" s="106"/>
      <c r="DY70" s="106"/>
      <c r="DZ70" s="106"/>
      <c r="EA70" s="106"/>
      <c r="EB70" s="106"/>
      <c r="EC70" s="106"/>
      <c r="ED70" s="106"/>
      <c r="EE70" s="106"/>
      <c r="EF70" s="106"/>
      <c r="EG70" s="106"/>
      <c r="EH70" s="106"/>
      <c r="EI70" s="106"/>
      <c r="EJ70" s="106"/>
      <c r="EK70" s="106"/>
      <c r="EL70" s="106"/>
      <c r="EM70" s="106"/>
      <c r="EN70" s="106"/>
      <c r="EO70" s="106"/>
      <c r="EP70" s="106"/>
      <c r="EQ70" s="106"/>
      <c r="ER70" s="106"/>
      <c r="ES70" s="106"/>
      <c r="ET70" s="102"/>
      <c r="EU70" s="102"/>
      <c r="EV70" s="102"/>
      <c r="EW70" s="102"/>
      <c r="EX70" s="102"/>
      <c r="EY70" s="102"/>
      <c r="EZ70" s="102"/>
      <c r="FA70" s="102"/>
      <c r="FB70" s="102"/>
      <c r="FC70" s="102"/>
      <c r="FD70" s="102"/>
      <c r="FE70" s="102"/>
      <c r="FF70" s="102"/>
      <c r="FG70" s="102"/>
      <c r="FH70" s="102"/>
      <c r="FI70" s="102"/>
      <c r="FJ70" s="101"/>
      <c r="FK70" s="101"/>
      <c r="FL70" s="101"/>
      <c r="FM70" s="101"/>
      <c r="FN70" s="101"/>
      <c r="FO70" s="101"/>
      <c r="FP70" s="101"/>
      <c r="FQ70" s="101"/>
      <c r="FR70" s="101"/>
      <c r="FS70" s="101"/>
      <c r="FT70" s="101"/>
      <c r="FU70" s="101"/>
      <c r="FV70" s="101"/>
      <c r="FW70" s="101"/>
      <c r="FX70" s="101"/>
      <c r="FY70" s="101"/>
      <c r="FZ70" s="101"/>
      <c r="GA70" s="101"/>
      <c r="GB70" s="101"/>
      <c r="GC70" s="101"/>
      <c r="GD70" s="101"/>
      <c r="GE70" s="101"/>
      <c r="GF70" s="101"/>
      <c r="GG70" s="101"/>
      <c r="GH70" s="101"/>
      <c r="GI70" s="101"/>
      <c r="GJ70" s="101"/>
      <c r="GK70" s="101"/>
      <c r="GL70" s="101"/>
      <c r="GM70" s="101"/>
      <c r="GN70" s="101"/>
      <c r="GO70" s="101"/>
      <c r="GP70" s="101"/>
      <c r="GQ70" s="101"/>
      <c r="GR70" s="101"/>
      <c r="GS70" s="101"/>
      <c r="GT70" s="101"/>
      <c r="GU70" s="101"/>
      <c r="GV70" s="101"/>
      <c r="GW70" s="101"/>
      <c r="GX70" s="101"/>
      <c r="GY70" s="101"/>
      <c r="GZ70" s="101"/>
      <c r="HA70" s="101"/>
      <c r="HB70" s="101"/>
      <c r="HC70" s="101"/>
      <c r="HD70" s="101"/>
      <c r="HE70" s="101"/>
    </row>
    <row r="71" spans="2:213">
      <c r="B71" s="104"/>
      <c r="C71" s="107"/>
      <c r="D71" s="107"/>
      <c r="E71" s="107"/>
      <c r="F71" s="107"/>
      <c r="G71" s="107"/>
      <c r="H71" s="107"/>
      <c r="I71" s="107"/>
      <c r="J71" s="107"/>
      <c r="K71" s="107"/>
      <c r="L71" s="105"/>
      <c r="N71" s="105"/>
      <c r="O71" s="105"/>
      <c r="P71" s="105"/>
      <c r="Q71" s="105"/>
      <c r="R71" s="105"/>
      <c r="S71" s="105"/>
      <c r="T71" s="105"/>
      <c r="U71" s="305"/>
      <c r="V71" s="106"/>
      <c r="W71" s="288"/>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c r="AX71" s="106"/>
      <c r="AY71" s="106"/>
      <c r="AZ71" s="106"/>
      <c r="BA71" s="106"/>
      <c r="BB71" s="106"/>
      <c r="BC71" s="106"/>
      <c r="BD71" s="106"/>
      <c r="BE71" s="106"/>
      <c r="BF71" s="106"/>
      <c r="BG71" s="306"/>
      <c r="BH71" s="306"/>
      <c r="BI71" s="306"/>
      <c r="BJ71" s="305"/>
      <c r="BK71" s="305"/>
      <c r="BL71" s="305"/>
      <c r="BM71" s="305"/>
      <c r="BN71" s="106"/>
      <c r="BO71" s="106"/>
      <c r="BP71" s="106"/>
      <c r="BQ71" s="106"/>
      <c r="BR71" s="126"/>
      <c r="BS71" s="126"/>
      <c r="BT71" s="126"/>
      <c r="BU71" s="127"/>
      <c r="BV71" s="126"/>
      <c r="BW71" s="126"/>
      <c r="BX71" s="126"/>
      <c r="BY71" s="126"/>
      <c r="BZ71" s="126"/>
      <c r="CA71" s="106"/>
      <c r="CB71" s="106"/>
      <c r="CC71" s="106"/>
      <c r="CD71" s="106"/>
      <c r="CE71" s="106"/>
      <c r="CF71" s="106"/>
      <c r="CG71" s="106"/>
      <c r="CH71" s="106"/>
      <c r="CI71" s="106"/>
      <c r="CJ71" s="106"/>
      <c r="CK71" s="106"/>
      <c r="CL71" s="106"/>
      <c r="CM71" s="106"/>
      <c r="CN71" s="106"/>
      <c r="CO71" s="106"/>
      <c r="CP71" s="106"/>
      <c r="CQ71" s="106"/>
      <c r="CR71" s="106"/>
      <c r="CS71" s="106"/>
      <c r="CT71" s="106"/>
      <c r="CU71" s="106"/>
      <c r="CV71" s="106"/>
      <c r="CW71" s="106"/>
      <c r="CX71" s="106"/>
      <c r="CY71" s="106"/>
      <c r="CZ71" s="106"/>
      <c r="DA71" s="106"/>
      <c r="DB71" s="106"/>
      <c r="DC71" s="106"/>
      <c r="DD71" s="106"/>
      <c r="DE71" s="106"/>
      <c r="DF71" s="106"/>
      <c r="DG71" s="106"/>
      <c r="DH71" s="106"/>
      <c r="DI71" s="106"/>
      <c r="DJ71" s="106"/>
      <c r="DK71" s="106"/>
      <c r="DL71" s="106"/>
      <c r="DM71" s="106"/>
      <c r="DN71" s="106"/>
      <c r="DO71" s="106"/>
      <c r="DP71" s="106"/>
      <c r="DQ71" s="106"/>
      <c r="DR71" s="106"/>
      <c r="DS71" s="106"/>
      <c r="DT71" s="106"/>
      <c r="DU71" s="106"/>
      <c r="DV71" s="106"/>
      <c r="DW71" s="106"/>
      <c r="DX71" s="106"/>
      <c r="DY71" s="106"/>
      <c r="DZ71" s="106"/>
      <c r="EA71" s="106"/>
      <c r="EB71" s="106"/>
      <c r="EC71" s="106"/>
      <c r="ED71" s="106"/>
      <c r="EE71" s="106"/>
      <c r="EF71" s="106"/>
      <c r="EG71" s="106"/>
      <c r="EH71" s="106"/>
      <c r="EI71" s="106"/>
      <c r="EJ71" s="106"/>
      <c r="EK71" s="106"/>
      <c r="EL71" s="106"/>
      <c r="EM71" s="106"/>
      <c r="EN71" s="106"/>
      <c r="EO71" s="106"/>
      <c r="EP71" s="106"/>
      <c r="EQ71" s="106"/>
      <c r="ER71" s="106"/>
      <c r="ES71" s="106"/>
      <c r="ET71" s="102"/>
      <c r="EU71" s="102"/>
      <c r="EV71" s="102"/>
      <c r="EW71" s="102"/>
      <c r="EX71" s="102"/>
      <c r="EY71" s="102"/>
      <c r="EZ71" s="102"/>
      <c r="FA71" s="102"/>
      <c r="FB71" s="102"/>
      <c r="FC71" s="102"/>
      <c r="FD71" s="102"/>
      <c r="FE71" s="102"/>
      <c r="FF71" s="102"/>
      <c r="FG71" s="102"/>
      <c r="FH71" s="102"/>
      <c r="FI71" s="102"/>
      <c r="FJ71" s="101"/>
      <c r="FK71" s="101"/>
      <c r="FL71" s="101"/>
      <c r="FM71" s="101"/>
      <c r="FN71" s="101"/>
      <c r="FO71" s="101"/>
      <c r="FP71" s="101"/>
      <c r="FQ71" s="101"/>
      <c r="FR71" s="101"/>
      <c r="FS71" s="101"/>
      <c r="FT71" s="101"/>
      <c r="FU71" s="101"/>
      <c r="FV71" s="101"/>
      <c r="FW71" s="101"/>
      <c r="FX71" s="101"/>
      <c r="FY71" s="101"/>
      <c r="FZ71" s="101"/>
      <c r="GA71" s="101"/>
      <c r="GB71" s="101"/>
      <c r="GC71" s="101"/>
      <c r="GD71" s="101"/>
      <c r="GE71" s="101"/>
      <c r="GF71" s="101"/>
      <c r="GG71" s="101"/>
      <c r="GH71" s="101"/>
      <c r="GI71" s="101"/>
      <c r="GJ71" s="101"/>
      <c r="GK71" s="101"/>
      <c r="GL71" s="101"/>
      <c r="GM71" s="101"/>
      <c r="GN71" s="101"/>
      <c r="GO71" s="101"/>
      <c r="GP71" s="101"/>
      <c r="GQ71" s="101"/>
      <c r="GR71" s="101"/>
      <c r="GS71" s="101"/>
      <c r="GT71" s="101"/>
      <c r="GU71" s="101"/>
      <c r="GV71" s="101"/>
      <c r="GW71" s="101"/>
      <c r="GX71" s="101"/>
      <c r="GY71" s="101"/>
      <c r="GZ71" s="101"/>
      <c r="HA71" s="101"/>
      <c r="HB71" s="101"/>
      <c r="HC71" s="101"/>
      <c r="HD71" s="101"/>
      <c r="HE71" s="101"/>
    </row>
    <row r="72" spans="2:213">
      <c r="B72" s="104"/>
      <c r="C72" s="107"/>
      <c r="D72" s="107"/>
      <c r="E72" s="107"/>
      <c r="F72" s="107"/>
      <c r="G72" s="107"/>
      <c r="H72" s="107"/>
      <c r="I72" s="107"/>
      <c r="J72" s="107"/>
      <c r="K72" s="107"/>
      <c r="L72" s="105"/>
      <c r="M72" s="647"/>
      <c r="N72" s="647"/>
      <c r="O72" s="647"/>
      <c r="P72" s="647"/>
      <c r="Q72" s="647"/>
      <c r="R72" s="647"/>
      <c r="S72" s="647"/>
      <c r="T72" s="647"/>
      <c r="U72" s="305"/>
      <c r="V72" s="106"/>
      <c r="W72" s="288"/>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306"/>
      <c r="BH72" s="306"/>
      <c r="BI72" s="306"/>
      <c r="BJ72" s="305"/>
      <c r="BK72" s="305"/>
      <c r="BL72" s="305"/>
      <c r="BM72" s="305"/>
      <c r="BN72" s="106"/>
      <c r="BO72" s="106"/>
      <c r="BP72" s="106"/>
      <c r="BQ72" s="106"/>
      <c r="BR72" s="126"/>
      <c r="BS72" s="126"/>
      <c r="BT72" s="126"/>
      <c r="BU72" s="127"/>
      <c r="BV72" s="126"/>
      <c r="BW72" s="126"/>
      <c r="BX72" s="126"/>
      <c r="BY72" s="126"/>
      <c r="BZ72" s="126"/>
      <c r="CA72" s="106"/>
      <c r="CB72" s="106"/>
      <c r="CC72" s="106"/>
      <c r="CD72" s="106"/>
      <c r="CE72" s="106"/>
      <c r="CF72" s="106"/>
      <c r="CG72" s="106"/>
      <c r="CH72" s="106"/>
      <c r="CI72" s="106"/>
      <c r="CJ72" s="106"/>
      <c r="CK72" s="106"/>
      <c r="CL72" s="106"/>
      <c r="CM72" s="106"/>
      <c r="CN72" s="106"/>
      <c r="CO72" s="106"/>
      <c r="CP72" s="106"/>
      <c r="CQ72" s="106"/>
      <c r="CR72" s="106"/>
      <c r="CS72" s="106"/>
      <c r="CT72" s="106"/>
      <c r="CU72" s="106"/>
      <c r="CV72" s="106"/>
      <c r="CW72" s="106"/>
      <c r="CX72" s="106"/>
      <c r="CY72" s="106"/>
      <c r="CZ72" s="106"/>
      <c r="DA72" s="106"/>
      <c r="DB72" s="106"/>
      <c r="DC72" s="106"/>
      <c r="DD72" s="106"/>
      <c r="DE72" s="106"/>
      <c r="DF72" s="106"/>
      <c r="DG72" s="106"/>
      <c r="DH72" s="106"/>
      <c r="DI72" s="106"/>
      <c r="DJ72" s="106"/>
      <c r="DK72" s="106"/>
      <c r="DL72" s="106"/>
      <c r="DM72" s="106"/>
      <c r="DN72" s="106"/>
      <c r="DO72" s="106"/>
      <c r="DP72" s="106"/>
      <c r="DQ72" s="106"/>
      <c r="DR72" s="106"/>
      <c r="DS72" s="106"/>
      <c r="DT72" s="106"/>
      <c r="DU72" s="106"/>
      <c r="DV72" s="106"/>
      <c r="DW72" s="106"/>
      <c r="DX72" s="106"/>
      <c r="DY72" s="106"/>
      <c r="DZ72" s="106"/>
      <c r="EA72" s="106"/>
      <c r="EB72" s="106"/>
      <c r="EC72" s="106"/>
      <c r="ED72" s="106"/>
      <c r="EE72" s="106"/>
      <c r="EF72" s="106"/>
      <c r="EG72" s="106"/>
      <c r="EH72" s="106"/>
      <c r="EI72" s="106"/>
      <c r="EJ72" s="106"/>
      <c r="EK72" s="106"/>
      <c r="EL72" s="106"/>
      <c r="EM72" s="106"/>
      <c r="EN72" s="106"/>
      <c r="EO72" s="106"/>
      <c r="EP72" s="106"/>
      <c r="EQ72" s="106"/>
      <c r="ER72" s="106"/>
      <c r="ES72" s="106"/>
      <c r="ET72" s="102"/>
      <c r="EU72" s="102"/>
      <c r="EV72" s="102"/>
      <c r="EW72" s="102"/>
      <c r="EX72" s="102"/>
      <c r="EY72" s="102"/>
      <c r="EZ72" s="102"/>
      <c r="FA72" s="102"/>
      <c r="FB72" s="102"/>
      <c r="FC72" s="102"/>
      <c r="FD72" s="102"/>
      <c r="FE72" s="102"/>
      <c r="FF72" s="102"/>
      <c r="FG72" s="102"/>
      <c r="FH72" s="102"/>
      <c r="FI72" s="102"/>
      <c r="FJ72" s="101"/>
      <c r="FK72" s="101"/>
      <c r="FL72" s="101"/>
      <c r="FM72" s="101"/>
      <c r="FN72" s="101"/>
      <c r="FO72" s="101"/>
      <c r="FP72" s="101"/>
      <c r="FQ72" s="101"/>
      <c r="FR72" s="101"/>
      <c r="FS72" s="101"/>
      <c r="FT72" s="101"/>
      <c r="FU72" s="101"/>
      <c r="FV72" s="101"/>
      <c r="FW72" s="101"/>
      <c r="FX72" s="101"/>
      <c r="FY72" s="101"/>
      <c r="FZ72" s="101"/>
      <c r="GA72" s="101"/>
      <c r="GB72" s="101"/>
      <c r="GC72" s="101"/>
      <c r="GD72" s="101"/>
      <c r="GE72" s="101"/>
      <c r="GF72" s="101"/>
      <c r="GG72" s="101"/>
      <c r="GH72" s="101"/>
      <c r="GI72" s="101"/>
      <c r="GJ72" s="101"/>
      <c r="GK72" s="101"/>
      <c r="GL72" s="101"/>
      <c r="GM72" s="101"/>
      <c r="GN72" s="101"/>
      <c r="GO72" s="101"/>
      <c r="GP72" s="101"/>
      <c r="GQ72" s="101"/>
      <c r="GR72" s="101"/>
      <c r="GS72" s="101"/>
      <c r="GT72" s="101"/>
      <c r="GU72" s="101"/>
      <c r="GV72" s="101"/>
      <c r="GW72" s="101"/>
      <c r="GX72" s="101"/>
      <c r="GY72" s="101"/>
      <c r="GZ72" s="101"/>
      <c r="HA72" s="101"/>
      <c r="HB72" s="101"/>
      <c r="HC72" s="101"/>
      <c r="HD72" s="101"/>
      <c r="HE72" s="101"/>
    </row>
    <row r="73" spans="2:213" ht="26.25">
      <c r="B73" s="107"/>
      <c r="C73" s="107"/>
      <c r="D73" s="107"/>
      <c r="E73" s="107"/>
      <c r="F73" s="107"/>
      <c r="G73" s="107"/>
      <c r="H73" s="107"/>
      <c r="I73" s="107"/>
      <c r="J73" s="107"/>
      <c r="K73" s="107"/>
      <c r="L73" s="105"/>
      <c r="M73" s="647"/>
      <c r="N73" s="647"/>
      <c r="O73" s="647"/>
      <c r="P73" s="647"/>
      <c r="Q73" s="647"/>
      <c r="R73" s="647"/>
      <c r="S73" s="647"/>
      <c r="T73" s="647"/>
      <c r="U73" s="305"/>
      <c r="V73" s="106"/>
      <c r="W73" s="288"/>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306"/>
      <c r="BH73" s="306"/>
      <c r="BI73" s="306"/>
      <c r="BJ73" s="305"/>
      <c r="BK73" s="305"/>
      <c r="BL73" s="305"/>
      <c r="BM73" s="502"/>
      <c r="BN73" s="106"/>
      <c r="BO73" s="106"/>
      <c r="BP73" s="106"/>
      <c r="BQ73" s="106"/>
      <c r="BR73" s="126"/>
      <c r="BS73" s="126"/>
      <c r="BT73" s="377" t="s">
        <v>466</v>
      </c>
      <c r="BU73" s="378">
        <f>CA6</f>
        <v>137</v>
      </c>
      <c r="BV73" s="377" t="e">
        <f>IF(BU73=0, "Target N/A",IF($G$32&lt;BU73,"Scheme meets target", "Scheme does not meet target"))</f>
        <v>#DIV/0!</v>
      </c>
      <c r="BW73" s="566"/>
      <c r="BX73" s="126"/>
      <c r="BY73" s="126"/>
      <c r="BZ73" s="126"/>
      <c r="CA73" s="106"/>
      <c r="CB73" s="106"/>
      <c r="CC73" s="106"/>
      <c r="CD73" s="106"/>
      <c r="CE73" s="106"/>
      <c r="CF73" s="106"/>
      <c r="CG73" s="106"/>
      <c r="CH73" s="106"/>
      <c r="CI73" s="106"/>
      <c r="CJ73" s="106"/>
      <c r="CK73" s="106"/>
      <c r="CL73" s="106"/>
      <c r="CM73" s="106"/>
      <c r="CN73" s="106"/>
      <c r="CO73" s="106"/>
      <c r="CP73" s="106"/>
      <c r="CQ73" s="106"/>
      <c r="CR73" s="106"/>
      <c r="CS73" s="106"/>
      <c r="CT73" s="106"/>
      <c r="CU73" s="106"/>
      <c r="CV73" s="106"/>
      <c r="CW73" s="106"/>
      <c r="CX73" s="106"/>
      <c r="CY73" s="106"/>
      <c r="CZ73" s="106"/>
      <c r="DA73" s="106"/>
      <c r="DB73" s="106"/>
      <c r="DC73" s="106"/>
      <c r="DD73" s="106"/>
      <c r="DE73" s="106"/>
      <c r="DF73" s="106"/>
      <c r="DG73" s="106"/>
      <c r="DH73" s="106"/>
      <c r="DI73" s="106"/>
      <c r="DJ73" s="106"/>
      <c r="DK73" s="106"/>
      <c r="DL73" s="106"/>
      <c r="DM73" s="106"/>
      <c r="DN73" s="106"/>
      <c r="DO73" s="106"/>
      <c r="DP73" s="106"/>
      <c r="DQ73" s="106"/>
      <c r="DR73" s="106"/>
      <c r="DS73" s="106"/>
      <c r="DT73" s="106"/>
      <c r="DU73" s="106"/>
      <c r="DV73" s="106"/>
      <c r="DW73" s="106"/>
      <c r="DX73" s="106"/>
      <c r="DY73" s="106"/>
      <c r="DZ73" s="106"/>
      <c r="EA73" s="106"/>
      <c r="EB73" s="106"/>
      <c r="EC73" s="106"/>
      <c r="ED73" s="106"/>
      <c r="EE73" s="106"/>
      <c r="EF73" s="106"/>
      <c r="EG73" s="106"/>
      <c r="EH73" s="106"/>
      <c r="EI73" s="106"/>
      <c r="EJ73" s="106"/>
      <c r="EK73" s="106"/>
      <c r="EL73" s="106"/>
      <c r="EM73" s="106"/>
      <c r="EN73" s="106"/>
      <c r="EO73" s="106"/>
      <c r="EP73" s="106"/>
      <c r="EQ73" s="106"/>
      <c r="ER73" s="106"/>
      <c r="ES73" s="106"/>
      <c r="ET73" s="102"/>
      <c r="EU73" s="102"/>
      <c r="EV73" s="102"/>
      <c r="EW73" s="102"/>
      <c r="EX73" s="102"/>
      <c r="EY73" s="102"/>
      <c r="EZ73" s="102"/>
      <c r="FA73" s="102"/>
      <c r="FB73" s="102"/>
      <c r="FC73" s="102"/>
      <c r="FD73" s="102"/>
      <c r="FE73" s="102"/>
      <c r="FF73" s="102"/>
      <c r="FG73" s="102"/>
      <c r="FH73" s="102"/>
      <c r="FI73" s="102"/>
      <c r="FJ73" s="101"/>
      <c r="FK73" s="101"/>
      <c r="FL73" s="101"/>
      <c r="FM73" s="101"/>
      <c r="FN73" s="101"/>
      <c r="FO73" s="101"/>
      <c r="FP73" s="101"/>
      <c r="FQ73" s="101"/>
      <c r="FR73" s="101"/>
      <c r="FS73" s="101"/>
      <c r="FT73" s="101"/>
      <c r="FU73" s="101"/>
      <c r="FV73" s="101"/>
      <c r="FW73" s="101"/>
      <c r="FX73" s="101"/>
      <c r="FY73" s="101"/>
      <c r="FZ73" s="101"/>
      <c r="GA73" s="101"/>
      <c r="GB73" s="101"/>
      <c r="GC73" s="101"/>
      <c r="GD73" s="101"/>
      <c r="GE73" s="101"/>
      <c r="GF73" s="101"/>
      <c r="GG73" s="101"/>
      <c r="GH73" s="101"/>
      <c r="GI73" s="101"/>
      <c r="GJ73" s="101"/>
      <c r="GK73" s="101"/>
      <c r="GL73" s="101"/>
      <c r="GM73" s="101"/>
      <c r="GN73" s="101"/>
      <c r="GO73" s="101"/>
      <c r="GP73" s="101"/>
      <c r="GQ73" s="101"/>
      <c r="GR73" s="101"/>
      <c r="GS73" s="101"/>
      <c r="GT73" s="101"/>
      <c r="GU73" s="101"/>
      <c r="GV73" s="101"/>
      <c r="GW73" s="101"/>
      <c r="GX73" s="101"/>
      <c r="GY73" s="101"/>
      <c r="GZ73" s="101"/>
      <c r="HA73" s="101"/>
      <c r="HB73" s="101"/>
      <c r="HC73" s="101"/>
      <c r="HD73" s="101"/>
      <c r="HE73" s="101"/>
    </row>
    <row r="74" spans="2:213" ht="26.25">
      <c r="B74" s="104"/>
      <c r="C74" s="107"/>
      <c r="D74" s="107"/>
      <c r="E74" s="107"/>
      <c r="F74" s="107"/>
      <c r="G74" s="107"/>
      <c r="H74" s="107"/>
      <c r="I74" s="107"/>
      <c r="J74" s="107"/>
      <c r="K74" s="107"/>
      <c r="L74" s="105"/>
      <c r="M74" s="105"/>
      <c r="N74" s="105"/>
      <c r="O74" s="105"/>
      <c r="P74" s="105"/>
      <c r="Q74" s="105"/>
      <c r="R74" s="105"/>
      <c r="S74" s="105"/>
      <c r="T74" s="105"/>
      <c r="U74" s="305"/>
      <c r="V74" s="106"/>
      <c r="W74" s="288"/>
      <c r="X74" s="106"/>
      <c r="Y74" s="106"/>
      <c r="Z74" s="106"/>
      <c r="AA74" s="106"/>
      <c r="AB74" s="106"/>
      <c r="AC74" s="106"/>
      <c r="AD74" s="106"/>
      <c r="AE74" s="106"/>
      <c r="AF74" s="106"/>
      <c r="AG74" s="106"/>
      <c r="AH74" s="106"/>
      <c r="AI74" s="106"/>
      <c r="AJ74" s="106"/>
      <c r="AK74" s="106"/>
      <c r="AL74" s="106"/>
      <c r="AM74" s="106"/>
      <c r="AN74" s="106"/>
      <c r="AO74" s="106"/>
      <c r="AP74" s="106"/>
      <c r="AQ74" s="106"/>
      <c r="AR74" s="106"/>
      <c r="AS74" s="106"/>
      <c r="AT74" s="106"/>
      <c r="AU74" s="106"/>
      <c r="AV74" s="106"/>
      <c r="AW74" s="106"/>
      <c r="AX74" s="106"/>
      <c r="AY74" s="106"/>
      <c r="AZ74" s="106"/>
      <c r="BA74" s="106"/>
      <c r="BB74" s="106"/>
      <c r="BC74" s="106"/>
      <c r="BD74" s="106"/>
      <c r="BE74" s="106"/>
      <c r="BF74" s="106"/>
      <c r="BG74" s="306"/>
      <c r="BH74" s="306"/>
      <c r="BI74" s="306"/>
      <c r="BJ74" s="305"/>
      <c r="BK74" s="305"/>
      <c r="BL74" s="305"/>
      <c r="BM74" s="305"/>
      <c r="BN74" s="106"/>
      <c r="BO74" s="106"/>
      <c r="BP74" s="106"/>
      <c r="BQ74" s="106"/>
      <c r="BR74" s="126"/>
      <c r="BS74" s="126"/>
      <c r="BT74" s="377" t="s">
        <v>464</v>
      </c>
      <c r="BU74" s="378">
        <f>IF(ISERROR(FIND(TYPOLOGY,BZ7)),IF(ISERROR(FIND(TYPOLOGY,BZ8)),0,CA8),CA7)</f>
        <v>144</v>
      </c>
      <c r="BV74" s="377" t="e">
        <f>IF(BU74=0, "Target N/A",IF($G$32&lt;BU74,"Scheme meets target", "Scheme does not meet target"))</f>
        <v>#DIV/0!</v>
      </c>
      <c r="BW74" s="566"/>
      <c r="BX74" s="126"/>
      <c r="BY74" s="126"/>
      <c r="BZ74" s="126"/>
      <c r="CA74" s="106"/>
      <c r="CB74" s="106"/>
      <c r="CC74" s="106"/>
      <c r="CD74" s="106"/>
      <c r="CE74" s="106"/>
      <c r="CF74" s="106"/>
      <c r="CG74" s="106"/>
      <c r="CH74" s="106"/>
      <c r="CI74" s="106"/>
      <c r="CJ74" s="106"/>
      <c r="CK74" s="106"/>
      <c r="CL74" s="106"/>
      <c r="CM74" s="106"/>
      <c r="CN74" s="106"/>
      <c r="CO74" s="106"/>
      <c r="CP74" s="106"/>
      <c r="CQ74" s="106"/>
      <c r="CR74" s="106"/>
      <c r="CS74" s="106"/>
      <c r="CT74" s="106"/>
      <c r="CU74" s="106"/>
      <c r="CV74" s="106"/>
      <c r="CW74" s="106"/>
      <c r="CX74" s="106"/>
      <c r="CY74" s="106"/>
      <c r="CZ74" s="106"/>
      <c r="DA74" s="106"/>
      <c r="DB74" s="106"/>
      <c r="DC74" s="106"/>
      <c r="DD74" s="106"/>
      <c r="DE74" s="106"/>
      <c r="DF74" s="106"/>
      <c r="DG74" s="106"/>
      <c r="DH74" s="106"/>
      <c r="DI74" s="106"/>
      <c r="DJ74" s="106"/>
      <c r="DK74" s="106"/>
      <c r="DL74" s="106"/>
      <c r="DM74" s="106"/>
      <c r="DN74" s="106"/>
      <c r="DO74" s="106"/>
      <c r="DP74" s="106"/>
      <c r="DQ74" s="106"/>
      <c r="DR74" s="106"/>
      <c r="DS74" s="106"/>
      <c r="DT74" s="106"/>
      <c r="DU74" s="106"/>
      <c r="DV74" s="106"/>
      <c r="DW74" s="106"/>
      <c r="DX74" s="106"/>
      <c r="DY74" s="106"/>
      <c r="DZ74" s="106"/>
      <c r="EA74" s="106"/>
      <c r="EB74" s="106"/>
      <c r="EC74" s="106"/>
      <c r="ED74" s="106"/>
      <c r="EE74" s="106"/>
      <c r="EF74" s="106"/>
      <c r="EG74" s="106"/>
      <c r="EH74" s="106"/>
      <c r="EI74" s="106"/>
      <c r="EJ74" s="106"/>
      <c r="EK74" s="106"/>
      <c r="EL74" s="106"/>
      <c r="EM74" s="106"/>
      <c r="EN74" s="106"/>
      <c r="EO74" s="106"/>
      <c r="EP74" s="106"/>
      <c r="EQ74" s="106"/>
      <c r="ER74" s="106"/>
      <c r="ES74" s="106"/>
      <c r="ET74" s="102"/>
      <c r="EU74" s="102"/>
      <c r="EV74" s="102"/>
      <c r="EW74" s="102"/>
      <c r="EX74" s="102"/>
      <c r="EY74" s="102"/>
      <c r="EZ74" s="102"/>
      <c r="FA74" s="102"/>
      <c r="FB74" s="102"/>
      <c r="FC74" s="102"/>
      <c r="FD74" s="102"/>
      <c r="FE74" s="102"/>
      <c r="FF74" s="102"/>
      <c r="FG74" s="102"/>
      <c r="FH74" s="102"/>
      <c r="FI74" s="102"/>
      <c r="FJ74" s="101"/>
      <c r="FK74" s="101"/>
      <c r="FL74" s="101"/>
      <c r="FM74" s="101"/>
      <c r="FN74" s="101"/>
      <c r="FO74" s="101"/>
      <c r="FP74" s="101"/>
      <c r="FQ74" s="101"/>
      <c r="FR74" s="101"/>
      <c r="FS74" s="101"/>
      <c r="FT74" s="101"/>
      <c r="FU74" s="101"/>
      <c r="FV74" s="101"/>
      <c r="FW74" s="101"/>
      <c r="FX74" s="101"/>
      <c r="FY74" s="101"/>
      <c r="FZ74" s="101"/>
      <c r="GA74" s="101"/>
      <c r="GB74" s="101"/>
      <c r="GC74" s="101"/>
      <c r="GD74" s="101"/>
      <c r="GE74" s="101"/>
      <c r="GF74" s="101"/>
      <c r="GG74" s="101"/>
      <c r="GH74" s="101"/>
      <c r="GI74" s="101"/>
      <c r="GJ74" s="101"/>
      <c r="GK74" s="101"/>
      <c r="GL74" s="101"/>
      <c r="GM74" s="101"/>
      <c r="GN74" s="101"/>
      <c r="GO74" s="101"/>
      <c r="GP74" s="101"/>
      <c r="GQ74" s="101"/>
      <c r="GR74" s="101"/>
      <c r="GS74" s="101"/>
      <c r="GT74" s="101"/>
      <c r="GU74" s="101"/>
      <c r="GV74" s="101"/>
      <c r="GW74" s="101"/>
      <c r="GX74" s="101"/>
      <c r="GY74" s="101"/>
      <c r="GZ74" s="101"/>
      <c r="HA74" s="101"/>
      <c r="HB74" s="101"/>
      <c r="HC74" s="101"/>
      <c r="HD74" s="101"/>
      <c r="HE74" s="101"/>
    </row>
    <row r="75" spans="2:213" ht="26.25">
      <c r="B75" s="104"/>
      <c r="C75" s="107"/>
      <c r="D75" s="107"/>
      <c r="E75" s="107"/>
      <c r="F75" s="107"/>
      <c r="G75" s="107"/>
      <c r="H75" s="107"/>
      <c r="I75" s="107"/>
      <c r="J75" s="107"/>
      <c r="K75" s="107"/>
      <c r="L75" s="105"/>
      <c r="M75" s="105"/>
      <c r="N75" s="105"/>
      <c r="O75" s="105"/>
      <c r="P75" s="105"/>
      <c r="Q75" s="105"/>
      <c r="R75" s="105"/>
      <c r="S75" s="105"/>
      <c r="T75" s="105"/>
      <c r="U75" s="305"/>
      <c r="V75" s="106"/>
      <c r="W75" s="288"/>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306"/>
      <c r="BH75" s="306"/>
      <c r="BI75" s="306"/>
      <c r="BJ75" s="305"/>
      <c r="BK75" s="305"/>
      <c r="BL75" s="305"/>
      <c r="BM75" s="305"/>
      <c r="BN75" s="106"/>
      <c r="BO75" s="106"/>
      <c r="BP75" s="106"/>
      <c r="BQ75" s="106"/>
      <c r="BR75" s="126"/>
      <c r="BS75" s="126"/>
      <c r="BT75" s="377" t="s">
        <v>465</v>
      </c>
      <c r="BU75" s="378">
        <f>IFERROR(VLOOKUP(TYPOLOGY,$BZ$9:$CA$11,2,FALSE),0)</f>
        <v>0</v>
      </c>
      <c r="BV75" s="377" t="str">
        <f>IF(BU75=0, "Target N/A",IF($G$32&lt;BU75,"Scheme meets target", "Scheme does not meet target"))</f>
        <v>Target N/A</v>
      </c>
      <c r="BW75" s="566"/>
      <c r="BX75" s="126"/>
      <c r="BY75" s="126"/>
      <c r="BZ75" s="126"/>
      <c r="CA75" s="106"/>
      <c r="CB75" s="106"/>
      <c r="CC75" s="106"/>
      <c r="CD75" s="106"/>
      <c r="CE75" s="106"/>
      <c r="CF75" s="106"/>
      <c r="CG75" s="106"/>
      <c r="CH75" s="106"/>
      <c r="CI75" s="106"/>
      <c r="CJ75" s="106"/>
      <c r="CK75" s="106"/>
      <c r="CL75" s="106"/>
      <c r="CM75" s="106"/>
      <c r="CN75" s="106"/>
      <c r="CO75" s="106"/>
      <c r="CP75" s="106"/>
      <c r="CQ75" s="106"/>
      <c r="CR75" s="106"/>
      <c r="CS75" s="106"/>
      <c r="CT75" s="106"/>
      <c r="CU75" s="106"/>
      <c r="CV75" s="106"/>
      <c r="CW75" s="106"/>
      <c r="CX75" s="106"/>
      <c r="CY75" s="106"/>
      <c r="CZ75" s="106"/>
      <c r="DA75" s="106"/>
      <c r="DB75" s="106"/>
      <c r="DC75" s="106"/>
      <c r="DD75" s="106"/>
      <c r="DE75" s="106"/>
      <c r="DF75" s="106"/>
      <c r="DG75" s="106"/>
      <c r="DH75" s="106"/>
      <c r="DI75" s="106"/>
      <c r="DJ75" s="106"/>
      <c r="DK75" s="106"/>
      <c r="DL75" s="106"/>
      <c r="DM75" s="106"/>
      <c r="DN75" s="106"/>
      <c r="DO75" s="106"/>
      <c r="DP75" s="106"/>
      <c r="DQ75" s="106"/>
      <c r="DR75" s="106"/>
      <c r="DS75" s="106"/>
      <c r="DT75" s="106"/>
      <c r="DU75" s="106"/>
      <c r="DV75" s="106"/>
      <c r="DW75" s="106"/>
      <c r="DX75" s="106"/>
      <c r="DY75" s="106"/>
      <c r="DZ75" s="106"/>
      <c r="EA75" s="106"/>
      <c r="EB75" s="106"/>
      <c r="EC75" s="106"/>
      <c r="ED75" s="106"/>
      <c r="EE75" s="106"/>
      <c r="EF75" s="106"/>
      <c r="EG75" s="106"/>
      <c r="EH75" s="106"/>
      <c r="EI75" s="106"/>
      <c r="EJ75" s="106"/>
      <c r="EK75" s="106"/>
      <c r="EL75" s="106"/>
      <c r="EM75" s="106"/>
      <c r="EN75" s="106"/>
      <c r="EO75" s="106"/>
      <c r="EP75" s="106"/>
      <c r="EQ75" s="106"/>
      <c r="ER75" s="106"/>
      <c r="ES75" s="106"/>
      <c r="ET75" s="102"/>
      <c r="EU75" s="102"/>
      <c r="EV75" s="102"/>
      <c r="EW75" s="102"/>
      <c r="EX75" s="102"/>
      <c r="EY75" s="102"/>
      <c r="EZ75" s="102"/>
      <c r="FA75" s="102"/>
      <c r="FB75" s="102"/>
      <c r="FC75" s="102"/>
      <c r="FD75" s="102"/>
      <c r="FE75" s="102"/>
      <c r="FF75" s="102"/>
      <c r="FG75" s="102"/>
      <c r="FH75" s="102"/>
      <c r="FI75" s="102"/>
      <c r="FJ75" s="101"/>
      <c r="FK75" s="101"/>
      <c r="FL75" s="101"/>
      <c r="FM75" s="101"/>
      <c r="FN75" s="101"/>
      <c r="FO75" s="101"/>
      <c r="FP75" s="101"/>
      <c r="FQ75" s="101"/>
      <c r="FR75" s="101"/>
      <c r="FS75" s="101"/>
      <c r="FT75" s="101"/>
      <c r="FU75" s="101"/>
      <c r="FV75" s="101"/>
      <c r="FW75" s="101"/>
      <c r="FX75" s="101"/>
      <c r="FY75" s="101"/>
      <c r="FZ75" s="101"/>
      <c r="GA75" s="101"/>
      <c r="GB75" s="101"/>
      <c r="GC75" s="101"/>
      <c r="GD75" s="101"/>
      <c r="GE75" s="101"/>
      <c r="GF75" s="101"/>
      <c r="GG75" s="101"/>
      <c r="GH75" s="101"/>
      <c r="GI75" s="101"/>
      <c r="GJ75" s="101"/>
      <c r="GK75" s="101"/>
      <c r="GL75" s="101"/>
      <c r="GM75" s="101"/>
      <c r="GN75" s="101"/>
      <c r="GO75" s="101"/>
      <c r="GP75" s="101"/>
      <c r="GQ75" s="101"/>
      <c r="GR75" s="101"/>
      <c r="GS75" s="101"/>
      <c r="GT75" s="101"/>
      <c r="GU75" s="101"/>
      <c r="GV75" s="101"/>
      <c r="GW75" s="101"/>
      <c r="GX75" s="101"/>
      <c r="GY75" s="101"/>
      <c r="GZ75" s="101"/>
      <c r="HA75" s="101"/>
      <c r="HB75" s="101"/>
      <c r="HC75" s="101"/>
      <c r="HD75" s="101"/>
      <c r="HE75" s="101"/>
    </row>
    <row r="76" spans="2:213">
      <c r="B76" s="104"/>
      <c r="C76" s="107"/>
      <c r="D76" s="107"/>
      <c r="E76" s="107"/>
      <c r="F76" s="107"/>
      <c r="G76" s="107"/>
      <c r="H76" s="107"/>
      <c r="I76" s="107"/>
      <c r="J76" s="107"/>
      <c r="K76" s="107"/>
      <c r="L76" s="105"/>
      <c r="M76" s="105"/>
      <c r="N76" s="105"/>
      <c r="O76" s="105"/>
      <c r="P76" s="105"/>
      <c r="Q76" s="105"/>
      <c r="R76" s="105"/>
      <c r="S76" s="105"/>
      <c r="T76" s="105"/>
      <c r="U76" s="305"/>
      <c r="V76" s="106"/>
      <c r="W76" s="288"/>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306"/>
      <c r="BH76" s="306"/>
      <c r="BI76" s="306"/>
      <c r="BJ76" s="305"/>
      <c r="BK76" s="305"/>
      <c r="BL76" s="305"/>
      <c r="BM76" s="305"/>
      <c r="BN76" s="106"/>
      <c r="BO76" s="106"/>
      <c r="BP76" s="106"/>
      <c r="BQ76" s="106"/>
      <c r="BR76" s="126"/>
      <c r="BS76" s="126"/>
      <c r="BT76" s="126"/>
      <c r="BU76" s="127"/>
      <c r="BV76" s="126"/>
      <c r="BW76" s="126"/>
      <c r="BX76" s="126"/>
      <c r="BY76" s="126"/>
      <c r="BZ76" s="126"/>
      <c r="CA76" s="106"/>
      <c r="CB76" s="106"/>
      <c r="CC76" s="106"/>
      <c r="CD76" s="106"/>
      <c r="CE76" s="106"/>
      <c r="CF76" s="106"/>
      <c r="CG76" s="106"/>
      <c r="CH76" s="106"/>
      <c r="CI76" s="106"/>
      <c r="CJ76" s="106"/>
      <c r="CK76" s="106"/>
      <c r="CL76" s="106"/>
      <c r="CM76" s="106"/>
      <c r="CN76" s="106"/>
      <c r="CO76" s="106"/>
      <c r="CP76" s="106"/>
      <c r="CQ76" s="106"/>
      <c r="CR76" s="106"/>
      <c r="CS76" s="106"/>
      <c r="CT76" s="106"/>
      <c r="CU76" s="106"/>
      <c r="CV76" s="106"/>
      <c r="CW76" s="106"/>
      <c r="CX76" s="106"/>
      <c r="CY76" s="106"/>
      <c r="CZ76" s="106"/>
      <c r="DA76" s="106"/>
      <c r="DB76" s="106"/>
      <c r="DC76" s="106"/>
      <c r="DD76" s="106"/>
      <c r="DE76" s="106"/>
      <c r="DF76" s="106"/>
      <c r="DG76" s="106"/>
      <c r="DH76" s="106"/>
      <c r="DI76" s="106"/>
      <c r="DJ76" s="106"/>
      <c r="DK76" s="106"/>
      <c r="DL76" s="106"/>
      <c r="DM76" s="106"/>
      <c r="DN76" s="106"/>
      <c r="DO76" s="106"/>
      <c r="DP76" s="106"/>
      <c r="DQ76" s="106"/>
      <c r="DR76" s="106"/>
      <c r="DS76" s="106"/>
      <c r="DT76" s="106"/>
      <c r="DU76" s="106"/>
      <c r="DV76" s="106"/>
      <c r="DW76" s="106"/>
      <c r="DX76" s="106"/>
      <c r="DY76" s="106"/>
      <c r="DZ76" s="106"/>
      <c r="EA76" s="106"/>
      <c r="EB76" s="106"/>
      <c r="EC76" s="106"/>
      <c r="ED76" s="106"/>
      <c r="EE76" s="106"/>
      <c r="EF76" s="106"/>
      <c r="EG76" s="106"/>
      <c r="EH76" s="106"/>
      <c r="EI76" s="106"/>
      <c r="EJ76" s="106"/>
      <c r="EK76" s="106"/>
      <c r="EL76" s="106"/>
      <c r="EM76" s="106"/>
      <c r="EN76" s="106"/>
      <c r="EO76" s="106"/>
      <c r="EP76" s="106"/>
      <c r="EQ76" s="106"/>
      <c r="ER76" s="106"/>
      <c r="ES76" s="106"/>
      <c r="ET76" s="102"/>
      <c r="EU76" s="102"/>
      <c r="EV76" s="102"/>
      <c r="EW76" s="102"/>
      <c r="EX76" s="102"/>
      <c r="EY76" s="102"/>
      <c r="EZ76" s="102"/>
      <c r="FA76" s="102"/>
      <c r="FB76" s="102"/>
      <c r="FC76" s="102"/>
      <c r="FD76" s="102"/>
      <c r="FE76" s="102"/>
      <c r="FF76" s="102"/>
      <c r="FG76" s="102"/>
      <c r="FH76" s="102"/>
      <c r="FI76" s="102"/>
      <c r="FJ76" s="101"/>
      <c r="FK76" s="101"/>
      <c r="FL76" s="101"/>
      <c r="FM76" s="101"/>
      <c r="FN76" s="101"/>
      <c r="FO76" s="101"/>
      <c r="FP76" s="101"/>
      <c r="FQ76" s="101"/>
      <c r="FR76" s="101"/>
      <c r="FS76" s="101"/>
      <c r="FT76" s="101"/>
      <c r="FU76" s="101"/>
      <c r="FV76" s="101"/>
      <c r="FW76" s="101"/>
      <c r="FX76" s="101"/>
      <c r="FY76" s="101"/>
      <c r="FZ76" s="101"/>
      <c r="GA76" s="101"/>
      <c r="GB76" s="101"/>
      <c r="GC76" s="101"/>
      <c r="GD76" s="101"/>
      <c r="GE76" s="101"/>
      <c r="GF76" s="101"/>
      <c r="GG76" s="101"/>
      <c r="GH76" s="101"/>
      <c r="GI76" s="101"/>
      <c r="GJ76" s="101"/>
      <c r="GK76" s="101"/>
      <c r="GL76" s="101"/>
      <c r="GM76" s="101"/>
      <c r="GN76" s="101"/>
      <c r="GO76" s="101"/>
      <c r="GP76" s="101"/>
      <c r="GQ76" s="101"/>
      <c r="GR76" s="101"/>
      <c r="GS76" s="101"/>
      <c r="GT76" s="101"/>
      <c r="GU76" s="101"/>
      <c r="GV76" s="101"/>
      <c r="GW76" s="101"/>
      <c r="GX76" s="101"/>
      <c r="GY76" s="101"/>
      <c r="GZ76" s="101"/>
      <c r="HA76" s="101"/>
      <c r="HB76" s="101"/>
      <c r="HC76" s="101"/>
      <c r="HD76" s="101"/>
      <c r="HE76" s="101"/>
    </row>
    <row r="77" spans="2:213" ht="20.25">
      <c r="B77" s="104"/>
      <c r="C77" s="107"/>
      <c r="D77" s="107"/>
      <c r="E77" s="107"/>
      <c r="F77" s="109"/>
      <c r="G77" s="109"/>
      <c r="H77" s="109"/>
      <c r="I77" s="109"/>
      <c r="J77" s="107"/>
      <c r="K77" s="107"/>
      <c r="L77" s="105"/>
      <c r="M77" s="105"/>
      <c r="N77" s="105"/>
      <c r="O77" s="105"/>
      <c r="P77" s="105"/>
      <c r="Q77" s="105"/>
      <c r="R77" s="105"/>
      <c r="S77" s="105"/>
      <c r="T77" s="105"/>
      <c r="U77" s="305"/>
      <c r="V77" s="106"/>
      <c r="W77" s="288"/>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c r="AX77" s="106"/>
      <c r="AY77" s="106"/>
      <c r="AZ77" s="106"/>
      <c r="BA77" s="106"/>
      <c r="BB77" s="106"/>
      <c r="BC77" s="106"/>
      <c r="BD77" s="106"/>
      <c r="BE77" s="106"/>
      <c r="BF77" s="106"/>
      <c r="BG77" s="306"/>
      <c r="BH77" s="306"/>
      <c r="BI77" s="306"/>
      <c r="BJ77" s="305"/>
      <c r="BK77" s="305"/>
      <c r="BL77" s="305"/>
      <c r="BM77" s="305"/>
      <c r="BN77" s="106"/>
      <c r="BO77" s="106"/>
      <c r="BP77" s="106"/>
      <c r="BQ77" s="106"/>
      <c r="BR77" s="126"/>
      <c r="BS77" s="126"/>
      <c r="BT77" s="126"/>
      <c r="BU77" s="127"/>
      <c r="BV77" s="126"/>
      <c r="BW77" s="126"/>
      <c r="BX77" s="126"/>
      <c r="BY77" s="126"/>
      <c r="BZ77" s="126"/>
      <c r="CA77" s="106"/>
      <c r="CB77" s="106"/>
      <c r="CC77" s="106"/>
      <c r="CD77" s="106"/>
      <c r="CE77" s="106"/>
      <c r="CF77" s="106"/>
      <c r="CG77" s="106"/>
      <c r="CH77" s="106"/>
      <c r="CI77" s="106"/>
      <c r="CJ77" s="106"/>
      <c r="CK77" s="106"/>
      <c r="CL77" s="106"/>
      <c r="CM77" s="106"/>
      <c r="CN77" s="106"/>
      <c r="CO77" s="106"/>
      <c r="CP77" s="106"/>
      <c r="CQ77" s="106"/>
      <c r="CR77" s="106"/>
      <c r="CS77" s="106"/>
      <c r="CT77" s="106"/>
      <c r="CU77" s="106"/>
      <c r="CV77" s="106"/>
      <c r="CW77" s="106"/>
      <c r="CX77" s="106"/>
      <c r="CY77" s="106"/>
      <c r="CZ77" s="106"/>
      <c r="DA77" s="106"/>
      <c r="DB77" s="106"/>
      <c r="DC77" s="106"/>
      <c r="DD77" s="106"/>
      <c r="DE77" s="106"/>
      <c r="DF77" s="106"/>
      <c r="DG77" s="106"/>
      <c r="DH77" s="106"/>
      <c r="DI77" s="106"/>
      <c r="DJ77" s="106"/>
      <c r="DK77" s="106"/>
      <c r="DL77" s="106"/>
      <c r="DM77" s="106"/>
      <c r="DN77" s="106"/>
      <c r="DO77" s="106"/>
      <c r="DP77" s="106"/>
      <c r="DQ77" s="106"/>
      <c r="DR77" s="106"/>
      <c r="DS77" s="106"/>
      <c r="DT77" s="106"/>
      <c r="DU77" s="106"/>
      <c r="DV77" s="106"/>
      <c r="DW77" s="106"/>
      <c r="DX77" s="106"/>
      <c r="DY77" s="106"/>
      <c r="DZ77" s="106"/>
      <c r="EA77" s="106"/>
      <c r="EB77" s="106"/>
      <c r="EC77" s="106"/>
      <c r="ED77" s="106"/>
      <c r="EE77" s="106"/>
      <c r="EF77" s="106"/>
      <c r="EG77" s="106"/>
      <c r="EH77" s="106"/>
      <c r="EI77" s="106"/>
      <c r="EJ77" s="106"/>
      <c r="EK77" s="106"/>
      <c r="EL77" s="106"/>
      <c r="EM77" s="106"/>
      <c r="EN77" s="106"/>
      <c r="EO77" s="106"/>
      <c r="EP77" s="106"/>
      <c r="EQ77" s="106"/>
      <c r="ER77" s="106"/>
      <c r="ES77" s="106"/>
      <c r="ET77" s="102"/>
      <c r="EU77" s="102"/>
      <c r="EV77" s="102"/>
      <c r="EW77" s="102"/>
      <c r="EX77" s="102"/>
      <c r="EY77" s="102"/>
      <c r="EZ77" s="102"/>
      <c r="FA77" s="102"/>
      <c r="FB77" s="102"/>
      <c r="FC77" s="102"/>
      <c r="FD77" s="102"/>
      <c r="FE77" s="102"/>
      <c r="FF77" s="102"/>
      <c r="FG77" s="102"/>
      <c r="FH77" s="102"/>
      <c r="FI77" s="102"/>
      <c r="FJ77" s="101"/>
      <c r="FK77" s="101"/>
      <c r="FL77" s="101"/>
      <c r="FM77" s="101"/>
      <c r="FN77" s="101"/>
      <c r="FO77" s="101"/>
      <c r="FP77" s="101"/>
      <c r="FQ77" s="101"/>
      <c r="FR77" s="101"/>
      <c r="FS77" s="101"/>
      <c r="FT77" s="101"/>
      <c r="FU77" s="101"/>
      <c r="FV77" s="101"/>
      <c r="FW77" s="101"/>
      <c r="FX77" s="101"/>
      <c r="FY77" s="101"/>
      <c r="FZ77" s="101"/>
      <c r="GA77" s="101"/>
      <c r="GB77" s="101"/>
      <c r="GC77" s="101"/>
      <c r="GD77" s="101"/>
      <c r="GE77" s="101"/>
      <c r="GF77" s="101"/>
      <c r="GG77" s="101"/>
      <c r="GH77" s="101"/>
      <c r="GI77" s="101"/>
      <c r="GJ77" s="101"/>
      <c r="GK77" s="101"/>
      <c r="GL77" s="101"/>
      <c r="GM77" s="101"/>
      <c r="GN77" s="101"/>
      <c r="GO77" s="101"/>
      <c r="GP77" s="101"/>
      <c r="GQ77" s="101"/>
      <c r="GR77" s="101"/>
      <c r="GS77" s="101"/>
      <c r="GT77" s="101"/>
      <c r="GU77" s="101"/>
      <c r="GV77" s="101"/>
      <c r="GW77" s="101"/>
      <c r="GX77" s="101"/>
      <c r="GY77" s="101"/>
      <c r="GZ77" s="101"/>
      <c r="HA77" s="101"/>
      <c r="HB77" s="101"/>
      <c r="HC77" s="101"/>
      <c r="HD77" s="101"/>
      <c r="HE77" s="101"/>
    </row>
    <row r="78" spans="2:213">
      <c r="B78" s="104"/>
      <c r="C78" s="107"/>
      <c r="D78" s="107"/>
      <c r="E78" s="107"/>
      <c r="F78" s="107"/>
      <c r="G78" s="107"/>
      <c r="H78" s="107"/>
      <c r="I78" s="107"/>
      <c r="J78" s="108"/>
      <c r="K78" s="107"/>
      <c r="L78" s="105"/>
      <c r="M78" s="105"/>
      <c r="N78" s="105"/>
      <c r="O78" s="105"/>
      <c r="P78" s="105"/>
      <c r="Q78" s="105"/>
      <c r="R78" s="105"/>
      <c r="S78" s="105"/>
      <c r="T78" s="105"/>
      <c r="U78" s="305"/>
      <c r="V78" s="106"/>
      <c r="W78" s="288"/>
      <c r="X78" s="106"/>
      <c r="Y78" s="106"/>
      <c r="Z78" s="106"/>
      <c r="AA78" s="106"/>
      <c r="AB78" s="106"/>
      <c r="AC78" s="106"/>
      <c r="AD78" s="106"/>
      <c r="AE78" s="106"/>
      <c r="AF78" s="106"/>
      <c r="AG78" s="106"/>
      <c r="AH78" s="106"/>
      <c r="AI78" s="106"/>
      <c r="AJ78" s="106"/>
      <c r="AK78" s="106"/>
      <c r="AL78" s="106"/>
      <c r="AM78" s="106"/>
      <c r="AN78" s="106"/>
      <c r="AO78" s="106"/>
      <c r="AP78" s="106"/>
      <c r="AQ78" s="106"/>
      <c r="AR78" s="106"/>
      <c r="AS78" s="106"/>
      <c r="AT78" s="106"/>
      <c r="AU78" s="106"/>
      <c r="AV78" s="106"/>
      <c r="AW78" s="106"/>
      <c r="AX78" s="106"/>
      <c r="AY78" s="106"/>
      <c r="AZ78" s="106"/>
      <c r="BA78" s="106"/>
      <c r="BB78" s="106"/>
      <c r="BC78" s="106"/>
      <c r="BD78" s="106"/>
      <c r="BE78" s="106"/>
      <c r="BF78" s="106"/>
      <c r="BG78" s="306"/>
      <c r="BH78" s="306"/>
      <c r="BI78" s="306"/>
      <c r="BJ78" s="305"/>
      <c r="BK78" s="305"/>
      <c r="BL78" s="305"/>
      <c r="BM78" s="305"/>
      <c r="BN78" s="106"/>
      <c r="BO78" s="106"/>
      <c r="BP78" s="106"/>
      <c r="BQ78" s="106"/>
      <c r="BR78" s="126"/>
      <c r="BS78" s="126"/>
      <c r="BT78" s="126"/>
      <c r="BU78" s="127"/>
      <c r="BV78" s="126"/>
      <c r="BW78" s="126"/>
      <c r="BX78" s="126"/>
      <c r="BY78" s="126"/>
      <c r="BZ78" s="126"/>
      <c r="CA78" s="106"/>
      <c r="CB78" s="106"/>
      <c r="CC78" s="106"/>
      <c r="CD78" s="106"/>
      <c r="CE78" s="106"/>
      <c r="CF78" s="106"/>
      <c r="CG78" s="106"/>
      <c r="CH78" s="106"/>
      <c r="CI78" s="106"/>
      <c r="CJ78" s="106"/>
      <c r="CK78" s="106"/>
      <c r="CL78" s="106"/>
      <c r="CM78" s="106"/>
      <c r="CN78" s="106"/>
      <c r="CO78" s="106"/>
      <c r="CP78" s="106"/>
      <c r="CQ78" s="106"/>
      <c r="CR78" s="106"/>
      <c r="CS78" s="106"/>
      <c r="CT78" s="106"/>
      <c r="CU78" s="106"/>
      <c r="CV78" s="106"/>
      <c r="CW78" s="106"/>
      <c r="CX78" s="106"/>
      <c r="CY78" s="106"/>
      <c r="CZ78" s="106"/>
      <c r="DA78" s="106"/>
      <c r="DB78" s="106"/>
      <c r="DC78" s="106"/>
      <c r="DD78" s="106"/>
      <c r="DE78" s="106"/>
      <c r="DF78" s="106"/>
      <c r="DG78" s="106"/>
      <c r="DH78" s="106"/>
      <c r="DI78" s="106"/>
      <c r="DJ78" s="106"/>
      <c r="DK78" s="106"/>
      <c r="DL78" s="106"/>
      <c r="DM78" s="106"/>
      <c r="DN78" s="106"/>
      <c r="DO78" s="106"/>
      <c r="DP78" s="106"/>
      <c r="DQ78" s="106"/>
      <c r="DR78" s="106"/>
      <c r="DS78" s="106"/>
      <c r="DT78" s="106"/>
      <c r="DU78" s="106"/>
      <c r="DV78" s="106"/>
      <c r="DW78" s="106"/>
      <c r="DX78" s="106"/>
      <c r="DY78" s="106"/>
      <c r="DZ78" s="106"/>
      <c r="EA78" s="106"/>
      <c r="EB78" s="106"/>
      <c r="EC78" s="106"/>
      <c r="ED78" s="106"/>
      <c r="EE78" s="106"/>
      <c r="EF78" s="106"/>
      <c r="EG78" s="106"/>
      <c r="EH78" s="106"/>
      <c r="EI78" s="106"/>
      <c r="EJ78" s="106"/>
      <c r="EK78" s="106"/>
      <c r="EL78" s="106"/>
      <c r="EM78" s="106"/>
      <c r="EN78" s="106"/>
      <c r="EO78" s="106"/>
      <c r="EP78" s="106"/>
      <c r="EQ78" s="106"/>
      <c r="ER78" s="106"/>
      <c r="ES78" s="106"/>
      <c r="ET78" s="102"/>
      <c r="EU78" s="102"/>
      <c r="EV78" s="102"/>
      <c r="EW78" s="102"/>
      <c r="EX78" s="102"/>
      <c r="EY78" s="102"/>
      <c r="EZ78" s="102"/>
      <c r="FA78" s="102"/>
      <c r="FB78" s="102"/>
      <c r="FC78" s="102"/>
      <c r="FD78" s="102"/>
      <c r="FE78" s="102"/>
      <c r="FF78" s="102"/>
      <c r="FG78" s="102"/>
      <c r="FH78" s="102"/>
      <c r="FI78" s="102"/>
      <c r="FJ78" s="101"/>
      <c r="FK78" s="101"/>
      <c r="FL78" s="101"/>
      <c r="FM78" s="101"/>
      <c r="FN78" s="101"/>
      <c r="FO78" s="101"/>
      <c r="FP78" s="101"/>
      <c r="FQ78" s="101"/>
      <c r="FR78" s="101"/>
      <c r="FS78" s="101"/>
      <c r="FT78" s="101"/>
      <c r="FU78" s="101"/>
      <c r="FV78" s="101"/>
      <c r="FW78" s="101"/>
      <c r="FX78" s="101"/>
      <c r="FY78" s="101"/>
      <c r="FZ78" s="101"/>
      <c r="GA78" s="101"/>
      <c r="GB78" s="101"/>
      <c r="GC78" s="101"/>
      <c r="GD78" s="101"/>
      <c r="GE78" s="101"/>
      <c r="GF78" s="101"/>
      <c r="GG78" s="101"/>
      <c r="GH78" s="101"/>
      <c r="GI78" s="101"/>
      <c r="GJ78" s="101"/>
      <c r="GK78" s="101"/>
      <c r="GL78" s="101"/>
      <c r="GM78" s="101"/>
      <c r="GN78" s="101"/>
      <c r="GO78" s="101"/>
      <c r="GP78" s="101"/>
      <c r="GQ78" s="101"/>
      <c r="GR78" s="101"/>
      <c r="GS78" s="101"/>
      <c r="GT78" s="101"/>
      <c r="GU78" s="101"/>
      <c r="GV78" s="101"/>
      <c r="GW78" s="101"/>
      <c r="GX78" s="101"/>
      <c r="GY78" s="101"/>
      <c r="GZ78" s="101"/>
      <c r="HA78" s="101"/>
      <c r="HB78" s="101"/>
      <c r="HC78" s="101"/>
      <c r="HD78" s="101"/>
      <c r="HE78" s="101"/>
    </row>
    <row r="79" spans="2:213" ht="26.25">
      <c r="C79" s="107"/>
      <c r="D79" s="107"/>
      <c r="E79" s="107"/>
      <c r="F79" s="107"/>
      <c r="G79" s="107"/>
      <c r="H79" s="107"/>
      <c r="I79" s="107"/>
      <c r="J79" s="107"/>
      <c r="K79" s="107"/>
      <c r="L79" s="105"/>
      <c r="M79" s="105"/>
      <c r="N79" s="105"/>
      <c r="O79" s="105"/>
      <c r="P79" s="105"/>
      <c r="Q79" s="105"/>
      <c r="R79" s="105"/>
      <c r="S79" s="105"/>
      <c r="T79" s="105"/>
      <c r="U79" s="305"/>
      <c r="V79" s="106"/>
      <c r="W79" s="288"/>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306"/>
      <c r="BH79" s="306"/>
      <c r="BI79" s="306"/>
      <c r="BJ79" s="305"/>
      <c r="BK79" s="305"/>
      <c r="BL79" s="305"/>
      <c r="BM79" s="305"/>
      <c r="BN79" s="106"/>
      <c r="BO79" s="106"/>
      <c r="BP79" s="106"/>
      <c r="BQ79" s="106"/>
      <c r="BR79" s="126"/>
      <c r="BS79" s="126"/>
      <c r="BT79" s="126"/>
      <c r="BU79" s="127"/>
      <c r="BV79" s="126"/>
      <c r="BW79" s="126"/>
      <c r="BX79" s="126"/>
      <c r="BY79" s="126"/>
      <c r="BZ79" s="126"/>
      <c r="CA79" s="106"/>
      <c r="CB79" s="501"/>
      <c r="CC79" s="106"/>
      <c r="CD79" s="106"/>
      <c r="CE79" s="106"/>
      <c r="CF79" s="106"/>
      <c r="CG79" s="106"/>
      <c r="CH79" s="106"/>
      <c r="CI79" s="106"/>
      <c r="CJ79" s="106"/>
      <c r="CK79" s="106"/>
      <c r="CL79" s="106"/>
      <c r="CM79" s="106"/>
      <c r="CN79" s="106"/>
      <c r="CO79" s="106"/>
      <c r="CP79" s="106"/>
      <c r="CQ79" s="106"/>
      <c r="CR79" s="106"/>
      <c r="CS79" s="106"/>
      <c r="CT79" s="106"/>
      <c r="CU79" s="106"/>
      <c r="CV79" s="106"/>
      <c r="CW79" s="106"/>
      <c r="CX79" s="106"/>
      <c r="CY79" s="106"/>
      <c r="CZ79" s="106"/>
      <c r="DA79" s="106"/>
      <c r="DB79" s="106"/>
      <c r="DC79" s="106"/>
      <c r="DD79" s="106"/>
      <c r="DE79" s="106"/>
      <c r="DF79" s="106"/>
      <c r="DG79" s="106"/>
      <c r="DH79" s="106"/>
      <c r="DI79" s="106"/>
      <c r="DJ79" s="106"/>
      <c r="DK79" s="106"/>
      <c r="DL79" s="106"/>
      <c r="DM79" s="106"/>
      <c r="DN79" s="106"/>
      <c r="DO79" s="106"/>
      <c r="DP79" s="106"/>
      <c r="DQ79" s="106"/>
      <c r="DR79" s="106"/>
      <c r="DS79" s="106"/>
      <c r="DT79" s="106"/>
      <c r="DU79" s="106"/>
      <c r="DV79" s="106"/>
      <c r="DW79" s="106"/>
      <c r="DX79" s="106"/>
      <c r="DY79" s="106"/>
      <c r="DZ79" s="106"/>
      <c r="EA79" s="106"/>
      <c r="EB79" s="106"/>
      <c r="EC79" s="106"/>
      <c r="ED79" s="106"/>
      <c r="EE79" s="106"/>
      <c r="EF79" s="106"/>
      <c r="EG79" s="106"/>
      <c r="EH79" s="106"/>
      <c r="EI79" s="106"/>
      <c r="EJ79" s="106"/>
      <c r="EK79" s="106"/>
      <c r="EL79" s="106"/>
      <c r="EM79" s="106"/>
      <c r="EN79" s="106"/>
      <c r="EO79" s="106"/>
      <c r="EP79" s="106"/>
      <c r="EQ79" s="106"/>
      <c r="ER79" s="106"/>
      <c r="ES79" s="106"/>
      <c r="ET79" s="102"/>
      <c r="EU79" s="102"/>
      <c r="EV79" s="102"/>
      <c r="EW79" s="102"/>
      <c r="EX79" s="102"/>
      <c r="EY79" s="102"/>
      <c r="EZ79" s="102"/>
      <c r="FA79" s="102"/>
      <c r="FB79" s="102"/>
      <c r="FC79" s="102"/>
      <c r="FD79" s="102"/>
      <c r="FE79" s="102"/>
      <c r="FF79" s="102"/>
      <c r="FG79" s="102"/>
      <c r="FH79" s="102"/>
      <c r="FI79" s="102"/>
      <c r="FJ79" s="101"/>
      <c r="FK79" s="101"/>
      <c r="FL79" s="101"/>
      <c r="FM79" s="101"/>
      <c r="FN79" s="101"/>
      <c r="FO79" s="101"/>
      <c r="FP79" s="101"/>
      <c r="FQ79" s="101"/>
      <c r="FR79" s="101"/>
      <c r="FS79" s="101"/>
      <c r="FT79" s="101"/>
      <c r="FU79" s="101"/>
      <c r="FV79" s="101"/>
      <c r="FW79" s="101"/>
      <c r="FX79" s="101"/>
      <c r="FY79" s="101"/>
      <c r="FZ79" s="101"/>
      <c r="GA79" s="101"/>
      <c r="GB79" s="101"/>
      <c r="GC79" s="101"/>
      <c r="GD79" s="101"/>
      <c r="GE79" s="101"/>
      <c r="GF79" s="101"/>
      <c r="GG79" s="101"/>
      <c r="GH79" s="101"/>
      <c r="GI79" s="101"/>
      <c r="GJ79" s="101"/>
      <c r="GK79" s="101"/>
      <c r="GL79" s="101"/>
      <c r="GM79" s="101"/>
      <c r="GN79" s="101"/>
      <c r="GO79" s="101"/>
      <c r="GP79" s="101"/>
      <c r="GQ79" s="101"/>
      <c r="GR79" s="101"/>
      <c r="GS79" s="101"/>
      <c r="GT79" s="101"/>
      <c r="GU79" s="101"/>
      <c r="GV79" s="101"/>
      <c r="GW79" s="101"/>
      <c r="GX79" s="101"/>
      <c r="GY79" s="101"/>
      <c r="GZ79" s="101"/>
      <c r="HA79" s="101"/>
      <c r="HB79" s="101"/>
      <c r="HC79" s="101"/>
      <c r="HD79" s="101"/>
      <c r="HE79" s="101"/>
    </row>
  </sheetData>
  <sheetProtection algorithmName="SHA-512" hashValue="G491eJW8NT5hLleFR/has3EomKxZLe4LjUfKifJNNRJP0HW2nLjXSXn0tdOsc0goaV4cgDXquTjdd/jhQNc/ZA==" saltValue="vSmH/6yd3XXeg5He0ORS4A==" spinCount="100000" sheet="1" objects="1" scenarios="1"/>
  <dataConsolidate/>
  <mergeCells count="7">
    <mergeCell ref="M72:T73"/>
    <mergeCell ref="F3:J3"/>
    <mergeCell ref="AJ6:AL6"/>
    <mergeCell ref="AM6:AP6"/>
    <mergeCell ref="R34:S34"/>
    <mergeCell ref="R35:S35"/>
    <mergeCell ref="M64:T65"/>
  </mergeCells>
  <conditionalFormatting sqref="U6:U27">
    <cfRule type="expression" dxfId="592" priority="42">
      <formula>AND(ISERROR($BJ6),K6&gt;0)</formula>
    </cfRule>
  </conditionalFormatting>
  <conditionalFormatting sqref="BT73:BV73">
    <cfRule type="expression" dxfId="591" priority="36">
      <formula>$BV$73="Scheme meets target"</formula>
    </cfRule>
    <cfRule type="expression" dxfId="590" priority="37">
      <formula>$BV$73="Target N/A"</formula>
    </cfRule>
  </conditionalFormatting>
  <conditionalFormatting sqref="BT74:BV74">
    <cfRule type="expression" dxfId="589" priority="3">
      <formula>$BV$74="Scheme meets target"</formula>
    </cfRule>
    <cfRule type="expression" dxfId="588" priority="35">
      <formula>$BV$74="Target N/A"</formula>
    </cfRule>
  </conditionalFormatting>
  <conditionalFormatting sqref="BT75:BV75">
    <cfRule type="expression" dxfId="587" priority="1">
      <formula>$BV$75="Scheme meets target"</formula>
    </cfRule>
    <cfRule type="expression" dxfId="586" priority="2">
      <formula>$BV$75="Target N/A"</formula>
    </cfRule>
  </conditionalFormatting>
  <conditionalFormatting sqref="M28:T29">
    <cfRule type="expression" dxfId="585" priority="34">
      <formula>M28=0</formula>
    </cfRule>
  </conditionalFormatting>
  <conditionalFormatting sqref="F77:I77">
    <cfRule type="expression" dxfId="584" priority="45">
      <formula>$G$32&lt;=228</formula>
    </cfRule>
    <cfRule type="expression" dxfId="583" priority="46">
      <formula>$G$32&gt;228</formula>
    </cfRule>
  </conditionalFormatting>
  <conditionalFormatting sqref="BM73">
    <cfRule type="expression" dxfId="582" priority="51">
      <formula>$G$32&lt;=144</formula>
    </cfRule>
    <cfRule type="expression" dxfId="581" priority="52">
      <formula>$G$32&gt;144</formula>
    </cfRule>
  </conditionalFormatting>
  <conditionalFormatting sqref="S44:T44 T45">
    <cfRule type="expression" dxfId="580" priority="53">
      <formula>$G$32&gt;=50</formula>
    </cfRule>
  </conditionalFormatting>
  <conditionalFormatting sqref="S46:T46">
    <cfRule type="expression" dxfId="579" priority="54">
      <formula>$G$32&lt;50</formula>
    </cfRule>
    <cfRule type="expression" dxfId="578" priority="55">
      <formula>$G$32&gt;=100</formula>
    </cfRule>
  </conditionalFormatting>
  <conditionalFormatting sqref="S48:T48">
    <cfRule type="expression" dxfId="577" priority="56">
      <formula>$G$32&lt;100</formula>
    </cfRule>
    <cfRule type="expression" dxfId="576" priority="57">
      <formula>$G$32&gt;=150</formula>
    </cfRule>
  </conditionalFormatting>
  <conditionalFormatting sqref="S50:T50">
    <cfRule type="expression" dxfId="575" priority="58">
      <formula>$G$32&lt;150</formula>
    </cfRule>
    <cfRule type="expression" dxfId="574" priority="59">
      <formula>$G$32&gt;=200</formula>
    </cfRule>
  </conditionalFormatting>
  <conditionalFormatting sqref="S52:T52">
    <cfRule type="expression" dxfId="573" priority="60">
      <formula>$G$32&lt;200</formula>
    </cfRule>
    <cfRule type="expression" dxfId="572" priority="61">
      <formula>$G$32&gt;=250</formula>
    </cfRule>
  </conditionalFormatting>
  <conditionalFormatting sqref="S54:T54">
    <cfRule type="expression" dxfId="571" priority="62">
      <formula>$G$32&lt;250</formula>
    </cfRule>
    <cfRule type="expression" dxfId="570" priority="63">
      <formula>$G$32&gt;=300</formula>
    </cfRule>
  </conditionalFormatting>
  <conditionalFormatting sqref="S56:T56">
    <cfRule type="expression" dxfId="569" priority="64">
      <formula>$G$32&lt;300</formula>
    </cfRule>
    <cfRule type="expression" dxfId="568" priority="65">
      <formula>$G$32&gt;=350</formula>
    </cfRule>
  </conditionalFormatting>
  <conditionalFormatting sqref="S58:T58">
    <cfRule type="expression" dxfId="567" priority="66">
      <formula>$G$32&lt;350</formula>
    </cfRule>
    <cfRule type="expression" dxfId="566" priority="67">
      <formula>$G$32&gt;=400</formula>
    </cfRule>
  </conditionalFormatting>
  <conditionalFormatting sqref="S60:T60">
    <cfRule type="expression" dxfId="565" priority="68">
      <formula>$G$32&lt;400</formula>
    </cfRule>
  </conditionalFormatting>
  <conditionalFormatting sqref="D6:D27">
    <cfRule type="expression" dxfId="564" priority="16">
      <formula>OR(C6="Galvanised_profiled_sheet (e.g. decking)",C6="Plate",C6="Granular_Fill", C6="Hot Rolled Galvanised")</formula>
    </cfRule>
  </conditionalFormatting>
  <conditionalFormatting sqref="C6:D27">
    <cfRule type="expression" dxfId="563" priority="15">
      <formula>AND(ISERROR($BJ6),$K6&gt;0)</formula>
    </cfRule>
  </conditionalFormatting>
  <conditionalFormatting sqref="M6:T27">
    <cfRule type="expression" dxfId="562" priority="14">
      <formula>M6=0</formula>
    </cfRule>
  </conditionalFormatting>
  <conditionalFormatting sqref="L6:L27">
    <cfRule type="expression" dxfId="561" priority="8">
      <formula>AND($BL6&gt;0,$BI6="No_Reinforcement")</formula>
    </cfRule>
    <cfRule type="expression" dxfId="560" priority="13">
      <formula>$BI6="No_Reinforcement"</formula>
    </cfRule>
    <cfRule type="expression" dxfId="559" priority="18">
      <formula>$BI6="Reinforcement"</formula>
    </cfRule>
  </conditionalFormatting>
  <conditionalFormatting sqref="H6:H27">
    <cfRule type="expression" dxfId="558" priority="11">
      <formula>$H6="Yes"</formula>
    </cfRule>
  </conditionalFormatting>
  <conditionalFormatting sqref="I6:I27">
    <cfRule type="expression" dxfId="557" priority="6">
      <formula>$H6="No"</formula>
    </cfRule>
    <cfRule type="expression" dxfId="556" priority="12">
      <formula>OR(0&gt;I6,1&lt;I6)</formula>
    </cfRule>
  </conditionalFormatting>
  <conditionalFormatting sqref="G6:I27">
    <cfRule type="expression" dxfId="555" priority="5">
      <formula>ISBLANK($B6)</formula>
    </cfRule>
  </conditionalFormatting>
  <conditionalFormatting sqref="G6:G27">
    <cfRule type="expression" dxfId="554" priority="7">
      <formula>$H6="Yes"</formula>
    </cfRule>
    <cfRule type="expression" dxfId="553" priority="9">
      <formula>$G6&gt;DESIGN_LIFE</formula>
    </cfRule>
    <cfRule type="expression" dxfId="552" priority="10">
      <formula>$G6&lt;&gt;DESIGN_LIFE</formula>
    </cfRule>
  </conditionalFormatting>
  <conditionalFormatting sqref="K6:K27">
    <cfRule type="expression" dxfId="551" priority="4">
      <formula>$K6&lt;0</formula>
    </cfRule>
  </conditionalFormatting>
  <dataValidations count="9">
    <dataValidation type="list" allowBlank="1" showInputMessage="1" showErrorMessage="1" sqref="L29 L6:L27" xr:uid="{64136ACD-C6CD-4CE5-94A6-C0926644D2CF}">
      <formula1>INDIRECT(BI6)</formula1>
    </dataValidation>
    <dataValidation type="list" allowBlank="1" showInputMessage="1" showErrorMessage="1" sqref="E6:E27" xr:uid="{A92F08BB-373D-4711-9E42-0DD5728660BC}">
      <formula1>LST_STR_ELEMENT</formula1>
    </dataValidation>
    <dataValidation type="list" allowBlank="1" showInputMessage="1" showErrorMessage="1" sqref="C6:D27" xr:uid="{DBED9C02-F561-4DFA-886C-6127DA0D5ED3}">
      <formula1>INDIRECT(B6)</formula1>
    </dataValidation>
    <dataValidation type="list" allowBlank="1" showInputMessage="1" showErrorMessage="1" sqref="B6:B27" xr:uid="{5BEB3C27-6C9B-4251-9D24-90F1D6E3823E}">
      <formula1>Material_list</formula1>
    </dataValidation>
    <dataValidation type="list" allowBlank="1" showInputMessage="1" showErrorMessage="1" sqref="J29 J6:J27" xr:uid="{A6374491-2DED-4BEB-A2DB-49AA082594D9}">
      <formula1>LST_MATQUANT</formula1>
    </dataValidation>
    <dataValidation type="list" allowBlank="1" showInputMessage="1" showErrorMessage="1" sqref="H6:H27" xr:uid="{3A475D5D-ADBA-4A8A-9228-D69E968803B3}">
      <formula1>"No, Yes"</formula1>
    </dataValidation>
    <dataValidation type="custom" showInputMessage="1" showErrorMessage="1" error="'Temp Works Waste Rate' only applicable to temporary works._x000a__x000a_'Temp Works Waste Rate' must be between 0 and 100%." sqref="I6:I27" xr:uid="{1130AEFE-5200-48FF-AA15-9514D7958696}">
      <formula1>AND($H6="yes",0&lt;=I6,1&gt;=I6)</formula1>
    </dataValidation>
    <dataValidation type="custom" allowBlank="1" showInputMessage="1" showErrorMessage="1" error="'Component Lifespan' must be less than or equal to the 'Design Life' of the building._x000a__x000a_The 'Design Life' is entered by the user on the 'Project Info' sheet. " sqref="G6:G27" xr:uid="{C6BE5AEF-B3F7-4D10-93E2-3E65732E12BF}">
      <formula1>AND(H6="No",G6&gt;1,G6&lt;=DESIGN_LIFE)</formula1>
    </dataValidation>
    <dataValidation type="custom" allowBlank="1" showInputMessage="1" showErrorMessage="1" error="Material Quantity must not be negative." sqref="K6:K27" xr:uid="{711266FF-E6AA-416C-AC31-7F96CD3A1FCD}">
      <formula1>K6&gt;=0</formula1>
    </dataValidation>
  </dataValidations>
  <printOptions horizontalCentered="1" verticalCentered="1"/>
  <pageMargins left="0.23622047244094491" right="0.23622047244094491" top="0.74803149606299213" bottom="0.74803149606299213" header="0.31496062992125984" footer="0.31496062992125984"/>
  <pageSetup paperSize="8"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01" r:id="rId4" name="Button 1">
              <controlPr defaultSize="0" print="0" autoFill="0" autoPict="0" macro="[0]!PrintPDF" altText="Print Page- PDF">
                <anchor moveWithCells="1">
                  <from>
                    <xdr:col>2</xdr:col>
                    <xdr:colOff>171450</xdr:colOff>
                    <xdr:row>3</xdr:row>
                    <xdr:rowOff>19050</xdr:rowOff>
                  </from>
                  <to>
                    <xdr:col>2</xdr:col>
                    <xdr:colOff>1962150</xdr:colOff>
                    <xdr:row>3</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FBCB079A-E916-4EC5-B048-181222400F03}">
            <xm:f>AND(K6&gt;0,COUNTIF('Custom Data'!$N$16:$N$36,L6)=0)</xm:f>
            <x14:dxf>
              <fill>
                <patternFill>
                  <bgColor rgb="FFFF0000"/>
                </patternFill>
              </fill>
            </x14:dxf>
          </x14:cfRule>
          <xm:sqref>L6:L27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F1AB0-3EA6-4BF9-9015-74EAF3DF575B}">
  <sheetPr codeName="Sheet45">
    <tabColor theme="5"/>
    <pageSetUpPr fitToPage="1"/>
  </sheetPr>
  <dimension ref="A1:HE79"/>
  <sheetViews>
    <sheetView showGridLines="0" zoomScale="70" zoomScaleNormal="70" zoomScaleSheetLayoutView="55" zoomScalePageLayoutView="55" workbookViewId="0">
      <selection activeCell="B6" sqref="B6"/>
    </sheetView>
  </sheetViews>
  <sheetFormatPr defaultColWidth="9" defaultRowHeight="14.25"/>
  <cols>
    <col min="1" max="1" width="2.625" style="104" customWidth="1"/>
    <col min="2" max="2" width="20.75" style="93" customWidth="1"/>
    <col min="3" max="3" width="31.5" style="93" customWidth="1"/>
    <col min="4" max="4" width="39.25" style="93" customWidth="1"/>
    <col min="5" max="5" width="32.125" style="93" customWidth="1"/>
    <col min="6" max="6" width="27.625" style="93" customWidth="1"/>
    <col min="7" max="7" width="18.875" style="93" customWidth="1"/>
    <col min="8" max="8" width="11.25" style="93" customWidth="1"/>
    <col min="9" max="9" width="14.5" style="93" customWidth="1"/>
    <col min="10" max="10" width="20.25" style="93" customWidth="1"/>
    <col min="11" max="11" width="16.625" style="93" customWidth="1"/>
    <col min="12" max="12" width="23.25" style="1" customWidth="1"/>
    <col min="13" max="13" width="23.5" style="1" customWidth="1"/>
    <col min="14" max="19" width="7.75" style="1" customWidth="1"/>
    <col min="20" max="20" width="16.5" style="1" customWidth="1"/>
    <col min="21" max="21" width="19.75" style="246" customWidth="1"/>
    <col min="22" max="22" width="9" style="280" customWidth="1"/>
    <col min="23" max="23" width="5.625" style="279" customWidth="1"/>
    <col min="24" max="24" width="5.375" style="280" customWidth="1"/>
    <col min="25" max="25" width="27.75" style="280" customWidth="1"/>
    <col min="26" max="28" width="9" style="280" customWidth="1"/>
    <col min="29" max="29" width="47.25" style="280" customWidth="1"/>
    <col min="30" max="30" width="9" style="280" customWidth="1"/>
    <col min="31" max="31" width="9.75" style="280" customWidth="1"/>
    <col min="32" max="32" width="9" style="280" customWidth="1"/>
    <col min="33" max="33" width="11.75" style="280" customWidth="1"/>
    <col min="34" max="35" width="9" style="548" customWidth="1"/>
    <col min="36" max="36" width="17.75" style="548" customWidth="1"/>
    <col min="37" max="37" width="9.125" style="548" customWidth="1"/>
    <col min="38" max="38" width="9" style="548" customWidth="1"/>
    <col min="39" max="39" width="17.875" style="548" customWidth="1"/>
    <col min="40" max="40" width="9.75" style="548" customWidth="1"/>
    <col min="41" max="42" width="9.75" style="280" customWidth="1"/>
    <col min="43" max="43" width="9.25" style="280" customWidth="1"/>
    <col min="44" max="44" width="9.5" style="280" customWidth="1"/>
    <col min="45" max="48" width="11.75" style="280" customWidth="1"/>
    <col min="49" max="58" width="9" style="280" customWidth="1"/>
    <col min="59" max="59" width="15.625" style="285" customWidth="1"/>
    <col min="60" max="60" width="56.5" style="545" customWidth="1"/>
    <col min="61" max="61" width="19.25" style="545" customWidth="1"/>
    <col min="62" max="62" width="20.5" style="546" customWidth="1"/>
    <col min="63" max="63" width="16.75" style="546" customWidth="1"/>
    <col min="64" max="64" width="20" style="546" customWidth="1"/>
    <col min="65" max="65" width="13.75" style="546" customWidth="1"/>
    <col min="66" max="67" width="12.625" style="548" customWidth="1"/>
    <col min="68" max="68" width="13.75" style="548" customWidth="1"/>
    <col min="69" max="69" width="15.125" style="548" customWidth="1"/>
    <col min="70" max="70" width="15.5" style="548" customWidth="1"/>
    <col min="71" max="71" width="9" style="548" customWidth="1"/>
    <col min="72" max="72" width="15" style="548" customWidth="1"/>
    <col min="73" max="73" width="26.25" style="544" customWidth="1"/>
    <col min="74" max="74" width="51.25" style="548" customWidth="1"/>
    <col min="75" max="75" width="9" style="548"/>
    <col min="76" max="76" width="23.75" style="548" bestFit="1" customWidth="1"/>
    <col min="77" max="79" width="9" style="100"/>
    <col min="80" max="80" width="83.625" style="548" customWidth="1"/>
    <col min="81" max="149" width="9" style="548"/>
    <col min="150" max="213" width="9" style="100"/>
    <col min="214" max="16384" width="9" style="101"/>
  </cols>
  <sheetData>
    <row r="1" spans="1:213" ht="10.9" customHeight="1" thickBot="1">
      <c r="A1" s="403"/>
      <c r="B1" s="404"/>
      <c r="C1" s="404"/>
      <c r="D1" s="404"/>
      <c r="E1" s="404"/>
      <c r="F1" s="404"/>
      <c r="G1" s="404"/>
      <c r="H1" s="404"/>
      <c r="I1" s="404"/>
      <c r="J1" s="404"/>
      <c r="K1" s="404"/>
      <c r="L1" s="405"/>
      <c r="M1" s="405"/>
      <c r="N1" s="405"/>
      <c r="O1" s="405"/>
      <c r="P1" s="405"/>
      <c r="Q1" s="405"/>
      <c r="R1" s="405"/>
      <c r="S1" s="405"/>
      <c r="T1" s="405"/>
      <c r="U1" s="98"/>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5"/>
      <c r="BH1" s="245"/>
      <c r="BI1" s="245"/>
      <c r="BJ1" s="98"/>
      <c r="BK1" s="98"/>
      <c r="BL1" s="98"/>
      <c r="BM1" s="98"/>
      <c r="BN1" s="244"/>
      <c r="BO1" s="106"/>
      <c r="BP1" s="106"/>
      <c r="BQ1" s="106"/>
      <c r="BR1" s="106"/>
      <c r="BS1" s="244"/>
      <c r="BT1" s="244"/>
      <c r="BU1" s="245"/>
      <c r="BV1" s="244"/>
      <c r="BW1" s="510"/>
      <c r="BX1" s="510"/>
      <c r="BY1" s="510"/>
      <c r="BZ1" s="510"/>
      <c r="CA1" s="510"/>
      <c r="CB1" s="510"/>
      <c r="CC1" s="510"/>
      <c r="CD1" s="510"/>
      <c r="CE1" s="510"/>
      <c r="CF1" s="510"/>
      <c r="CG1" s="510"/>
      <c r="CH1" s="510"/>
      <c r="CI1" s="510"/>
      <c r="CJ1" s="510"/>
      <c r="CK1" s="510"/>
      <c r="CL1" s="510"/>
      <c r="CM1" s="510"/>
      <c r="CN1" s="510"/>
      <c r="CO1" s="510"/>
      <c r="CP1" s="510"/>
      <c r="CQ1" s="510"/>
      <c r="CR1" s="510"/>
      <c r="CS1" s="510"/>
      <c r="CT1" s="569"/>
      <c r="CU1" s="569"/>
      <c r="CV1" s="569"/>
      <c r="CW1" s="569"/>
      <c r="CX1" s="569"/>
      <c r="CY1" s="569"/>
      <c r="CZ1" s="569"/>
      <c r="DA1" s="569"/>
      <c r="DB1" s="569"/>
      <c r="DC1" s="569"/>
      <c r="DD1" s="569"/>
      <c r="DE1" s="569"/>
      <c r="DF1" s="569"/>
      <c r="DG1" s="569"/>
      <c r="DH1" s="569"/>
      <c r="DI1" s="569"/>
      <c r="DJ1" s="569"/>
      <c r="DK1" s="569"/>
      <c r="DL1" s="569"/>
      <c r="DM1" s="569"/>
      <c r="DN1" s="569"/>
      <c r="DO1" s="569"/>
      <c r="DP1" s="569"/>
      <c r="DQ1" s="569"/>
      <c r="DR1" s="569"/>
      <c r="DS1" s="569"/>
      <c r="DT1" s="569"/>
      <c r="DU1" s="569"/>
      <c r="DV1" s="569"/>
      <c r="DW1" s="569"/>
      <c r="DX1" s="569"/>
      <c r="DY1" s="569"/>
      <c r="DZ1" s="569"/>
      <c r="EA1" s="569"/>
      <c r="EB1" s="569"/>
      <c r="EC1" s="569"/>
      <c r="ED1" s="569"/>
      <c r="EE1" s="569"/>
      <c r="EF1" s="569"/>
      <c r="EG1" s="569"/>
      <c r="EH1" s="569"/>
      <c r="EI1" s="569"/>
      <c r="EJ1" s="569"/>
      <c r="EK1" s="569"/>
      <c r="EL1" s="569"/>
      <c r="EM1" s="569"/>
      <c r="EN1" s="569"/>
      <c r="EO1" s="569"/>
      <c r="EP1" s="569"/>
      <c r="EQ1" s="569"/>
      <c r="ER1" s="569"/>
      <c r="ES1" s="569"/>
      <c r="ET1" s="569"/>
      <c r="EU1" s="569"/>
      <c r="EV1" s="569"/>
      <c r="EW1" s="569"/>
      <c r="EX1" s="569"/>
      <c r="EY1" s="569"/>
      <c r="EZ1" s="569"/>
      <c r="FA1" s="569"/>
      <c r="FB1" s="569"/>
      <c r="FC1" s="569"/>
      <c r="FD1" s="569"/>
      <c r="FE1" s="569"/>
      <c r="FF1" s="569"/>
      <c r="FG1" s="569"/>
      <c r="FH1" s="569"/>
      <c r="FI1" s="569"/>
      <c r="FJ1" s="569"/>
      <c r="FK1" s="569"/>
      <c r="FL1" s="569"/>
      <c r="FM1" s="569"/>
      <c r="FN1" s="569"/>
      <c r="FO1" s="569"/>
      <c r="FP1" s="569"/>
      <c r="FQ1" s="569"/>
      <c r="FR1" s="569"/>
      <c r="FS1" s="569"/>
      <c r="FT1" s="569"/>
      <c r="FU1" s="569"/>
      <c r="FV1" s="569"/>
      <c r="FW1" s="569"/>
      <c r="FX1" s="569"/>
      <c r="FY1" s="569"/>
      <c r="FZ1" s="569"/>
      <c r="GA1" s="569"/>
      <c r="GB1" s="569"/>
      <c r="GC1" s="569"/>
      <c r="GD1" s="569"/>
      <c r="GE1" s="569"/>
      <c r="GF1" s="569"/>
      <c r="GG1" s="569"/>
      <c r="GH1" s="569"/>
      <c r="GI1" s="569"/>
      <c r="GJ1" s="569"/>
      <c r="GK1" s="569"/>
      <c r="GL1" s="569"/>
      <c r="GM1" s="569"/>
      <c r="GN1" s="569"/>
      <c r="GO1" s="569"/>
      <c r="GP1" s="569"/>
      <c r="GQ1" s="101"/>
      <c r="GR1" s="101"/>
      <c r="GS1" s="101"/>
      <c r="GT1" s="101"/>
      <c r="GU1" s="101"/>
      <c r="GV1" s="101"/>
      <c r="GW1" s="101"/>
      <c r="GX1" s="101"/>
      <c r="GY1" s="101"/>
      <c r="GZ1" s="101"/>
      <c r="HA1" s="101"/>
      <c r="HB1" s="101"/>
      <c r="HC1" s="101"/>
      <c r="HD1" s="101"/>
      <c r="HE1" s="101"/>
    </row>
    <row r="2" spans="1:213" s="102" customFormat="1">
      <c r="A2" s="403"/>
      <c r="B2" s="93"/>
      <c r="C2" s="93"/>
      <c r="D2" s="93"/>
      <c r="E2" s="93"/>
      <c r="F2" s="93"/>
      <c r="G2" s="93"/>
      <c r="H2" s="93"/>
      <c r="I2" s="93"/>
      <c r="J2" s="93"/>
      <c r="K2" s="107"/>
      <c r="L2" s="105"/>
      <c r="M2" s="105"/>
      <c r="N2" s="105"/>
      <c r="O2" s="105"/>
      <c r="P2" s="105"/>
      <c r="Q2" s="105"/>
      <c r="R2" s="105"/>
      <c r="S2" s="105"/>
      <c r="T2" s="105"/>
      <c r="U2" s="305"/>
      <c r="V2" s="244"/>
      <c r="W2" s="244"/>
      <c r="X2" s="244"/>
      <c r="Y2" s="244"/>
      <c r="Z2" s="244"/>
      <c r="AA2" s="244"/>
      <c r="AB2" s="244"/>
      <c r="AC2" s="244"/>
      <c r="AD2" s="244"/>
      <c r="AE2" s="244"/>
      <c r="AF2" s="244"/>
      <c r="AG2" s="244"/>
      <c r="AH2" s="244"/>
      <c r="AI2" s="244"/>
      <c r="AJ2" s="244"/>
      <c r="AK2" s="244"/>
      <c r="AL2" s="244"/>
      <c r="AM2" s="244"/>
      <c r="AN2" s="244"/>
      <c r="AO2" s="244"/>
      <c r="AP2" s="244"/>
      <c r="AQ2" s="244"/>
      <c r="AR2" s="244"/>
      <c r="AS2" s="244"/>
      <c r="AT2" s="244"/>
      <c r="AU2" s="244"/>
      <c r="AV2" s="244"/>
      <c r="AW2" s="244"/>
      <c r="AX2" s="244"/>
      <c r="AY2" s="244"/>
      <c r="AZ2" s="244"/>
      <c r="BA2" s="244"/>
      <c r="BB2" s="244"/>
      <c r="BC2" s="244"/>
      <c r="BD2" s="244"/>
      <c r="BE2" s="244"/>
      <c r="BF2" s="244"/>
      <c r="BG2" s="245"/>
      <c r="BH2" s="245"/>
      <c r="BI2" s="245"/>
      <c r="BJ2" s="98"/>
      <c r="BK2" s="98"/>
      <c r="BL2" s="98"/>
      <c r="BM2" s="98"/>
      <c r="BN2" s="244"/>
      <c r="BO2" s="106"/>
      <c r="BP2" s="106"/>
      <c r="BQ2" s="106"/>
      <c r="BR2" s="106"/>
      <c r="BS2" s="244"/>
      <c r="BT2" s="244"/>
      <c r="BU2" s="245"/>
      <c r="BV2" s="244"/>
      <c r="BW2" s="244"/>
      <c r="BX2" s="244"/>
      <c r="BY2" s="244"/>
      <c r="BZ2" s="244"/>
      <c r="CA2" s="244"/>
      <c r="CB2" s="244"/>
      <c r="CC2" s="244"/>
      <c r="CD2" s="244"/>
      <c r="CE2" s="244"/>
      <c r="CF2" s="244"/>
      <c r="CG2" s="244"/>
      <c r="CH2" s="244"/>
      <c r="CI2" s="244"/>
      <c r="CJ2" s="244"/>
      <c r="CK2" s="244"/>
      <c r="CL2" s="244"/>
      <c r="CM2" s="244"/>
      <c r="CN2" s="244"/>
      <c r="CO2" s="244"/>
      <c r="CP2" s="244"/>
      <c r="CQ2" s="244"/>
      <c r="CR2" s="244"/>
      <c r="CS2" s="244"/>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row>
    <row r="3" spans="1:213" ht="30">
      <c r="A3" s="403"/>
      <c r="B3" s="93" t="str">
        <f>VERSION</f>
        <v>TSCT v2</v>
      </c>
      <c r="C3" s="406"/>
      <c r="D3" s="406"/>
      <c r="E3" s="407" t="s">
        <v>245</v>
      </c>
      <c r="F3" s="648" t="s">
        <v>675</v>
      </c>
      <c r="G3" s="648"/>
      <c r="H3" s="648"/>
      <c r="I3" s="648"/>
      <c r="J3" s="648"/>
      <c r="K3" s="119"/>
      <c r="L3" s="111"/>
      <c r="M3" s="111"/>
      <c r="N3" s="111"/>
      <c r="O3" s="111"/>
      <c r="P3" s="111"/>
      <c r="Q3" s="111"/>
      <c r="R3" s="111"/>
      <c r="S3" s="111"/>
      <c r="T3" s="111"/>
      <c r="U3" s="503"/>
      <c r="V3" s="244"/>
      <c r="W3" s="259"/>
      <c r="X3" s="259"/>
      <c r="Y3" s="510"/>
      <c r="Z3" s="510"/>
      <c r="AA3" s="510"/>
      <c r="AB3" s="510"/>
      <c r="AC3" s="510"/>
      <c r="AD3" s="510"/>
      <c r="AE3" s="510"/>
      <c r="AF3" s="510"/>
      <c r="AG3" s="510"/>
      <c r="AH3" s="510"/>
      <c r="AI3" s="510"/>
      <c r="AJ3" s="510"/>
      <c r="AK3" s="510"/>
      <c r="AL3" s="510"/>
      <c r="AM3" s="510"/>
      <c r="AN3" s="510"/>
      <c r="AO3" s="510"/>
      <c r="AP3" s="510"/>
      <c r="AQ3" s="510"/>
      <c r="AR3" s="510"/>
      <c r="AS3" s="510"/>
      <c r="AT3" s="510"/>
      <c r="AU3" s="510"/>
      <c r="AV3" s="510"/>
      <c r="AW3" s="510"/>
      <c r="AX3" s="510"/>
      <c r="AY3" s="510"/>
      <c r="AZ3" s="510"/>
      <c r="BA3" s="510"/>
      <c r="BB3" s="510"/>
      <c r="BC3" s="510"/>
      <c r="BD3" s="510"/>
      <c r="BE3" s="510"/>
      <c r="BF3" s="510"/>
      <c r="BG3" s="511"/>
      <c r="BH3" s="511"/>
      <c r="BI3" s="511"/>
      <c r="BJ3" s="511"/>
      <c r="BK3" s="511"/>
      <c r="BL3" s="511"/>
      <c r="BM3" s="512"/>
      <c r="BN3" s="510"/>
      <c r="BO3" s="513"/>
      <c r="BP3" s="513"/>
      <c r="BQ3" s="513"/>
      <c r="BR3" s="513"/>
      <c r="BS3" s="510"/>
      <c r="BT3" s="510"/>
      <c r="BU3" s="285"/>
      <c r="BV3" s="510"/>
      <c r="BW3" s="510"/>
      <c r="BX3" s="510"/>
      <c r="BY3" s="510"/>
      <c r="BZ3" s="510"/>
      <c r="CA3" s="510"/>
      <c r="CB3" s="510"/>
      <c r="CC3" s="244"/>
      <c r="CD3" s="244"/>
      <c r="CE3" s="244"/>
      <c r="CF3" s="244"/>
      <c r="CG3" s="244"/>
      <c r="CH3" s="244"/>
      <c r="CI3" s="244"/>
      <c r="CJ3" s="244"/>
      <c r="CK3" s="244"/>
      <c r="CL3" s="244"/>
      <c r="CM3" s="244"/>
      <c r="CN3" s="244"/>
      <c r="CO3" s="244"/>
      <c r="CP3" s="244"/>
      <c r="CQ3" s="244"/>
      <c r="CR3" s="244"/>
      <c r="CS3" s="244"/>
      <c r="CT3" s="126"/>
      <c r="CU3" s="126"/>
      <c r="CV3" s="126"/>
      <c r="CW3" s="126"/>
      <c r="CX3" s="126"/>
      <c r="CY3" s="126"/>
      <c r="CZ3" s="126"/>
      <c r="DA3" s="126"/>
      <c r="DB3" s="126"/>
      <c r="DC3" s="126"/>
      <c r="DD3" s="126"/>
      <c r="DE3" s="126"/>
      <c r="DF3" s="126"/>
      <c r="DG3" s="126"/>
      <c r="DH3" s="126"/>
      <c r="DI3" s="126"/>
      <c r="DJ3" s="126"/>
      <c r="DK3" s="126"/>
      <c r="DL3" s="126"/>
      <c r="DM3" s="126"/>
      <c r="DN3" s="126"/>
      <c r="DO3" s="126"/>
      <c r="DP3" s="126"/>
      <c r="DQ3" s="126"/>
      <c r="DR3" s="126"/>
      <c r="DS3" s="126"/>
      <c r="DT3" s="126"/>
      <c r="DU3" s="126"/>
      <c r="DV3" s="126"/>
      <c r="DW3" s="126"/>
      <c r="DX3" s="126"/>
      <c r="DY3" s="126"/>
      <c r="DZ3" s="126"/>
      <c r="EA3" s="126"/>
      <c r="EB3" s="126"/>
      <c r="EC3" s="126"/>
      <c r="ED3" s="126"/>
      <c r="EE3" s="126"/>
      <c r="EF3" s="126"/>
      <c r="EG3" s="126"/>
      <c r="EH3" s="126"/>
      <c r="EI3" s="126"/>
      <c r="EJ3" s="126"/>
      <c r="EK3" s="126"/>
      <c r="EL3" s="126"/>
      <c r="EM3" s="126"/>
      <c r="EN3" s="126"/>
      <c r="EO3" s="126"/>
      <c r="EP3" s="126"/>
      <c r="EQ3" s="126"/>
      <c r="ER3" s="126"/>
      <c r="ES3" s="126"/>
      <c r="ET3" s="126"/>
      <c r="EU3" s="126"/>
      <c r="EV3" s="126"/>
      <c r="EW3" s="126"/>
      <c r="EX3" s="126"/>
      <c r="EY3" s="126"/>
      <c r="EZ3" s="126"/>
      <c r="FA3" s="126"/>
      <c r="FB3" s="126"/>
      <c r="FC3" s="126"/>
      <c r="FD3" s="126"/>
      <c r="FE3" s="126"/>
      <c r="FF3" s="126"/>
      <c r="FG3" s="126"/>
      <c r="FH3" s="126"/>
      <c r="FI3" s="126"/>
      <c r="FJ3" s="126"/>
      <c r="FK3" s="126"/>
      <c r="FL3" s="126"/>
      <c r="FM3" s="126"/>
      <c r="FN3" s="126"/>
      <c r="FO3" s="126"/>
      <c r="FP3" s="126"/>
      <c r="FQ3" s="126"/>
      <c r="FR3" s="126"/>
      <c r="FS3" s="126"/>
      <c r="FT3" s="126"/>
      <c r="FU3" s="126"/>
      <c r="FV3" s="126"/>
      <c r="FW3" s="126"/>
      <c r="FX3" s="126"/>
      <c r="FY3" s="126"/>
      <c r="FZ3" s="126"/>
      <c r="GA3" s="126"/>
      <c r="GB3" s="126"/>
      <c r="GC3" s="126"/>
      <c r="GD3" s="126"/>
      <c r="GE3" s="126"/>
      <c r="GF3" s="126"/>
      <c r="GG3" s="126"/>
      <c r="GH3" s="126"/>
      <c r="GI3" s="126"/>
      <c r="GJ3" s="126"/>
      <c r="GK3" s="126"/>
      <c r="GL3" s="126"/>
      <c r="GM3" s="126"/>
      <c r="GN3" s="126"/>
      <c r="GO3" s="126"/>
      <c r="GP3" s="126"/>
      <c r="GQ3" s="126"/>
      <c r="GR3" s="126"/>
      <c r="GS3" s="126"/>
      <c r="GT3" s="126"/>
      <c r="GU3" s="126"/>
      <c r="GV3" s="126"/>
      <c r="GW3" s="126"/>
      <c r="GX3" s="126"/>
      <c r="GY3" s="126"/>
      <c r="GZ3" s="126"/>
      <c r="HA3" s="126"/>
      <c r="HB3" s="126"/>
      <c r="HC3" s="126"/>
      <c r="HD3" s="126"/>
      <c r="HE3" s="126"/>
    </row>
    <row r="4" spans="1:213" ht="30.75" thickBot="1">
      <c r="A4" s="403"/>
      <c r="B4" s="406"/>
      <c r="C4" s="406"/>
      <c r="E4" s="408"/>
      <c r="F4" s="125"/>
      <c r="G4" s="125"/>
      <c r="H4" s="125"/>
      <c r="I4" s="125"/>
      <c r="J4" s="125"/>
      <c r="K4" s="291"/>
      <c r="L4" s="291"/>
      <c r="M4" s="351"/>
      <c r="N4" s="111"/>
      <c r="O4" s="111"/>
      <c r="P4" s="111"/>
      <c r="Q4" s="111"/>
      <c r="R4" s="111"/>
      <c r="S4" s="111"/>
      <c r="T4" s="111"/>
      <c r="U4" s="504"/>
      <c r="V4" s="244"/>
      <c r="W4" s="259"/>
      <c r="X4" s="510"/>
      <c r="Y4" s="510"/>
      <c r="Z4" s="510"/>
      <c r="AA4" s="510"/>
      <c r="AB4" s="510"/>
      <c r="AC4" s="510"/>
      <c r="AD4" s="510"/>
      <c r="AE4" s="510"/>
      <c r="AF4" s="510"/>
      <c r="AG4" s="510"/>
      <c r="AH4" s="510"/>
      <c r="AI4" s="510"/>
      <c r="AJ4" s="516"/>
      <c r="AK4" s="516"/>
      <c r="AL4" s="516"/>
      <c r="AM4" s="516"/>
      <c r="AN4" s="517"/>
      <c r="AO4" s="517"/>
      <c r="AP4" s="517"/>
      <c r="AQ4" s="517"/>
      <c r="AR4" s="517"/>
      <c r="AS4" s="517"/>
      <c r="AT4" s="517"/>
      <c r="AU4" s="517"/>
      <c r="AV4" s="518"/>
      <c r="AW4" s="518"/>
      <c r="AX4" s="518"/>
      <c r="AY4" s="518"/>
      <c r="AZ4" s="518"/>
      <c r="BA4" s="518"/>
      <c r="BB4" s="518"/>
      <c r="BC4" s="518"/>
      <c r="BD4" s="518"/>
      <c r="BE4" s="518"/>
      <c r="BF4" s="510"/>
      <c r="BG4" s="519" t="s">
        <v>474</v>
      </c>
      <c r="BH4" s="511"/>
      <c r="BI4" s="511"/>
      <c r="BJ4" s="520"/>
      <c r="BK4" s="511"/>
      <c r="BL4" s="511"/>
      <c r="BM4" s="520"/>
      <c r="BN4" s="510"/>
      <c r="BO4" s="513"/>
      <c r="BP4" s="513"/>
      <c r="BQ4" s="513"/>
      <c r="BR4" s="513"/>
      <c r="BS4" s="510"/>
      <c r="BT4" s="510"/>
      <c r="BU4" s="285"/>
      <c r="BV4" s="510"/>
      <c r="BW4" s="510"/>
      <c r="BX4" s="510"/>
      <c r="BY4" s="510"/>
      <c r="BZ4" s="510"/>
      <c r="CA4" s="510"/>
      <c r="CB4" s="510"/>
      <c r="CC4" s="244"/>
      <c r="CD4" s="244"/>
      <c r="CE4" s="244"/>
      <c r="CF4" s="244"/>
      <c r="CG4" s="510"/>
      <c r="CH4" s="516">
        <v>0</v>
      </c>
      <c r="CI4" s="516">
        <f>CH4+1</f>
        <v>1</v>
      </c>
      <c r="CJ4" s="516"/>
      <c r="CK4" s="516">
        <f>CI4+1</f>
        <v>2</v>
      </c>
      <c r="CL4" s="516">
        <f t="shared" ref="CL4:DA5" si="0">CK4+1</f>
        <v>3</v>
      </c>
      <c r="CM4" s="516">
        <f t="shared" si="0"/>
        <v>4</v>
      </c>
      <c r="CN4" s="516">
        <f t="shared" si="0"/>
        <v>5</v>
      </c>
      <c r="CO4" s="516">
        <f t="shared" si="0"/>
        <v>6</v>
      </c>
      <c r="CP4" s="516">
        <f t="shared" si="0"/>
        <v>7</v>
      </c>
      <c r="CQ4" s="516">
        <f t="shared" si="0"/>
        <v>8</v>
      </c>
      <c r="CR4" s="516">
        <f t="shared" si="0"/>
        <v>9</v>
      </c>
      <c r="CS4" s="516">
        <f t="shared" si="0"/>
        <v>10</v>
      </c>
      <c r="CT4" s="516">
        <f t="shared" si="0"/>
        <v>11</v>
      </c>
      <c r="CU4" s="516">
        <f t="shared" si="0"/>
        <v>12</v>
      </c>
      <c r="CV4" s="516">
        <f t="shared" si="0"/>
        <v>13</v>
      </c>
      <c r="CW4" s="516">
        <f t="shared" si="0"/>
        <v>14</v>
      </c>
      <c r="CX4" s="516">
        <f t="shared" si="0"/>
        <v>15</v>
      </c>
      <c r="CY4" s="516">
        <f t="shared" si="0"/>
        <v>16</v>
      </c>
      <c r="CZ4" s="516">
        <f t="shared" si="0"/>
        <v>17</v>
      </c>
      <c r="DA4" s="516">
        <f t="shared" si="0"/>
        <v>18</v>
      </c>
      <c r="DB4" s="516">
        <f t="shared" ref="DB4:DQ5" si="1">DA4+1</f>
        <v>19</v>
      </c>
      <c r="DC4" s="516">
        <f t="shared" si="1"/>
        <v>20</v>
      </c>
      <c r="DD4" s="516">
        <f t="shared" si="1"/>
        <v>21</v>
      </c>
      <c r="DE4" s="516">
        <f t="shared" si="1"/>
        <v>22</v>
      </c>
      <c r="DF4" s="516">
        <f t="shared" si="1"/>
        <v>23</v>
      </c>
      <c r="DG4" s="516">
        <f t="shared" si="1"/>
        <v>24</v>
      </c>
      <c r="DH4" s="516">
        <f t="shared" si="1"/>
        <v>25</v>
      </c>
      <c r="DI4" s="516">
        <f t="shared" si="1"/>
        <v>26</v>
      </c>
      <c r="DJ4" s="516">
        <f t="shared" si="1"/>
        <v>27</v>
      </c>
      <c r="DK4" s="516">
        <f t="shared" si="1"/>
        <v>28</v>
      </c>
      <c r="DL4" s="516">
        <f t="shared" si="1"/>
        <v>29</v>
      </c>
      <c r="DM4" s="516">
        <f t="shared" si="1"/>
        <v>30</v>
      </c>
      <c r="DN4" s="516">
        <f t="shared" si="1"/>
        <v>31</v>
      </c>
      <c r="DO4" s="516">
        <f t="shared" si="1"/>
        <v>32</v>
      </c>
      <c r="DP4" s="516">
        <f t="shared" si="1"/>
        <v>33</v>
      </c>
      <c r="DQ4" s="516">
        <f t="shared" si="1"/>
        <v>34</v>
      </c>
      <c r="DR4" s="516">
        <f t="shared" ref="DR4:EG5" si="2">DQ4+1</f>
        <v>35</v>
      </c>
      <c r="DS4" s="516">
        <f t="shared" si="2"/>
        <v>36</v>
      </c>
      <c r="DT4" s="516">
        <f t="shared" si="2"/>
        <v>37</v>
      </c>
      <c r="DU4" s="516">
        <f t="shared" si="2"/>
        <v>38</v>
      </c>
      <c r="DV4" s="516">
        <f t="shared" si="2"/>
        <v>39</v>
      </c>
      <c r="DW4" s="516">
        <f t="shared" si="2"/>
        <v>40</v>
      </c>
      <c r="DX4" s="516">
        <f t="shared" si="2"/>
        <v>41</v>
      </c>
      <c r="DY4" s="516">
        <f t="shared" si="2"/>
        <v>42</v>
      </c>
      <c r="DZ4" s="516">
        <f t="shared" si="2"/>
        <v>43</v>
      </c>
      <c r="EA4" s="516">
        <f t="shared" si="2"/>
        <v>44</v>
      </c>
      <c r="EB4" s="516">
        <f t="shared" si="2"/>
        <v>45</v>
      </c>
      <c r="EC4" s="516">
        <f t="shared" si="2"/>
        <v>46</v>
      </c>
      <c r="ED4" s="516">
        <f t="shared" si="2"/>
        <v>47</v>
      </c>
      <c r="EE4" s="516">
        <f t="shared" si="2"/>
        <v>48</v>
      </c>
      <c r="EF4" s="516">
        <f t="shared" si="2"/>
        <v>49</v>
      </c>
      <c r="EG4" s="516">
        <f t="shared" si="2"/>
        <v>50</v>
      </c>
      <c r="EH4" s="516">
        <f t="shared" ref="EH4:EW5" si="3">EG4+1</f>
        <v>51</v>
      </c>
      <c r="EI4" s="516">
        <f t="shared" si="3"/>
        <v>52</v>
      </c>
      <c r="EJ4" s="516">
        <f t="shared" si="3"/>
        <v>53</v>
      </c>
      <c r="EK4" s="516">
        <f t="shared" si="3"/>
        <v>54</v>
      </c>
      <c r="EL4" s="516">
        <f t="shared" si="3"/>
        <v>55</v>
      </c>
      <c r="EM4" s="516">
        <f t="shared" si="3"/>
        <v>56</v>
      </c>
      <c r="EN4" s="516">
        <f t="shared" si="3"/>
        <v>57</v>
      </c>
      <c r="EO4" s="516">
        <f t="shared" si="3"/>
        <v>58</v>
      </c>
      <c r="EP4" s="516">
        <f t="shared" si="3"/>
        <v>59</v>
      </c>
      <c r="EQ4" s="516">
        <f t="shared" si="3"/>
        <v>60</v>
      </c>
      <c r="ER4" s="516">
        <f t="shared" si="3"/>
        <v>61</v>
      </c>
      <c r="ES4" s="516">
        <f t="shared" si="3"/>
        <v>62</v>
      </c>
      <c r="ET4" s="516">
        <f t="shared" si="3"/>
        <v>63</v>
      </c>
      <c r="EU4" s="516">
        <f t="shared" si="3"/>
        <v>64</v>
      </c>
      <c r="EV4" s="516">
        <f t="shared" si="3"/>
        <v>65</v>
      </c>
      <c r="EW4" s="516">
        <f t="shared" si="3"/>
        <v>66</v>
      </c>
      <c r="EX4" s="516">
        <f t="shared" ref="EX4:FM5" si="4">EW4+1</f>
        <v>67</v>
      </c>
      <c r="EY4" s="516">
        <f t="shared" si="4"/>
        <v>68</v>
      </c>
      <c r="EZ4" s="516">
        <f t="shared" si="4"/>
        <v>69</v>
      </c>
      <c r="FA4" s="516">
        <f t="shared" si="4"/>
        <v>70</v>
      </c>
      <c r="FB4" s="516">
        <f t="shared" si="4"/>
        <v>71</v>
      </c>
      <c r="FC4" s="516">
        <f t="shared" si="4"/>
        <v>72</v>
      </c>
      <c r="FD4" s="516">
        <f t="shared" si="4"/>
        <v>73</v>
      </c>
      <c r="FE4" s="516">
        <f t="shared" si="4"/>
        <v>74</v>
      </c>
      <c r="FF4" s="516">
        <f t="shared" si="4"/>
        <v>75</v>
      </c>
      <c r="FG4" s="516">
        <f t="shared" si="4"/>
        <v>76</v>
      </c>
      <c r="FH4" s="516">
        <f t="shared" si="4"/>
        <v>77</v>
      </c>
      <c r="FI4" s="516">
        <f t="shared" si="4"/>
        <v>78</v>
      </c>
      <c r="FJ4" s="516">
        <f t="shared" si="4"/>
        <v>79</v>
      </c>
      <c r="FK4" s="516">
        <f t="shared" si="4"/>
        <v>80</v>
      </c>
      <c r="FL4" s="516">
        <f t="shared" si="4"/>
        <v>81</v>
      </c>
      <c r="FM4" s="516">
        <f t="shared" si="4"/>
        <v>82</v>
      </c>
      <c r="FN4" s="516">
        <f t="shared" ref="FN4:GC5" si="5">FM4+1</f>
        <v>83</v>
      </c>
      <c r="FO4" s="516">
        <f t="shared" si="5"/>
        <v>84</v>
      </c>
      <c r="FP4" s="516">
        <f t="shared" si="5"/>
        <v>85</v>
      </c>
      <c r="FQ4" s="516">
        <f t="shared" si="5"/>
        <v>86</v>
      </c>
      <c r="FR4" s="516">
        <f t="shared" si="5"/>
        <v>87</v>
      </c>
      <c r="FS4" s="516">
        <f t="shared" si="5"/>
        <v>88</v>
      </c>
      <c r="FT4" s="516">
        <f t="shared" si="5"/>
        <v>89</v>
      </c>
      <c r="FU4" s="516">
        <f t="shared" si="5"/>
        <v>90</v>
      </c>
      <c r="FV4" s="516">
        <f t="shared" si="5"/>
        <v>91</v>
      </c>
      <c r="FW4" s="516">
        <f t="shared" si="5"/>
        <v>92</v>
      </c>
      <c r="FX4" s="516">
        <f t="shared" si="5"/>
        <v>93</v>
      </c>
      <c r="FY4" s="516">
        <f t="shared" si="5"/>
        <v>94</v>
      </c>
      <c r="FZ4" s="516">
        <f t="shared" si="5"/>
        <v>95</v>
      </c>
      <c r="GA4" s="516">
        <f t="shared" si="5"/>
        <v>96</v>
      </c>
      <c r="GB4" s="516">
        <f t="shared" si="5"/>
        <v>97</v>
      </c>
      <c r="GC4" s="516">
        <f t="shared" si="5"/>
        <v>98</v>
      </c>
      <c r="GD4" s="516">
        <f t="shared" ref="GD4:GS5" si="6">GC4+1</f>
        <v>99</v>
      </c>
      <c r="GE4" s="516">
        <f t="shared" si="6"/>
        <v>100</v>
      </c>
      <c r="GF4" s="516">
        <f t="shared" si="6"/>
        <v>101</v>
      </c>
      <c r="GG4" s="516">
        <f t="shared" si="6"/>
        <v>102</v>
      </c>
      <c r="GH4" s="516">
        <f t="shared" si="6"/>
        <v>103</v>
      </c>
      <c r="GI4" s="516">
        <f t="shared" si="6"/>
        <v>104</v>
      </c>
      <c r="GJ4" s="516">
        <f t="shared" si="6"/>
        <v>105</v>
      </c>
      <c r="GK4" s="516">
        <f t="shared" si="6"/>
        <v>106</v>
      </c>
      <c r="GL4" s="516">
        <f t="shared" si="6"/>
        <v>107</v>
      </c>
      <c r="GM4" s="516">
        <f t="shared" si="6"/>
        <v>108</v>
      </c>
      <c r="GN4" s="516">
        <f t="shared" si="6"/>
        <v>109</v>
      </c>
      <c r="GO4" s="516">
        <f t="shared" si="6"/>
        <v>110</v>
      </c>
      <c r="GP4" s="516">
        <f t="shared" si="6"/>
        <v>111</v>
      </c>
      <c r="GQ4" s="516">
        <f t="shared" si="6"/>
        <v>112</v>
      </c>
      <c r="GR4" s="516">
        <f t="shared" si="6"/>
        <v>113</v>
      </c>
      <c r="GS4" s="516">
        <f t="shared" si="6"/>
        <v>114</v>
      </c>
      <c r="GT4" s="516">
        <f t="shared" ref="GT4:GX5" si="7">GS4+1</f>
        <v>115</v>
      </c>
      <c r="GU4" s="516">
        <f t="shared" si="7"/>
        <v>116</v>
      </c>
      <c r="GV4" s="516">
        <f t="shared" si="7"/>
        <v>117</v>
      </c>
      <c r="GW4" s="516">
        <f t="shared" si="7"/>
        <v>118</v>
      </c>
      <c r="GX4" s="516">
        <f t="shared" si="7"/>
        <v>119</v>
      </c>
      <c r="GY4" s="516">
        <f>GX4+1</f>
        <v>120</v>
      </c>
      <c r="GZ4" s="516">
        <f t="shared" ref="GZ4:GZ5" si="8">GY4+1</f>
        <v>121</v>
      </c>
      <c r="HA4" s="516">
        <f>GZ4+1</f>
        <v>122</v>
      </c>
      <c r="HB4" s="244"/>
      <c r="HC4" s="244"/>
      <c r="HD4" s="126"/>
      <c r="HE4" s="126"/>
    </row>
    <row r="5" spans="1:213" ht="45" customHeight="1" thickBot="1">
      <c r="B5" s="352" t="s">
        <v>1</v>
      </c>
      <c r="C5" s="352" t="s">
        <v>320</v>
      </c>
      <c r="D5" s="352" t="s">
        <v>321</v>
      </c>
      <c r="E5" s="352" t="s">
        <v>140</v>
      </c>
      <c r="F5" s="352" t="s">
        <v>322</v>
      </c>
      <c r="G5" s="352" t="s">
        <v>527</v>
      </c>
      <c r="H5" s="352" t="s">
        <v>519</v>
      </c>
      <c r="I5" s="352" t="s">
        <v>732</v>
      </c>
      <c r="J5" s="352" t="s">
        <v>323</v>
      </c>
      <c r="K5" s="352" t="s">
        <v>324</v>
      </c>
      <c r="L5" s="353" t="s">
        <v>335</v>
      </c>
      <c r="M5" s="352" t="s">
        <v>325</v>
      </c>
      <c r="N5" s="352" t="s">
        <v>109</v>
      </c>
      <c r="O5" s="352" t="s">
        <v>110</v>
      </c>
      <c r="P5" s="352" t="s">
        <v>159</v>
      </c>
      <c r="Q5" s="352" t="s">
        <v>520</v>
      </c>
      <c r="R5" s="352" t="s">
        <v>170</v>
      </c>
      <c r="S5" s="352" t="s">
        <v>117</v>
      </c>
      <c r="T5" s="352" t="s">
        <v>662</v>
      </c>
      <c r="U5" s="98"/>
      <c r="V5" s="244"/>
      <c r="W5" s="259"/>
      <c r="X5" s="510"/>
      <c r="Y5" s="510"/>
      <c r="Z5" s="510"/>
      <c r="AA5" s="510"/>
      <c r="AB5" s="510"/>
      <c r="AC5" s="510"/>
      <c r="AD5" s="510"/>
      <c r="AE5" s="510"/>
      <c r="AF5" s="510"/>
      <c r="AG5" s="510"/>
      <c r="AH5" s="510"/>
      <c r="AI5" s="510"/>
      <c r="AJ5" s="516" t="s">
        <v>472</v>
      </c>
      <c r="AK5" s="510"/>
      <c r="AL5" s="510"/>
      <c r="AM5" s="510"/>
      <c r="AN5" s="521"/>
      <c r="AO5" s="521"/>
      <c r="AP5" s="521"/>
      <c r="AQ5" s="516"/>
      <c r="AR5" s="518"/>
      <c r="AS5" s="518"/>
      <c r="AT5" s="518"/>
      <c r="AU5" s="518"/>
      <c r="AV5" s="518"/>
      <c r="AW5" s="518"/>
      <c r="AX5" s="518"/>
      <c r="AY5" s="518"/>
      <c r="AZ5" s="518"/>
      <c r="BA5" s="518"/>
      <c r="BB5" s="522"/>
      <c r="BC5" s="522"/>
      <c r="BD5" s="522"/>
      <c r="BE5" s="522"/>
      <c r="BF5" s="522"/>
      <c r="BG5" s="523" t="s">
        <v>79</v>
      </c>
      <c r="BH5" s="523"/>
      <c r="BI5" s="523"/>
      <c r="BJ5" s="521" t="s">
        <v>8</v>
      </c>
      <c r="BK5" s="523" t="s">
        <v>3</v>
      </c>
      <c r="BL5" s="523" t="s">
        <v>119</v>
      </c>
      <c r="BM5" s="523" t="s">
        <v>104</v>
      </c>
      <c r="BN5" s="516" t="s">
        <v>112</v>
      </c>
      <c r="BO5" s="547" t="s">
        <v>358</v>
      </c>
      <c r="BP5" s="547" t="s">
        <v>430</v>
      </c>
      <c r="BQ5" s="547" t="s">
        <v>431</v>
      </c>
      <c r="BR5" s="568" t="s">
        <v>109</v>
      </c>
      <c r="BS5" s="516" t="s">
        <v>110</v>
      </c>
      <c r="BT5" s="510" t="s">
        <v>346</v>
      </c>
      <c r="BU5" s="285" t="s">
        <v>170</v>
      </c>
      <c r="BV5" s="510" t="s">
        <v>482</v>
      </c>
      <c r="BW5" s="510" t="s">
        <v>117</v>
      </c>
      <c r="BX5" s="510"/>
      <c r="BY5" s="516" t="s">
        <v>475</v>
      </c>
      <c r="BZ5" s="285"/>
      <c r="CA5" s="516" t="s">
        <v>476</v>
      </c>
      <c r="CB5" s="510" t="s">
        <v>733</v>
      </c>
      <c r="CC5" s="244" t="s">
        <v>542</v>
      </c>
      <c r="CD5" s="244"/>
      <c r="CE5" s="244" t="s">
        <v>663</v>
      </c>
      <c r="CF5" s="244"/>
      <c r="CG5" s="516" t="s">
        <v>538</v>
      </c>
      <c r="CH5" s="516">
        <v>-2</v>
      </c>
      <c r="CI5" s="516">
        <v>-1</v>
      </c>
      <c r="CJ5" s="516">
        <v>-0.5</v>
      </c>
      <c r="CK5" s="516">
        <f>CI5+1</f>
        <v>0</v>
      </c>
      <c r="CL5" s="516">
        <f t="shared" si="0"/>
        <v>1</v>
      </c>
      <c r="CM5" s="516">
        <f t="shared" si="0"/>
        <v>2</v>
      </c>
      <c r="CN5" s="516">
        <f t="shared" si="0"/>
        <v>3</v>
      </c>
      <c r="CO5" s="516">
        <f t="shared" si="0"/>
        <v>4</v>
      </c>
      <c r="CP5" s="516">
        <f t="shared" si="0"/>
        <v>5</v>
      </c>
      <c r="CQ5" s="516">
        <f t="shared" si="0"/>
        <v>6</v>
      </c>
      <c r="CR5" s="516">
        <f t="shared" si="0"/>
        <v>7</v>
      </c>
      <c r="CS5" s="516">
        <f t="shared" si="0"/>
        <v>8</v>
      </c>
      <c r="CT5" s="516">
        <f t="shared" si="0"/>
        <v>9</v>
      </c>
      <c r="CU5" s="516">
        <f t="shared" si="0"/>
        <v>10</v>
      </c>
      <c r="CV5" s="516">
        <f t="shared" si="0"/>
        <v>11</v>
      </c>
      <c r="CW5" s="516">
        <f t="shared" si="0"/>
        <v>12</v>
      </c>
      <c r="CX5" s="516">
        <f t="shared" si="0"/>
        <v>13</v>
      </c>
      <c r="CY5" s="516">
        <f t="shared" si="0"/>
        <v>14</v>
      </c>
      <c r="CZ5" s="516">
        <f t="shared" si="0"/>
        <v>15</v>
      </c>
      <c r="DA5" s="516">
        <f t="shared" si="0"/>
        <v>16</v>
      </c>
      <c r="DB5" s="516">
        <f t="shared" si="1"/>
        <v>17</v>
      </c>
      <c r="DC5" s="516">
        <f t="shared" si="1"/>
        <v>18</v>
      </c>
      <c r="DD5" s="516">
        <f t="shared" si="1"/>
        <v>19</v>
      </c>
      <c r="DE5" s="516">
        <f t="shared" si="1"/>
        <v>20</v>
      </c>
      <c r="DF5" s="516">
        <f t="shared" si="1"/>
        <v>21</v>
      </c>
      <c r="DG5" s="516">
        <f t="shared" si="1"/>
        <v>22</v>
      </c>
      <c r="DH5" s="516">
        <f t="shared" si="1"/>
        <v>23</v>
      </c>
      <c r="DI5" s="516">
        <f t="shared" si="1"/>
        <v>24</v>
      </c>
      <c r="DJ5" s="516">
        <f t="shared" si="1"/>
        <v>25</v>
      </c>
      <c r="DK5" s="516">
        <f t="shared" si="1"/>
        <v>26</v>
      </c>
      <c r="DL5" s="516">
        <f t="shared" si="1"/>
        <v>27</v>
      </c>
      <c r="DM5" s="516">
        <f t="shared" si="1"/>
        <v>28</v>
      </c>
      <c r="DN5" s="516">
        <f t="shared" si="1"/>
        <v>29</v>
      </c>
      <c r="DO5" s="516">
        <f t="shared" si="1"/>
        <v>30</v>
      </c>
      <c r="DP5" s="516">
        <f t="shared" si="1"/>
        <v>31</v>
      </c>
      <c r="DQ5" s="516">
        <f t="shared" si="1"/>
        <v>32</v>
      </c>
      <c r="DR5" s="516">
        <f t="shared" si="2"/>
        <v>33</v>
      </c>
      <c r="DS5" s="516">
        <f t="shared" si="2"/>
        <v>34</v>
      </c>
      <c r="DT5" s="516">
        <f t="shared" si="2"/>
        <v>35</v>
      </c>
      <c r="DU5" s="516">
        <f t="shared" si="2"/>
        <v>36</v>
      </c>
      <c r="DV5" s="516">
        <f t="shared" si="2"/>
        <v>37</v>
      </c>
      <c r="DW5" s="516">
        <f t="shared" si="2"/>
        <v>38</v>
      </c>
      <c r="DX5" s="516">
        <f t="shared" si="2"/>
        <v>39</v>
      </c>
      <c r="DY5" s="516">
        <f t="shared" si="2"/>
        <v>40</v>
      </c>
      <c r="DZ5" s="516">
        <f t="shared" si="2"/>
        <v>41</v>
      </c>
      <c r="EA5" s="516">
        <f t="shared" si="2"/>
        <v>42</v>
      </c>
      <c r="EB5" s="516">
        <f t="shared" si="2"/>
        <v>43</v>
      </c>
      <c r="EC5" s="516">
        <f t="shared" si="2"/>
        <v>44</v>
      </c>
      <c r="ED5" s="516">
        <f t="shared" si="2"/>
        <v>45</v>
      </c>
      <c r="EE5" s="516">
        <f t="shared" si="2"/>
        <v>46</v>
      </c>
      <c r="EF5" s="516">
        <f t="shared" si="2"/>
        <v>47</v>
      </c>
      <c r="EG5" s="516">
        <f t="shared" si="2"/>
        <v>48</v>
      </c>
      <c r="EH5" s="516">
        <f t="shared" si="3"/>
        <v>49</v>
      </c>
      <c r="EI5" s="516">
        <f t="shared" si="3"/>
        <v>50</v>
      </c>
      <c r="EJ5" s="516">
        <f t="shared" si="3"/>
        <v>51</v>
      </c>
      <c r="EK5" s="516">
        <f t="shared" si="3"/>
        <v>52</v>
      </c>
      <c r="EL5" s="516">
        <f t="shared" si="3"/>
        <v>53</v>
      </c>
      <c r="EM5" s="516">
        <f t="shared" si="3"/>
        <v>54</v>
      </c>
      <c r="EN5" s="516">
        <f t="shared" si="3"/>
        <v>55</v>
      </c>
      <c r="EO5" s="516">
        <f t="shared" si="3"/>
        <v>56</v>
      </c>
      <c r="EP5" s="516">
        <f t="shared" si="3"/>
        <v>57</v>
      </c>
      <c r="EQ5" s="516">
        <f t="shared" si="3"/>
        <v>58</v>
      </c>
      <c r="ER5" s="516">
        <f t="shared" si="3"/>
        <v>59</v>
      </c>
      <c r="ES5" s="516">
        <f t="shared" si="3"/>
        <v>60</v>
      </c>
      <c r="ET5" s="516">
        <f t="shared" si="3"/>
        <v>61</v>
      </c>
      <c r="EU5" s="516">
        <f t="shared" si="3"/>
        <v>62</v>
      </c>
      <c r="EV5" s="516">
        <f t="shared" si="3"/>
        <v>63</v>
      </c>
      <c r="EW5" s="516">
        <f t="shared" si="3"/>
        <v>64</v>
      </c>
      <c r="EX5" s="516">
        <f t="shared" si="4"/>
        <v>65</v>
      </c>
      <c r="EY5" s="516">
        <f t="shared" si="4"/>
        <v>66</v>
      </c>
      <c r="EZ5" s="516">
        <f t="shared" si="4"/>
        <v>67</v>
      </c>
      <c r="FA5" s="516">
        <f t="shared" si="4"/>
        <v>68</v>
      </c>
      <c r="FB5" s="516">
        <f t="shared" si="4"/>
        <v>69</v>
      </c>
      <c r="FC5" s="516">
        <f t="shared" si="4"/>
        <v>70</v>
      </c>
      <c r="FD5" s="516">
        <f t="shared" si="4"/>
        <v>71</v>
      </c>
      <c r="FE5" s="516">
        <f t="shared" si="4"/>
        <v>72</v>
      </c>
      <c r="FF5" s="516">
        <f t="shared" si="4"/>
        <v>73</v>
      </c>
      <c r="FG5" s="516">
        <f t="shared" si="4"/>
        <v>74</v>
      </c>
      <c r="FH5" s="516">
        <f t="shared" si="4"/>
        <v>75</v>
      </c>
      <c r="FI5" s="516">
        <f t="shared" si="4"/>
        <v>76</v>
      </c>
      <c r="FJ5" s="516">
        <f t="shared" si="4"/>
        <v>77</v>
      </c>
      <c r="FK5" s="516">
        <f t="shared" si="4"/>
        <v>78</v>
      </c>
      <c r="FL5" s="516">
        <f t="shared" si="4"/>
        <v>79</v>
      </c>
      <c r="FM5" s="516">
        <f t="shared" si="4"/>
        <v>80</v>
      </c>
      <c r="FN5" s="516">
        <f t="shared" si="5"/>
        <v>81</v>
      </c>
      <c r="FO5" s="516">
        <f t="shared" si="5"/>
        <v>82</v>
      </c>
      <c r="FP5" s="516">
        <f t="shared" si="5"/>
        <v>83</v>
      </c>
      <c r="FQ5" s="516">
        <f t="shared" si="5"/>
        <v>84</v>
      </c>
      <c r="FR5" s="516">
        <f t="shared" si="5"/>
        <v>85</v>
      </c>
      <c r="FS5" s="516">
        <f t="shared" si="5"/>
        <v>86</v>
      </c>
      <c r="FT5" s="516">
        <f t="shared" si="5"/>
        <v>87</v>
      </c>
      <c r="FU5" s="516">
        <f t="shared" si="5"/>
        <v>88</v>
      </c>
      <c r="FV5" s="516">
        <f t="shared" si="5"/>
        <v>89</v>
      </c>
      <c r="FW5" s="516">
        <f t="shared" si="5"/>
        <v>90</v>
      </c>
      <c r="FX5" s="516">
        <f t="shared" si="5"/>
        <v>91</v>
      </c>
      <c r="FY5" s="516">
        <f t="shared" si="5"/>
        <v>92</v>
      </c>
      <c r="FZ5" s="516">
        <f t="shared" si="5"/>
        <v>93</v>
      </c>
      <c r="GA5" s="516">
        <f t="shared" si="5"/>
        <v>94</v>
      </c>
      <c r="GB5" s="516">
        <f t="shared" si="5"/>
        <v>95</v>
      </c>
      <c r="GC5" s="516">
        <f t="shared" si="5"/>
        <v>96</v>
      </c>
      <c r="GD5" s="516">
        <f t="shared" si="6"/>
        <v>97</v>
      </c>
      <c r="GE5" s="516">
        <f t="shared" si="6"/>
        <v>98</v>
      </c>
      <c r="GF5" s="516">
        <f t="shared" si="6"/>
        <v>99</v>
      </c>
      <c r="GG5" s="516">
        <f t="shared" si="6"/>
        <v>100</v>
      </c>
      <c r="GH5" s="516">
        <f t="shared" si="6"/>
        <v>101</v>
      </c>
      <c r="GI5" s="516">
        <f t="shared" si="6"/>
        <v>102</v>
      </c>
      <c r="GJ5" s="516">
        <f t="shared" si="6"/>
        <v>103</v>
      </c>
      <c r="GK5" s="516">
        <f t="shared" si="6"/>
        <v>104</v>
      </c>
      <c r="GL5" s="516">
        <f t="shared" si="6"/>
        <v>105</v>
      </c>
      <c r="GM5" s="516">
        <f t="shared" si="6"/>
        <v>106</v>
      </c>
      <c r="GN5" s="516">
        <f t="shared" si="6"/>
        <v>107</v>
      </c>
      <c r="GO5" s="516">
        <f t="shared" si="6"/>
        <v>108</v>
      </c>
      <c r="GP5" s="516">
        <f t="shared" si="6"/>
        <v>109</v>
      </c>
      <c r="GQ5" s="516">
        <f t="shared" si="6"/>
        <v>110</v>
      </c>
      <c r="GR5" s="516">
        <f t="shared" si="6"/>
        <v>111</v>
      </c>
      <c r="GS5" s="516">
        <f t="shared" si="6"/>
        <v>112</v>
      </c>
      <c r="GT5" s="516">
        <f t="shared" si="7"/>
        <v>113</v>
      </c>
      <c r="GU5" s="516">
        <f t="shared" si="7"/>
        <v>114</v>
      </c>
      <c r="GV5" s="516">
        <f t="shared" si="7"/>
        <v>115</v>
      </c>
      <c r="GW5" s="516">
        <f t="shared" si="7"/>
        <v>116</v>
      </c>
      <c r="GX5" s="516">
        <f t="shared" si="7"/>
        <v>117</v>
      </c>
      <c r="GY5" s="516">
        <f>GX5+1</f>
        <v>118</v>
      </c>
      <c r="GZ5" s="516">
        <f t="shared" si="8"/>
        <v>119</v>
      </c>
      <c r="HA5" s="516">
        <f>GZ5+1</f>
        <v>120</v>
      </c>
      <c r="HB5" s="244"/>
      <c r="HC5" s="244"/>
      <c r="HD5" s="126"/>
      <c r="HE5" s="126"/>
    </row>
    <row r="6" spans="1:213" ht="20.100000000000001" customHeight="1">
      <c r="B6" s="479"/>
      <c r="C6" s="122"/>
      <c r="D6" s="123"/>
      <c r="E6" s="124"/>
      <c r="F6" s="123"/>
      <c r="G6" s="465">
        <f t="shared" ref="G6:G27" si="9">DESIGN_LIFE</f>
        <v>60</v>
      </c>
      <c r="H6" s="466" t="s">
        <v>64</v>
      </c>
      <c r="I6" s="464">
        <v>1</v>
      </c>
      <c r="J6" s="123"/>
      <c r="K6" s="97"/>
      <c r="L6" s="480"/>
      <c r="M6" s="188">
        <f>IFERROR(SUM(N6:R6,T6),"")</f>
        <v>0</v>
      </c>
      <c r="N6" s="189" t="str">
        <f>IFERROR(IF($H6="Yes","",$BR6),"")</f>
        <v/>
      </c>
      <c r="O6" s="190" t="str">
        <f>IFERROR(IF($H6="Yes",$BS6*(1-$I6),$BS6),"")</f>
        <v/>
      </c>
      <c r="P6" s="190" t="str">
        <f>IFERROR(IF($H6="Yes",$CB6*(($I6*$BR6)+$BS6+$BN6+($I6*($BO6+BV6))),$BT6),"")</f>
        <v/>
      </c>
      <c r="Q6" s="191">
        <f>IF(H6="Yes","",(SUM(N6:P6,R6)+T6)*CC6)</f>
        <v>0</v>
      </c>
      <c r="R6" s="191" t="str">
        <f>IFERROR(IF($H6="Yes","",$BU6),"")</f>
        <v/>
      </c>
      <c r="S6" s="188" t="str">
        <f>IFERROR(IF($H6="Yes","",$BW6*($CC6+1)),"")</f>
        <v/>
      </c>
      <c r="T6" s="192">
        <f>IFERROR(IF($H6="Yes","",$BV6),"")</f>
        <v>0</v>
      </c>
      <c r="U6" s="366" t="s">
        <v>478</v>
      </c>
      <c r="V6" s="244"/>
      <c r="W6" s="259"/>
      <c r="X6" s="510"/>
      <c r="Y6" s="510"/>
      <c r="Z6" s="510"/>
      <c r="AA6" s="510"/>
      <c r="AB6" s="510"/>
      <c r="AC6" s="510"/>
      <c r="AD6" s="510"/>
      <c r="AE6" s="510"/>
      <c r="AF6" s="510"/>
      <c r="AG6" s="510"/>
      <c r="AH6" s="510"/>
      <c r="AI6" s="510"/>
      <c r="AJ6" s="649"/>
      <c r="AK6" s="649"/>
      <c r="AL6" s="649"/>
      <c r="AM6" s="650"/>
      <c r="AN6" s="650"/>
      <c r="AO6" s="650"/>
      <c r="AP6" s="650"/>
      <c r="AQ6" s="516"/>
      <c r="AR6" s="525"/>
      <c r="AS6" s="525"/>
      <c r="AT6" s="525"/>
      <c r="AU6" s="525"/>
      <c r="AV6" s="525"/>
      <c r="AW6" s="525"/>
      <c r="AX6" s="525"/>
      <c r="AY6" s="525"/>
      <c r="AZ6" s="525"/>
      <c r="BA6" s="525"/>
      <c r="BB6" s="510"/>
      <c r="BC6" s="510"/>
      <c r="BD6" s="510"/>
      <c r="BE6" s="510"/>
      <c r="BF6" s="510"/>
      <c r="BG6" s="285" t="str">
        <f t="shared" ref="BG6:BG27" si="10">IF(B6="Concrete","C_",IF(B6="Steel","S_",IF(B6="Timber","T_",IF(B6="Other","O_",IF(B6="Custom EPD","E_",IF(B6="_","ER","ER"))))))</f>
        <v>ER</v>
      </c>
      <c r="BH6" s="285" t="str">
        <f t="shared" ref="BH6:BH27" si="11">CONCATENATE(B6," - ",C6," - ", D6)</f>
        <v xml:space="preserve"> -  - </v>
      </c>
      <c r="BI6" s="285" t="str">
        <f t="shared" ref="BI6:BI27" si="12">IF(OR(AND(B6="concrete",D6&lt;&gt;"Reinforced - 150mm hollow core slab"),C6="Concrete_EPD",), "Reinforcement", "No_Reinforcement")</f>
        <v>No_Reinforcement</v>
      </c>
      <c r="BJ6" s="246" t="e">
        <f>VLOOKUP(BH6,'Lifecycle Material Data'!$A$5:$G$67,4,FALSE)</f>
        <v>#N/A</v>
      </c>
      <c r="BK6" s="246">
        <f>IFERROR(VLOOKUP(L6,'Custom Data'!$N$16:$P$36,3,FALSE),0)</f>
        <v>0</v>
      </c>
      <c r="BL6" s="246">
        <f t="shared" ref="BL6:BL27" si="13">IFERROR(BK6*BM6/(1000*BJ6),0)</f>
        <v>0</v>
      </c>
      <c r="BM6" s="526" t="str">
        <f>IF(J6="VOLUME [m3]", 1000*$K6*$BJ6, IF(AND(J6="MASS [kg]",ISNUMBER(BJ6)), $K6,"ER"))</f>
        <v>ER</v>
      </c>
      <c r="BN6" s="510" t="str">
        <f>IFERROR(VLOOKUP($BH6,'Lifecycle Material Data'!$A$5:$L$67,9,FALSE)*($BM6/1000)+VLOOKUP('Project Info'!$C$15,'Lifecycle Material Data'!$A$5:$L$67,9,FALSE)*($BL6/1000),"")</f>
        <v/>
      </c>
      <c r="BO6" s="513" t="str">
        <f>IFERROR(VLOOKUP($BH6,'Lifecycle Material Data'!$A$5:$L$67,10,FALSE)*($BM6/1000)+VLOOKUP('Project Info'!$C$15,'Lifecycle Material Data'!$A$5:$L$67,10,FALSE)*($BL6/1000),"")</f>
        <v/>
      </c>
      <c r="BP6" s="513" t="str">
        <f>IF(OR($E6=$Y$8, $E6=$Y$9, $E6=$Y$10),"Excavation","")</f>
        <v/>
      </c>
      <c r="BQ6" s="513" t="str">
        <f>IF($J6='MATERIAL DATA'!$O$5,$K6, IF($J6='MATERIAL DATA'!$O$6,$K6/(1000*'Scheme 2'!$BJ6),""))</f>
        <v/>
      </c>
      <c r="BR6" s="513" t="str">
        <f>IFERROR(((VLOOKUP($BH6,'Lifecycle Material Data'!$A$5:$L$67,6,FALSE))*$BM6/1000+VLOOKUP('Project Info'!$C$15,'Lifecycle Material Data'!$A$5:$L$67,6,FALSE)*$BL6/1000),"")</f>
        <v/>
      </c>
      <c r="BS6" s="510" t="str">
        <f>IFERROR((VLOOKUP($BH6,'Lifecycle Material Data'!$A$5:$L$67,7,FALSE)*$BM6/1000++VLOOKUP('Project Info'!$C$15,'Lifecycle Material Data'!$A$5:$L$67,7,FALSE)*$BL6/1000),"")</f>
        <v/>
      </c>
      <c r="BT6" s="510" t="str">
        <f>IFERROR(VLOOKUP($BH6,'Lifecycle Material Data'!$A$5:$L$67,8,FALSE)*SUM(BR6,BS6,BU6,BV6),"")</f>
        <v/>
      </c>
      <c r="BU6" s="285" t="str">
        <f>IFERROR((VLOOKUP($BH6,'Lifecycle Material Data'!$A$5:$L$67,11,FALSE)*$BM6/1000++VLOOKUP('Project Info'!$C$15,'Lifecycle Material Data'!$A$5:$L$67,11,FALSE)*$BL6/1000),"")</f>
        <v/>
      </c>
      <c r="BV6" s="510">
        <f>IFERROR(IF(OR($B6="Timber",$C6="Timber_EPD"),VLOOKUP($BH6,'LIFECYCLE MATERIAL DATA Master'!$A$10:$N$68,5,FALSE)*$BM6,0),"")/1000</f>
        <v>0</v>
      </c>
      <c r="BW6" s="510" t="str">
        <f>IFERROR((VLOOKUP($BH6,'Lifecycle Material Data'!$A$5:$M$67,12,FALSE)*$BM6/1000++VLOOKUP('Project Info'!$C$15,'Lifecycle Material Data'!$A$5:$L$67,12,FALSE)*$BL6/1000),"")</f>
        <v/>
      </c>
      <c r="BX6" s="510"/>
      <c r="BY6" s="510" t="str">
        <f>Targets!A16</f>
        <v>SCORS Target (137)</v>
      </c>
      <c r="BZ6" s="285" t="str">
        <f>Targets!B16</f>
        <v>Residential, Commercial, Education, Other</v>
      </c>
      <c r="CA6" s="285">
        <f>Targets!C16</f>
        <v>137</v>
      </c>
      <c r="CB6" s="510">
        <f>IFERROR(1+VLOOKUP($BH6,'Lifecycle Material Data'!$A$5:$L$67,8,FALSE),0)</f>
        <v>0</v>
      </c>
      <c r="CC6" s="244">
        <f t="shared" ref="CC6:CC27" si="14">IFERROR(ROUNDUP((DESIGN_LIFE/G6)-1,0),0)</f>
        <v>0</v>
      </c>
      <c r="CD6" s="505">
        <f>IFERROR(Q6/CC6,0)</f>
        <v>0</v>
      </c>
      <c r="CE6" s="244">
        <f t="shared" ref="CE6:CE27" si="15">IFERROR(DESIGN_LIFE/G6,0)</f>
        <v>1</v>
      </c>
      <c r="CF6" s="244"/>
      <c r="CG6" s="510"/>
      <c r="CH6" s="510">
        <v>0</v>
      </c>
      <c r="CI6" s="510">
        <f t="shared" ref="CI6:CJ27" si="16">IF(CI$5&gt;=DESIGN_LIFE,CH6,IF(AND(CI$5-2&gt;0,$CE6&lt;&gt;0),IF(INT((CI$5-2)/(DESIGN_LIFE/$CE6))=((CI$5-2)/(DESIGN_LIFE/$CE6)),$CD6+CH6,CH6),CH6))</f>
        <v>0</v>
      </c>
      <c r="CJ6" s="510">
        <f t="shared" si="16"/>
        <v>0</v>
      </c>
      <c r="CK6" s="510">
        <f t="shared" ref="CK6:CZ21" si="17">IF(CK$5&gt;=DESIGN_LIFE,CJ6,IF(AND(CK$5&gt;0,$CE6&lt;&gt;0),IF(INT((CK$5)/(DESIGN_LIFE/$CE6))=((CK$5)/(DESIGN_LIFE/$CE6)),$CD6+CJ6,CJ6),CJ6))</f>
        <v>0</v>
      </c>
      <c r="CL6" s="510">
        <f t="shared" si="17"/>
        <v>0</v>
      </c>
      <c r="CM6" s="510">
        <f t="shared" si="17"/>
        <v>0</v>
      </c>
      <c r="CN6" s="510">
        <f t="shared" si="17"/>
        <v>0</v>
      </c>
      <c r="CO6" s="510">
        <f t="shared" si="17"/>
        <v>0</v>
      </c>
      <c r="CP6" s="510">
        <f t="shared" si="17"/>
        <v>0</v>
      </c>
      <c r="CQ6" s="510">
        <f t="shared" si="17"/>
        <v>0</v>
      </c>
      <c r="CR6" s="510">
        <f t="shared" si="17"/>
        <v>0</v>
      </c>
      <c r="CS6" s="510">
        <f t="shared" si="17"/>
        <v>0</v>
      </c>
      <c r="CT6" s="510">
        <f t="shared" si="17"/>
        <v>0</v>
      </c>
      <c r="CU6" s="510">
        <f t="shared" si="17"/>
        <v>0</v>
      </c>
      <c r="CV6" s="510">
        <f t="shared" si="17"/>
        <v>0</v>
      </c>
      <c r="CW6" s="510">
        <f t="shared" si="17"/>
        <v>0</v>
      </c>
      <c r="CX6" s="510">
        <f t="shared" si="17"/>
        <v>0</v>
      </c>
      <c r="CY6" s="510">
        <f t="shared" si="17"/>
        <v>0</v>
      </c>
      <c r="CZ6" s="510">
        <f t="shared" si="17"/>
        <v>0</v>
      </c>
      <c r="DA6" s="510">
        <f t="shared" ref="DA6:DP21" si="18">IF(DA$5&gt;=DESIGN_LIFE,CZ6,IF(AND(DA$5&gt;0,$CE6&lt;&gt;0),IF(INT((DA$5)/(DESIGN_LIFE/$CE6))=((DA$5)/(DESIGN_LIFE/$CE6)),$CD6+CZ6,CZ6),CZ6))</f>
        <v>0</v>
      </c>
      <c r="DB6" s="510">
        <f t="shared" si="18"/>
        <v>0</v>
      </c>
      <c r="DC6" s="510">
        <f t="shared" si="18"/>
        <v>0</v>
      </c>
      <c r="DD6" s="510">
        <f t="shared" si="18"/>
        <v>0</v>
      </c>
      <c r="DE6" s="510">
        <f t="shared" si="18"/>
        <v>0</v>
      </c>
      <c r="DF6" s="510">
        <f t="shared" si="18"/>
        <v>0</v>
      </c>
      <c r="DG6" s="510">
        <f t="shared" si="18"/>
        <v>0</v>
      </c>
      <c r="DH6" s="510">
        <f t="shared" si="18"/>
        <v>0</v>
      </c>
      <c r="DI6" s="510">
        <f t="shared" si="18"/>
        <v>0</v>
      </c>
      <c r="DJ6" s="510">
        <f t="shared" si="18"/>
        <v>0</v>
      </c>
      <c r="DK6" s="510">
        <f t="shared" si="18"/>
        <v>0</v>
      </c>
      <c r="DL6" s="510">
        <f t="shared" si="18"/>
        <v>0</v>
      </c>
      <c r="DM6" s="510">
        <f t="shared" si="18"/>
        <v>0</v>
      </c>
      <c r="DN6" s="510">
        <f t="shared" si="18"/>
        <v>0</v>
      </c>
      <c r="DO6" s="510">
        <f t="shared" si="18"/>
        <v>0</v>
      </c>
      <c r="DP6" s="510">
        <f t="shared" si="18"/>
        <v>0</v>
      </c>
      <c r="DQ6" s="510">
        <f t="shared" ref="DQ6:EF21" si="19">IF(DQ$5&gt;=DESIGN_LIFE,DP6,IF(AND(DQ$5&gt;0,$CE6&lt;&gt;0),IF(INT((DQ$5)/(DESIGN_LIFE/$CE6))=((DQ$5)/(DESIGN_LIFE/$CE6)),$CD6+DP6,DP6),DP6))</f>
        <v>0</v>
      </c>
      <c r="DR6" s="510">
        <f t="shared" si="19"/>
        <v>0</v>
      </c>
      <c r="DS6" s="510">
        <f t="shared" si="19"/>
        <v>0</v>
      </c>
      <c r="DT6" s="510">
        <f t="shared" si="19"/>
        <v>0</v>
      </c>
      <c r="DU6" s="510">
        <f t="shared" si="19"/>
        <v>0</v>
      </c>
      <c r="DV6" s="510">
        <f t="shared" si="19"/>
        <v>0</v>
      </c>
      <c r="DW6" s="510">
        <f t="shared" si="19"/>
        <v>0</v>
      </c>
      <c r="DX6" s="510">
        <f t="shared" si="19"/>
        <v>0</v>
      </c>
      <c r="DY6" s="510">
        <f t="shared" si="19"/>
        <v>0</v>
      </c>
      <c r="DZ6" s="510">
        <f t="shared" si="19"/>
        <v>0</v>
      </c>
      <c r="EA6" s="510">
        <f t="shared" si="19"/>
        <v>0</v>
      </c>
      <c r="EB6" s="510">
        <f t="shared" si="19"/>
        <v>0</v>
      </c>
      <c r="EC6" s="510">
        <f t="shared" si="19"/>
        <v>0</v>
      </c>
      <c r="ED6" s="510">
        <f t="shared" si="19"/>
        <v>0</v>
      </c>
      <c r="EE6" s="510">
        <f t="shared" si="19"/>
        <v>0</v>
      </c>
      <c r="EF6" s="510">
        <f t="shared" si="19"/>
        <v>0</v>
      </c>
      <c r="EG6" s="510">
        <f t="shared" ref="EG6:EV21" si="20">IF(EG$5&gt;=DESIGN_LIFE,EF6,IF(AND(EG$5&gt;0,$CE6&lt;&gt;0),IF(INT((EG$5)/(DESIGN_LIFE/$CE6))=((EG$5)/(DESIGN_LIFE/$CE6)),$CD6+EF6,EF6),EF6))</f>
        <v>0</v>
      </c>
      <c r="EH6" s="510">
        <f t="shared" si="20"/>
        <v>0</v>
      </c>
      <c r="EI6" s="510">
        <f t="shared" si="20"/>
        <v>0</v>
      </c>
      <c r="EJ6" s="510">
        <f t="shared" si="20"/>
        <v>0</v>
      </c>
      <c r="EK6" s="510">
        <f t="shared" si="20"/>
        <v>0</v>
      </c>
      <c r="EL6" s="510">
        <f t="shared" si="20"/>
        <v>0</v>
      </c>
      <c r="EM6" s="510">
        <f t="shared" si="20"/>
        <v>0</v>
      </c>
      <c r="EN6" s="510">
        <f t="shared" si="20"/>
        <v>0</v>
      </c>
      <c r="EO6" s="510">
        <f t="shared" si="20"/>
        <v>0</v>
      </c>
      <c r="EP6" s="510">
        <f t="shared" si="20"/>
        <v>0</v>
      </c>
      <c r="EQ6" s="510">
        <f t="shared" si="20"/>
        <v>0</v>
      </c>
      <c r="ER6" s="510">
        <f t="shared" si="20"/>
        <v>0</v>
      </c>
      <c r="ES6" s="510">
        <f t="shared" si="20"/>
        <v>0</v>
      </c>
      <c r="ET6" s="510">
        <f t="shared" si="20"/>
        <v>0</v>
      </c>
      <c r="EU6" s="510">
        <f t="shared" si="20"/>
        <v>0</v>
      </c>
      <c r="EV6" s="510">
        <f t="shared" si="20"/>
        <v>0</v>
      </c>
      <c r="EW6" s="510">
        <f t="shared" ref="EW6:FL21" si="21">IF(EW$5&gt;=DESIGN_LIFE,EV6,IF(AND(EW$5&gt;0,$CE6&lt;&gt;0),IF(INT((EW$5)/(DESIGN_LIFE/$CE6))=((EW$5)/(DESIGN_LIFE/$CE6)),$CD6+EV6,EV6),EV6))</f>
        <v>0</v>
      </c>
      <c r="EX6" s="510">
        <f t="shared" si="21"/>
        <v>0</v>
      </c>
      <c r="EY6" s="510">
        <f t="shared" si="21"/>
        <v>0</v>
      </c>
      <c r="EZ6" s="510">
        <f t="shared" si="21"/>
        <v>0</v>
      </c>
      <c r="FA6" s="510">
        <f t="shared" si="21"/>
        <v>0</v>
      </c>
      <c r="FB6" s="510">
        <f t="shared" si="21"/>
        <v>0</v>
      </c>
      <c r="FC6" s="510">
        <f t="shared" si="21"/>
        <v>0</v>
      </c>
      <c r="FD6" s="510">
        <f t="shared" si="21"/>
        <v>0</v>
      </c>
      <c r="FE6" s="510">
        <f t="shared" si="21"/>
        <v>0</v>
      </c>
      <c r="FF6" s="510">
        <f t="shared" si="21"/>
        <v>0</v>
      </c>
      <c r="FG6" s="510">
        <f t="shared" si="21"/>
        <v>0</v>
      </c>
      <c r="FH6" s="510">
        <f t="shared" si="21"/>
        <v>0</v>
      </c>
      <c r="FI6" s="510">
        <f t="shared" si="21"/>
        <v>0</v>
      </c>
      <c r="FJ6" s="510">
        <f t="shared" si="21"/>
        <v>0</v>
      </c>
      <c r="FK6" s="510">
        <f t="shared" si="21"/>
        <v>0</v>
      </c>
      <c r="FL6" s="510">
        <f t="shared" si="21"/>
        <v>0</v>
      </c>
      <c r="FM6" s="510">
        <f t="shared" ref="FM6:GB21" si="22">IF(FM$5&gt;=DESIGN_LIFE,FL6,IF(AND(FM$5&gt;0,$CE6&lt;&gt;0),IF(INT((FM$5)/(DESIGN_LIFE/$CE6))=((FM$5)/(DESIGN_LIFE/$CE6)),$CD6+FL6,FL6),FL6))</f>
        <v>0</v>
      </c>
      <c r="FN6" s="510">
        <f t="shared" si="22"/>
        <v>0</v>
      </c>
      <c r="FO6" s="510">
        <f t="shared" si="22"/>
        <v>0</v>
      </c>
      <c r="FP6" s="510">
        <f t="shared" si="22"/>
        <v>0</v>
      </c>
      <c r="FQ6" s="510">
        <f t="shared" si="22"/>
        <v>0</v>
      </c>
      <c r="FR6" s="510">
        <f t="shared" si="22"/>
        <v>0</v>
      </c>
      <c r="FS6" s="510">
        <f t="shared" si="22"/>
        <v>0</v>
      </c>
      <c r="FT6" s="510">
        <f t="shared" si="22"/>
        <v>0</v>
      </c>
      <c r="FU6" s="510">
        <f t="shared" si="22"/>
        <v>0</v>
      </c>
      <c r="FV6" s="510">
        <f t="shared" si="22"/>
        <v>0</v>
      </c>
      <c r="FW6" s="510">
        <f t="shared" si="22"/>
        <v>0</v>
      </c>
      <c r="FX6" s="510">
        <f t="shared" si="22"/>
        <v>0</v>
      </c>
      <c r="FY6" s="510">
        <f t="shared" si="22"/>
        <v>0</v>
      </c>
      <c r="FZ6" s="510">
        <f t="shared" si="22"/>
        <v>0</v>
      </c>
      <c r="GA6" s="510">
        <f t="shared" si="22"/>
        <v>0</v>
      </c>
      <c r="GB6" s="510">
        <f t="shared" si="22"/>
        <v>0</v>
      </c>
      <c r="GC6" s="510">
        <f t="shared" ref="GC6:GR21" si="23">IF(GC$5&gt;=DESIGN_LIFE,GB6,IF(AND(GC$5&gt;0,$CE6&lt;&gt;0),IF(INT((GC$5)/(DESIGN_LIFE/$CE6))=((GC$5)/(DESIGN_LIFE/$CE6)),$CD6+GB6,GB6),GB6))</f>
        <v>0</v>
      </c>
      <c r="GD6" s="510">
        <f t="shared" si="23"/>
        <v>0</v>
      </c>
      <c r="GE6" s="510">
        <f t="shared" si="23"/>
        <v>0</v>
      </c>
      <c r="GF6" s="510">
        <f t="shared" si="23"/>
        <v>0</v>
      </c>
      <c r="GG6" s="510">
        <f t="shared" si="23"/>
        <v>0</v>
      </c>
      <c r="GH6" s="510">
        <f t="shared" si="23"/>
        <v>0</v>
      </c>
      <c r="GI6" s="510">
        <f t="shared" si="23"/>
        <v>0</v>
      </c>
      <c r="GJ6" s="510">
        <f t="shared" si="23"/>
        <v>0</v>
      </c>
      <c r="GK6" s="510">
        <f t="shared" si="23"/>
        <v>0</v>
      </c>
      <c r="GL6" s="510">
        <f t="shared" si="23"/>
        <v>0</v>
      </c>
      <c r="GM6" s="510">
        <f t="shared" si="23"/>
        <v>0</v>
      </c>
      <c r="GN6" s="510">
        <f t="shared" si="23"/>
        <v>0</v>
      </c>
      <c r="GO6" s="510">
        <f t="shared" si="23"/>
        <v>0</v>
      </c>
      <c r="GP6" s="510">
        <f t="shared" si="23"/>
        <v>0</v>
      </c>
      <c r="GQ6" s="510">
        <f t="shared" si="23"/>
        <v>0</v>
      </c>
      <c r="GR6" s="510">
        <f t="shared" si="23"/>
        <v>0</v>
      </c>
      <c r="GS6" s="510">
        <f t="shared" ref="GS6:HA20" si="24">IF(GS$5&gt;=DESIGN_LIFE,GR6,IF(AND(GS$5&gt;0,$CE6&lt;&gt;0),IF(INT((GS$5)/(DESIGN_LIFE/$CE6))=((GS$5)/(DESIGN_LIFE/$CE6)),$CD6+GR6,GR6),GR6))</f>
        <v>0</v>
      </c>
      <c r="GT6" s="510">
        <f t="shared" si="24"/>
        <v>0</v>
      </c>
      <c r="GU6" s="510">
        <f t="shared" si="24"/>
        <v>0</v>
      </c>
      <c r="GV6" s="510">
        <f t="shared" si="24"/>
        <v>0</v>
      </c>
      <c r="GW6" s="510">
        <f t="shared" si="24"/>
        <v>0</v>
      </c>
      <c r="GX6" s="510">
        <f t="shared" si="24"/>
        <v>0</v>
      </c>
      <c r="GY6" s="510">
        <f t="shared" si="24"/>
        <v>0</v>
      </c>
      <c r="GZ6" s="510">
        <f t="shared" si="24"/>
        <v>0</v>
      </c>
      <c r="HA6" s="510">
        <f t="shared" si="24"/>
        <v>0</v>
      </c>
      <c r="HB6" s="244"/>
      <c r="HC6" s="244"/>
      <c r="HD6" s="126"/>
      <c r="HE6" s="126"/>
    </row>
    <row r="7" spans="1:213" ht="20.100000000000001" customHeight="1">
      <c r="B7" s="479"/>
      <c r="C7" s="122"/>
      <c r="D7" s="123"/>
      <c r="E7" s="124"/>
      <c r="F7" s="123"/>
      <c r="G7" s="465">
        <f t="shared" si="9"/>
        <v>60</v>
      </c>
      <c r="H7" s="466" t="s">
        <v>64</v>
      </c>
      <c r="I7" s="464">
        <v>1</v>
      </c>
      <c r="J7" s="123"/>
      <c r="K7" s="97"/>
      <c r="L7" s="480"/>
      <c r="M7" s="188">
        <f t="shared" ref="M7:M29" si="25">IFERROR(SUM(N7:R7,T7),"")</f>
        <v>0</v>
      </c>
      <c r="N7" s="189" t="str">
        <f t="shared" ref="N7:N27" si="26">IFERROR(IF($H7="Yes","",$BR7),"")</f>
        <v/>
      </c>
      <c r="O7" s="190" t="str">
        <f t="shared" ref="O7:O27" si="27">IFERROR(IF($H7="Yes",$BS7*(1-$I7),$BS7),"")</f>
        <v/>
      </c>
      <c r="P7" s="190" t="str">
        <f t="shared" ref="P7:P27" si="28">IFERROR(IF($H7="Yes",$CB7*(($I7*$BR7)+$BS7+$BN7+($I7*($BO7+BV7))),$BT7),"")</f>
        <v/>
      </c>
      <c r="Q7" s="191">
        <f t="shared" ref="Q7:Q27" si="29">IF(H7="Yes","",(SUM(N7:P7,R7)+T7)*CC7)</f>
        <v>0</v>
      </c>
      <c r="R7" s="191" t="str">
        <f t="shared" ref="R7:R27" si="30">IFERROR(IF($H7="Yes","",$BU7),"")</f>
        <v/>
      </c>
      <c r="S7" s="188" t="str">
        <f t="shared" ref="S7:S27" si="31">IFERROR(IF($H7="Yes","",$BW7*($CC7+1)),"")</f>
        <v/>
      </c>
      <c r="T7" s="192">
        <f t="shared" ref="T7:T27" si="32">IFERROR(IF($H7="Yes","",$BV7),"")</f>
        <v>0</v>
      </c>
      <c r="U7" s="366" t="s">
        <v>478</v>
      </c>
      <c r="V7" s="244"/>
      <c r="W7" s="259"/>
      <c r="X7" s="510"/>
      <c r="Y7" s="510"/>
      <c r="Z7" s="510"/>
      <c r="AA7" s="510"/>
      <c r="AB7" s="510"/>
      <c r="AC7" s="510"/>
      <c r="AD7" s="510"/>
      <c r="AE7" s="510"/>
      <c r="AF7" s="516" t="s">
        <v>1</v>
      </c>
      <c r="AG7" s="510"/>
      <c r="AH7" s="510"/>
      <c r="AI7" s="510"/>
      <c r="AJ7" s="516" t="s">
        <v>473</v>
      </c>
      <c r="AK7" s="516" t="s">
        <v>341</v>
      </c>
      <c r="AL7" s="510"/>
      <c r="AM7" s="510"/>
      <c r="AN7" s="521"/>
      <c r="AO7" s="518"/>
      <c r="AP7" s="518"/>
      <c r="AQ7" s="518"/>
      <c r="AR7" s="518"/>
      <c r="AS7" s="518"/>
      <c r="AT7" s="518"/>
      <c r="AU7" s="518"/>
      <c r="AV7" s="518"/>
      <c r="AW7" s="518"/>
      <c r="AX7" s="518"/>
      <c r="AY7" s="518"/>
      <c r="AZ7" s="518"/>
      <c r="BA7" s="518"/>
      <c r="BB7" s="518"/>
      <c r="BC7" s="518"/>
      <c r="BD7" s="516"/>
      <c r="BE7" s="516"/>
      <c r="BF7" s="521"/>
      <c r="BG7" s="285" t="str">
        <f t="shared" si="10"/>
        <v>ER</v>
      </c>
      <c r="BH7" s="285" t="str">
        <f t="shared" si="11"/>
        <v xml:space="preserve"> -  - </v>
      </c>
      <c r="BI7" s="285" t="str">
        <f t="shared" si="12"/>
        <v>No_Reinforcement</v>
      </c>
      <c r="BJ7" s="246" t="e">
        <f>VLOOKUP(BH7,'Lifecycle Material Data'!$A$5:$G$67,4,FALSE)</f>
        <v>#N/A</v>
      </c>
      <c r="BK7" s="246">
        <f>IFERROR(VLOOKUP(L7,'Custom Data'!$N$16:$P$36,3,FALSE),0)</f>
        <v>0</v>
      </c>
      <c r="BL7" s="246">
        <f t="shared" si="13"/>
        <v>0</v>
      </c>
      <c r="BM7" s="526" t="str">
        <f t="shared" ref="BM7:BM27" si="33">IF(J7="VOLUME [m3]", 1000*$K7*$BJ7, IF(AND(J7="MASS [kg]",ISNUMBER(BJ7)), $K7,"ER"))</f>
        <v>ER</v>
      </c>
      <c r="BN7" s="510" t="str">
        <f>IFERROR(VLOOKUP($BH7,'Lifecycle Material Data'!$A$5:$L$67,9,FALSE)*($BM7/1000)+VLOOKUP('Project Info'!$C$15,'Lifecycle Material Data'!$A$5:$L$67,9,FALSE)*($BL7/1000),"")</f>
        <v/>
      </c>
      <c r="BO7" s="513" t="str">
        <f>IFERROR(VLOOKUP($BH7,'Lifecycle Material Data'!$A$5:$L$67,10,FALSE)*($BM7/1000)+VLOOKUP('Project Info'!$C$15,'Lifecycle Material Data'!$A$5:$L$67,10,FALSE)*($BL7/1000),"")</f>
        <v/>
      </c>
      <c r="BP7" s="513" t="str">
        <f t="shared" ref="BP7:BP29" si="34">IF(OR($E7=$Y$8, $E7=$Y$9, $E7=$Y$10),"Excavation","")</f>
        <v/>
      </c>
      <c r="BQ7" s="513" t="str">
        <f>IF($J7='MATERIAL DATA'!$O$5,$K7, IF($J7='MATERIAL DATA'!$O$6,$K7/(1000*'Scheme 2'!$BJ7),""))</f>
        <v/>
      </c>
      <c r="BR7" s="513" t="str">
        <f>IFERROR(((VLOOKUP($BH7,'Lifecycle Material Data'!$A$5:$L$67,6,FALSE))*$BM7/1000+VLOOKUP('Project Info'!$C$15,'Lifecycle Material Data'!$A$5:$L$67,6,FALSE)*$BL7/1000),"")</f>
        <v/>
      </c>
      <c r="BS7" s="510" t="str">
        <f>IFERROR((VLOOKUP($BH7,'Lifecycle Material Data'!$A$5:$L$67,7,FALSE)*$BM7/1000++VLOOKUP('Project Info'!$C$15,'Lifecycle Material Data'!$A$5:$L$67,7,FALSE)*$BL7/1000),"")</f>
        <v/>
      </c>
      <c r="BT7" s="510" t="str">
        <f>IFERROR(VLOOKUP($BH7,'Lifecycle Material Data'!$A$5:$L$67,8,FALSE)*SUM(BR7,BS7,BU7,BV7),"")</f>
        <v/>
      </c>
      <c r="BU7" s="285" t="str">
        <f>IFERROR((VLOOKUP($BH7,'Lifecycle Material Data'!$A$5:$L$67,11,FALSE)*$BM7/1000++VLOOKUP('Project Info'!$C$15,'Lifecycle Material Data'!$A$5:$L$67,11,FALSE)*$BL7/1000),"")</f>
        <v/>
      </c>
      <c r="BV7" s="510">
        <f>IFERROR(IF(OR($B7="Timber",$C7="Timber_EPD"),VLOOKUP($BH7,'LIFECYCLE MATERIAL DATA Master'!$A$10:$N$68,5,FALSE)*$BM7,0),"")/1000</f>
        <v>0</v>
      </c>
      <c r="BW7" s="510" t="str">
        <f>IFERROR((VLOOKUP($BH7,'Lifecycle Material Data'!$A$5:$M$67,12,FALSE)*$BM7/1000++VLOOKUP('Project Info'!$C$15,'Lifecycle Material Data'!$A$5:$L$67,12,FALSE)*$BL7/1000),"")</f>
        <v/>
      </c>
      <c r="BX7" s="510"/>
      <c r="BY7" s="510" t="str">
        <f>Targets!A17</f>
        <v>RIBA Domestic Target (144)</v>
      </c>
      <c r="BZ7" s="285" t="str">
        <f>Targets!B17</f>
        <v>Residential</v>
      </c>
      <c r="CA7" s="285">
        <f>Targets!C17</f>
        <v>144</v>
      </c>
      <c r="CB7" s="510">
        <f>IFERROR(1+VLOOKUP($BH7,'Lifecycle Material Data'!$A$5:$L$67,8,FALSE),0)</f>
        <v>0</v>
      </c>
      <c r="CC7" s="244">
        <f t="shared" si="14"/>
        <v>0</v>
      </c>
      <c r="CD7" s="505">
        <f t="shared" ref="CD7:CD27" si="35">IFERROR(Q7/CC7,0)</f>
        <v>0</v>
      </c>
      <c r="CE7" s="244">
        <f t="shared" si="15"/>
        <v>1</v>
      </c>
      <c r="CF7" s="244"/>
      <c r="CG7" s="510"/>
      <c r="CH7" s="510">
        <v>0</v>
      </c>
      <c r="CI7" s="510">
        <f t="shared" si="16"/>
        <v>0</v>
      </c>
      <c r="CJ7" s="510">
        <f t="shared" si="16"/>
        <v>0</v>
      </c>
      <c r="CK7" s="510">
        <f t="shared" si="17"/>
        <v>0</v>
      </c>
      <c r="CL7" s="510">
        <f t="shared" si="17"/>
        <v>0</v>
      </c>
      <c r="CM7" s="510">
        <f t="shared" si="17"/>
        <v>0</v>
      </c>
      <c r="CN7" s="510">
        <f t="shared" si="17"/>
        <v>0</v>
      </c>
      <c r="CO7" s="510">
        <f t="shared" si="17"/>
        <v>0</v>
      </c>
      <c r="CP7" s="510">
        <f t="shared" si="17"/>
        <v>0</v>
      </c>
      <c r="CQ7" s="510">
        <f t="shared" si="17"/>
        <v>0</v>
      </c>
      <c r="CR7" s="510">
        <f t="shared" si="17"/>
        <v>0</v>
      </c>
      <c r="CS7" s="510">
        <f t="shared" si="17"/>
        <v>0</v>
      </c>
      <c r="CT7" s="510">
        <f t="shared" si="17"/>
        <v>0</v>
      </c>
      <c r="CU7" s="510">
        <f t="shared" si="17"/>
        <v>0</v>
      </c>
      <c r="CV7" s="510">
        <f t="shared" si="17"/>
        <v>0</v>
      </c>
      <c r="CW7" s="510">
        <f t="shared" si="17"/>
        <v>0</v>
      </c>
      <c r="CX7" s="510">
        <f t="shared" si="17"/>
        <v>0</v>
      </c>
      <c r="CY7" s="510">
        <f t="shared" si="17"/>
        <v>0</v>
      </c>
      <c r="CZ7" s="510">
        <f t="shared" si="17"/>
        <v>0</v>
      </c>
      <c r="DA7" s="510">
        <f t="shared" si="18"/>
        <v>0</v>
      </c>
      <c r="DB7" s="510">
        <f t="shared" si="18"/>
        <v>0</v>
      </c>
      <c r="DC7" s="510">
        <f t="shared" si="18"/>
        <v>0</v>
      </c>
      <c r="DD7" s="510">
        <f t="shared" si="18"/>
        <v>0</v>
      </c>
      <c r="DE7" s="510">
        <f t="shared" si="18"/>
        <v>0</v>
      </c>
      <c r="DF7" s="510">
        <f t="shared" si="18"/>
        <v>0</v>
      </c>
      <c r="DG7" s="510">
        <f t="shared" si="18"/>
        <v>0</v>
      </c>
      <c r="DH7" s="510">
        <f t="shared" si="18"/>
        <v>0</v>
      </c>
      <c r="DI7" s="510">
        <f t="shared" si="18"/>
        <v>0</v>
      </c>
      <c r="DJ7" s="510">
        <f t="shared" si="18"/>
        <v>0</v>
      </c>
      <c r="DK7" s="510">
        <f t="shared" si="18"/>
        <v>0</v>
      </c>
      <c r="DL7" s="510">
        <f t="shared" si="18"/>
        <v>0</v>
      </c>
      <c r="DM7" s="510">
        <f t="shared" si="18"/>
        <v>0</v>
      </c>
      <c r="DN7" s="510">
        <f t="shared" si="18"/>
        <v>0</v>
      </c>
      <c r="DO7" s="510">
        <f t="shared" si="18"/>
        <v>0</v>
      </c>
      <c r="DP7" s="510">
        <f t="shared" si="18"/>
        <v>0</v>
      </c>
      <c r="DQ7" s="510">
        <f t="shared" si="19"/>
        <v>0</v>
      </c>
      <c r="DR7" s="510">
        <f t="shared" si="19"/>
        <v>0</v>
      </c>
      <c r="DS7" s="510">
        <f t="shared" si="19"/>
        <v>0</v>
      </c>
      <c r="DT7" s="510">
        <f t="shared" si="19"/>
        <v>0</v>
      </c>
      <c r="DU7" s="510">
        <f t="shared" si="19"/>
        <v>0</v>
      </c>
      <c r="DV7" s="510">
        <f t="shared" si="19"/>
        <v>0</v>
      </c>
      <c r="DW7" s="510">
        <f t="shared" si="19"/>
        <v>0</v>
      </c>
      <c r="DX7" s="510">
        <f t="shared" si="19"/>
        <v>0</v>
      </c>
      <c r="DY7" s="510">
        <f t="shared" si="19"/>
        <v>0</v>
      </c>
      <c r="DZ7" s="510">
        <f t="shared" si="19"/>
        <v>0</v>
      </c>
      <c r="EA7" s="510">
        <f t="shared" si="19"/>
        <v>0</v>
      </c>
      <c r="EB7" s="510">
        <f t="shared" si="19"/>
        <v>0</v>
      </c>
      <c r="EC7" s="510">
        <f t="shared" si="19"/>
        <v>0</v>
      </c>
      <c r="ED7" s="510">
        <f t="shared" si="19"/>
        <v>0</v>
      </c>
      <c r="EE7" s="510">
        <f t="shared" si="19"/>
        <v>0</v>
      </c>
      <c r="EF7" s="510">
        <f t="shared" si="19"/>
        <v>0</v>
      </c>
      <c r="EG7" s="510">
        <f t="shared" si="20"/>
        <v>0</v>
      </c>
      <c r="EH7" s="510">
        <f t="shared" si="20"/>
        <v>0</v>
      </c>
      <c r="EI7" s="510">
        <f t="shared" si="20"/>
        <v>0</v>
      </c>
      <c r="EJ7" s="510">
        <f t="shared" si="20"/>
        <v>0</v>
      </c>
      <c r="EK7" s="510">
        <f t="shared" si="20"/>
        <v>0</v>
      </c>
      <c r="EL7" s="510">
        <f t="shared" si="20"/>
        <v>0</v>
      </c>
      <c r="EM7" s="510">
        <f t="shared" si="20"/>
        <v>0</v>
      </c>
      <c r="EN7" s="510">
        <f t="shared" si="20"/>
        <v>0</v>
      </c>
      <c r="EO7" s="510">
        <f t="shared" si="20"/>
        <v>0</v>
      </c>
      <c r="EP7" s="510">
        <f t="shared" si="20"/>
        <v>0</v>
      </c>
      <c r="EQ7" s="510">
        <f t="shared" si="20"/>
        <v>0</v>
      </c>
      <c r="ER7" s="510">
        <f t="shared" si="20"/>
        <v>0</v>
      </c>
      <c r="ES7" s="510">
        <f t="shared" si="20"/>
        <v>0</v>
      </c>
      <c r="ET7" s="510">
        <f t="shared" si="20"/>
        <v>0</v>
      </c>
      <c r="EU7" s="510">
        <f t="shared" si="20"/>
        <v>0</v>
      </c>
      <c r="EV7" s="510">
        <f t="shared" si="20"/>
        <v>0</v>
      </c>
      <c r="EW7" s="510">
        <f t="shared" si="21"/>
        <v>0</v>
      </c>
      <c r="EX7" s="510">
        <f t="shared" si="21"/>
        <v>0</v>
      </c>
      <c r="EY7" s="510">
        <f t="shared" si="21"/>
        <v>0</v>
      </c>
      <c r="EZ7" s="510">
        <f t="shared" si="21"/>
        <v>0</v>
      </c>
      <c r="FA7" s="510">
        <f t="shared" si="21"/>
        <v>0</v>
      </c>
      <c r="FB7" s="510">
        <f t="shared" si="21"/>
        <v>0</v>
      </c>
      <c r="FC7" s="510">
        <f t="shared" si="21"/>
        <v>0</v>
      </c>
      <c r="FD7" s="510">
        <f t="shared" si="21"/>
        <v>0</v>
      </c>
      <c r="FE7" s="510">
        <f t="shared" si="21"/>
        <v>0</v>
      </c>
      <c r="FF7" s="510">
        <f t="shared" si="21"/>
        <v>0</v>
      </c>
      <c r="FG7" s="510">
        <f t="shared" si="21"/>
        <v>0</v>
      </c>
      <c r="FH7" s="510">
        <f t="shared" si="21"/>
        <v>0</v>
      </c>
      <c r="FI7" s="510">
        <f t="shared" si="21"/>
        <v>0</v>
      </c>
      <c r="FJ7" s="510">
        <f t="shared" si="21"/>
        <v>0</v>
      </c>
      <c r="FK7" s="510">
        <f t="shared" si="21"/>
        <v>0</v>
      </c>
      <c r="FL7" s="510">
        <f t="shared" si="21"/>
        <v>0</v>
      </c>
      <c r="FM7" s="510">
        <f t="shared" si="22"/>
        <v>0</v>
      </c>
      <c r="FN7" s="510">
        <f t="shared" si="22"/>
        <v>0</v>
      </c>
      <c r="FO7" s="510">
        <f t="shared" si="22"/>
        <v>0</v>
      </c>
      <c r="FP7" s="510">
        <f t="shared" si="22"/>
        <v>0</v>
      </c>
      <c r="FQ7" s="510">
        <f t="shared" si="22"/>
        <v>0</v>
      </c>
      <c r="FR7" s="510">
        <f t="shared" si="22"/>
        <v>0</v>
      </c>
      <c r="FS7" s="510">
        <f t="shared" si="22"/>
        <v>0</v>
      </c>
      <c r="FT7" s="510">
        <f t="shared" si="22"/>
        <v>0</v>
      </c>
      <c r="FU7" s="510">
        <f t="shared" si="22"/>
        <v>0</v>
      </c>
      <c r="FV7" s="510">
        <f t="shared" si="22"/>
        <v>0</v>
      </c>
      <c r="FW7" s="510">
        <f t="shared" si="22"/>
        <v>0</v>
      </c>
      <c r="FX7" s="510">
        <f t="shared" si="22"/>
        <v>0</v>
      </c>
      <c r="FY7" s="510">
        <f t="shared" si="22"/>
        <v>0</v>
      </c>
      <c r="FZ7" s="510">
        <f t="shared" si="22"/>
        <v>0</v>
      </c>
      <c r="GA7" s="510">
        <f t="shared" si="22"/>
        <v>0</v>
      </c>
      <c r="GB7" s="510">
        <f t="shared" si="22"/>
        <v>0</v>
      </c>
      <c r="GC7" s="510">
        <f t="shared" si="23"/>
        <v>0</v>
      </c>
      <c r="GD7" s="510">
        <f t="shared" si="23"/>
        <v>0</v>
      </c>
      <c r="GE7" s="510">
        <f t="shared" si="23"/>
        <v>0</v>
      </c>
      <c r="GF7" s="510">
        <f t="shared" si="23"/>
        <v>0</v>
      </c>
      <c r="GG7" s="510">
        <f t="shared" si="23"/>
        <v>0</v>
      </c>
      <c r="GH7" s="510">
        <f t="shared" si="23"/>
        <v>0</v>
      </c>
      <c r="GI7" s="510">
        <f t="shared" si="23"/>
        <v>0</v>
      </c>
      <c r="GJ7" s="510">
        <f t="shared" si="23"/>
        <v>0</v>
      </c>
      <c r="GK7" s="510">
        <f t="shared" si="23"/>
        <v>0</v>
      </c>
      <c r="GL7" s="510">
        <f t="shared" si="23"/>
        <v>0</v>
      </c>
      <c r="GM7" s="510">
        <f t="shared" si="23"/>
        <v>0</v>
      </c>
      <c r="GN7" s="510">
        <f t="shared" si="23"/>
        <v>0</v>
      </c>
      <c r="GO7" s="510">
        <f t="shared" si="23"/>
        <v>0</v>
      </c>
      <c r="GP7" s="510">
        <f t="shared" si="23"/>
        <v>0</v>
      </c>
      <c r="GQ7" s="510">
        <f t="shared" si="23"/>
        <v>0</v>
      </c>
      <c r="GR7" s="510">
        <f t="shared" si="23"/>
        <v>0</v>
      </c>
      <c r="GS7" s="510">
        <f t="shared" si="24"/>
        <v>0</v>
      </c>
      <c r="GT7" s="510">
        <f t="shared" si="24"/>
        <v>0</v>
      </c>
      <c r="GU7" s="510">
        <f t="shared" si="24"/>
        <v>0</v>
      </c>
      <c r="GV7" s="510">
        <f t="shared" si="24"/>
        <v>0</v>
      </c>
      <c r="GW7" s="510">
        <f t="shared" si="24"/>
        <v>0</v>
      </c>
      <c r="GX7" s="510">
        <f t="shared" si="24"/>
        <v>0</v>
      </c>
      <c r="GY7" s="510">
        <f t="shared" si="24"/>
        <v>0</v>
      </c>
      <c r="GZ7" s="510">
        <f t="shared" si="24"/>
        <v>0</v>
      </c>
      <c r="HA7" s="510">
        <f t="shared" si="24"/>
        <v>0</v>
      </c>
      <c r="HB7" s="244"/>
      <c r="HC7" s="244"/>
      <c r="HD7" s="126"/>
      <c r="HE7" s="126"/>
    </row>
    <row r="8" spans="1:213" ht="20.100000000000001" customHeight="1">
      <c r="B8" s="479"/>
      <c r="C8" s="122"/>
      <c r="D8" s="123"/>
      <c r="E8" s="124"/>
      <c r="F8" s="123"/>
      <c r="G8" s="465">
        <f t="shared" si="9"/>
        <v>60</v>
      </c>
      <c r="H8" s="466" t="s">
        <v>64</v>
      </c>
      <c r="I8" s="464">
        <v>1</v>
      </c>
      <c r="J8" s="123"/>
      <c r="K8" s="97"/>
      <c r="L8" s="480"/>
      <c r="M8" s="188">
        <f t="shared" si="25"/>
        <v>0</v>
      </c>
      <c r="N8" s="189" t="str">
        <f t="shared" si="26"/>
        <v/>
      </c>
      <c r="O8" s="190" t="str">
        <f t="shared" si="27"/>
        <v/>
      </c>
      <c r="P8" s="190" t="str">
        <f t="shared" si="28"/>
        <v/>
      </c>
      <c r="Q8" s="191">
        <f t="shared" si="29"/>
        <v>0</v>
      </c>
      <c r="R8" s="191" t="str">
        <f t="shared" si="30"/>
        <v/>
      </c>
      <c r="S8" s="188" t="str">
        <f t="shared" si="31"/>
        <v/>
      </c>
      <c r="T8" s="192">
        <f t="shared" si="32"/>
        <v>0</v>
      </c>
      <c r="U8" s="366" t="s">
        <v>478</v>
      </c>
      <c r="V8" s="244"/>
      <c r="W8" s="259"/>
      <c r="X8" s="510"/>
      <c r="Y8" s="259" t="str">
        <f>'MATERIAL DATA'!Q7</f>
        <v>1.1 Piling</v>
      </c>
      <c r="Z8" s="517">
        <f>SUMIF($E$6:$E$29,Y8,$N$6:$N$29)+SUMIF($E$6:$E$29,Y8,$O$6:$O$29)+SUMIF($E$6:$E$29,Y8,P$6:$P$29)</f>
        <v>0</v>
      </c>
      <c r="AA8" s="510"/>
      <c r="AB8" s="510"/>
      <c r="AC8" s="510" t="s">
        <v>455</v>
      </c>
      <c r="AD8" s="527">
        <f>SUM(Z8)</f>
        <v>0</v>
      </c>
      <c r="AE8" s="510"/>
      <c r="AF8" s="510" t="s">
        <v>2</v>
      </c>
      <c r="AG8" s="528">
        <f>SUMIF($B$6:$B$27,"Concrete",$BM$6:$BM$27)+SUMIF($C$6:$C$27,"Concrete_EPD",$BM$6:$BM$27)</f>
        <v>0</v>
      </c>
      <c r="AH8" s="510"/>
      <c r="AI8" s="510"/>
      <c r="AJ8" s="510" t="s">
        <v>342</v>
      </c>
      <c r="AK8" s="510">
        <f>SUMIF($B$6:$B$29,"Timber",$N$6:$N29)+SUMIF($C$6:$C$29,"Timber_EPD",$N$6:$N29)</f>
        <v>0</v>
      </c>
      <c r="AL8" s="510"/>
      <c r="AM8" s="510"/>
      <c r="AN8" s="529"/>
      <c r="AO8" s="530"/>
      <c r="AP8" s="530"/>
      <c r="AQ8" s="530"/>
      <c r="AR8" s="529"/>
      <c r="AS8" s="529"/>
      <c r="AT8" s="529"/>
      <c r="AU8" s="529"/>
      <c r="AV8" s="529"/>
      <c r="AW8" s="510"/>
      <c r="AX8" s="510"/>
      <c r="AY8" s="510"/>
      <c r="AZ8" s="510"/>
      <c r="BA8" s="510"/>
      <c r="BB8" s="510"/>
      <c r="BC8" s="510"/>
      <c r="BD8" s="510"/>
      <c r="BE8" s="510"/>
      <c r="BF8" s="510"/>
      <c r="BG8" s="285" t="str">
        <f t="shared" si="10"/>
        <v>ER</v>
      </c>
      <c r="BH8" s="285" t="str">
        <f t="shared" si="11"/>
        <v xml:space="preserve"> -  - </v>
      </c>
      <c r="BI8" s="285" t="str">
        <f t="shared" si="12"/>
        <v>No_Reinforcement</v>
      </c>
      <c r="BJ8" s="246" t="e">
        <f>VLOOKUP(BH8,'Lifecycle Material Data'!$A$5:$G$67,4,FALSE)</f>
        <v>#N/A</v>
      </c>
      <c r="BK8" s="246">
        <f>IFERROR(VLOOKUP(L8,'Custom Data'!$N$16:$P$36,3,FALSE),0)</f>
        <v>0</v>
      </c>
      <c r="BL8" s="246">
        <f t="shared" si="13"/>
        <v>0</v>
      </c>
      <c r="BM8" s="526" t="str">
        <f t="shared" si="33"/>
        <v>ER</v>
      </c>
      <c r="BN8" s="510" t="str">
        <f>IFERROR(VLOOKUP($BH8,'Lifecycle Material Data'!$A$5:$L$67,9,FALSE)*($BM8/1000)+VLOOKUP('Project Info'!$C$15,'Lifecycle Material Data'!$A$5:$L$67,9,FALSE)*($BL8/1000),"")</f>
        <v/>
      </c>
      <c r="BO8" s="513" t="str">
        <f>IFERROR(VLOOKUP($BH8,'Lifecycle Material Data'!$A$5:$L$67,10,FALSE)*($BM8/1000)+VLOOKUP('Project Info'!$C$15,'Lifecycle Material Data'!$A$5:$L$67,10,FALSE)*($BL8/1000),"")</f>
        <v/>
      </c>
      <c r="BP8" s="513" t="str">
        <f t="shared" si="34"/>
        <v/>
      </c>
      <c r="BQ8" s="513" t="str">
        <f>IF($J8='MATERIAL DATA'!$O$5,$K8, IF($J8='MATERIAL DATA'!$O$6,$K8/(1000*'Scheme 2'!$BJ8),""))</f>
        <v/>
      </c>
      <c r="BR8" s="513" t="str">
        <f>IFERROR(((VLOOKUP($BH8,'Lifecycle Material Data'!$A$5:$L$67,6,FALSE))*$BM8/1000+VLOOKUP('Project Info'!$C$15,'Lifecycle Material Data'!$A$5:$L$67,6,FALSE)*$BL8/1000),"")</f>
        <v/>
      </c>
      <c r="BS8" s="510" t="str">
        <f>IFERROR((VLOOKUP($BH8,'Lifecycle Material Data'!$A$5:$L$67,7,FALSE)*$BM8/1000++VLOOKUP('Project Info'!$C$15,'Lifecycle Material Data'!$A$5:$L$67,7,FALSE)*$BL8/1000),"")</f>
        <v/>
      </c>
      <c r="BT8" s="510" t="str">
        <f>IFERROR(VLOOKUP($BH8,'Lifecycle Material Data'!$A$5:$L$67,8,FALSE)*SUM(BR8,BS8,BU8,BV8),"")</f>
        <v/>
      </c>
      <c r="BU8" s="285" t="str">
        <f>IFERROR((VLOOKUP($BH8,'Lifecycle Material Data'!$A$5:$L$67,11,FALSE)*$BM8/1000++VLOOKUP('Project Info'!$C$15,'Lifecycle Material Data'!$A$5:$L$67,11,FALSE)*$BL8/1000),"")</f>
        <v/>
      </c>
      <c r="BV8" s="510">
        <f>IFERROR(IF(OR($B8="Timber",$C8="Timber_EPD"),VLOOKUP($BH8,'LIFECYCLE MATERIAL DATA Master'!$A$10:$N$68,5,FALSE)*$BM8,0),"")/1000</f>
        <v>0</v>
      </c>
      <c r="BW8" s="510" t="str">
        <f>IFERROR((VLOOKUP($BH8,'Lifecycle Material Data'!$A$5:$M$67,12,FALSE)*$BM8/1000++VLOOKUP('Project Info'!$C$15,'Lifecycle Material Data'!$A$5:$L$67,12,FALSE)*$BL8/1000),"")</f>
        <v/>
      </c>
      <c r="BX8" s="510"/>
      <c r="BY8" s="510" t="str">
        <f>Targets!A18</f>
        <v>RIBA Non-Domestic Target (156)</v>
      </c>
      <c r="BZ8" s="285" t="str">
        <f>Targets!B18</f>
        <v>Commercial, Education, Other</v>
      </c>
      <c r="CA8" s="285">
        <f>Targets!C18</f>
        <v>156</v>
      </c>
      <c r="CB8" s="510">
        <f>IFERROR(1+VLOOKUP($BH8,'Lifecycle Material Data'!$A$5:$L$67,8,FALSE),0)</f>
        <v>0</v>
      </c>
      <c r="CC8" s="244">
        <f t="shared" si="14"/>
        <v>0</v>
      </c>
      <c r="CD8" s="505">
        <f t="shared" si="35"/>
        <v>0</v>
      </c>
      <c r="CE8" s="244">
        <f t="shared" si="15"/>
        <v>1</v>
      </c>
      <c r="CF8" s="244"/>
      <c r="CG8" s="510"/>
      <c r="CH8" s="510">
        <v>0</v>
      </c>
      <c r="CI8" s="510">
        <f t="shared" si="16"/>
        <v>0</v>
      </c>
      <c r="CJ8" s="510">
        <f t="shared" si="16"/>
        <v>0</v>
      </c>
      <c r="CK8" s="510">
        <f t="shared" si="17"/>
        <v>0</v>
      </c>
      <c r="CL8" s="510">
        <f t="shared" si="17"/>
        <v>0</v>
      </c>
      <c r="CM8" s="510">
        <f t="shared" si="17"/>
        <v>0</v>
      </c>
      <c r="CN8" s="510">
        <f t="shared" si="17"/>
        <v>0</v>
      </c>
      <c r="CO8" s="510">
        <f t="shared" si="17"/>
        <v>0</v>
      </c>
      <c r="CP8" s="510">
        <f t="shared" si="17"/>
        <v>0</v>
      </c>
      <c r="CQ8" s="510">
        <f t="shared" si="17"/>
        <v>0</v>
      </c>
      <c r="CR8" s="510">
        <f t="shared" si="17"/>
        <v>0</v>
      </c>
      <c r="CS8" s="510">
        <f t="shared" si="17"/>
        <v>0</v>
      </c>
      <c r="CT8" s="510">
        <f t="shared" si="17"/>
        <v>0</v>
      </c>
      <c r="CU8" s="510">
        <f t="shared" si="17"/>
        <v>0</v>
      </c>
      <c r="CV8" s="510">
        <f t="shared" si="17"/>
        <v>0</v>
      </c>
      <c r="CW8" s="510">
        <f t="shared" si="17"/>
        <v>0</v>
      </c>
      <c r="CX8" s="510">
        <f t="shared" si="17"/>
        <v>0</v>
      </c>
      <c r="CY8" s="510">
        <f t="shared" si="17"/>
        <v>0</v>
      </c>
      <c r="CZ8" s="510">
        <f t="shared" si="17"/>
        <v>0</v>
      </c>
      <c r="DA8" s="510">
        <f t="shared" si="18"/>
        <v>0</v>
      </c>
      <c r="DB8" s="510">
        <f t="shared" si="18"/>
        <v>0</v>
      </c>
      <c r="DC8" s="510">
        <f t="shared" si="18"/>
        <v>0</v>
      </c>
      <c r="DD8" s="510">
        <f t="shared" si="18"/>
        <v>0</v>
      </c>
      <c r="DE8" s="510">
        <f t="shared" si="18"/>
        <v>0</v>
      </c>
      <c r="DF8" s="510">
        <f t="shared" si="18"/>
        <v>0</v>
      </c>
      <c r="DG8" s="510">
        <f t="shared" si="18"/>
        <v>0</v>
      </c>
      <c r="DH8" s="510">
        <f t="shared" si="18"/>
        <v>0</v>
      </c>
      <c r="DI8" s="510">
        <f t="shared" si="18"/>
        <v>0</v>
      </c>
      <c r="DJ8" s="510">
        <f t="shared" si="18"/>
        <v>0</v>
      </c>
      <c r="DK8" s="510">
        <f t="shared" si="18"/>
        <v>0</v>
      </c>
      <c r="DL8" s="510">
        <f t="shared" si="18"/>
        <v>0</v>
      </c>
      <c r="DM8" s="510">
        <f t="shared" si="18"/>
        <v>0</v>
      </c>
      <c r="DN8" s="510">
        <f t="shared" si="18"/>
        <v>0</v>
      </c>
      <c r="DO8" s="510">
        <f t="shared" si="18"/>
        <v>0</v>
      </c>
      <c r="DP8" s="510">
        <f t="shared" si="18"/>
        <v>0</v>
      </c>
      <c r="DQ8" s="510">
        <f t="shared" si="19"/>
        <v>0</v>
      </c>
      <c r="DR8" s="510">
        <f t="shared" si="19"/>
        <v>0</v>
      </c>
      <c r="DS8" s="510">
        <f t="shared" si="19"/>
        <v>0</v>
      </c>
      <c r="DT8" s="510">
        <f t="shared" si="19"/>
        <v>0</v>
      </c>
      <c r="DU8" s="510">
        <f t="shared" si="19"/>
        <v>0</v>
      </c>
      <c r="DV8" s="510">
        <f t="shared" si="19"/>
        <v>0</v>
      </c>
      <c r="DW8" s="510">
        <f t="shared" si="19"/>
        <v>0</v>
      </c>
      <c r="DX8" s="510">
        <f t="shared" si="19"/>
        <v>0</v>
      </c>
      <c r="DY8" s="510">
        <f t="shared" si="19"/>
        <v>0</v>
      </c>
      <c r="DZ8" s="510">
        <f t="shared" si="19"/>
        <v>0</v>
      </c>
      <c r="EA8" s="510">
        <f t="shared" si="19"/>
        <v>0</v>
      </c>
      <c r="EB8" s="510">
        <f t="shared" si="19"/>
        <v>0</v>
      </c>
      <c r="EC8" s="510">
        <f t="shared" si="19"/>
        <v>0</v>
      </c>
      <c r="ED8" s="510">
        <f t="shared" si="19"/>
        <v>0</v>
      </c>
      <c r="EE8" s="510">
        <f t="shared" si="19"/>
        <v>0</v>
      </c>
      <c r="EF8" s="510">
        <f t="shared" si="19"/>
        <v>0</v>
      </c>
      <c r="EG8" s="510">
        <f t="shared" si="20"/>
        <v>0</v>
      </c>
      <c r="EH8" s="510">
        <f t="shared" si="20"/>
        <v>0</v>
      </c>
      <c r="EI8" s="510">
        <f t="shared" si="20"/>
        <v>0</v>
      </c>
      <c r="EJ8" s="510">
        <f t="shared" si="20"/>
        <v>0</v>
      </c>
      <c r="EK8" s="510">
        <f t="shared" si="20"/>
        <v>0</v>
      </c>
      <c r="EL8" s="510">
        <f t="shared" si="20"/>
        <v>0</v>
      </c>
      <c r="EM8" s="510">
        <f t="shared" si="20"/>
        <v>0</v>
      </c>
      <c r="EN8" s="510">
        <f t="shared" si="20"/>
        <v>0</v>
      </c>
      <c r="EO8" s="510">
        <f t="shared" si="20"/>
        <v>0</v>
      </c>
      <c r="EP8" s="510">
        <f t="shared" si="20"/>
        <v>0</v>
      </c>
      <c r="EQ8" s="510">
        <f t="shared" si="20"/>
        <v>0</v>
      </c>
      <c r="ER8" s="510">
        <f t="shared" si="20"/>
        <v>0</v>
      </c>
      <c r="ES8" s="510">
        <f t="shared" si="20"/>
        <v>0</v>
      </c>
      <c r="ET8" s="510">
        <f t="shared" si="20"/>
        <v>0</v>
      </c>
      <c r="EU8" s="510">
        <f t="shared" si="20"/>
        <v>0</v>
      </c>
      <c r="EV8" s="510">
        <f t="shared" si="20"/>
        <v>0</v>
      </c>
      <c r="EW8" s="510">
        <f t="shared" si="21"/>
        <v>0</v>
      </c>
      <c r="EX8" s="510">
        <f t="shared" si="21"/>
        <v>0</v>
      </c>
      <c r="EY8" s="510">
        <f t="shared" si="21"/>
        <v>0</v>
      </c>
      <c r="EZ8" s="510">
        <f t="shared" si="21"/>
        <v>0</v>
      </c>
      <c r="FA8" s="510">
        <f t="shared" si="21"/>
        <v>0</v>
      </c>
      <c r="FB8" s="510">
        <f t="shared" si="21"/>
        <v>0</v>
      </c>
      <c r="FC8" s="510">
        <f t="shared" si="21"/>
        <v>0</v>
      </c>
      <c r="FD8" s="510">
        <f t="shared" si="21"/>
        <v>0</v>
      </c>
      <c r="FE8" s="510">
        <f t="shared" si="21"/>
        <v>0</v>
      </c>
      <c r="FF8" s="510">
        <f t="shared" si="21"/>
        <v>0</v>
      </c>
      <c r="FG8" s="510">
        <f t="shared" si="21"/>
        <v>0</v>
      </c>
      <c r="FH8" s="510">
        <f t="shared" si="21"/>
        <v>0</v>
      </c>
      <c r="FI8" s="510">
        <f t="shared" si="21"/>
        <v>0</v>
      </c>
      <c r="FJ8" s="510">
        <f t="shared" si="21"/>
        <v>0</v>
      </c>
      <c r="FK8" s="510">
        <f t="shared" si="21"/>
        <v>0</v>
      </c>
      <c r="FL8" s="510">
        <f t="shared" si="21"/>
        <v>0</v>
      </c>
      <c r="FM8" s="510">
        <f t="shared" si="22"/>
        <v>0</v>
      </c>
      <c r="FN8" s="510">
        <f t="shared" si="22"/>
        <v>0</v>
      </c>
      <c r="FO8" s="510">
        <f t="shared" si="22"/>
        <v>0</v>
      </c>
      <c r="FP8" s="510">
        <f t="shared" si="22"/>
        <v>0</v>
      </c>
      <c r="FQ8" s="510">
        <f t="shared" si="22"/>
        <v>0</v>
      </c>
      <c r="FR8" s="510">
        <f t="shared" si="22"/>
        <v>0</v>
      </c>
      <c r="FS8" s="510">
        <f t="shared" si="22"/>
        <v>0</v>
      </c>
      <c r="FT8" s="510">
        <f t="shared" si="22"/>
        <v>0</v>
      </c>
      <c r="FU8" s="510">
        <f t="shared" si="22"/>
        <v>0</v>
      </c>
      <c r="FV8" s="510">
        <f t="shared" si="22"/>
        <v>0</v>
      </c>
      <c r="FW8" s="510">
        <f t="shared" si="22"/>
        <v>0</v>
      </c>
      <c r="FX8" s="510">
        <f t="shared" si="22"/>
        <v>0</v>
      </c>
      <c r="FY8" s="510">
        <f t="shared" si="22"/>
        <v>0</v>
      </c>
      <c r="FZ8" s="510">
        <f t="shared" si="22"/>
        <v>0</v>
      </c>
      <c r="GA8" s="510">
        <f t="shared" si="22"/>
        <v>0</v>
      </c>
      <c r="GB8" s="510">
        <f t="shared" si="22"/>
        <v>0</v>
      </c>
      <c r="GC8" s="510">
        <f t="shared" si="23"/>
        <v>0</v>
      </c>
      <c r="GD8" s="510">
        <f t="shared" si="23"/>
        <v>0</v>
      </c>
      <c r="GE8" s="510">
        <f t="shared" si="23"/>
        <v>0</v>
      </c>
      <c r="GF8" s="510">
        <f t="shared" si="23"/>
        <v>0</v>
      </c>
      <c r="GG8" s="510">
        <f t="shared" si="23"/>
        <v>0</v>
      </c>
      <c r="GH8" s="510">
        <f t="shared" si="23"/>
        <v>0</v>
      </c>
      <c r="GI8" s="510">
        <f t="shared" si="23"/>
        <v>0</v>
      </c>
      <c r="GJ8" s="510">
        <f t="shared" si="23"/>
        <v>0</v>
      </c>
      <c r="GK8" s="510">
        <f t="shared" si="23"/>
        <v>0</v>
      </c>
      <c r="GL8" s="510">
        <f t="shared" si="23"/>
        <v>0</v>
      </c>
      <c r="GM8" s="510">
        <f t="shared" si="23"/>
        <v>0</v>
      </c>
      <c r="GN8" s="510">
        <f t="shared" si="23"/>
        <v>0</v>
      </c>
      <c r="GO8" s="510">
        <f t="shared" si="23"/>
        <v>0</v>
      </c>
      <c r="GP8" s="510">
        <f t="shared" si="23"/>
        <v>0</v>
      </c>
      <c r="GQ8" s="510">
        <f t="shared" si="23"/>
        <v>0</v>
      </c>
      <c r="GR8" s="510">
        <f t="shared" si="23"/>
        <v>0</v>
      </c>
      <c r="GS8" s="510">
        <f t="shared" si="24"/>
        <v>0</v>
      </c>
      <c r="GT8" s="510">
        <f t="shared" si="24"/>
        <v>0</v>
      </c>
      <c r="GU8" s="510">
        <f t="shared" si="24"/>
        <v>0</v>
      </c>
      <c r="GV8" s="510">
        <f t="shared" si="24"/>
        <v>0</v>
      </c>
      <c r="GW8" s="510">
        <f t="shared" si="24"/>
        <v>0</v>
      </c>
      <c r="GX8" s="510">
        <f t="shared" si="24"/>
        <v>0</v>
      </c>
      <c r="GY8" s="510">
        <f t="shared" si="24"/>
        <v>0</v>
      </c>
      <c r="GZ8" s="510">
        <f t="shared" si="24"/>
        <v>0</v>
      </c>
      <c r="HA8" s="510">
        <f t="shared" si="24"/>
        <v>0</v>
      </c>
      <c r="HB8" s="244"/>
      <c r="HC8" s="244"/>
      <c r="HD8" s="126"/>
      <c r="HE8" s="126"/>
    </row>
    <row r="9" spans="1:213" ht="20.100000000000001" customHeight="1">
      <c r="B9" s="479"/>
      <c r="C9" s="122"/>
      <c r="D9" s="123"/>
      <c r="E9" s="124"/>
      <c r="F9" s="123"/>
      <c r="G9" s="465">
        <f t="shared" si="9"/>
        <v>60</v>
      </c>
      <c r="H9" s="466" t="s">
        <v>64</v>
      </c>
      <c r="I9" s="464">
        <v>1</v>
      </c>
      <c r="J9" s="123"/>
      <c r="K9" s="97"/>
      <c r="L9" s="480"/>
      <c r="M9" s="188">
        <f t="shared" si="25"/>
        <v>0</v>
      </c>
      <c r="N9" s="189" t="str">
        <f t="shared" si="26"/>
        <v/>
      </c>
      <c r="O9" s="190" t="str">
        <f t="shared" si="27"/>
        <v/>
      </c>
      <c r="P9" s="190" t="str">
        <f t="shared" si="28"/>
        <v/>
      </c>
      <c r="Q9" s="191">
        <f t="shared" si="29"/>
        <v>0</v>
      </c>
      <c r="R9" s="191" t="str">
        <f t="shared" si="30"/>
        <v/>
      </c>
      <c r="S9" s="188" t="str">
        <f t="shared" si="31"/>
        <v/>
      </c>
      <c r="T9" s="192">
        <f t="shared" si="32"/>
        <v>0</v>
      </c>
      <c r="U9" s="366" t="s">
        <v>478</v>
      </c>
      <c r="V9" s="244"/>
      <c r="W9" s="259"/>
      <c r="X9" s="510"/>
      <c r="Y9" s="259" t="str">
        <f>'MATERIAL DATA'!Q8</f>
        <v>1.1 Foundations (incl. pile caps)</v>
      </c>
      <c r="Z9" s="517">
        <f>SUMIF($E$6:$E$29,Y9,$N$6:$N$29)+SUMIF($E$6:$E$29,Y9,$O$6:$O$29)+SUMIF($E$6:$E$29,Y9,P$6:$P$29)</f>
        <v>0</v>
      </c>
      <c r="AA9" s="510"/>
      <c r="AB9" s="510"/>
      <c r="AC9" s="510" t="s">
        <v>456</v>
      </c>
      <c r="AD9" s="527">
        <f>SUM(Z9,Z10,Z11)</f>
        <v>0</v>
      </c>
      <c r="AE9" s="510"/>
      <c r="AF9" s="510" t="s">
        <v>14</v>
      </c>
      <c r="AG9" s="528">
        <f>SUMIF($B$6:$B$27,"Steel",$BM$6:$BM$27)+SUMIF($C$6:$C$27,"Steel_EPD",$BM$6:$BM$27)+SUM($BL$6:$BL$27)</f>
        <v>0</v>
      </c>
      <c r="AH9" s="510"/>
      <c r="AI9" s="510"/>
      <c r="AJ9" s="510" t="s">
        <v>343</v>
      </c>
      <c r="AK9" s="510">
        <f>SUMIF($B$6:$B$29,"Timber",$O$6:$O$29)+SUMIF($C$6:$C$29,"Timber_EPD",$O$6:$O$29)</f>
        <v>0</v>
      </c>
      <c r="AL9" s="510"/>
      <c r="AM9" s="510"/>
      <c r="AN9" s="517"/>
      <c r="AO9" s="517"/>
      <c r="AP9" s="517"/>
      <c r="AQ9" s="517"/>
      <c r="AR9" s="517"/>
      <c r="AS9" s="517"/>
      <c r="AT9" s="517"/>
      <c r="AU9" s="517"/>
      <c r="AV9" s="517"/>
      <c r="AW9" s="510"/>
      <c r="AX9" s="510"/>
      <c r="AY9" s="510"/>
      <c r="AZ9" s="510"/>
      <c r="BA9" s="510"/>
      <c r="BB9" s="510"/>
      <c r="BC9" s="510"/>
      <c r="BD9" s="510"/>
      <c r="BE9" s="510"/>
      <c r="BF9" s="510"/>
      <c r="BG9" s="285" t="str">
        <f t="shared" si="10"/>
        <v>ER</v>
      </c>
      <c r="BH9" s="285" t="str">
        <f t="shared" si="11"/>
        <v xml:space="preserve"> -  - </v>
      </c>
      <c r="BI9" s="285" t="str">
        <f t="shared" si="12"/>
        <v>No_Reinforcement</v>
      </c>
      <c r="BJ9" s="246" t="e">
        <f>VLOOKUP(BH9,'Lifecycle Material Data'!$A$5:$G$67,4,FALSE)</f>
        <v>#N/A</v>
      </c>
      <c r="BK9" s="246">
        <f>IFERROR(VLOOKUP(L9,'Custom Data'!$N$16:$P$36,3,FALSE),0)</f>
        <v>0</v>
      </c>
      <c r="BL9" s="246">
        <f t="shared" si="13"/>
        <v>0</v>
      </c>
      <c r="BM9" s="526" t="str">
        <f t="shared" si="33"/>
        <v>ER</v>
      </c>
      <c r="BN9" s="510" t="str">
        <f>IFERROR(VLOOKUP($BH9,'Lifecycle Material Data'!$A$5:$L$67,9,FALSE)*($BM9/1000)+VLOOKUP('Project Info'!$C$15,'Lifecycle Material Data'!$A$5:$L$67,9,FALSE)*($BL9/1000),"")</f>
        <v/>
      </c>
      <c r="BO9" s="513" t="str">
        <f>IFERROR(VLOOKUP($BH9,'Lifecycle Material Data'!$A$5:$L$67,10,FALSE)*($BM9/1000)+VLOOKUP('Project Info'!$C$15,'Lifecycle Material Data'!$A$5:$L$67,10,FALSE)*($BL9/1000),"")</f>
        <v/>
      </c>
      <c r="BP9" s="513" t="str">
        <f t="shared" si="34"/>
        <v/>
      </c>
      <c r="BQ9" s="513" t="str">
        <f>IF($J9='MATERIAL DATA'!$O$5,$K9, IF($J9='MATERIAL DATA'!$O$6,$K9/(1000*'Scheme 2'!$BJ9),""))</f>
        <v/>
      </c>
      <c r="BR9" s="513" t="str">
        <f>IFERROR(((VLOOKUP($BH9,'Lifecycle Material Data'!$A$5:$L$67,6,FALSE))*$BM9/1000+VLOOKUP('Project Info'!$C$15,'Lifecycle Material Data'!$A$5:$L$67,6,FALSE)*$BL9/1000),"")</f>
        <v/>
      </c>
      <c r="BS9" s="510" t="str">
        <f>IFERROR((VLOOKUP($BH9,'Lifecycle Material Data'!$A$5:$L$67,7,FALSE)*$BM9/1000++VLOOKUP('Project Info'!$C$15,'Lifecycle Material Data'!$A$5:$L$67,7,FALSE)*$BL9/1000),"")</f>
        <v/>
      </c>
      <c r="BT9" s="510" t="str">
        <f>IFERROR(VLOOKUP($BH9,'Lifecycle Material Data'!$A$5:$L$67,8,FALSE)*SUM(BR9,BS9,BU9,BV9),"")</f>
        <v/>
      </c>
      <c r="BU9" s="285" t="str">
        <f>IFERROR((VLOOKUP($BH9,'Lifecycle Material Data'!$A$5:$L$67,11,FALSE)*$BM9/1000++VLOOKUP('Project Info'!$C$15,'Lifecycle Material Data'!$A$5:$L$67,11,FALSE)*$BL9/1000),"")</f>
        <v/>
      </c>
      <c r="BV9" s="510">
        <f>IFERROR(IF(OR($B9="Timber",$C9="Timber_EPD"),VLOOKUP($BH9,'LIFECYCLE MATERIAL DATA Master'!$A$10:$N$68,5,FALSE)*$BM9,0),"")/1000</f>
        <v>0</v>
      </c>
      <c r="BW9" s="510" t="str">
        <f>IFERROR((VLOOKUP($BH9,'Lifecycle Material Data'!$A$5:$M$67,12,FALSE)*$BM9/1000++VLOOKUP('Project Info'!$C$15,'Lifecycle Material Data'!$A$5:$L$67,12,FALSE)*$BL9/1000),"")</f>
        <v/>
      </c>
      <c r="BX9" s="510"/>
      <c r="BY9" s="510" t="str">
        <f>Targets!A19</f>
        <v>LETI Education Target (168)</v>
      </c>
      <c r="BZ9" s="285" t="str">
        <f>Targets!B19</f>
        <v>Education</v>
      </c>
      <c r="CA9" s="285">
        <f>Targets!C19</f>
        <v>144</v>
      </c>
      <c r="CB9" s="510">
        <f>IFERROR(1+VLOOKUP($BH9,'Lifecycle Material Data'!$A$5:$L$67,8,FALSE),0)</f>
        <v>0</v>
      </c>
      <c r="CC9" s="244">
        <f t="shared" si="14"/>
        <v>0</v>
      </c>
      <c r="CD9" s="505">
        <f t="shared" si="35"/>
        <v>0</v>
      </c>
      <c r="CE9" s="244">
        <f t="shared" si="15"/>
        <v>1</v>
      </c>
      <c r="CF9" s="244"/>
      <c r="CG9" s="510"/>
      <c r="CH9" s="510">
        <v>0</v>
      </c>
      <c r="CI9" s="510">
        <f t="shared" si="16"/>
        <v>0</v>
      </c>
      <c r="CJ9" s="510">
        <f t="shared" si="16"/>
        <v>0</v>
      </c>
      <c r="CK9" s="510">
        <f t="shared" si="17"/>
        <v>0</v>
      </c>
      <c r="CL9" s="510">
        <f t="shared" si="17"/>
        <v>0</v>
      </c>
      <c r="CM9" s="510">
        <f t="shared" si="17"/>
        <v>0</v>
      </c>
      <c r="CN9" s="510">
        <f t="shared" si="17"/>
        <v>0</v>
      </c>
      <c r="CO9" s="510">
        <f t="shared" si="17"/>
        <v>0</v>
      </c>
      <c r="CP9" s="510">
        <f t="shared" si="17"/>
        <v>0</v>
      </c>
      <c r="CQ9" s="510">
        <f t="shared" si="17"/>
        <v>0</v>
      </c>
      <c r="CR9" s="510">
        <f t="shared" si="17"/>
        <v>0</v>
      </c>
      <c r="CS9" s="510">
        <f t="shared" si="17"/>
        <v>0</v>
      </c>
      <c r="CT9" s="510">
        <f t="shared" si="17"/>
        <v>0</v>
      </c>
      <c r="CU9" s="510">
        <f t="shared" si="17"/>
        <v>0</v>
      </c>
      <c r="CV9" s="510">
        <f t="shared" si="17"/>
        <v>0</v>
      </c>
      <c r="CW9" s="510">
        <f t="shared" si="17"/>
        <v>0</v>
      </c>
      <c r="CX9" s="510">
        <f t="shared" si="17"/>
        <v>0</v>
      </c>
      <c r="CY9" s="510">
        <f t="shared" si="17"/>
        <v>0</v>
      </c>
      <c r="CZ9" s="510">
        <f t="shared" si="17"/>
        <v>0</v>
      </c>
      <c r="DA9" s="510">
        <f t="shared" si="18"/>
        <v>0</v>
      </c>
      <c r="DB9" s="510">
        <f t="shared" si="18"/>
        <v>0</v>
      </c>
      <c r="DC9" s="510">
        <f t="shared" si="18"/>
        <v>0</v>
      </c>
      <c r="DD9" s="510">
        <f t="shared" si="18"/>
        <v>0</v>
      </c>
      <c r="DE9" s="510">
        <f t="shared" si="18"/>
        <v>0</v>
      </c>
      <c r="DF9" s="510">
        <f t="shared" si="18"/>
        <v>0</v>
      </c>
      <c r="DG9" s="510">
        <f t="shared" si="18"/>
        <v>0</v>
      </c>
      <c r="DH9" s="510">
        <f t="shared" si="18"/>
        <v>0</v>
      </c>
      <c r="DI9" s="510">
        <f t="shared" si="18"/>
        <v>0</v>
      </c>
      <c r="DJ9" s="510">
        <f t="shared" si="18"/>
        <v>0</v>
      </c>
      <c r="DK9" s="510">
        <f t="shared" si="18"/>
        <v>0</v>
      </c>
      <c r="DL9" s="510">
        <f t="shared" si="18"/>
        <v>0</v>
      </c>
      <c r="DM9" s="510">
        <f t="shared" si="18"/>
        <v>0</v>
      </c>
      <c r="DN9" s="510">
        <f t="shared" si="18"/>
        <v>0</v>
      </c>
      <c r="DO9" s="510">
        <f t="shared" si="18"/>
        <v>0</v>
      </c>
      <c r="DP9" s="510">
        <f t="shared" si="18"/>
        <v>0</v>
      </c>
      <c r="DQ9" s="510">
        <f t="shared" si="19"/>
        <v>0</v>
      </c>
      <c r="DR9" s="510">
        <f t="shared" si="19"/>
        <v>0</v>
      </c>
      <c r="DS9" s="510">
        <f t="shared" si="19"/>
        <v>0</v>
      </c>
      <c r="DT9" s="510">
        <f t="shared" si="19"/>
        <v>0</v>
      </c>
      <c r="DU9" s="510">
        <f t="shared" si="19"/>
        <v>0</v>
      </c>
      <c r="DV9" s="510">
        <f t="shared" si="19"/>
        <v>0</v>
      </c>
      <c r="DW9" s="510">
        <f t="shared" si="19"/>
        <v>0</v>
      </c>
      <c r="DX9" s="510">
        <f t="shared" si="19"/>
        <v>0</v>
      </c>
      <c r="DY9" s="510">
        <f t="shared" si="19"/>
        <v>0</v>
      </c>
      <c r="DZ9" s="510">
        <f t="shared" si="19"/>
        <v>0</v>
      </c>
      <c r="EA9" s="510">
        <f t="shared" si="19"/>
        <v>0</v>
      </c>
      <c r="EB9" s="510">
        <f t="shared" si="19"/>
        <v>0</v>
      </c>
      <c r="EC9" s="510">
        <f t="shared" si="19"/>
        <v>0</v>
      </c>
      <c r="ED9" s="510">
        <f t="shared" si="19"/>
        <v>0</v>
      </c>
      <c r="EE9" s="510">
        <f t="shared" si="19"/>
        <v>0</v>
      </c>
      <c r="EF9" s="510">
        <f t="shared" si="19"/>
        <v>0</v>
      </c>
      <c r="EG9" s="510">
        <f t="shared" si="20"/>
        <v>0</v>
      </c>
      <c r="EH9" s="510">
        <f t="shared" si="20"/>
        <v>0</v>
      </c>
      <c r="EI9" s="510">
        <f t="shared" si="20"/>
        <v>0</v>
      </c>
      <c r="EJ9" s="510">
        <f t="shared" si="20"/>
        <v>0</v>
      </c>
      <c r="EK9" s="510">
        <f t="shared" si="20"/>
        <v>0</v>
      </c>
      <c r="EL9" s="510">
        <f t="shared" si="20"/>
        <v>0</v>
      </c>
      <c r="EM9" s="510">
        <f t="shared" si="20"/>
        <v>0</v>
      </c>
      <c r="EN9" s="510">
        <f t="shared" si="20"/>
        <v>0</v>
      </c>
      <c r="EO9" s="510">
        <f t="shared" si="20"/>
        <v>0</v>
      </c>
      <c r="EP9" s="510">
        <f t="shared" si="20"/>
        <v>0</v>
      </c>
      <c r="EQ9" s="510">
        <f t="shared" si="20"/>
        <v>0</v>
      </c>
      <c r="ER9" s="510">
        <f t="shared" si="20"/>
        <v>0</v>
      </c>
      <c r="ES9" s="510">
        <f t="shared" si="20"/>
        <v>0</v>
      </c>
      <c r="ET9" s="510">
        <f t="shared" si="20"/>
        <v>0</v>
      </c>
      <c r="EU9" s="510">
        <f t="shared" si="20"/>
        <v>0</v>
      </c>
      <c r="EV9" s="510">
        <f t="shared" si="20"/>
        <v>0</v>
      </c>
      <c r="EW9" s="510">
        <f t="shared" si="21"/>
        <v>0</v>
      </c>
      <c r="EX9" s="510">
        <f t="shared" si="21"/>
        <v>0</v>
      </c>
      <c r="EY9" s="510">
        <f t="shared" si="21"/>
        <v>0</v>
      </c>
      <c r="EZ9" s="510">
        <f t="shared" si="21"/>
        <v>0</v>
      </c>
      <c r="FA9" s="510">
        <f t="shared" si="21"/>
        <v>0</v>
      </c>
      <c r="FB9" s="510">
        <f t="shared" si="21"/>
        <v>0</v>
      </c>
      <c r="FC9" s="510">
        <f t="shared" si="21"/>
        <v>0</v>
      </c>
      <c r="FD9" s="510">
        <f t="shared" si="21"/>
        <v>0</v>
      </c>
      <c r="FE9" s="510">
        <f t="shared" si="21"/>
        <v>0</v>
      </c>
      <c r="FF9" s="510">
        <f t="shared" si="21"/>
        <v>0</v>
      </c>
      <c r="FG9" s="510">
        <f t="shared" si="21"/>
        <v>0</v>
      </c>
      <c r="FH9" s="510">
        <f t="shared" si="21"/>
        <v>0</v>
      </c>
      <c r="FI9" s="510">
        <f t="shared" si="21"/>
        <v>0</v>
      </c>
      <c r="FJ9" s="510">
        <f t="shared" si="21"/>
        <v>0</v>
      </c>
      <c r="FK9" s="510">
        <f t="shared" si="21"/>
        <v>0</v>
      </c>
      <c r="FL9" s="510">
        <f t="shared" si="21"/>
        <v>0</v>
      </c>
      <c r="FM9" s="510">
        <f t="shared" si="22"/>
        <v>0</v>
      </c>
      <c r="FN9" s="510">
        <f t="shared" si="22"/>
        <v>0</v>
      </c>
      <c r="FO9" s="510">
        <f t="shared" si="22"/>
        <v>0</v>
      </c>
      <c r="FP9" s="510">
        <f t="shared" si="22"/>
        <v>0</v>
      </c>
      <c r="FQ9" s="510">
        <f t="shared" si="22"/>
        <v>0</v>
      </c>
      <c r="FR9" s="510">
        <f t="shared" si="22"/>
        <v>0</v>
      </c>
      <c r="FS9" s="510">
        <f t="shared" si="22"/>
        <v>0</v>
      </c>
      <c r="FT9" s="510">
        <f t="shared" si="22"/>
        <v>0</v>
      </c>
      <c r="FU9" s="510">
        <f t="shared" si="22"/>
        <v>0</v>
      </c>
      <c r="FV9" s="510">
        <f t="shared" si="22"/>
        <v>0</v>
      </c>
      <c r="FW9" s="510">
        <f t="shared" si="22"/>
        <v>0</v>
      </c>
      <c r="FX9" s="510">
        <f t="shared" si="22"/>
        <v>0</v>
      </c>
      <c r="FY9" s="510">
        <f t="shared" si="22"/>
        <v>0</v>
      </c>
      <c r="FZ9" s="510">
        <f t="shared" si="22"/>
        <v>0</v>
      </c>
      <c r="GA9" s="510">
        <f t="shared" si="22"/>
        <v>0</v>
      </c>
      <c r="GB9" s="510">
        <f t="shared" si="22"/>
        <v>0</v>
      </c>
      <c r="GC9" s="510">
        <f t="shared" si="23"/>
        <v>0</v>
      </c>
      <c r="GD9" s="510">
        <f t="shared" si="23"/>
        <v>0</v>
      </c>
      <c r="GE9" s="510">
        <f t="shared" si="23"/>
        <v>0</v>
      </c>
      <c r="GF9" s="510">
        <f t="shared" si="23"/>
        <v>0</v>
      </c>
      <c r="GG9" s="510">
        <f t="shared" si="23"/>
        <v>0</v>
      </c>
      <c r="GH9" s="510">
        <f t="shared" si="23"/>
        <v>0</v>
      </c>
      <c r="GI9" s="510">
        <f t="shared" si="23"/>
        <v>0</v>
      </c>
      <c r="GJ9" s="510">
        <f t="shared" si="23"/>
        <v>0</v>
      </c>
      <c r="GK9" s="510">
        <f t="shared" si="23"/>
        <v>0</v>
      </c>
      <c r="GL9" s="510">
        <f t="shared" si="23"/>
        <v>0</v>
      </c>
      <c r="GM9" s="510">
        <f t="shared" si="23"/>
        <v>0</v>
      </c>
      <c r="GN9" s="510">
        <f t="shared" si="23"/>
        <v>0</v>
      </c>
      <c r="GO9" s="510">
        <f t="shared" si="23"/>
        <v>0</v>
      </c>
      <c r="GP9" s="510">
        <f t="shared" si="23"/>
        <v>0</v>
      </c>
      <c r="GQ9" s="510">
        <f t="shared" si="23"/>
        <v>0</v>
      </c>
      <c r="GR9" s="510">
        <f t="shared" si="23"/>
        <v>0</v>
      </c>
      <c r="GS9" s="510">
        <f t="shared" si="24"/>
        <v>0</v>
      </c>
      <c r="GT9" s="510">
        <f t="shared" si="24"/>
        <v>0</v>
      </c>
      <c r="GU9" s="510">
        <f t="shared" si="24"/>
        <v>0</v>
      </c>
      <c r="GV9" s="510">
        <f t="shared" si="24"/>
        <v>0</v>
      </c>
      <c r="GW9" s="510">
        <f t="shared" si="24"/>
        <v>0</v>
      </c>
      <c r="GX9" s="510">
        <f t="shared" si="24"/>
        <v>0</v>
      </c>
      <c r="GY9" s="510">
        <f t="shared" si="24"/>
        <v>0</v>
      </c>
      <c r="GZ9" s="510">
        <f t="shared" si="24"/>
        <v>0</v>
      </c>
      <c r="HA9" s="510">
        <f t="shared" si="24"/>
        <v>0</v>
      </c>
      <c r="HB9" s="244"/>
      <c r="HC9" s="244"/>
      <c r="HD9" s="126"/>
      <c r="HE9" s="126"/>
    </row>
    <row r="10" spans="1:213" ht="20.100000000000001" customHeight="1">
      <c r="B10" s="479"/>
      <c r="C10" s="122"/>
      <c r="D10" s="123"/>
      <c r="E10" s="124"/>
      <c r="F10" s="123"/>
      <c r="G10" s="465">
        <f t="shared" si="9"/>
        <v>60</v>
      </c>
      <c r="H10" s="466" t="s">
        <v>64</v>
      </c>
      <c r="I10" s="464">
        <v>1</v>
      </c>
      <c r="J10" s="123"/>
      <c r="K10" s="97"/>
      <c r="L10" s="480"/>
      <c r="M10" s="188">
        <f t="shared" si="25"/>
        <v>0</v>
      </c>
      <c r="N10" s="189" t="str">
        <f t="shared" si="26"/>
        <v/>
      </c>
      <c r="O10" s="190" t="str">
        <f t="shared" si="27"/>
        <v/>
      </c>
      <c r="P10" s="190" t="str">
        <f t="shared" si="28"/>
        <v/>
      </c>
      <c r="Q10" s="191">
        <f t="shared" si="29"/>
        <v>0</v>
      </c>
      <c r="R10" s="191" t="str">
        <f t="shared" si="30"/>
        <v/>
      </c>
      <c r="S10" s="188" t="str">
        <f t="shared" si="31"/>
        <v/>
      </c>
      <c r="T10" s="192">
        <f t="shared" si="32"/>
        <v>0</v>
      </c>
      <c r="U10" s="366" t="s">
        <v>478</v>
      </c>
      <c r="V10" s="244"/>
      <c r="W10" s="259"/>
      <c r="X10" s="510"/>
      <c r="Y10" s="259" t="str">
        <f>'MATERIAL DATA'!Q9</f>
        <v>1.1 Lowest floor/slab</v>
      </c>
      <c r="Z10" s="517">
        <f>SUMIF($E$6:$E$29,Y10,$N$6:$N$29)+SUMIF($E$6:$E$29,Y10,$O$6:$O$29)+SUMIF($E$6:$E$29,Y10,P$6:$P$29)</f>
        <v>0</v>
      </c>
      <c r="AA10" s="510"/>
      <c r="AB10" s="510"/>
      <c r="AC10" s="510" t="s">
        <v>457</v>
      </c>
      <c r="AD10" s="527">
        <f>SUM(Z12,Z14)</f>
        <v>0</v>
      </c>
      <c r="AE10" s="510"/>
      <c r="AF10" s="510" t="s">
        <v>15</v>
      </c>
      <c r="AG10" s="528">
        <f>SUMIF($B$6:$B$27,"Timber",$BM$6:$BM$27)+SUMIF($C$6:$C$27,"Timber_EPD",$BM$6:$BM$27)</f>
        <v>0</v>
      </c>
      <c r="AH10" s="510"/>
      <c r="AI10" s="510"/>
      <c r="AJ10" s="510" t="s">
        <v>344</v>
      </c>
      <c r="AK10" s="510">
        <f>SUMIF($B$6:$B$29,"Timber",$P$6:$P$29)+SUMIF($C$6:$C$29,"Timber_EPD",$P$6:$P$29)</f>
        <v>0</v>
      </c>
      <c r="AL10" s="510"/>
      <c r="AM10" s="510"/>
      <c r="AN10" s="517"/>
      <c r="AO10" s="517"/>
      <c r="AP10" s="517"/>
      <c r="AQ10" s="517"/>
      <c r="AR10" s="517"/>
      <c r="AS10" s="517"/>
      <c r="AT10" s="517"/>
      <c r="AU10" s="517"/>
      <c r="AV10" s="517"/>
      <c r="AW10" s="527"/>
      <c r="AX10" s="527"/>
      <c r="AY10" s="527"/>
      <c r="AZ10" s="527"/>
      <c r="BA10" s="527"/>
      <c r="BB10" s="527"/>
      <c r="BC10" s="527"/>
      <c r="BD10" s="527"/>
      <c r="BE10" s="527"/>
      <c r="BF10" s="527"/>
      <c r="BG10" s="285" t="str">
        <f t="shared" si="10"/>
        <v>ER</v>
      </c>
      <c r="BH10" s="285" t="str">
        <f t="shared" si="11"/>
        <v xml:space="preserve"> -  - </v>
      </c>
      <c r="BI10" s="285" t="str">
        <f t="shared" si="12"/>
        <v>No_Reinforcement</v>
      </c>
      <c r="BJ10" s="246" t="e">
        <f>VLOOKUP(BH10,'Lifecycle Material Data'!$A$5:$G$67,4,FALSE)</f>
        <v>#N/A</v>
      </c>
      <c r="BK10" s="246">
        <f>IFERROR(VLOOKUP(L10,'Custom Data'!$N$16:$P$36,3,FALSE),0)</f>
        <v>0</v>
      </c>
      <c r="BL10" s="246">
        <f t="shared" si="13"/>
        <v>0</v>
      </c>
      <c r="BM10" s="526" t="str">
        <f t="shared" si="33"/>
        <v>ER</v>
      </c>
      <c r="BN10" s="510" t="str">
        <f>IFERROR(VLOOKUP($BH10,'Lifecycle Material Data'!$A$5:$L$67,9,FALSE)*($BM10/1000)+VLOOKUP('Project Info'!$C$15,'Lifecycle Material Data'!$A$5:$L$67,9,FALSE)*($BL10/1000),"")</f>
        <v/>
      </c>
      <c r="BO10" s="513" t="str">
        <f>IFERROR(VLOOKUP($BH10,'Lifecycle Material Data'!$A$5:$L$67,10,FALSE)*($BM10/1000)+VLOOKUP('Project Info'!$C$15,'Lifecycle Material Data'!$A$5:$L$67,10,FALSE)*($BL10/1000),"")</f>
        <v/>
      </c>
      <c r="BP10" s="513" t="str">
        <f t="shared" si="34"/>
        <v/>
      </c>
      <c r="BQ10" s="513" t="str">
        <f>IF($J10='MATERIAL DATA'!$O$5,$K10, IF($J10='MATERIAL DATA'!$O$6,$K10/(1000*'Scheme 2'!$BJ10),""))</f>
        <v/>
      </c>
      <c r="BR10" s="513" t="str">
        <f>IFERROR(((VLOOKUP($BH10,'Lifecycle Material Data'!$A$5:$L$67,6,FALSE))*$BM10/1000+VLOOKUP('Project Info'!$C$15,'Lifecycle Material Data'!$A$5:$L$67,6,FALSE)*$BL10/1000),"")</f>
        <v/>
      </c>
      <c r="BS10" s="510" t="str">
        <f>IFERROR((VLOOKUP($BH10,'Lifecycle Material Data'!$A$5:$L$67,7,FALSE)*$BM10/1000++VLOOKUP('Project Info'!$C$15,'Lifecycle Material Data'!$A$5:$L$67,7,FALSE)*$BL10/1000),"")</f>
        <v/>
      </c>
      <c r="BT10" s="510" t="str">
        <f>IFERROR(VLOOKUP($BH10,'Lifecycle Material Data'!$A$5:$L$67,8,FALSE)*SUM(BR10,BS10,BU10,BV10),"")</f>
        <v/>
      </c>
      <c r="BU10" s="285" t="str">
        <f>IFERROR((VLOOKUP($BH10,'Lifecycle Material Data'!$A$5:$L$67,11,FALSE)*$BM10/1000++VLOOKUP('Project Info'!$C$15,'Lifecycle Material Data'!$A$5:$L$67,11,FALSE)*$BL10/1000),"")</f>
        <v/>
      </c>
      <c r="BV10" s="510">
        <f>IFERROR(IF(OR($B10="Timber",$C10="Timber_EPD"),VLOOKUP($BH10,'LIFECYCLE MATERIAL DATA Master'!$A$10:$N$68,5,FALSE)*$BM10,0),"")/1000</f>
        <v>0</v>
      </c>
      <c r="BW10" s="510" t="str">
        <f>IFERROR((VLOOKUP($BH10,'Lifecycle Material Data'!$A$5:$M$67,12,FALSE)*$BM10/1000++VLOOKUP('Project Info'!$C$15,'Lifecycle Material Data'!$A$5:$L$67,12,FALSE)*$BL10/1000),"")</f>
        <v/>
      </c>
      <c r="BX10" s="510"/>
      <c r="BY10" s="510" t="str">
        <f>Targets!A20</f>
        <v>LETI Residential Target (201)</v>
      </c>
      <c r="BZ10" s="285" t="str">
        <f>Targets!B20</f>
        <v>Residential</v>
      </c>
      <c r="CA10" s="285">
        <f>Targets!C20</f>
        <v>201</v>
      </c>
      <c r="CB10" s="510">
        <f>IFERROR(1+VLOOKUP($BH10,'Lifecycle Material Data'!$A$5:$L$67,8,FALSE),0)</f>
        <v>0</v>
      </c>
      <c r="CC10" s="244">
        <f t="shared" si="14"/>
        <v>0</v>
      </c>
      <c r="CD10" s="505">
        <f t="shared" si="35"/>
        <v>0</v>
      </c>
      <c r="CE10" s="244">
        <f t="shared" si="15"/>
        <v>1</v>
      </c>
      <c r="CF10" s="244"/>
      <c r="CG10" s="510"/>
      <c r="CH10" s="510">
        <v>0</v>
      </c>
      <c r="CI10" s="510">
        <f t="shared" si="16"/>
        <v>0</v>
      </c>
      <c r="CJ10" s="510">
        <f t="shared" si="16"/>
        <v>0</v>
      </c>
      <c r="CK10" s="510">
        <f t="shared" si="17"/>
        <v>0</v>
      </c>
      <c r="CL10" s="510">
        <f t="shared" si="17"/>
        <v>0</v>
      </c>
      <c r="CM10" s="510">
        <f t="shared" si="17"/>
        <v>0</v>
      </c>
      <c r="CN10" s="510">
        <f t="shared" si="17"/>
        <v>0</v>
      </c>
      <c r="CO10" s="510">
        <f t="shared" si="17"/>
        <v>0</v>
      </c>
      <c r="CP10" s="510">
        <f t="shared" si="17"/>
        <v>0</v>
      </c>
      <c r="CQ10" s="510">
        <f t="shared" si="17"/>
        <v>0</v>
      </c>
      <c r="CR10" s="510">
        <f t="shared" si="17"/>
        <v>0</v>
      </c>
      <c r="CS10" s="510">
        <f t="shared" si="17"/>
        <v>0</v>
      </c>
      <c r="CT10" s="510">
        <f t="shared" si="17"/>
        <v>0</v>
      </c>
      <c r="CU10" s="510">
        <f t="shared" si="17"/>
        <v>0</v>
      </c>
      <c r="CV10" s="510">
        <f t="shared" si="17"/>
        <v>0</v>
      </c>
      <c r="CW10" s="510">
        <f t="shared" si="17"/>
        <v>0</v>
      </c>
      <c r="CX10" s="510">
        <f t="shared" si="17"/>
        <v>0</v>
      </c>
      <c r="CY10" s="510">
        <f t="shared" si="17"/>
        <v>0</v>
      </c>
      <c r="CZ10" s="510">
        <f t="shared" si="17"/>
        <v>0</v>
      </c>
      <c r="DA10" s="510">
        <f t="shared" si="18"/>
        <v>0</v>
      </c>
      <c r="DB10" s="510">
        <f t="shared" si="18"/>
        <v>0</v>
      </c>
      <c r="DC10" s="510">
        <f t="shared" si="18"/>
        <v>0</v>
      </c>
      <c r="DD10" s="510">
        <f t="shared" si="18"/>
        <v>0</v>
      </c>
      <c r="DE10" s="510">
        <f t="shared" si="18"/>
        <v>0</v>
      </c>
      <c r="DF10" s="510">
        <f t="shared" si="18"/>
        <v>0</v>
      </c>
      <c r="DG10" s="510">
        <f t="shared" si="18"/>
        <v>0</v>
      </c>
      <c r="DH10" s="510">
        <f t="shared" si="18"/>
        <v>0</v>
      </c>
      <c r="DI10" s="510">
        <f t="shared" si="18"/>
        <v>0</v>
      </c>
      <c r="DJ10" s="510">
        <f t="shared" si="18"/>
        <v>0</v>
      </c>
      <c r="DK10" s="510">
        <f t="shared" si="18"/>
        <v>0</v>
      </c>
      <c r="DL10" s="510">
        <f t="shared" si="18"/>
        <v>0</v>
      </c>
      <c r="DM10" s="510">
        <f t="shared" si="18"/>
        <v>0</v>
      </c>
      <c r="DN10" s="510">
        <f t="shared" si="18"/>
        <v>0</v>
      </c>
      <c r="DO10" s="510">
        <f t="shared" si="18"/>
        <v>0</v>
      </c>
      <c r="DP10" s="510">
        <f t="shared" si="18"/>
        <v>0</v>
      </c>
      <c r="DQ10" s="510">
        <f t="shared" si="19"/>
        <v>0</v>
      </c>
      <c r="DR10" s="510">
        <f t="shared" si="19"/>
        <v>0</v>
      </c>
      <c r="DS10" s="510">
        <f t="shared" si="19"/>
        <v>0</v>
      </c>
      <c r="DT10" s="510">
        <f t="shared" si="19"/>
        <v>0</v>
      </c>
      <c r="DU10" s="510">
        <f t="shared" si="19"/>
        <v>0</v>
      </c>
      <c r="DV10" s="510">
        <f t="shared" si="19"/>
        <v>0</v>
      </c>
      <c r="DW10" s="510">
        <f t="shared" si="19"/>
        <v>0</v>
      </c>
      <c r="DX10" s="510">
        <f t="shared" si="19"/>
        <v>0</v>
      </c>
      <c r="DY10" s="510">
        <f t="shared" si="19"/>
        <v>0</v>
      </c>
      <c r="DZ10" s="510">
        <f t="shared" si="19"/>
        <v>0</v>
      </c>
      <c r="EA10" s="510">
        <f t="shared" si="19"/>
        <v>0</v>
      </c>
      <c r="EB10" s="510">
        <f t="shared" si="19"/>
        <v>0</v>
      </c>
      <c r="EC10" s="510">
        <f t="shared" si="19"/>
        <v>0</v>
      </c>
      <c r="ED10" s="510">
        <f t="shared" si="19"/>
        <v>0</v>
      </c>
      <c r="EE10" s="510">
        <f t="shared" si="19"/>
        <v>0</v>
      </c>
      <c r="EF10" s="510">
        <f t="shared" si="19"/>
        <v>0</v>
      </c>
      <c r="EG10" s="510">
        <f t="shared" si="20"/>
        <v>0</v>
      </c>
      <c r="EH10" s="510">
        <f t="shared" si="20"/>
        <v>0</v>
      </c>
      <c r="EI10" s="510">
        <f t="shared" si="20"/>
        <v>0</v>
      </c>
      <c r="EJ10" s="510">
        <f t="shared" si="20"/>
        <v>0</v>
      </c>
      <c r="EK10" s="510">
        <f t="shared" si="20"/>
        <v>0</v>
      </c>
      <c r="EL10" s="510">
        <f t="shared" si="20"/>
        <v>0</v>
      </c>
      <c r="EM10" s="510">
        <f t="shared" si="20"/>
        <v>0</v>
      </c>
      <c r="EN10" s="510">
        <f t="shared" si="20"/>
        <v>0</v>
      </c>
      <c r="EO10" s="510">
        <f t="shared" si="20"/>
        <v>0</v>
      </c>
      <c r="EP10" s="510">
        <f t="shared" si="20"/>
        <v>0</v>
      </c>
      <c r="EQ10" s="510">
        <f t="shared" si="20"/>
        <v>0</v>
      </c>
      <c r="ER10" s="510">
        <f t="shared" si="20"/>
        <v>0</v>
      </c>
      <c r="ES10" s="510">
        <f t="shared" si="20"/>
        <v>0</v>
      </c>
      <c r="ET10" s="510">
        <f t="shared" si="20"/>
        <v>0</v>
      </c>
      <c r="EU10" s="510">
        <f t="shared" si="20"/>
        <v>0</v>
      </c>
      <c r="EV10" s="510">
        <f t="shared" si="20"/>
        <v>0</v>
      </c>
      <c r="EW10" s="510">
        <f t="shared" si="21"/>
        <v>0</v>
      </c>
      <c r="EX10" s="510">
        <f t="shared" si="21"/>
        <v>0</v>
      </c>
      <c r="EY10" s="510">
        <f t="shared" si="21"/>
        <v>0</v>
      </c>
      <c r="EZ10" s="510">
        <f t="shared" si="21"/>
        <v>0</v>
      </c>
      <c r="FA10" s="510">
        <f t="shared" si="21"/>
        <v>0</v>
      </c>
      <c r="FB10" s="510">
        <f t="shared" si="21"/>
        <v>0</v>
      </c>
      <c r="FC10" s="510">
        <f t="shared" si="21"/>
        <v>0</v>
      </c>
      <c r="FD10" s="510">
        <f t="shared" si="21"/>
        <v>0</v>
      </c>
      <c r="FE10" s="510">
        <f t="shared" si="21"/>
        <v>0</v>
      </c>
      <c r="FF10" s="510">
        <f t="shared" si="21"/>
        <v>0</v>
      </c>
      <c r="FG10" s="510">
        <f t="shared" si="21"/>
        <v>0</v>
      </c>
      <c r="FH10" s="510">
        <f t="shared" si="21"/>
        <v>0</v>
      </c>
      <c r="FI10" s="510">
        <f t="shared" si="21"/>
        <v>0</v>
      </c>
      <c r="FJ10" s="510">
        <f t="shared" si="21"/>
        <v>0</v>
      </c>
      <c r="FK10" s="510">
        <f t="shared" si="21"/>
        <v>0</v>
      </c>
      <c r="FL10" s="510">
        <f t="shared" si="21"/>
        <v>0</v>
      </c>
      <c r="FM10" s="510">
        <f t="shared" si="22"/>
        <v>0</v>
      </c>
      <c r="FN10" s="510">
        <f t="shared" si="22"/>
        <v>0</v>
      </c>
      <c r="FO10" s="510">
        <f t="shared" si="22"/>
        <v>0</v>
      </c>
      <c r="FP10" s="510">
        <f t="shared" si="22"/>
        <v>0</v>
      </c>
      <c r="FQ10" s="510">
        <f t="shared" si="22"/>
        <v>0</v>
      </c>
      <c r="FR10" s="510">
        <f t="shared" si="22"/>
        <v>0</v>
      </c>
      <c r="FS10" s="510">
        <f t="shared" si="22"/>
        <v>0</v>
      </c>
      <c r="FT10" s="510">
        <f t="shared" si="22"/>
        <v>0</v>
      </c>
      <c r="FU10" s="510">
        <f t="shared" si="22"/>
        <v>0</v>
      </c>
      <c r="FV10" s="510">
        <f t="shared" si="22"/>
        <v>0</v>
      </c>
      <c r="FW10" s="510">
        <f t="shared" si="22"/>
        <v>0</v>
      </c>
      <c r="FX10" s="510">
        <f t="shared" si="22"/>
        <v>0</v>
      </c>
      <c r="FY10" s="510">
        <f t="shared" si="22"/>
        <v>0</v>
      </c>
      <c r="FZ10" s="510">
        <f t="shared" si="22"/>
        <v>0</v>
      </c>
      <c r="GA10" s="510">
        <f t="shared" si="22"/>
        <v>0</v>
      </c>
      <c r="GB10" s="510">
        <f t="shared" si="22"/>
        <v>0</v>
      </c>
      <c r="GC10" s="510">
        <f t="shared" si="23"/>
        <v>0</v>
      </c>
      <c r="GD10" s="510">
        <f t="shared" si="23"/>
        <v>0</v>
      </c>
      <c r="GE10" s="510">
        <f t="shared" si="23"/>
        <v>0</v>
      </c>
      <c r="GF10" s="510">
        <f t="shared" si="23"/>
        <v>0</v>
      </c>
      <c r="GG10" s="510">
        <f t="shared" si="23"/>
        <v>0</v>
      </c>
      <c r="GH10" s="510">
        <f t="shared" si="23"/>
        <v>0</v>
      </c>
      <c r="GI10" s="510">
        <f t="shared" si="23"/>
        <v>0</v>
      </c>
      <c r="GJ10" s="510">
        <f t="shared" si="23"/>
        <v>0</v>
      </c>
      <c r="GK10" s="510">
        <f t="shared" si="23"/>
        <v>0</v>
      </c>
      <c r="GL10" s="510">
        <f t="shared" si="23"/>
        <v>0</v>
      </c>
      <c r="GM10" s="510">
        <f t="shared" si="23"/>
        <v>0</v>
      </c>
      <c r="GN10" s="510">
        <f t="shared" si="23"/>
        <v>0</v>
      </c>
      <c r="GO10" s="510">
        <f t="shared" si="23"/>
        <v>0</v>
      </c>
      <c r="GP10" s="510">
        <f t="shared" si="23"/>
        <v>0</v>
      </c>
      <c r="GQ10" s="510">
        <f t="shared" si="23"/>
        <v>0</v>
      </c>
      <c r="GR10" s="510">
        <f t="shared" si="23"/>
        <v>0</v>
      </c>
      <c r="GS10" s="510">
        <f t="shared" si="24"/>
        <v>0</v>
      </c>
      <c r="GT10" s="510">
        <f t="shared" si="24"/>
        <v>0</v>
      </c>
      <c r="GU10" s="510">
        <f t="shared" si="24"/>
        <v>0</v>
      </c>
      <c r="GV10" s="510">
        <f t="shared" si="24"/>
        <v>0</v>
      </c>
      <c r="GW10" s="510">
        <f t="shared" si="24"/>
        <v>0</v>
      </c>
      <c r="GX10" s="510">
        <f t="shared" si="24"/>
        <v>0</v>
      </c>
      <c r="GY10" s="510">
        <f t="shared" si="24"/>
        <v>0</v>
      </c>
      <c r="GZ10" s="510">
        <f t="shared" si="24"/>
        <v>0</v>
      </c>
      <c r="HA10" s="510">
        <f t="shared" si="24"/>
        <v>0</v>
      </c>
      <c r="HB10" s="244"/>
      <c r="HC10" s="244"/>
      <c r="HD10" s="126"/>
      <c r="HE10" s="126"/>
    </row>
    <row r="11" spans="1:213" ht="20.100000000000001" customHeight="1">
      <c r="B11" s="479"/>
      <c r="C11" s="122"/>
      <c r="D11" s="123"/>
      <c r="E11" s="124"/>
      <c r="F11" s="123"/>
      <c r="G11" s="465">
        <f t="shared" si="9"/>
        <v>60</v>
      </c>
      <c r="H11" s="466" t="s">
        <v>64</v>
      </c>
      <c r="I11" s="464">
        <v>1</v>
      </c>
      <c r="J11" s="123"/>
      <c r="K11" s="97"/>
      <c r="L11" s="480"/>
      <c r="M11" s="188">
        <f t="shared" si="25"/>
        <v>0</v>
      </c>
      <c r="N11" s="189" t="str">
        <f t="shared" si="26"/>
        <v/>
      </c>
      <c r="O11" s="190" t="str">
        <f t="shared" si="27"/>
        <v/>
      </c>
      <c r="P11" s="190" t="str">
        <f t="shared" si="28"/>
        <v/>
      </c>
      <c r="Q11" s="191">
        <f t="shared" si="29"/>
        <v>0</v>
      </c>
      <c r="R11" s="191" t="str">
        <f t="shared" si="30"/>
        <v/>
      </c>
      <c r="S11" s="188" t="str">
        <f t="shared" si="31"/>
        <v/>
      </c>
      <c r="T11" s="192">
        <f t="shared" si="32"/>
        <v>0</v>
      </c>
      <c r="U11" s="366" t="s">
        <v>478</v>
      </c>
      <c r="V11" s="244"/>
      <c r="W11" s="259"/>
      <c r="X11" s="510"/>
      <c r="Y11" s="259" t="str">
        <f>'MATERIAL DATA'!Q10</f>
        <v>1.1 Basement retaining walls</v>
      </c>
      <c r="Z11" s="517">
        <f>SUMIF($E$6:$E$29,Y11,$N$6:$N$29)+SUMIF($E$6:$E$29,Y11,$O$6:$O$29)+SUMIF($E$6:$E$29,Y11,P$6:$P$29)</f>
        <v>0</v>
      </c>
      <c r="AA11" s="510"/>
      <c r="AB11" s="510"/>
      <c r="AC11" s="510" t="s">
        <v>458</v>
      </c>
      <c r="AD11" s="527">
        <f>SUM(Z13,Z15)</f>
        <v>0</v>
      </c>
      <c r="AE11" s="510"/>
      <c r="AF11" s="510" t="s">
        <v>16</v>
      </c>
      <c r="AG11" s="528">
        <f>SUMIF($B$6:$B$27,"Other",$BM$6:$BM$27)+SUMIF($C$6:$C$27,"Other_EPD",$BM$6:$BM$27)</f>
        <v>0</v>
      </c>
      <c r="AH11" s="510"/>
      <c r="AI11" s="510"/>
      <c r="AJ11" s="510" t="s">
        <v>345</v>
      </c>
      <c r="AK11" s="510">
        <f>SUMIF($B$6:$B$29,"Timber",$R$6:$R$29)+SUMIF($C$6:$C$29,"Timber_EPD",$R$6:$R$29)</f>
        <v>0</v>
      </c>
      <c r="AL11" s="510"/>
      <c r="AM11" s="516"/>
      <c r="AN11" s="517"/>
      <c r="AO11" s="517"/>
      <c r="AP11" s="517"/>
      <c r="AQ11" s="517"/>
      <c r="AR11" s="517"/>
      <c r="AS11" s="517"/>
      <c r="AT11" s="517"/>
      <c r="AU11" s="517"/>
      <c r="AV11" s="517"/>
      <c r="AW11" s="246"/>
      <c r="AX11" s="246"/>
      <c r="AY11" s="246"/>
      <c r="AZ11" s="246"/>
      <c r="BA11" s="246"/>
      <c r="BB11" s="246"/>
      <c r="BC11" s="246"/>
      <c r="BD11" s="246"/>
      <c r="BE11" s="246"/>
      <c r="BF11" s="246"/>
      <c r="BG11" s="285" t="str">
        <f t="shared" si="10"/>
        <v>ER</v>
      </c>
      <c r="BH11" s="285" t="str">
        <f t="shared" si="11"/>
        <v xml:space="preserve"> -  - </v>
      </c>
      <c r="BI11" s="285" t="str">
        <f t="shared" si="12"/>
        <v>No_Reinforcement</v>
      </c>
      <c r="BJ11" s="246" t="e">
        <f>VLOOKUP(BH11,'Lifecycle Material Data'!$A$5:$G$67,4,FALSE)</f>
        <v>#N/A</v>
      </c>
      <c r="BK11" s="246">
        <f>IFERROR(VLOOKUP(L11,'Custom Data'!$N$16:$P$36,3,FALSE),0)</f>
        <v>0</v>
      </c>
      <c r="BL11" s="246">
        <f t="shared" si="13"/>
        <v>0</v>
      </c>
      <c r="BM11" s="526" t="str">
        <f t="shared" si="33"/>
        <v>ER</v>
      </c>
      <c r="BN11" s="510" t="str">
        <f>IFERROR(VLOOKUP($BH11,'Lifecycle Material Data'!$A$5:$L$67,9,FALSE)*($BM11/1000)+VLOOKUP('Project Info'!$C$15,'Lifecycle Material Data'!$A$5:$L$67,9,FALSE)*($BL11/1000),"")</f>
        <v/>
      </c>
      <c r="BO11" s="513" t="str">
        <f>IFERROR(VLOOKUP($BH11,'Lifecycle Material Data'!$A$5:$L$67,10,FALSE)*($BM11/1000)+VLOOKUP('Project Info'!$C$15,'Lifecycle Material Data'!$A$5:$L$67,10,FALSE)*($BL11/1000),"")</f>
        <v/>
      </c>
      <c r="BP11" s="513" t="str">
        <f t="shared" si="34"/>
        <v/>
      </c>
      <c r="BQ11" s="513" t="str">
        <f>IF($J11='MATERIAL DATA'!$O$5,$K11, IF($J11='MATERIAL DATA'!$O$6,$K11/(1000*'Scheme 2'!$BJ11),""))</f>
        <v/>
      </c>
      <c r="BR11" s="513" t="str">
        <f>IFERROR(((VLOOKUP($BH11,'Lifecycle Material Data'!$A$5:$L$67,6,FALSE))*$BM11/1000+VLOOKUP('Project Info'!$C$15,'Lifecycle Material Data'!$A$5:$L$67,6,FALSE)*$BL11/1000),"")</f>
        <v/>
      </c>
      <c r="BS11" s="510" t="str">
        <f>IFERROR((VLOOKUP($BH11,'Lifecycle Material Data'!$A$5:$L$67,7,FALSE)*$BM11/1000++VLOOKUP('Project Info'!$C$15,'Lifecycle Material Data'!$A$5:$L$67,7,FALSE)*$BL11/1000),"")</f>
        <v/>
      </c>
      <c r="BT11" s="510" t="str">
        <f>IFERROR(VLOOKUP($BH11,'Lifecycle Material Data'!$A$5:$L$67,8,FALSE)*SUM(BR11,BS11,BU11,BV11),"")</f>
        <v/>
      </c>
      <c r="BU11" s="285" t="str">
        <f>IFERROR((VLOOKUP($BH11,'Lifecycle Material Data'!$A$5:$L$67,11,FALSE)*$BM11/1000++VLOOKUP('Project Info'!$C$15,'Lifecycle Material Data'!$A$5:$L$67,11,FALSE)*$BL11/1000),"")</f>
        <v/>
      </c>
      <c r="BV11" s="510">
        <f>IFERROR(IF(OR($B11="Timber",$C11="Timber_EPD"),VLOOKUP($BH11,'LIFECYCLE MATERIAL DATA Master'!$A$10:$N$68,5,FALSE)*$BM11,0),"")/1000</f>
        <v>0</v>
      </c>
      <c r="BW11" s="510" t="str">
        <f>IFERROR((VLOOKUP($BH11,'Lifecycle Material Data'!$A$5:$M$67,12,FALSE)*$BM11/1000++VLOOKUP('Project Info'!$C$15,'Lifecycle Material Data'!$A$5:$L$67,12,FALSE)*$BL11/1000),"")</f>
        <v/>
      </c>
      <c r="BX11" s="510"/>
      <c r="BY11" s="510" t="str">
        <f>Targets!A21</f>
        <v>LETI Commercial Target (228)</v>
      </c>
      <c r="BZ11" s="285" t="str">
        <f>Targets!B21</f>
        <v>Commercial</v>
      </c>
      <c r="CA11" s="285">
        <f>Targets!C21</f>
        <v>228</v>
      </c>
      <c r="CB11" s="510">
        <f>IFERROR(1+VLOOKUP($BH11,'Lifecycle Material Data'!$A$5:$L$67,8,FALSE),0)</f>
        <v>0</v>
      </c>
      <c r="CC11" s="244">
        <f t="shared" si="14"/>
        <v>0</v>
      </c>
      <c r="CD11" s="505">
        <f t="shared" si="35"/>
        <v>0</v>
      </c>
      <c r="CE11" s="244">
        <f t="shared" si="15"/>
        <v>1</v>
      </c>
      <c r="CF11" s="244"/>
      <c r="CG11" s="510"/>
      <c r="CH11" s="510">
        <v>0</v>
      </c>
      <c r="CI11" s="510">
        <f t="shared" si="16"/>
        <v>0</v>
      </c>
      <c r="CJ11" s="510">
        <f t="shared" si="16"/>
        <v>0</v>
      </c>
      <c r="CK11" s="510">
        <f t="shared" si="17"/>
        <v>0</v>
      </c>
      <c r="CL11" s="510">
        <f t="shared" si="17"/>
        <v>0</v>
      </c>
      <c r="CM11" s="510">
        <f t="shared" si="17"/>
        <v>0</v>
      </c>
      <c r="CN11" s="510">
        <f t="shared" si="17"/>
        <v>0</v>
      </c>
      <c r="CO11" s="510">
        <f t="shared" si="17"/>
        <v>0</v>
      </c>
      <c r="CP11" s="510">
        <f t="shared" si="17"/>
        <v>0</v>
      </c>
      <c r="CQ11" s="510">
        <f t="shared" si="17"/>
        <v>0</v>
      </c>
      <c r="CR11" s="510">
        <f t="shared" si="17"/>
        <v>0</v>
      </c>
      <c r="CS11" s="510">
        <f t="shared" si="17"/>
        <v>0</v>
      </c>
      <c r="CT11" s="510">
        <f t="shared" si="17"/>
        <v>0</v>
      </c>
      <c r="CU11" s="510">
        <f t="shared" si="17"/>
        <v>0</v>
      </c>
      <c r="CV11" s="510">
        <f t="shared" si="17"/>
        <v>0</v>
      </c>
      <c r="CW11" s="510">
        <f t="shared" si="17"/>
        <v>0</v>
      </c>
      <c r="CX11" s="510">
        <f t="shared" si="17"/>
        <v>0</v>
      </c>
      <c r="CY11" s="510">
        <f t="shared" si="17"/>
        <v>0</v>
      </c>
      <c r="CZ11" s="510">
        <f t="shared" si="17"/>
        <v>0</v>
      </c>
      <c r="DA11" s="510">
        <f t="shared" si="18"/>
        <v>0</v>
      </c>
      <c r="DB11" s="510">
        <f t="shared" si="18"/>
        <v>0</v>
      </c>
      <c r="DC11" s="510">
        <f t="shared" si="18"/>
        <v>0</v>
      </c>
      <c r="DD11" s="510">
        <f t="shared" si="18"/>
        <v>0</v>
      </c>
      <c r="DE11" s="510">
        <f t="shared" si="18"/>
        <v>0</v>
      </c>
      <c r="DF11" s="510">
        <f t="shared" si="18"/>
        <v>0</v>
      </c>
      <c r="DG11" s="510">
        <f t="shared" si="18"/>
        <v>0</v>
      </c>
      <c r="DH11" s="510">
        <f t="shared" si="18"/>
        <v>0</v>
      </c>
      <c r="DI11" s="510">
        <f t="shared" si="18"/>
        <v>0</v>
      </c>
      <c r="DJ11" s="510">
        <f t="shared" si="18"/>
        <v>0</v>
      </c>
      <c r="DK11" s="510">
        <f t="shared" si="18"/>
        <v>0</v>
      </c>
      <c r="DL11" s="510">
        <f t="shared" si="18"/>
        <v>0</v>
      </c>
      <c r="DM11" s="510">
        <f t="shared" si="18"/>
        <v>0</v>
      </c>
      <c r="DN11" s="510">
        <f t="shared" si="18"/>
        <v>0</v>
      </c>
      <c r="DO11" s="510">
        <f t="shared" si="18"/>
        <v>0</v>
      </c>
      <c r="DP11" s="510">
        <f t="shared" si="18"/>
        <v>0</v>
      </c>
      <c r="DQ11" s="510">
        <f t="shared" si="19"/>
        <v>0</v>
      </c>
      <c r="DR11" s="510">
        <f t="shared" si="19"/>
        <v>0</v>
      </c>
      <c r="DS11" s="510">
        <f t="shared" si="19"/>
        <v>0</v>
      </c>
      <c r="DT11" s="510">
        <f t="shared" si="19"/>
        <v>0</v>
      </c>
      <c r="DU11" s="510">
        <f t="shared" si="19"/>
        <v>0</v>
      </c>
      <c r="DV11" s="510">
        <f t="shared" si="19"/>
        <v>0</v>
      </c>
      <c r="DW11" s="510">
        <f t="shared" si="19"/>
        <v>0</v>
      </c>
      <c r="DX11" s="510">
        <f t="shared" si="19"/>
        <v>0</v>
      </c>
      <c r="DY11" s="510">
        <f t="shared" si="19"/>
        <v>0</v>
      </c>
      <c r="DZ11" s="510">
        <f t="shared" si="19"/>
        <v>0</v>
      </c>
      <c r="EA11" s="510">
        <f t="shared" si="19"/>
        <v>0</v>
      </c>
      <c r="EB11" s="510">
        <f t="shared" si="19"/>
        <v>0</v>
      </c>
      <c r="EC11" s="510">
        <f t="shared" si="19"/>
        <v>0</v>
      </c>
      <c r="ED11" s="510">
        <f t="shared" si="19"/>
        <v>0</v>
      </c>
      <c r="EE11" s="510">
        <f t="shared" si="19"/>
        <v>0</v>
      </c>
      <c r="EF11" s="510">
        <f t="shared" si="19"/>
        <v>0</v>
      </c>
      <c r="EG11" s="510">
        <f t="shared" si="20"/>
        <v>0</v>
      </c>
      <c r="EH11" s="510">
        <f t="shared" si="20"/>
        <v>0</v>
      </c>
      <c r="EI11" s="510">
        <f t="shared" si="20"/>
        <v>0</v>
      </c>
      <c r="EJ11" s="510">
        <f t="shared" si="20"/>
        <v>0</v>
      </c>
      <c r="EK11" s="510">
        <f t="shared" si="20"/>
        <v>0</v>
      </c>
      <c r="EL11" s="510">
        <f t="shared" si="20"/>
        <v>0</v>
      </c>
      <c r="EM11" s="510">
        <f t="shared" si="20"/>
        <v>0</v>
      </c>
      <c r="EN11" s="510">
        <f t="shared" si="20"/>
        <v>0</v>
      </c>
      <c r="EO11" s="510">
        <f t="shared" si="20"/>
        <v>0</v>
      </c>
      <c r="EP11" s="510">
        <f t="shared" si="20"/>
        <v>0</v>
      </c>
      <c r="EQ11" s="510">
        <f t="shared" si="20"/>
        <v>0</v>
      </c>
      <c r="ER11" s="510">
        <f t="shared" si="20"/>
        <v>0</v>
      </c>
      <c r="ES11" s="510">
        <f t="shared" si="20"/>
        <v>0</v>
      </c>
      <c r="ET11" s="510">
        <f t="shared" si="20"/>
        <v>0</v>
      </c>
      <c r="EU11" s="510">
        <f t="shared" si="20"/>
        <v>0</v>
      </c>
      <c r="EV11" s="510">
        <f t="shared" si="20"/>
        <v>0</v>
      </c>
      <c r="EW11" s="510">
        <f t="shared" si="21"/>
        <v>0</v>
      </c>
      <c r="EX11" s="510">
        <f t="shared" si="21"/>
        <v>0</v>
      </c>
      <c r="EY11" s="510">
        <f t="shared" si="21"/>
        <v>0</v>
      </c>
      <c r="EZ11" s="510">
        <f t="shared" si="21"/>
        <v>0</v>
      </c>
      <c r="FA11" s="510">
        <f t="shared" si="21"/>
        <v>0</v>
      </c>
      <c r="FB11" s="510">
        <f t="shared" si="21"/>
        <v>0</v>
      </c>
      <c r="FC11" s="510">
        <f t="shared" si="21"/>
        <v>0</v>
      </c>
      <c r="FD11" s="510">
        <f t="shared" si="21"/>
        <v>0</v>
      </c>
      <c r="FE11" s="510">
        <f t="shared" si="21"/>
        <v>0</v>
      </c>
      <c r="FF11" s="510">
        <f t="shared" si="21"/>
        <v>0</v>
      </c>
      <c r="FG11" s="510">
        <f t="shared" si="21"/>
        <v>0</v>
      </c>
      <c r="FH11" s="510">
        <f t="shared" si="21"/>
        <v>0</v>
      </c>
      <c r="FI11" s="510">
        <f t="shared" si="21"/>
        <v>0</v>
      </c>
      <c r="FJ11" s="510">
        <f t="shared" si="21"/>
        <v>0</v>
      </c>
      <c r="FK11" s="510">
        <f t="shared" si="21"/>
        <v>0</v>
      </c>
      <c r="FL11" s="510">
        <f t="shared" si="21"/>
        <v>0</v>
      </c>
      <c r="FM11" s="510">
        <f t="shared" si="22"/>
        <v>0</v>
      </c>
      <c r="FN11" s="510">
        <f t="shared" si="22"/>
        <v>0</v>
      </c>
      <c r="FO11" s="510">
        <f t="shared" si="22"/>
        <v>0</v>
      </c>
      <c r="FP11" s="510">
        <f t="shared" si="22"/>
        <v>0</v>
      </c>
      <c r="FQ11" s="510">
        <f t="shared" si="22"/>
        <v>0</v>
      </c>
      <c r="FR11" s="510">
        <f t="shared" si="22"/>
        <v>0</v>
      </c>
      <c r="FS11" s="510">
        <f t="shared" si="22"/>
        <v>0</v>
      </c>
      <c r="FT11" s="510">
        <f t="shared" si="22"/>
        <v>0</v>
      </c>
      <c r="FU11" s="510">
        <f t="shared" si="22"/>
        <v>0</v>
      </c>
      <c r="FV11" s="510">
        <f t="shared" si="22"/>
        <v>0</v>
      </c>
      <c r="FW11" s="510">
        <f t="shared" si="22"/>
        <v>0</v>
      </c>
      <c r="FX11" s="510">
        <f t="shared" si="22"/>
        <v>0</v>
      </c>
      <c r="FY11" s="510">
        <f t="shared" si="22"/>
        <v>0</v>
      </c>
      <c r="FZ11" s="510">
        <f t="shared" si="22"/>
        <v>0</v>
      </c>
      <c r="GA11" s="510">
        <f t="shared" si="22"/>
        <v>0</v>
      </c>
      <c r="GB11" s="510">
        <f t="shared" si="22"/>
        <v>0</v>
      </c>
      <c r="GC11" s="510">
        <f t="shared" si="23"/>
        <v>0</v>
      </c>
      <c r="GD11" s="510">
        <f t="shared" si="23"/>
        <v>0</v>
      </c>
      <c r="GE11" s="510">
        <f t="shared" si="23"/>
        <v>0</v>
      </c>
      <c r="GF11" s="510">
        <f t="shared" si="23"/>
        <v>0</v>
      </c>
      <c r="GG11" s="510">
        <f t="shared" si="23"/>
        <v>0</v>
      </c>
      <c r="GH11" s="510">
        <f t="shared" si="23"/>
        <v>0</v>
      </c>
      <c r="GI11" s="510">
        <f t="shared" si="23"/>
        <v>0</v>
      </c>
      <c r="GJ11" s="510">
        <f t="shared" si="23"/>
        <v>0</v>
      </c>
      <c r="GK11" s="510">
        <f t="shared" si="23"/>
        <v>0</v>
      </c>
      <c r="GL11" s="510">
        <f t="shared" si="23"/>
        <v>0</v>
      </c>
      <c r="GM11" s="510">
        <f t="shared" si="23"/>
        <v>0</v>
      </c>
      <c r="GN11" s="510">
        <f t="shared" si="23"/>
        <v>0</v>
      </c>
      <c r="GO11" s="510">
        <f t="shared" si="23"/>
        <v>0</v>
      </c>
      <c r="GP11" s="510">
        <f t="shared" si="23"/>
        <v>0</v>
      </c>
      <c r="GQ11" s="510">
        <f t="shared" si="23"/>
        <v>0</v>
      </c>
      <c r="GR11" s="510">
        <f t="shared" si="23"/>
        <v>0</v>
      </c>
      <c r="GS11" s="510">
        <f t="shared" si="24"/>
        <v>0</v>
      </c>
      <c r="GT11" s="510">
        <f t="shared" si="24"/>
        <v>0</v>
      </c>
      <c r="GU11" s="510">
        <f t="shared" si="24"/>
        <v>0</v>
      </c>
      <c r="GV11" s="510">
        <f t="shared" si="24"/>
        <v>0</v>
      </c>
      <c r="GW11" s="510">
        <f t="shared" si="24"/>
        <v>0</v>
      </c>
      <c r="GX11" s="510">
        <f t="shared" si="24"/>
        <v>0</v>
      </c>
      <c r="GY11" s="510">
        <f t="shared" si="24"/>
        <v>0</v>
      </c>
      <c r="GZ11" s="510">
        <f t="shared" si="24"/>
        <v>0</v>
      </c>
      <c r="HA11" s="510">
        <f t="shared" si="24"/>
        <v>0</v>
      </c>
      <c r="HB11" s="244"/>
      <c r="HC11" s="244"/>
      <c r="HD11" s="126"/>
      <c r="HE11" s="126"/>
    </row>
    <row r="12" spans="1:213" ht="20.100000000000001" customHeight="1">
      <c r="B12" s="479"/>
      <c r="C12" s="122"/>
      <c r="D12" s="123"/>
      <c r="E12" s="124"/>
      <c r="F12" s="123"/>
      <c r="G12" s="465">
        <f t="shared" si="9"/>
        <v>60</v>
      </c>
      <c r="H12" s="466" t="s">
        <v>64</v>
      </c>
      <c r="I12" s="464">
        <v>1</v>
      </c>
      <c r="J12" s="123"/>
      <c r="K12" s="97"/>
      <c r="L12" s="480"/>
      <c r="M12" s="188">
        <f t="shared" si="25"/>
        <v>0</v>
      </c>
      <c r="N12" s="189" t="str">
        <f t="shared" si="26"/>
        <v/>
      </c>
      <c r="O12" s="190" t="str">
        <f t="shared" si="27"/>
        <v/>
      </c>
      <c r="P12" s="190" t="str">
        <f t="shared" si="28"/>
        <v/>
      </c>
      <c r="Q12" s="191">
        <f t="shared" si="29"/>
        <v>0</v>
      </c>
      <c r="R12" s="191" t="str">
        <f t="shared" si="30"/>
        <v/>
      </c>
      <c r="S12" s="188" t="str">
        <f t="shared" si="31"/>
        <v/>
      </c>
      <c r="T12" s="192">
        <f t="shared" si="32"/>
        <v>0</v>
      </c>
      <c r="U12" s="366" t="s">
        <v>478</v>
      </c>
      <c r="V12" s="244"/>
      <c r="W12" s="259"/>
      <c r="X12" s="510"/>
      <c r="Y12" s="259" t="str">
        <f>'MATERIAL DATA'!Q11</f>
        <v>2.1 Frame</v>
      </c>
      <c r="Z12" s="517">
        <f>SUMIF($E$6:$E$29,Y12,$N$6:$N$29)+SUMIF($E$6:$E$29,Y12,$O$6:$O$29)+SUMIF($E$6:$E$29,Y12,P$6:$P$29)</f>
        <v>0</v>
      </c>
      <c r="AA12" s="510"/>
      <c r="AB12" s="510"/>
      <c r="AC12" s="510" t="s">
        <v>459</v>
      </c>
      <c r="AD12" s="527">
        <f>SUM(Z18,Z17)</f>
        <v>0</v>
      </c>
      <c r="AE12" s="510"/>
      <c r="AF12" s="510"/>
      <c r="AG12" s="510"/>
      <c r="AH12" s="510"/>
      <c r="AI12" s="510"/>
      <c r="AJ12" s="510" t="s">
        <v>674</v>
      </c>
      <c r="AK12" s="510">
        <f>SUMIF($B$6:$B$29,"Timber",$T$6:$T$29)+SUMIF($C$6:$C$29,"Timber_EPD",$T$6:$T$29)</f>
        <v>0</v>
      </c>
      <c r="AL12" s="510"/>
      <c r="AM12" s="510"/>
      <c r="AN12" s="510"/>
      <c r="AO12" s="246"/>
      <c r="AP12" s="246"/>
      <c r="AQ12" s="246"/>
      <c r="AR12" s="246"/>
      <c r="AS12" s="246"/>
      <c r="AT12" s="246"/>
      <c r="AU12" s="246"/>
      <c r="AV12" s="510"/>
      <c r="AW12" s="510"/>
      <c r="AX12" s="510"/>
      <c r="AY12" s="510"/>
      <c r="AZ12" s="246"/>
      <c r="BA12" s="246"/>
      <c r="BB12" s="246"/>
      <c r="BC12" s="246"/>
      <c r="BD12" s="246"/>
      <c r="BE12" s="246"/>
      <c r="BF12" s="510"/>
      <c r="BG12" s="285" t="str">
        <f t="shared" si="10"/>
        <v>ER</v>
      </c>
      <c r="BH12" s="285" t="str">
        <f t="shared" si="11"/>
        <v xml:space="preserve"> -  - </v>
      </c>
      <c r="BI12" s="285" t="str">
        <f t="shared" si="12"/>
        <v>No_Reinforcement</v>
      </c>
      <c r="BJ12" s="246" t="e">
        <f>VLOOKUP(BH12,'Lifecycle Material Data'!$A$5:$G$67,4,FALSE)</f>
        <v>#N/A</v>
      </c>
      <c r="BK12" s="246">
        <f>IFERROR(VLOOKUP(L12,'Custom Data'!$N$16:$P$36,3,FALSE),0)</f>
        <v>0</v>
      </c>
      <c r="BL12" s="246">
        <f t="shared" si="13"/>
        <v>0</v>
      </c>
      <c r="BM12" s="526" t="str">
        <f t="shared" si="33"/>
        <v>ER</v>
      </c>
      <c r="BN12" s="510" t="str">
        <f>IFERROR(VLOOKUP($BH12,'Lifecycle Material Data'!$A$5:$L$67,9,FALSE)*($BM12/1000)+VLOOKUP('Project Info'!$C$15,'Lifecycle Material Data'!$A$5:$L$67,9,FALSE)*($BL12/1000),"")</f>
        <v/>
      </c>
      <c r="BO12" s="513" t="str">
        <f>IFERROR(VLOOKUP($BH12,'Lifecycle Material Data'!$A$5:$L$67,10,FALSE)*($BM12/1000)+VLOOKUP('Project Info'!$C$15,'Lifecycle Material Data'!$A$5:$L$67,10,FALSE)*($BL12/1000),"")</f>
        <v/>
      </c>
      <c r="BP12" s="513" t="str">
        <f t="shared" si="34"/>
        <v/>
      </c>
      <c r="BQ12" s="513" t="str">
        <f>IF($J12='MATERIAL DATA'!$O$5,$K12, IF($J12='MATERIAL DATA'!$O$6,$K12/(1000*'Scheme 2'!$BJ12),""))</f>
        <v/>
      </c>
      <c r="BR12" s="513" t="str">
        <f>IFERROR(((VLOOKUP($BH12,'Lifecycle Material Data'!$A$5:$L$67,6,FALSE))*$BM12/1000+VLOOKUP('Project Info'!$C$15,'Lifecycle Material Data'!$A$5:$L$67,6,FALSE)*$BL12/1000),"")</f>
        <v/>
      </c>
      <c r="BS12" s="510" t="str">
        <f>IFERROR((VLOOKUP($BH12,'Lifecycle Material Data'!$A$5:$L$67,7,FALSE)*$BM12/1000++VLOOKUP('Project Info'!$C$15,'Lifecycle Material Data'!$A$5:$L$67,7,FALSE)*$BL12/1000),"")</f>
        <v/>
      </c>
      <c r="BT12" s="510" t="str">
        <f>IFERROR(VLOOKUP($BH12,'Lifecycle Material Data'!$A$5:$L$67,8,FALSE)*SUM(BR12,BS12,BU12,BV12),"")</f>
        <v/>
      </c>
      <c r="BU12" s="285" t="str">
        <f>IFERROR((VLOOKUP($BH12,'Lifecycle Material Data'!$A$5:$L$67,11,FALSE)*$BM12/1000++VLOOKUP('Project Info'!$C$15,'Lifecycle Material Data'!$A$5:$L$67,11,FALSE)*$BL12/1000),"")</f>
        <v/>
      </c>
      <c r="BV12" s="510">
        <f>IFERROR(IF(OR($B12="Timber",$C12="Timber_EPD"),VLOOKUP($BH12,'LIFECYCLE MATERIAL DATA Master'!$A$10:$N$68,5,FALSE)*$BM12,0),"")/1000</f>
        <v>0</v>
      </c>
      <c r="BW12" s="510" t="str">
        <f>IFERROR((VLOOKUP($BH12,'Lifecycle Material Data'!$A$5:$M$67,12,FALSE)*$BM12/1000++VLOOKUP('Project Info'!$C$15,'Lifecycle Material Data'!$A$5:$L$67,12,FALSE)*$BL12/1000),"")</f>
        <v/>
      </c>
      <c r="BX12" s="510"/>
      <c r="BY12" s="510"/>
      <c r="BZ12" s="510"/>
      <c r="CA12" s="510"/>
      <c r="CB12" s="510">
        <f>IFERROR(1+VLOOKUP($BH12,'Lifecycle Material Data'!$A$5:$L$67,8,FALSE),0)</f>
        <v>0</v>
      </c>
      <c r="CC12" s="244">
        <f t="shared" si="14"/>
        <v>0</v>
      </c>
      <c r="CD12" s="505">
        <f t="shared" si="35"/>
        <v>0</v>
      </c>
      <c r="CE12" s="244">
        <f t="shared" si="15"/>
        <v>1</v>
      </c>
      <c r="CF12" s="244"/>
      <c r="CG12" s="510"/>
      <c r="CH12" s="510">
        <v>0</v>
      </c>
      <c r="CI12" s="510">
        <f t="shared" si="16"/>
        <v>0</v>
      </c>
      <c r="CJ12" s="510">
        <f t="shared" si="16"/>
        <v>0</v>
      </c>
      <c r="CK12" s="510">
        <f t="shared" si="17"/>
        <v>0</v>
      </c>
      <c r="CL12" s="510">
        <f t="shared" si="17"/>
        <v>0</v>
      </c>
      <c r="CM12" s="510">
        <f t="shared" si="17"/>
        <v>0</v>
      </c>
      <c r="CN12" s="510">
        <f t="shared" si="17"/>
        <v>0</v>
      </c>
      <c r="CO12" s="510">
        <f t="shared" si="17"/>
        <v>0</v>
      </c>
      <c r="CP12" s="510">
        <f t="shared" si="17"/>
        <v>0</v>
      </c>
      <c r="CQ12" s="510">
        <f t="shared" si="17"/>
        <v>0</v>
      </c>
      <c r="CR12" s="510">
        <f t="shared" si="17"/>
        <v>0</v>
      </c>
      <c r="CS12" s="510">
        <f t="shared" si="17"/>
        <v>0</v>
      </c>
      <c r="CT12" s="510">
        <f t="shared" si="17"/>
        <v>0</v>
      </c>
      <c r="CU12" s="510">
        <f t="shared" si="17"/>
        <v>0</v>
      </c>
      <c r="CV12" s="510">
        <f t="shared" si="17"/>
        <v>0</v>
      </c>
      <c r="CW12" s="510">
        <f t="shared" si="17"/>
        <v>0</v>
      </c>
      <c r="CX12" s="510">
        <f t="shared" si="17"/>
        <v>0</v>
      </c>
      <c r="CY12" s="510">
        <f t="shared" si="17"/>
        <v>0</v>
      </c>
      <c r="CZ12" s="510">
        <f t="shared" si="17"/>
        <v>0</v>
      </c>
      <c r="DA12" s="510">
        <f t="shared" si="18"/>
        <v>0</v>
      </c>
      <c r="DB12" s="510">
        <f t="shared" si="18"/>
        <v>0</v>
      </c>
      <c r="DC12" s="510">
        <f t="shared" si="18"/>
        <v>0</v>
      </c>
      <c r="DD12" s="510">
        <f t="shared" si="18"/>
        <v>0</v>
      </c>
      <c r="DE12" s="510">
        <f t="shared" si="18"/>
        <v>0</v>
      </c>
      <c r="DF12" s="510">
        <f t="shared" si="18"/>
        <v>0</v>
      </c>
      <c r="DG12" s="510">
        <f t="shared" si="18"/>
        <v>0</v>
      </c>
      <c r="DH12" s="510">
        <f t="shared" si="18"/>
        <v>0</v>
      </c>
      <c r="DI12" s="510">
        <f t="shared" si="18"/>
        <v>0</v>
      </c>
      <c r="DJ12" s="510">
        <f t="shared" si="18"/>
        <v>0</v>
      </c>
      <c r="DK12" s="510">
        <f t="shared" si="18"/>
        <v>0</v>
      </c>
      <c r="DL12" s="510">
        <f t="shared" si="18"/>
        <v>0</v>
      </c>
      <c r="DM12" s="510">
        <f t="shared" si="18"/>
        <v>0</v>
      </c>
      <c r="DN12" s="510">
        <f t="shared" si="18"/>
        <v>0</v>
      </c>
      <c r="DO12" s="510">
        <f t="shared" si="18"/>
        <v>0</v>
      </c>
      <c r="DP12" s="510">
        <f t="shared" si="18"/>
        <v>0</v>
      </c>
      <c r="DQ12" s="510">
        <f t="shared" si="19"/>
        <v>0</v>
      </c>
      <c r="DR12" s="510">
        <f t="shared" si="19"/>
        <v>0</v>
      </c>
      <c r="DS12" s="510">
        <f t="shared" si="19"/>
        <v>0</v>
      </c>
      <c r="DT12" s="510">
        <f t="shared" si="19"/>
        <v>0</v>
      </c>
      <c r="DU12" s="510">
        <f t="shared" si="19"/>
        <v>0</v>
      </c>
      <c r="DV12" s="510">
        <f t="shared" si="19"/>
        <v>0</v>
      </c>
      <c r="DW12" s="510">
        <f t="shared" si="19"/>
        <v>0</v>
      </c>
      <c r="DX12" s="510">
        <f t="shared" si="19"/>
        <v>0</v>
      </c>
      <c r="DY12" s="510">
        <f t="shared" si="19"/>
        <v>0</v>
      </c>
      <c r="DZ12" s="510">
        <f t="shared" si="19"/>
        <v>0</v>
      </c>
      <c r="EA12" s="510">
        <f t="shared" si="19"/>
        <v>0</v>
      </c>
      <c r="EB12" s="510">
        <f t="shared" si="19"/>
        <v>0</v>
      </c>
      <c r="EC12" s="510">
        <f t="shared" si="19"/>
        <v>0</v>
      </c>
      <c r="ED12" s="510">
        <f t="shared" si="19"/>
        <v>0</v>
      </c>
      <c r="EE12" s="510">
        <f t="shared" si="19"/>
        <v>0</v>
      </c>
      <c r="EF12" s="510">
        <f t="shared" si="19"/>
        <v>0</v>
      </c>
      <c r="EG12" s="510">
        <f t="shared" si="20"/>
        <v>0</v>
      </c>
      <c r="EH12" s="510">
        <f t="shared" si="20"/>
        <v>0</v>
      </c>
      <c r="EI12" s="510">
        <f t="shared" si="20"/>
        <v>0</v>
      </c>
      <c r="EJ12" s="510">
        <f t="shared" si="20"/>
        <v>0</v>
      </c>
      <c r="EK12" s="510">
        <f t="shared" si="20"/>
        <v>0</v>
      </c>
      <c r="EL12" s="510">
        <f t="shared" si="20"/>
        <v>0</v>
      </c>
      <c r="EM12" s="510">
        <f t="shared" si="20"/>
        <v>0</v>
      </c>
      <c r="EN12" s="510">
        <f t="shared" si="20"/>
        <v>0</v>
      </c>
      <c r="EO12" s="510">
        <f t="shared" si="20"/>
        <v>0</v>
      </c>
      <c r="EP12" s="510">
        <f t="shared" si="20"/>
        <v>0</v>
      </c>
      <c r="EQ12" s="510">
        <f t="shared" si="20"/>
        <v>0</v>
      </c>
      <c r="ER12" s="510">
        <f t="shared" si="20"/>
        <v>0</v>
      </c>
      <c r="ES12" s="510">
        <f t="shared" si="20"/>
        <v>0</v>
      </c>
      <c r="ET12" s="510">
        <f t="shared" si="20"/>
        <v>0</v>
      </c>
      <c r="EU12" s="510">
        <f t="shared" si="20"/>
        <v>0</v>
      </c>
      <c r="EV12" s="510">
        <f t="shared" si="20"/>
        <v>0</v>
      </c>
      <c r="EW12" s="510">
        <f t="shared" si="21"/>
        <v>0</v>
      </c>
      <c r="EX12" s="510">
        <f t="shared" si="21"/>
        <v>0</v>
      </c>
      <c r="EY12" s="510">
        <f t="shared" si="21"/>
        <v>0</v>
      </c>
      <c r="EZ12" s="510">
        <f t="shared" si="21"/>
        <v>0</v>
      </c>
      <c r="FA12" s="510">
        <f t="shared" si="21"/>
        <v>0</v>
      </c>
      <c r="FB12" s="510">
        <f t="shared" si="21"/>
        <v>0</v>
      </c>
      <c r="FC12" s="510">
        <f t="shared" si="21"/>
        <v>0</v>
      </c>
      <c r="FD12" s="510">
        <f t="shared" si="21"/>
        <v>0</v>
      </c>
      <c r="FE12" s="510">
        <f t="shared" si="21"/>
        <v>0</v>
      </c>
      <c r="FF12" s="510">
        <f t="shared" si="21"/>
        <v>0</v>
      </c>
      <c r="FG12" s="510">
        <f t="shared" si="21"/>
        <v>0</v>
      </c>
      <c r="FH12" s="510">
        <f t="shared" si="21"/>
        <v>0</v>
      </c>
      <c r="FI12" s="510">
        <f t="shared" si="21"/>
        <v>0</v>
      </c>
      <c r="FJ12" s="510">
        <f t="shared" si="21"/>
        <v>0</v>
      </c>
      <c r="FK12" s="510">
        <f t="shared" si="21"/>
        <v>0</v>
      </c>
      <c r="FL12" s="510">
        <f t="shared" si="21"/>
        <v>0</v>
      </c>
      <c r="FM12" s="510">
        <f t="shared" si="22"/>
        <v>0</v>
      </c>
      <c r="FN12" s="510">
        <f t="shared" si="22"/>
        <v>0</v>
      </c>
      <c r="FO12" s="510">
        <f t="shared" si="22"/>
        <v>0</v>
      </c>
      <c r="FP12" s="510">
        <f t="shared" si="22"/>
        <v>0</v>
      </c>
      <c r="FQ12" s="510">
        <f t="shared" si="22"/>
        <v>0</v>
      </c>
      <c r="FR12" s="510">
        <f t="shared" si="22"/>
        <v>0</v>
      </c>
      <c r="FS12" s="510">
        <f t="shared" si="22"/>
        <v>0</v>
      </c>
      <c r="FT12" s="510">
        <f t="shared" si="22"/>
        <v>0</v>
      </c>
      <c r="FU12" s="510">
        <f t="shared" si="22"/>
        <v>0</v>
      </c>
      <c r="FV12" s="510">
        <f t="shared" si="22"/>
        <v>0</v>
      </c>
      <c r="FW12" s="510">
        <f t="shared" si="22"/>
        <v>0</v>
      </c>
      <c r="FX12" s="510">
        <f t="shared" si="22"/>
        <v>0</v>
      </c>
      <c r="FY12" s="510">
        <f t="shared" si="22"/>
        <v>0</v>
      </c>
      <c r="FZ12" s="510">
        <f t="shared" si="22"/>
        <v>0</v>
      </c>
      <c r="GA12" s="510">
        <f t="shared" si="22"/>
        <v>0</v>
      </c>
      <c r="GB12" s="510">
        <f t="shared" si="22"/>
        <v>0</v>
      </c>
      <c r="GC12" s="510">
        <f t="shared" si="23"/>
        <v>0</v>
      </c>
      <c r="GD12" s="510">
        <f t="shared" si="23"/>
        <v>0</v>
      </c>
      <c r="GE12" s="510">
        <f t="shared" si="23"/>
        <v>0</v>
      </c>
      <c r="GF12" s="510">
        <f t="shared" si="23"/>
        <v>0</v>
      </c>
      <c r="GG12" s="510">
        <f t="shared" si="23"/>
        <v>0</v>
      </c>
      <c r="GH12" s="510">
        <f t="shared" si="23"/>
        <v>0</v>
      </c>
      <c r="GI12" s="510">
        <f t="shared" si="23"/>
        <v>0</v>
      </c>
      <c r="GJ12" s="510">
        <f t="shared" si="23"/>
        <v>0</v>
      </c>
      <c r="GK12" s="510">
        <f t="shared" si="23"/>
        <v>0</v>
      </c>
      <c r="GL12" s="510">
        <f t="shared" si="23"/>
        <v>0</v>
      </c>
      <c r="GM12" s="510">
        <f t="shared" si="23"/>
        <v>0</v>
      </c>
      <c r="GN12" s="510">
        <f t="shared" si="23"/>
        <v>0</v>
      </c>
      <c r="GO12" s="510">
        <f t="shared" si="23"/>
        <v>0</v>
      </c>
      <c r="GP12" s="510">
        <f t="shared" si="23"/>
        <v>0</v>
      </c>
      <c r="GQ12" s="510">
        <f t="shared" si="23"/>
        <v>0</v>
      </c>
      <c r="GR12" s="510">
        <f t="shared" si="23"/>
        <v>0</v>
      </c>
      <c r="GS12" s="510">
        <f t="shared" si="24"/>
        <v>0</v>
      </c>
      <c r="GT12" s="510">
        <f t="shared" si="24"/>
        <v>0</v>
      </c>
      <c r="GU12" s="510">
        <f t="shared" si="24"/>
        <v>0</v>
      </c>
      <c r="GV12" s="510">
        <f t="shared" si="24"/>
        <v>0</v>
      </c>
      <c r="GW12" s="510">
        <f t="shared" si="24"/>
        <v>0</v>
      </c>
      <c r="GX12" s="510">
        <f t="shared" si="24"/>
        <v>0</v>
      </c>
      <c r="GY12" s="510">
        <f t="shared" si="24"/>
        <v>0</v>
      </c>
      <c r="GZ12" s="510">
        <f t="shared" si="24"/>
        <v>0</v>
      </c>
      <c r="HA12" s="510">
        <f t="shared" si="24"/>
        <v>0</v>
      </c>
      <c r="HB12" s="244"/>
      <c r="HC12" s="244"/>
      <c r="HD12" s="126"/>
      <c r="HE12" s="126"/>
    </row>
    <row r="13" spans="1:213" ht="20.100000000000001" customHeight="1">
      <c r="B13" s="479"/>
      <c r="C13" s="122"/>
      <c r="D13" s="123"/>
      <c r="E13" s="124"/>
      <c r="F13" s="123"/>
      <c r="G13" s="465">
        <f t="shared" si="9"/>
        <v>60</v>
      </c>
      <c r="H13" s="466" t="s">
        <v>64</v>
      </c>
      <c r="I13" s="464">
        <v>1</v>
      </c>
      <c r="J13" s="123"/>
      <c r="K13" s="97"/>
      <c r="L13" s="480"/>
      <c r="M13" s="188">
        <f t="shared" si="25"/>
        <v>0</v>
      </c>
      <c r="N13" s="189" t="str">
        <f t="shared" si="26"/>
        <v/>
      </c>
      <c r="O13" s="190" t="str">
        <f t="shared" si="27"/>
        <v/>
      </c>
      <c r="P13" s="190" t="str">
        <f t="shared" si="28"/>
        <v/>
      </c>
      <c r="Q13" s="191">
        <f t="shared" si="29"/>
        <v>0</v>
      </c>
      <c r="R13" s="191" t="str">
        <f t="shared" si="30"/>
        <v/>
      </c>
      <c r="S13" s="188" t="str">
        <f t="shared" si="31"/>
        <v/>
      </c>
      <c r="T13" s="192">
        <f t="shared" si="32"/>
        <v>0</v>
      </c>
      <c r="U13" s="366" t="s">
        <v>478</v>
      </c>
      <c r="V13" s="244"/>
      <c r="W13" s="259"/>
      <c r="X13" s="510"/>
      <c r="Y13" s="259" t="str">
        <f>'MATERIAL DATA'!Q12</f>
        <v>2.2 Upper floors/slabs</v>
      </c>
      <c r="Z13" s="517">
        <f>SUMIF($E$6:$E$29,Y13,$N$6:$N$29)+SUMIF($E$6:$E$29,Y13,$O$6:$O$29)+SUMIF($E$6:$E$29,Y13,P$6:$P$29)</f>
        <v>0</v>
      </c>
      <c r="AA13" s="510"/>
      <c r="AB13" s="510"/>
      <c r="AC13" s="510" t="s">
        <v>16</v>
      </c>
      <c r="AD13" s="517">
        <f>SUM(Z16,Z19,Z20,Z21,Z22)</f>
        <v>0</v>
      </c>
      <c r="AE13" s="510"/>
      <c r="AF13" s="510"/>
      <c r="AG13" s="510"/>
      <c r="AH13" s="246"/>
      <c r="AI13" s="510"/>
      <c r="AJ13" s="510" t="s">
        <v>347</v>
      </c>
      <c r="AK13" s="510">
        <f>SUMIFS($N$6:$N$29,$B$6:$B$29,"&lt;&gt;Timber",$C$6:$C$29,"&lt;&gt;Timber_EPD")</f>
        <v>0</v>
      </c>
      <c r="AL13" s="510"/>
      <c r="AM13" s="510"/>
      <c r="AN13" s="517"/>
      <c r="AO13" s="517"/>
      <c r="AP13" s="517"/>
      <c r="AQ13" s="517"/>
      <c r="AR13" s="517"/>
      <c r="AS13" s="517"/>
      <c r="AT13" s="517"/>
      <c r="AU13" s="517"/>
      <c r="AV13" s="517"/>
      <c r="AW13" s="510"/>
      <c r="AX13" s="510"/>
      <c r="AY13" s="510"/>
      <c r="AZ13" s="246"/>
      <c r="BA13" s="246"/>
      <c r="BB13" s="246"/>
      <c r="BC13" s="246"/>
      <c r="BD13" s="246"/>
      <c r="BE13" s="246"/>
      <c r="BF13" s="510"/>
      <c r="BG13" s="285" t="str">
        <f t="shared" si="10"/>
        <v>ER</v>
      </c>
      <c r="BH13" s="285" t="str">
        <f t="shared" si="11"/>
        <v xml:space="preserve"> -  - </v>
      </c>
      <c r="BI13" s="285" t="str">
        <f t="shared" si="12"/>
        <v>No_Reinforcement</v>
      </c>
      <c r="BJ13" s="246" t="e">
        <f>VLOOKUP(BH13,'Lifecycle Material Data'!$A$5:$G$67,4,FALSE)</f>
        <v>#N/A</v>
      </c>
      <c r="BK13" s="246">
        <f>IFERROR(VLOOKUP(L13,'Custom Data'!$N$16:$P$36,3,FALSE),0)</f>
        <v>0</v>
      </c>
      <c r="BL13" s="246">
        <f t="shared" si="13"/>
        <v>0</v>
      </c>
      <c r="BM13" s="526" t="str">
        <f t="shared" si="33"/>
        <v>ER</v>
      </c>
      <c r="BN13" s="510" t="str">
        <f>IFERROR(VLOOKUP($BH13,'Lifecycle Material Data'!$A$5:$L$67,9,FALSE)*($BM13/1000)+VLOOKUP('Project Info'!$C$15,'Lifecycle Material Data'!$A$5:$L$67,9,FALSE)*($BL13/1000),"")</f>
        <v/>
      </c>
      <c r="BO13" s="513" t="str">
        <f>IFERROR(VLOOKUP($BH13,'Lifecycle Material Data'!$A$5:$L$67,10,FALSE)*($BM13/1000)+VLOOKUP('Project Info'!$C$15,'Lifecycle Material Data'!$A$5:$L$67,10,FALSE)*($BL13/1000),"")</f>
        <v/>
      </c>
      <c r="BP13" s="513" t="str">
        <f t="shared" si="34"/>
        <v/>
      </c>
      <c r="BQ13" s="513" t="str">
        <f>IF($J13='MATERIAL DATA'!$O$5,$K13, IF($J13='MATERIAL DATA'!$O$6,$K13/(1000*'Scheme 2'!$BJ13),""))</f>
        <v/>
      </c>
      <c r="BR13" s="513" t="str">
        <f>IFERROR(((VLOOKUP($BH13,'Lifecycle Material Data'!$A$5:$L$67,6,FALSE))*$BM13/1000+VLOOKUP('Project Info'!$C$15,'Lifecycle Material Data'!$A$5:$L$67,6,FALSE)*$BL13/1000),"")</f>
        <v/>
      </c>
      <c r="BS13" s="510" t="str">
        <f>IFERROR((VLOOKUP($BH13,'Lifecycle Material Data'!$A$5:$L$67,7,FALSE)*$BM13/1000++VLOOKUP('Project Info'!$C$15,'Lifecycle Material Data'!$A$5:$L$67,7,FALSE)*$BL13/1000),"")</f>
        <v/>
      </c>
      <c r="BT13" s="510" t="str">
        <f>IFERROR(VLOOKUP($BH13,'Lifecycle Material Data'!$A$5:$L$67,8,FALSE)*SUM(BR13,BS13,BU13,BV13),"")</f>
        <v/>
      </c>
      <c r="BU13" s="285" t="str">
        <f>IFERROR((VLOOKUP($BH13,'Lifecycle Material Data'!$A$5:$L$67,11,FALSE)*$BM13/1000++VLOOKUP('Project Info'!$C$15,'Lifecycle Material Data'!$A$5:$L$67,11,FALSE)*$BL13/1000),"")</f>
        <v/>
      </c>
      <c r="BV13" s="510">
        <f>IFERROR(IF(OR($B13="Timber",$C13="Timber_EPD"),VLOOKUP($BH13,'LIFECYCLE MATERIAL DATA Master'!$A$10:$N$68,5,FALSE)*$BM13,0),"")/1000</f>
        <v>0</v>
      </c>
      <c r="BW13" s="510" t="str">
        <f>IFERROR((VLOOKUP($BH13,'Lifecycle Material Data'!$A$5:$M$67,12,FALSE)*$BM13/1000++VLOOKUP('Project Info'!$C$15,'Lifecycle Material Data'!$A$5:$L$67,12,FALSE)*$BL13/1000),"")</f>
        <v/>
      </c>
      <c r="BX13" s="510"/>
      <c r="BY13" s="510"/>
      <c r="BZ13" s="510"/>
      <c r="CA13" s="510"/>
      <c r="CB13" s="510">
        <f>IFERROR(1+VLOOKUP($BH13,'Lifecycle Material Data'!$A$5:$L$67,8,FALSE),0)</f>
        <v>0</v>
      </c>
      <c r="CC13" s="244">
        <f t="shared" si="14"/>
        <v>0</v>
      </c>
      <c r="CD13" s="505">
        <f t="shared" si="35"/>
        <v>0</v>
      </c>
      <c r="CE13" s="244">
        <f t="shared" si="15"/>
        <v>1</v>
      </c>
      <c r="CF13" s="244"/>
      <c r="CG13" s="510"/>
      <c r="CH13" s="510">
        <v>0</v>
      </c>
      <c r="CI13" s="510">
        <f t="shared" si="16"/>
        <v>0</v>
      </c>
      <c r="CJ13" s="510">
        <f t="shared" si="16"/>
        <v>0</v>
      </c>
      <c r="CK13" s="510">
        <f t="shared" si="17"/>
        <v>0</v>
      </c>
      <c r="CL13" s="510">
        <f t="shared" si="17"/>
        <v>0</v>
      </c>
      <c r="CM13" s="510">
        <f t="shared" si="17"/>
        <v>0</v>
      </c>
      <c r="CN13" s="510">
        <f t="shared" si="17"/>
        <v>0</v>
      </c>
      <c r="CO13" s="510">
        <f t="shared" si="17"/>
        <v>0</v>
      </c>
      <c r="CP13" s="510">
        <f t="shared" si="17"/>
        <v>0</v>
      </c>
      <c r="CQ13" s="510">
        <f t="shared" si="17"/>
        <v>0</v>
      </c>
      <c r="CR13" s="510">
        <f t="shared" si="17"/>
        <v>0</v>
      </c>
      <c r="CS13" s="510">
        <f t="shared" si="17"/>
        <v>0</v>
      </c>
      <c r="CT13" s="510">
        <f t="shared" si="17"/>
        <v>0</v>
      </c>
      <c r="CU13" s="510">
        <f t="shared" si="17"/>
        <v>0</v>
      </c>
      <c r="CV13" s="510">
        <f t="shared" si="17"/>
        <v>0</v>
      </c>
      <c r="CW13" s="510">
        <f t="shared" si="17"/>
        <v>0</v>
      </c>
      <c r="CX13" s="510">
        <f t="shared" si="17"/>
        <v>0</v>
      </c>
      <c r="CY13" s="510">
        <f t="shared" si="17"/>
        <v>0</v>
      </c>
      <c r="CZ13" s="510">
        <f t="shared" si="17"/>
        <v>0</v>
      </c>
      <c r="DA13" s="510">
        <f t="shared" si="18"/>
        <v>0</v>
      </c>
      <c r="DB13" s="510">
        <f t="shared" si="18"/>
        <v>0</v>
      </c>
      <c r="DC13" s="510">
        <f t="shared" si="18"/>
        <v>0</v>
      </c>
      <c r="DD13" s="510">
        <f t="shared" si="18"/>
        <v>0</v>
      </c>
      <c r="DE13" s="510">
        <f t="shared" si="18"/>
        <v>0</v>
      </c>
      <c r="DF13" s="510">
        <f t="shared" si="18"/>
        <v>0</v>
      </c>
      <c r="DG13" s="510">
        <f t="shared" si="18"/>
        <v>0</v>
      </c>
      <c r="DH13" s="510">
        <f t="shared" si="18"/>
        <v>0</v>
      </c>
      <c r="DI13" s="510">
        <f t="shared" si="18"/>
        <v>0</v>
      </c>
      <c r="DJ13" s="510">
        <f t="shared" si="18"/>
        <v>0</v>
      </c>
      <c r="DK13" s="510">
        <f t="shared" si="18"/>
        <v>0</v>
      </c>
      <c r="DL13" s="510">
        <f t="shared" si="18"/>
        <v>0</v>
      </c>
      <c r="DM13" s="510">
        <f t="shared" si="18"/>
        <v>0</v>
      </c>
      <c r="DN13" s="510">
        <f t="shared" si="18"/>
        <v>0</v>
      </c>
      <c r="DO13" s="510">
        <f t="shared" si="18"/>
        <v>0</v>
      </c>
      <c r="DP13" s="510">
        <f t="shared" si="18"/>
        <v>0</v>
      </c>
      <c r="DQ13" s="510">
        <f t="shared" si="19"/>
        <v>0</v>
      </c>
      <c r="DR13" s="510">
        <f t="shared" si="19"/>
        <v>0</v>
      </c>
      <c r="DS13" s="510">
        <f t="shared" si="19"/>
        <v>0</v>
      </c>
      <c r="DT13" s="510">
        <f t="shared" si="19"/>
        <v>0</v>
      </c>
      <c r="DU13" s="510">
        <f t="shared" si="19"/>
        <v>0</v>
      </c>
      <c r="DV13" s="510">
        <f t="shared" si="19"/>
        <v>0</v>
      </c>
      <c r="DW13" s="510">
        <f t="shared" si="19"/>
        <v>0</v>
      </c>
      <c r="DX13" s="510">
        <f t="shared" si="19"/>
        <v>0</v>
      </c>
      <c r="DY13" s="510">
        <f t="shared" si="19"/>
        <v>0</v>
      </c>
      <c r="DZ13" s="510">
        <f t="shared" si="19"/>
        <v>0</v>
      </c>
      <c r="EA13" s="510">
        <f t="shared" si="19"/>
        <v>0</v>
      </c>
      <c r="EB13" s="510">
        <f t="shared" si="19"/>
        <v>0</v>
      </c>
      <c r="EC13" s="510">
        <f t="shared" si="19"/>
        <v>0</v>
      </c>
      <c r="ED13" s="510">
        <f t="shared" si="19"/>
        <v>0</v>
      </c>
      <c r="EE13" s="510">
        <f t="shared" si="19"/>
        <v>0</v>
      </c>
      <c r="EF13" s="510">
        <f t="shared" si="19"/>
        <v>0</v>
      </c>
      <c r="EG13" s="510">
        <f t="shared" si="20"/>
        <v>0</v>
      </c>
      <c r="EH13" s="510">
        <f t="shared" si="20"/>
        <v>0</v>
      </c>
      <c r="EI13" s="510">
        <f t="shared" si="20"/>
        <v>0</v>
      </c>
      <c r="EJ13" s="510">
        <f t="shared" si="20"/>
        <v>0</v>
      </c>
      <c r="EK13" s="510">
        <f t="shared" si="20"/>
        <v>0</v>
      </c>
      <c r="EL13" s="510">
        <f t="shared" si="20"/>
        <v>0</v>
      </c>
      <c r="EM13" s="510">
        <f t="shared" si="20"/>
        <v>0</v>
      </c>
      <c r="EN13" s="510">
        <f t="shared" si="20"/>
        <v>0</v>
      </c>
      <c r="EO13" s="510">
        <f t="shared" si="20"/>
        <v>0</v>
      </c>
      <c r="EP13" s="510">
        <f t="shared" si="20"/>
        <v>0</v>
      </c>
      <c r="EQ13" s="510">
        <f t="shared" si="20"/>
        <v>0</v>
      </c>
      <c r="ER13" s="510">
        <f t="shared" si="20"/>
        <v>0</v>
      </c>
      <c r="ES13" s="510">
        <f t="shared" si="20"/>
        <v>0</v>
      </c>
      <c r="ET13" s="510">
        <f t="shared" si="20"/>
        <v>0</v>
      </c>
      <c r="EU13" s="510">
        <f t="shared" si="20"/>
        <v>0</v>
      </c>
      <c r="EV13" s="510">
        <f t="shared" si="20"/>
        <v>0</v>
      </c>
      <c r="EW13" s="510">
        <f t="shared" si="21"/>
        <v>0</v>
      </c>
      <c r="EX13" s="510">
        <f t="shared" si="21"/>
        <v>0</v>
      </c>
      <c r="EY13" s="510">
        <f t="shared" si="21"/>
        <v>0</v>
      </c>
      <c r="EZ13" s="510">
        <f t="shared" si="21"/>
        <v>0</v>
      </c>
      <c r="FA13" s="510">
        <f t="shared" si="21"/>
        <v>0</v>
      </c>
      <c r="FB13" s="510">
        <f t="shared" si="21"/>
        <v>0</v>
      </c>
      <c r="FC13" s="510">
        <f t="shared" si="21"/>
        <v>0</v>
      </c>
      <c r="FD13" s="510">
        <f t="shared" si="21"/>
        <v>0</v>
      </c>
      <c r="FE13" s="510">
        <f t="shared" si="21"/>
        <v>0</v>
      </c>
      <c r="FF13" s="510">
        <f t="shared" si="21"/>
        <v>0</v>
      </c>
      <c r="FG13" s="510">
        <f t="shared" si="21"/>
        <v>0</v>
      </c>
      <c r="FH13" s="510">
        <f t="shared" si="21"/>
        <v>0</v>
      </c>
      <c r="FI13" s="510">
        <f t="shared" si="21"/>
        <v>0</v>
      </c>
      <c r="FJ13" s="510">
        <f t="shared" si="21"/>
        <v>0</v>
      </c>
      <c r="FK13" s="510">
        <f t="shared" si="21"/>
        <v>0</v>
      </c>
      <c r="FL13" s="510">
        <f t="shared" si="21"/>
        <v>0</v>
      </c>
      <c r="FM13" s="510">
        <f t="shared" si="22"/>
        <v>0</v>
      </c>
      <c r="FN13" s="510">
        <f t="shared" si="22"/>
        <v>0</v>
      </c>
      <c r="FO13" s="510">
        <f t="shared" si="22"/>
        <v>0</v>
      </c>
      <c r="FP13" s="510">
        <f t="shared" si="22"/>
        <v>0</v>
      </c>
      <c r="FQ13" s="510">
        <f t="shared" si="22"/>
        <v>0</v>
      </c>
      <c r="FR13" s="510">
        <f t="shared" si="22"/>
        <v>0</v>
      </c>
      <c r="FS13" s="510">
        <f t="shared" si="22"/>
        <v>0</v>
      </c>
      <c r="FT13" s="510">
        <f t="shared" si="22"/>
        <v>0</v>
      </c>
      <c r="FU13" s="510">
        <f t="shared" si="22"/>
        <v>0</v>
      </c>
      <c r="FV13" s="510">
        <f t="shared" si="22"/>
        <v>0</v>
      </c>
      <c r="FW13" s="510">
        <f t="shared" si="22"/>
        <v>0</v>
      </c>
      <c r="FX13" s="510">
        <f t="shared" si="22"/>
        <v>0</v>
      </c>
      <c r="FY13" s="510">
        <f t="shared" si="22"/>
        <v>0</v>
      </c>
      <c r="FZ13" s="510">
        <f t="shared" si="22"/>
        <v>0</v>
      </c>
      <c r="GA13" s="510">
        <f t="shared" si="22"/>
        <v>0</v>
      </c>
      <c r="GB13" s="510">
        <f t="shared" si="22"/>
        <v>0</v>
      </c>
      <c r="GC13" s="510">
        <f t="shared" si="23"/>
        <v>0</v>
      </c>
      <c r="GD13" s="510">
        <f t="shared" si="23"/>
        <v>0</v>
      </c>
      <c r="GE13" s="510">
        <f t="shared" si="23"/>
        <v>0</v>
      </c>
      <c r="GF13" s="510">
        <f t="shared" si="23"/>
        <v>0</v>
      </c>
      <c r="GG13" s="510">
        <f t="shared" si="23"/>
        <v>0</v>
      </c>
      <c r="GH13" s="510">
        <f t="shared" si="23"/>
        <v>0</v>
      </c>
      <c r="GI13" s="510">
        <f t="shared" si="23"/>
        <v>0</v>
      </c>
      <c r="GJ13" s="510">
        <f t="shared" si="23"/>
        <v>0</v>
      </c>
      <c r="GK13" s="510">
        <f t="shared" si="23"/>
        <v>0</v>
      </c>
      <c r="GL13" s="510">
        <f t="shared" si="23"/>
        <v>0</v>
      </c>
      <c r="GM13" s="510">
        <f t="shared" si="23"/>
        <v>0</v>
      </c>
      <c r="GN13" s="510">
        <f t="shared" si="23"/>
        <v>0</v>
      </c>
      <c r="GO13" s="510">
        <f t="shared" si="23"/>
        <v>0</v>
      </c>
      <c r="GP13" s="510">
        <f t="shared" si="23"/>
        <v>0</v>
      </c>
      <c r="GQ13" s="510">
        <f t="shared" si="23"/>
        <v>0</v>
      </c>
      <c r="GR13" s="510">
        <f t="shared" si="23"/>
        <v>0</v>
      </c>
      <c r="GS13" s="510">
        <f t="shared" si="24"/>
        <v>0</v>
      </c>
      <c r="GT13" s="510">
        <f t="shared" si="24"/>
        <v>0</v>
      </c>
      <c r="GU13" s="510">
        <f t="shared" si="24"/>
        <v>0</v>
      </c>
      <c r="GV13" s="510">
        <f t="shared" si="24"/>
        <v>0</v>
      </c>
      <c r="GW13" s="510">
        <f t="shared" si="24"/>
        <v>0</v>
      </c>
      <c r="GX13" s="510">
        <f t="shared" si="24"/>
        <v>0</v>
      </c>
      <c r="GY13" s="510">
        <f t="shared" si="24"/>
        <v>0</v>
      </c>
      <c r="GZ13" s="510">
        <f t="shared" si="24"/>
        <v>0</v>
      </c>
      <c r="HA13" s="510">
        <f t="shared" si="24"/>
        <v>0</v>
      </c>
      <c r="HB13" s="244"/>
      <c r="HC13" s="244"/>
      <c r="HD13" s="126"/>
      <c r="HE13" s="126"/>
    </row>
    <row r="14" spans="1:213" ht="20.100000000000001" customHeight="1">
      <c r="B14" s="479"/>
      <c r="C14" s="122"/>
      <c r="D14" s="123"/>
      <c r="E14" s="124"/>
      <c r="F14" s="123"/>
      <c r="G14" s="465">
        <f t="shared" si="9"/>
        <v>60</v>
      </c>
      <c r="H14" s="466" t="s">
        <v>64</v>
      </c>
      <c r="I14" s="464">
        <v>1</v>
      </c>
      <c r="J14" s="123"/>
      <c r="K14" s="97"/>
      <c r="L14" s="480"/>
      <c r="M14" s="188">
        <f t="shared" si="25"/>
        <v>0</v>
      </c>
      <c r="N14" s="189" t="str">
        <f t="shared" si="26"/>
        <v/>
      </c>
      <c r="O14" s="190" t="str">
        <f t="shared" si="27"/>
        <v/>
      </c>
      <c r="P14" s="190" t="str">
        <f t="shared" si="28"/>
        <v/>
      </c>
      <c r="Q14" s="191">
        <f t="shared" si="29"/>
        <v>0</v>
      </c>
      <c r="R14" s="191" t="str">
        <f t="shared" si="30"/>
        <v/>
      </c>
      <c r="S14" s="188" t="str">
        <f t="shared" si="31"/>
        <v/>
      </c>
      <c r="T14" s="192">
        <f t="shared" si="32"/>
        <v>0</v>
      </c>
      <c r="U14" s="366" t="s">
        <v>478</v>
      </c>
      <c r="V14" s="244"/>
      <c r="W14" s="259"/>
      <c r="X14" s="510"/>
      <c r="Y14" s="259" t="str">
        <f>'MATERIAL DATA'!Q13</f>
        <v>2.3 Roof beams</v>
      </c>
      <c r="Z14" s="517">
        <f>SUMIF($E$6:$E$29,Y14,$N$6:$N$29)+SUMIF($E$6:$E$29,Y14,$O$6:$O$29)+SUMIF($E$6:$E$29,Y14,P$6:$P$29)</f>
        <v>0</v>
      </c>
      <c r="AA14" s="510"/>
      <c r="AB14" s="510"/>
      <c r="AC14" s="510"/>
      <c r="AD14" s="510"/>
      <c r="AE14" s="510"/>
      <c r="AF14" s="510"/>
      <c r="AG14" s="510"/>
      <c r="AH14" s="510"/>
      <c r="AI14" s="510"/>
      <c r="AJ14" s="510" t="s">
        <v>348</v>
      </c>
      <c r="AK14" s="510">
        <f>SUMIFS($O$6:$O$29,$B$6:$B$29,"&lt;&gt;Timber",$C$6:$C$29,"&lt;&gt;Timber_EPD")</f>
        <v>0</v>
      </c>
      <c r="AL14" s="510"/>
      <c r="AM14" s="510"/>
      <c r="AN14" s="510"/>
      <c r="AO14" s="510"/>
      <c r="AP14" s="510"/>
      <c r="AQ14" s="510"/>
      <c r="AR14" s="510"/>
      <c r="AS14" s="510"/>
      <c r="AT14" s="510"/>
      <c r="AU14" s="510"/>
      <c r="AV14" s="510"/>
      <c r="AW14" s="510"/>
      <c r="AX14" s="510"/>
      <c r="AY14" s="510"/>
      <c r="AZ14" s="510"/>
      <c r="BA14" s="510"/>
      <c r="BB14" s="510"/>
      <c r="BC14" s="510"/>
      <c r="BD14" s="510"/>
      <c r="BE14" s="510"/>
      <c r="BF14" s="510"/>
      <c r="BG14" s="285" t="str">
        <f t="shared" si="10"/>
        <v>ER</v>
      </c>
      <c r="BH14" s="285" t="str">
        <f t="shared" si="11"/>
        <v xml:space="preserve"> -  - </v>
      </c>
      <c r="BI14" s="285" t="str">
        <f t="shared" si="12"/>
        <v>No_Reinforcement</v>
      </c>
      <c r="BJ14" s="246" t="e">
        <f>VLOOKUP(BH14,'Lifecycle Material Data'!$A$5:$G$67,4,FALSE)</f>
        <v>#N/A</v>
      </c>
      <c r="BK14" s="246">
        <f>IFERROR(VLOOKUP(L14,'Custom Data'!$N$16:$P$36,3,FALSE),0)</f>
        <v>0</v>
      </c>
      <c r="BL14" s="246">
        <f t="shared" si="13"/>
        <v>0</v>
      </c>
      <c r="BM14" s="526" t="str">
        <f t="shared" si="33"/>
        <v>ER</v>
      </c>
      <c r="BN14" s="510" t="str">
        <f>IFERROR(VLOOKUP($BH14,'Lifecycle Material Data'!$A$5:$L$67,9,FALSE)*($BM14/1000)+VLOOKUP('Project Info'!$C$15,'Lifecycle Material Data'!$A$5:$L$67,9,FALSE)*($BL14/1000),"")</f>
        <v/>
      </c>
      <c r="BO14" s="513" t="str">
        <f>IFERROR(VLOOKUP($BH14,'Lifecycle Material Data'!$A$5:$L$67,10,FALSE)*($BM14/1000)+VLOOKUP('Project Info'!$C$15,'Lifecycle Material Data'!$A$5:$L$67,10,FALSE)*($BL14/1000),"")</f>
        <v/>
      </c>
      <c r="BP14" s="513" t="str">
        <f t="shared" si="34"/>
        <v/>
      </c>
      <c r="BQ14" s="513" t="str">
        <f>IF($J14='MATERIAL DATA'!$O$5,$K14, IF($J14='MATERIAL DATA'!$O$6,$K14/(1000*'Scheme 2'!$BJ14),""))</f>
        <v/>
      </c>
      <c r="BR14" s="513" t="str">
        <f>IFERROR(((VLOOKUP($BH14,'Lifecycle Material Data'!$A$5:$L$67,6,FALSE))*$BM14/1000+VLOOKUP('Project Info'!$C$15,'Lifecycle Material Data'!$A$5:$L$67,6,FALSE)*$BL14/1000),"")</f>
        <v/>
      </c>
      <c r="BS14" s="510" t="str">
        <f>IFERROR((VLOOKUP($BH14,'Lifecycle Material Data'!$A$5:$L$67,7,FALSE)*$BM14/1000++VLOOKUP('Project Info'!$C$15,'Lifecycle Material Data'!$A$5:$L$67,7,FALSE)*$BL14/1000),"")</f>
        <v/>
      </c>
      <c r="BT14" s="510" t="str">
        <f>IFERROR(VLOOKUP($BH14,'Lifecycle Material Data'!$A$5:$L$67,8,FALSE)*SUM(BR14,BS14,BU14,BV14),"")</f>
        <v/>
      </c>
      <c r="BU14" s="285" t="str">
        <f>IFERROR((VLOOKUP($BH14,'Lifecycle Material Data'!$A$5:$L$67,11,FALSE)*$BM14/1000++VLOOKUP('Project Info'!$C$15,'Lifecycle Material Data'!$A$5:$L$67,11,FALSE)*$BL14/1000),"")</f>
        <v/>
      </c>
      <c r="BV14" s="510">
        <f>IFERROR(IF(OR($B14="Timber",$C14="Timber_EPD"),VLOOKUP($BH14,'LIFECYCLE MATERIAL DATA Master'!$A$10:$N$68,5,FALSE)*$BM14,0),"")/1000</f>
        <v>0</v>
      </c>
      <c r="BW14" s="510" t="str">
        <f>IFERROR((VLOOKUP($BH14,'Lifecycle Material Data'!$A$5:$M$67,12,FALSE)*$BM14/1000++VLOOKUP('Project Info'!$C$15,'Lifecycle Material Data'!$A$5:$L$67,12,FALSE)*$BL14/1000),"")</f>
        <v/>
      </c>
      <c r="BX14" s="510"/>
      <c r="BY14" s="510"/>
      <c r="BZ14" s="510"/>
      <c r="CA14" s="510"/>
      <c r="CB14" s="510">
        <f>IFERROR(1+VLOOKUP($BH14,'Lifecycle Material Data'!$A$5:$L$67,8,FALSE),0)</f>
        <v>0</v>
      </c>
      <c r="CC14" s="244">
        <f t="shared" si="14"/>
        <v>0</v>
      </c>
      <c r="CD14" s="505">
        <f t="shared" si="35"/>
        <v>0</v>
      </c>
      <c r="CE14" s="244">
        <f t="shared" si="15"/>
        <v>1</v>
      </c>
      <c r="CF14" s="244"/>
      <c r="CG14" s="510"/>
      <c r="CH14" s="510">
        <v>0</v>
      </c>
      <c r="CI14" s="510">
        <f t="shared" si="16"/>
        <v>0</v>
      </c>
      <c r="CJ14" s="510">
        <f t="shared" si="16"/>
        <v>0</v>
      </c>
      <c r="CK14" s="510">
        <f t="shared" si="17"/>
        <v>0</v>
      </c>
      <c r="CL14" s="510">
        <f t="shared" si="17"/>
        <v>0</v>
      </c>
      <c r="CM14" s="510">
        <f t="shared" si="17"/>
        <v>0</v>
      </c>
      <c r="CN14" s="510">
        <f t="shared" si="17"/>
        <v>0</v>
      </c>
      <c r="CO14" s="510">
        <f t="shared" si="17"/>
        <v>0</v>
      </c>
      <c r="CP14" s="510">
        <f t="shared" si="17"/>
        <v>0</v>
      </c>
      <c r="CQ14" s="510">
        <f t="shared" si="17"/>
        <v>0</v>
      </c>
      <c r="CR14" s="510">
        <f t="shared" si="17"/>
        <v>0</v>
      </c>
      <c r="CS14" s="510">
        <f t="shared" si="17"/>
        <v>0</v>
      </c>
      <c r="CT14" s="510">
        <f t="shared" si="17"/>
        <v>0</v>
      </c>
      <c r="CU14" s="510">
        <f t="shared" si="17"/>
        <v>0</v>
      </c>
      <c r="CV14" s="510">
        <f t="shared" si="17"/>
        <v>0</v>
      </c>
      <c r="CW14" s="510">
        <f t="shared" si="17"/>
        <v>0</v>
      </c>
      <c r="CX14" s="510">
        <f t="shared" si="17"/>
        <v>0</v>
      </c>
      <c r="CY14" s="510">
        <f t="shared" si="17"/>
        <v>0</v>
      </c>
      <c r="CZ14" s="510">
        <f t="shared" si="17"/>
        <v>0</v>
      </c>
      <c r="DA14" s="510">
        <f t="shared" si="18"/>
        <v>0</v>
      </c>
      <c r="DB14" s="510">
        <f t="shared" si="18"/>
        <v>0</v>
      </c>
      <c r="DC14" s="510">
        <f t="shared" si="18"/>
        <v>0</v>
      </c>
      <c r="DD14" s="510">
        <f t="shared" si="18"/>
        <v>0</v>
      </c>
      <c r="DE14" s="510">
        <f t="shared" si="18"/>
        <v>0</v>
      </c>
      <c r="DF14" s="510">
        <f t="shared" si="18"/>
        <v>0</v>
      </c>
      <c r="DG14" s="510">
        <f t="shared" si="18"/>
        <v>0</v>
      </c>
      <c r="DH14" s="510">
        <f t="shared" si="18"/>
        <v>0</v>
      </c>
      <c r="DI14" s="510">
        <f t="shared" si="18"/>
        <v>0</v>
      </c>
      <c r="DJ14" s="510">
        <f t="shared" si="18"/>
        <v>0</v>
      </c>
      <c r="DK14" s="510">
        <f t="shared" si="18"/>
        <v>0</v>
      </c>
      <c r="DL14" s="510">
        <f t="shared" si="18"/>
        <v>0</v>
      </c>
      <c r="DM14" s="510">
        <f t="shared" si="18"/>
        <v>0</v>
      </c>
      <c r="DN14" s="510">
        <f t="shared" si="18"/>
        <v>0</v>
      </c>
      <c r="DO14" s="510">
        <f t="shared" si="18"/>
        <v>0</v>
      </c>
      <c r="DP14" s="510">
        <f t="shared" si="18"/>
        <v>0</v>
      </c>
      <c r="DQ14" s="510">
        <f t="shared" si="19"/>
        <v>0</v>
      </c>
      <c r="DR14" s="510">
        <f t="shared" si="19"/>
        <v>0</v>
      </c>
      <c r="DS14" s="510">
        <f t="shared" si="19"/>
        <v>0</v>
      </c>
      <c r="DT14" s="510">
        <f t="shared" si="19"/>
        <v>0</v>
      </c>
      <c r="DU14" s="510">
        <f t="shared" si="19"/>
        <v>0</v>
      </c>
      <c r="DV14" s="510">
        <f t="shared" si="19"/>
        <v>0</v>
      </c>
      <c r="DW14" s="510">
        <f t="shared" si="19"/>
        <v>0</v>
      </c>
      <c r="DX14" s="510">
        <f t="shared" si="19"/>
        <v>0</v>
      </c>
      <c r="DY14" s="510">
        <f t="shared" si="19"/>
        <v>0</v>
      </c>
      <c r="DZ14" s="510">
        <f t="shared" si="19"/>
        <v>0</v>
      </c>
      <c r="EA14" s="510">
        <f t="shared" si="19"/>
        <v>0</v>
      </c>
      <c r="EB14" s="510">
        <f t="shared" si="19"/>
        <v>0</v>
      </c>
      <c r="EC14" s="510">
        <f t="shared" si="19"/>
        <v>0</v>
      </c>
      <c r="ED14" s="510">
        <f t="shared" si="19"/>
        <v>0</v>
      </c>
      <c r="EE14" s="510">
        <f t="shared" si="19"/>
        <v>0</v>
      </c>
      <c r="EF14" s="510">
        <f t="shared" si="19"/>
        <v>0</v>
      </c>
      <c r="EG14" s="510">
        <f t="shared" si="20"/>
        <v>0</v>
      </c>
      <c r="EH14" s="510">
        <f t="shared" si="20"/>
        <v>0</v>
      </c>
      <c r="EI14" s="510">
        <f t="shared" si="20"/>
        <v>0</v>
      </c>
      <c r="EJ14" s="510">
        <f t="shared" si="20"/>
        <v>0</v>
      </c>
      <c r="EK14" s="510">
        <f t="shared" si="20"/>
        <v>0</v>
      </c>
      <c r="EL14" s="510">
        <f t="shared" si="20"/>
        <v>0</v>
      </c>
      <c r="EM14" s="510">
        <f t="shared" si="20"/>
        <v>0</v>
      </c>
      <c r="EN14" s="510">
        <f t="shared" si="20"/>
        <v>0</v>
      </c>
      <c r="EO14" s="510">
        <f t="shared" si="20"/>
        <v>0</v>
      </c>
      <c r="EP14" s="510">
        <f t="shared" si="20"/>
        <v>0</v>
      </c>
      <c r="EQ14" s="510">
        <f t="shared" si="20"/>
        <v>0</v>
      </c>
      <c r="ER14" s="510">
        <f t="shared" si="20"/>
        <v>0</v>
      </c>
      <c r="ES14" s="510">
        <f t="shared" si="20"/>
        <v>0</v>
      </c>
      <c r="ET14" s="510">
        <f t="shared" si="20"/>
        <v>0</v>
      </c>
      <c r="EU14" s="510">
        <f t="shared" si="20"/>
        <v>0</v>
      </c>
      <c r="EV14" s="510">
        <f t="shared" si="20"/>
        <v>0</v>
      </c>
      <c r="EW14" s="510">
        <f t="shared" si="21"/>
        <v>0</v>
      </c>
      <c r="EX14" s="510">
        <f t="shared" si="21"/>
        <v>0</v>
      </c>
      <c r="EY14" s="510">
        <f t="shared" si="21"/>
        <v>0</v>
      </c>
      <c r="EZ14" s="510">
        <f t="shared" si="21"/>
        <v>0</v>
      </c>
      <c r="FA14" s="510">
        <f t="shared" si="21"/>
        <v>0</v>
      </c>
      <c r="FB14" s="510">
        <f t="shared" si="21"/>
        <v>0</v>
      </c>
      <c r="FC14" s="510">
        <f t="shared" si="21"/>
        <v>0</v>
      </c>
      <c r="FD14" s="510">
        <f t="shared" si="21"/>
        <v>0</v>
      </c>
      <c r="FE14" s="510">
        <f t="shared" si="21"/>
        <v>0</v>
      </c>
      <c r="FF14" s="510">
        <f t="shared" si="21"/>
        <v>0</v>
      </c>
      <c r="FG14" s="510">
        <f t="shared" si="21"/>
        <v>0</v>
      </c>
      <c r="FH14" s="510">
        <f t="shared" si="21"/>
        <v>0</v>
      </c>
      <c r="FI14" s="510">
        <f t="shared" si="21"/>
        <v>0</v>
      </c>
      <c r="FJ14" s="510">
        <f t="shared" si="21"/>
        <v>0</v>
      </c>
      <c r="FK14" s="510">
        <f t="shared" si="21"/>
        <v>0</v>
      </c>
      <c r="FL14" s="510">
        <f t="shared" si="21"/>
        <v>0</v>
      </c>
      <c r="FM14" s="510">
        <f t="shared" si="22"/>
        <v>0</v>
      </c>
      <c r="FN14" s="510">
        <f t="shared" si="22"/>
        <v>0</v>
      </c>
      <c r="FO14" s="510">
        <f t="shared" si="22"/>
        <v>0</v>
      </c>
      <c r="FP14" s="510">
        <f t="shared" si="22"/>
        <v>0</v>
      </c>
      <c r="FQ14" s="510">
        <f t="shared" si="22"/>
        <v>0</v>
      </c>
      <c r="FR14" s="510">
        <f t="shared" si="22"/>
        <v>0</v>
      </c>
      <c r="FS14" s="510">
        <f t="shared" si="22"/>
        <v>0</v>
      </c>
      <c r="FT14" s="510">
        <f t="shared" si="22"/>
        <v>0</v>
      </c>
      <c r="FU14" s="510">
        <f t="shared" si="22"/>
        <v>0</v>
      </c>
      <c r="FV14" s="510">
        <f t="shared" si="22"/>
        <v>0</v>
      </c>
      <c r="FW14" s="510">
        <f t="shared" si="22"/>
        <v>0</v>
      </c>
      <c r="FX14" s="510">
        <f t="shared" si="22"/>
        <v>0</v>
      </c>
      <c r="FY14" s="510">
        <f t="shared" si="22"/>
        <v>0</v>
      </c>
      <c r="FZ14" s="510">
        <f t="shared" si="22"/>
        <v>0</v>
      </c>
      <c r="GA14" s="510">
        <f t="shared" si="22"/>
        <v>0</v>
      </c>
      <c r="GB14" s="510">
        <f t="shared" si="22"/>
        <v>0</v>
      </c>
      <c r="GC14" s="510">
        <f t="shared" si="23"/>
        <v>0</v>
      </c>
      <c r="GD14" s="510">
        <f t="shared" si="23"/>
        <v>0</v>
      </c>
      <c r="GE14" s="510">
        <f t="shared" si="23"/>
        <v>0</v>
      </c>
      <c r="GF14" s="510">
        <f t="shared" si="23"/>
        <v>0</v>
      </c>
      <c r="GG14" s="510">
        <f t="shared" si="23"/>
        <v>0</v>
      </c>
      <c r="GH14" s="510">
        <f t="shared" si="23"/>
        <v>0</v>
      </c>
      <c r="GI14" s="510">
        <f t="shared" si="23"/>
        <v>0</v>
      </c>
      <c r="GJ14" s="510">
        <f t="shared" si="23"/>
        <v>0</v>
      </c>
      <c r="GK14" s="510">
        <f t="shared" si="23"/>
        <v>0</v>
      </c>
      <c r="GL14" s="510">
        <f t="shared" si="23"/>
        <v>0</v>
      </c>
      <c r="GM14" s="510">
        <f t="shared" si="23"/>
        <v>0</v>
      </c>
      <c r="GN14" s="510">
        <f t="shared" si="23"/>
        <v>0</v>
      </c>
      <c r="GO14" s="510">
        <f t="shared" si="23"/>
        <v>0</v>
      </c>
      <c r="GP14" s="510">
        <f t="shared" si="23"/>
        <v>0</v>
      </c>
      <c r="GQ14" s="510">
        <f t="shared" si="23"/>
        <v>0</v>
      </c>
      <c r="GR14" s="510">
        <f t="shared" si="23"/>
        <v>0</v>
      </c>
      <c r="GS14" s="510">
        <f t="shared" si="24"/>
        <v>0</v>
      </c>
      <c r="GT14" s="510">
        <f t="shared" si="24"/>
        <v>0</v>
      </c>
      <c r="GU14" s="510">
        <f t="shared" si="24"/>
        <v>0</v>
      </c>
      <c r="GV14" s="510">
        <f t="shared" si="24"/>
        <v>0</v>
      </c>
      <c r="GW14" s="510">
        <f t="shared" si="24"/>
        <v>0</v>
      </c>
      <c r="GX14" s="510">
        <f t="shared" si="24"/>
        <v>0</v>
      </c>
      <c r="GY14" s="510">
        <f t="shared" si="24"/>
        <v>0</v>
      </c>
      <c r="GZ14" s="510">
        <f t="shared" si="24"/>
        <v>0</v>
      </c>
      <c r="HA14" s="510">
        <f t="shared" si="24"/>
        <v>0</v>
      </c>
      <c r="HB14" s="244"/>
      <c r="HC14" s="244"/>
      <c r="HD14" s="126"/>
      <c r="HE14" s="126"/>
    </row>
    <row r="15" spans="1:213" ht="20.100000000000001" customHeight="1">
      <c r="B15" s="479"/>
      <c r="C15" s="122"/>
      <c r="D15" s="123"/>
      <c r="E15" s="124"/>
      <c r="F15" s="123"/>
      <c r="G15" s="465">
        <f t="shared" si="9"/>
        <v>60</v>
      </c>
      <c r="H15" s="466" t="s">
        <v>64</v>
      </c>
      <c r="I15" s="464">
        <v>1</v>
      </c>
      <c r="J15" s="123"/>
      <c r="K15" s="97"/>
      <c r="L15" s="480"/>
      <c r="M15" s="188">
        <f t="shared" si="25"/>
        <v>0</v>
      </c>
      <c r="N15" s="189" t="str">
        <f t="shared" si="26"/>
        <v/>
      </c>
      <c r="O15" s="190" t="str">
        <f t="shared" si="27"/>
        <v/>
      </c>
      <c r="P15" s="190" t="str">
        <f t="shared" si="28"/>
        <v/>
      </c>
      <c r="Q15" s="191">
        <f t="shared" si="29"/>
        <v>0</v>
      </c>
      <c r="R15" s="191" t="str">
        <f t="shared" si="30"/>
        <v/>
      </c>
      <c r="S15" s="188" t="str">
        <f t="shared" si="31"/>
        <v/>
      </c>
      <c r="T15" s="192">
        <f t="shared" si="32"/>
        <v>0</v>
      </c>
      <c r="U15" s="366" t="s">
        <v>478</v>
      </c>
      <c r="V15" s="244"/>
      <c r="W15" s="259"/>
      <c r="X15" s="510"/>
      <c r="Y15" s="259" t="str">
        <f>'MATERIAL DATA'!Q14</f>
        <v>2.3 Roof</v>
      </c>
      <c r="Z15" s="517">
        <f>SUMIF($E$6:$E$29,Y15,$N$6:$N$29)+SUMIF($E$6:$E$29,Y15,$O$6:$O$29)+SUMIF($E$6:$E$29,Y15,P$6:$P$29)</f>
        <v>0</v>
      </c>
      <c r="AA15" s="510"/>
      <c r="AB15" s="510"/>
      <c r="AC15" s="510"/>
      <c r="AD15" s="510"/>
      <c r="AE15" s="510"/>
      <c r="AF15" s="510"/>
      <c r="AG15" s="510"/>
      <c r="AH15" s="510"/>
      <c r="AI15" s="510"/>
      <c r="AJ15" s="510" t="s">
        <v>349</v>
      </c>
      <c r="AK15" s="510">
        <f>SUMIFS($P$6:$P$29,$B$6:$B$29,"&lt;&gt;Timber",$C$6:$C$29,"&lt;&gt;Timber_EPD")</f>
        <v>0</v>
      </c>
      <c r="AL15" s="510"/>
      <c r="AM15" s="510"/>
      <c r="AN15" s="510"/>
      <c r="AO15" s="510"/>
      <c r="AP15" s="510"/>
      <c r="AQ15" s="510"/>
      <c r="AR15" s="510"/>
      <c r="AS15" s="510"/>
      <c r="AT15" s="510"/>
      <c r="AU15" s="510"/>
      <c r="AV15" s="510"/>
      <c r="AW15" s="510"/>
      <c r="AX15" s="510"/>
      <c r="AY15" s="510"/>
      <c r="AZ15" s="510"/>
      <c r="BA15" s="510"/>
      <c r="BB15" s="510"/>
      <c r="BC15" s="510"/>
      <c r="BD15" s="510"/>
      <c r="BE15" s="510"/>
      <c r="BF15" s="510"/>
      <c r="BG15" s="285" t="str">
        <f t="shared" si="10"/>
        <v>ER</v>
      </c>
      <c r="BH15" s="285" t="str">
        <f t="shared" si="11"/>
        <v xml:space="preserve"> -  - </v>
      </c>
      <c r="BI15" s="285" t="str">
        <f t="shared" si="12"/>
        <v>No_Reinforcement</v>
      </c>
      <c r="BJ15" s="246" t="e">
        <f>VLOOKUP(BH15,'Lifecycle Material Data'!$A$5:$G$67,4,FALSE)</f>
        <v>#N/A</v>
      </c>
      <c r="BK15" s="246">
        <f>IFERROR(VLOOKUP(L15,'Custom Data'!$N$16:$P$36,3,FALSE),0)</f>
        <v>0</v>
      </c>
      <c r="BL15" s="246">
        <f t="shared" si="13"/>
        <v>0</v>
      </c>
      <c r="BM15" s="526" t="str">
        <f t="shared" si="33"/>
        <v>ER</v>
      </c>
      <c r="BN15" s="510" t="str">
        <f>IFERROR(VLOOKUP($BH15,'Lifecycle Material Data'!$A$5:$L$67,9,FALSE)*($BM15/1000)+VLOOKUP('Project Info'!$C$15,'Lifecycle Material Data'!$A$5:$L$67,9,FALSE)*($BL15/1000),"")</f>
        <v/>
      </c>
      <c r="BO15" s="513" t="str">
        <f>IFERROR(VLOOKUP($BH15,'Lifecycle Material Data'!$A$5:$L$67,10,FALSE)*($BM15/1000)+VLOOKUP('Project Info'!$C$15,'Lifecycle Material Data'!$A$5:$L$67,10,FALSE)*($BL15/1000),"")</f>
        <v/>
      </c>
      <c r="BP15" s="513" t="str">
        <f t="shared" si="34"/>
        <v/>
      </c>
      <c r="BQ15" s="513" t="str">
        <f>IF($J15='MATERIAL DATA'!$O$5,$K15, IF($J15='MATERIAL DATA'!$O$6,$K15/(1000*'Scheme 2'!$BJ15),""))</f>
        <v/>
      </c>
      <c r="BR15" s="513" t="str">
        <f>IFERROR(((VLOOKUP($BH15,'Lifecycle Material Data'!$A$5:$L$67,6,FALSE))*$BM15/1000+VLOOKUP('Project Info'!$C$15,'Lifecycle Material Data'!$A$5:$L$67,6,FALSE)*$BL15/1000),"")</f>
        <v/>
      </c>
      <c r="BS15" s="510" t="str">
        <f>IFERROR((VLOOKUP($BH15,'Lifecycle Material Data'!$A$5:$L$67,7,FALSE)*$BM15/1000++VLOOKUP('Project Info'!$C$15,'Lifecycle Material Data'!$A$5:$L$67,7,FALSE)*$BL15/1000),"")</f>
        <v/>
      </c>
      <c r="BT15" s="510" t="str">
        <f>IFERROR(VLOOKUP($BH15,'Lifecycle Material Data'!$A$5:$L$67,8,FALSE)*SUM(BR15,BS15,BU15,BV15),"")</f>
        <v/>
      </c>
      <c r="BU15" s="285" t="str">
        <f>IFERROR((VLOOKUP($BH15,'Lifecycle Material Data'!$A$5:$L$67,11,FALSE)*$BM15/1000++VLOOKUP('Project Info'!$C$15,'Lifecycle Material Data'!$A$5:$L$67,11,FALSE)*$BL15/1000),"")</f>
        <v/>
      </c>
      <c r="BV15" s="510">
        <f>IFERROR(IF(OR($B15="Timber",$C15="Timber_EPD"),VLOOKUP($BH15,'LIFECYCLE MATERIAL DATA Master'!$A$10:$N$68,5,FALSE)*$BM15,0),"")/1000</f>
        <v>0</v>
      </c>
      <c r="BW15" s="510" t="str">
        <f>IFERROR((VLOOKUP($BH15,'Lifecycle Material Data'!$A$5:$M$67,12,FALSE)*$BM15/1000++VLOOKUP('Project Info'!$C$15,'Lifecycle Material Data'!$A$5:$L$67,12,FALSE)*$BL15/1000),"")</f>
        <v/>
      </c>
      <c r="BX15" s="510"/>
      <c r="BY15" s="285"/>
      <c r="BZ15" s="285"/>
      <c r="CA15" s="285"/>
      <c r="CB15" s="510">
        <f>IFERROR(1+VLOOKUP($BH15,'Lifecycle Material Data'!$A$5:$L$67,8,FALSE),0)</f>
        <v>0</v>
      </c>
      <c r="CC15" s="244">
        <f t="shared" si="14"/>
        <v>0</v>
      </c>
      <c r="CD15" s="505">
        <f t="shared" si="35"/>
        <v>0</v>
      </c>
      <c r="CE15" s="244">
        <f t="shared" si="15"/>
        <v>1</v>
      </c>
      <c r="CF15" s="245"/>
      <c r="CG15" s="510"/>
      <c r="CH15" s="510">
        <v>0</v>
      </c>
      <c r="CI15" s="510">
        <f t="shared" si="16"/>
        <v>0</v>
      </c>
      <c r="CJ15" s="510">
        <f t="shared" si="16"/>
        <v>0</v>
      </c>
      <c r="CK15" s="510">
        <f t="shared" si="17"/>
        <v>0</v>
      </c>
      <c r="CL15" s="510">
        <f t="shared" si="17"/>
        <v>0</v>
      </c>
      <c r="CM15" s="510">
        <f t="shared" si="17"/>
        <v>0</v>
      </c>
      <c r="CN15" s="510">
        <f t="shared" si="17"/>
        <v>0</v>
      </c>
      <c r="CO15" s="510">
        <f t="shared" si="17"/>
        <v>0</v>
      </c>
      <c r="CP15" s="510">
        <f t="shared" si="17"/>
        <v>0</v>
      </c>
      <c r="CQ15" s="510">
        <f t="shared" si="17"/>
        <v>0</v>
      </c>
      <c r="CR15" s="510">
        <f t="shared" si="17"/>
        <v>0</v>
      </c>
      <c r="CS15" s="510">
        <f t="shared" si="17"/>
        <v>0</v>
      </c>
      <c r="CT15" s="510">
        <f t="shared" si="17"/>
        <v>0</v>
      </c>
      <c r="CU15" s="510">
        <f t="shared" si="17"/>
        <v>0</v>
      </c>
      <c r="CV15" s="510">
        <f t="shared" si="17"/>
        <v>0</v>
      </c>
      <c r="CW15" s="510">
        <f t="shared" si="17"/>
        <v>0</v>
      </c>
      <c r="CX15" s="510">
        <f t="shared" si="17"/>
        <v>0</v>
      </c>
      <c r="CY15" s="510">
        <f t="shared" si="17"/>
        <v>0</v>
      </c>
      <c r="CZ15" s="510">
        <f t="shared" si="17"/>
        <v>0</v>
      </c>
      <c r="DA15" s="510">
        <f t="shared" si="18"/>
        <v>0</v>
      </c>
      <c r="DB15" s="510">
        <f t="shared" si="18"/>
        <v>0</v>
      </c>
      <c r="DC15" s="510">
        <f t="shared" si="18"/>
        <v>0</v>
      </c>
      <c r="DD15" s="510">
        <f t="shared" si="18"/>
        <v>0</v>
      </c>
      <c r="DE15" s="510">
        <f t="shared" si="18"/>
        <v>0</v>
      </c>
      <c r="DF15" s="510">
        <f t="shared" si="18"/>
        <v>0</v>
      </c>
      <c r="DG15" s="510">
        <f t="shared" si="18"/>
        <v>0</v>
      </c>
      <c r="DH15" s="510">
        <f t="shared" si="18"/>
        <v>0</v>
      </c>
      <c r="DI15" s="510">
        <f t="shared" si="18"/>
        <v>0</v>
      </c>
      <c r="DJ15" s="510">
        <f t="shared" si="18"/>
        <v>0</v>
      </c>
      <c r="DK15" s="510">
        <f t="shared" si="18"/>
        <v>0</v>
      </c>
      <c r="DL15" s="510">
        <f t="shared" si="18"/>
        <v>0</v>
      </c>
      <c r="DM15" s="510">
        <f t="shared" si="18"/>
        <v>0</v>
      </c>
      <c r="DN15" s="510">
        <f t="shared" si="18"/>
        <v>0</v>
      </c>
      <c r="DO15" s="510">
        <f t="shared" si="18"/>
        <v>0</v>
      </c>
      <c r="DP15" s="510">
        <f t="shared" si="18"/>
        <v>0</v>
      </c>
      <c r="DQ15" s="510">
        <f t="shared" si="19"/>
        <v>0</v>
      </c>
      <c r="DR15" s="510">
        <f t="shared" si="19"/>
        <v>0</v>
      </c>
      <c r="DS15" s="510">
        <f t="shared" si="19"/>
        <v>0</v>
      </c>
      <c r="DT15" s="510">
        <f t="shared" si="19"/>
        <v>0</v>
      </c>
      <c r="DU15" s="510">
        <f t="shared" si="19"/>
        <v>0</v>
      </c>
      <c r="DV15" s="510">
        <f t="shared" si="19"/>
        <v>0</v>
      </c>
      <c r="DW15" s="510">
        <f t="shared" si="19"/>
        <v>0</v>
      </c>
      <c r="DX15" s="510">
        <f t="shared" si="19"/>
        <v>0</v>
      </c>
      <c r="DY15" s="510">
        <f t="shared" si="19"/>
        <v>0</v>
      </c>
      <c r="DZ15" s="510">
        <f t="shared" si="19"/>
        <v>0</v>
      </c>
      <c r="EA15" s="510">
        <f t="shared" si="19"/>
        <v>0</v>
      </c>
      <c r="EB15" s="510">
        <f t="shared" si="19"/>
        <v>0</v>
      </c>
      <c r="EC15" s="510">
        <f t="shared" si="19"/>
        <v>0</v>
      </c>
      <c r="ED15" s="510">
        <f t="shared" si="19"/>
        <v>0</v>
      </c>
      <c r="EE15" s="510">
        <f t="shared" si="19"/>
        <v>0</v>
      </c>
      <c r="EF15" s="510">
        <f t="shared" si="19"/>
        <v>0</v>
      </c>
      <c r="EG15" s="510">
        <f t="shared" si="20"/>
        <v>0</v>
      </c>
      <c r="EH15" s="510">
        <f t="shared" si="20"/>
        <v>0</v>
      </c>
      <c r="EI15" s="510">
        <f t="shared" si="20"/>
        <v>0</v>
      </c>
      <c r="EJ15" s="510">
        <f t="shared" si="20"/>
        <v>0</v>
      </c>
      <c r="EK15" s="510">
        <f t="shared" si="20"/>
        <v>0</v>
      </c>
      <c r="EL15" s="510">
        <f t="shared" si="20"/>
        <v>0</v>
      </c>
      <c r="EM15" s="510">
        <f t="shared" si="20"/>
        <v>0</v>
      </c>
      <c r="EN15" s="510">
        <f t="shared" si="20"/>
        <v>0</v>
      </c>
      <c r="EO15" s="510">
        <f t="shared" si="20"/>
        <v>0</v>
      </c>
      <c r="EP15" s="510">
        <f t="shared" si="20"/>
        <v>0</v>
      </c>
      <c r="EQ15" s="510">
        <f t="shared" si="20"/>
        <v>0</v>
      </c>
      <c r="ER15" s="510">
        <f t="shared" si="20"/>
        <v>0</v>
      </c>
      <c r="ES15" s="510">
        <f t="shared" si="20"/>
        <v>0</v>
      </c>
      <c r="ET15" s="510">
        <f t="shared" si="20"/>
        <v>0</v>
      </c>
      <c r="EU15" s="510">
        <f t="shared" si="20"/>
        <v>0</v>
      </c>
      <c r="EV15" s="510">
        <f t="shared" si="20"/>
        <v>0</v>
      </c>
      <c r="EW15" s="510">
        <f t="shared" si="21"/>
        <v>0</v>
      </c>
      <c r="EX15" s="510">
        <f t="shared" si="21"/>
        <v>0</v>
      </c>
      <c r="EY15" s="510">
        <f t="shared" si="21"/>
        <v>0</v>
      </c>
      <c r="EZ15" s="510">
        <f t="shared" si="21"/>
        <v>0</v>
      </c>
      <c r="FA15" s="510">
        <f t="shared" si="21"/>
        <v>0</v>
      </c>
      <c r="FB15" s="510">
        <f t="shared" si="21"/>
        <v>0</v>
      </c>
      <c r="FC15" s="510">
        <f t="shared" si="21"/>
        <v>0</v>
      </c>
      <c r="FD15" s="510">
        <f t="shared" si="21"/>
        <v>0</v>
      </c>
      <c r="FE15" s="510">
        <f t="shared" si="21"/>
        <v>0</v>
      </c>
      <c r="FF15" s="510">
        <f t="shared" si="21"/>
        <v>0</v>
      </c>
      <c r="FG15" s="510">
        <f t="shared" si="21"/>
        <v>0</v>
      </c>
      <c r="FH15" s="510">
        <f t="shared" si="21"/>
        <v>0</v>
      </c>
      <c r="FI15" s="510">
        <f t="shared" si="21"/>
        <v>0</v>
      </c>
      <c r="FJ15" s="510">
        <f t="shared" si="21"/>
        <v>0</v>
      </c>
      <c r="FK15" s="510">
        <f t="shared" si="21"/>
        <v>0</v>
      </c>
      <c r="FL15" s="510">
        <f t="shared" si="21"/>
        <v>0</v>
      </c>
      <c r="FM15" s="510">
        <f t="shared" si="22"/>
        <v>0</v>
      </c>
      <c r="FN15" s="510">
        <f t="shared" si="22"/>
        <v>0</v>
      </c>
      <c r="FO15" s="510">
        <f t="shared" si="22"/>
        <v>0</v>
      </c>
      <c r="FP15" s="510">
        <f t="shared" si="22"/>
        <v>0</v>
      </c>
      <c r="FQ15" s="510">
        <f t="shared" si="22"/>
        <v>0</v>
      </c>
      <c r="FR15" s="510">
        <f t="shared" si="22"/>
        <v>0</v>
      </c>
      <c r="FS15" s="510">
        <f t="shared" si="22"/>
        <v>0</v>
      </c>
      <c r="FT15" s="510">
        <f t="shared" si="22"/>
        <v>0</v>
      </c>
      <c r="FU15" s="510">
        <f t="shared" si="22"/>
        <v>0</v>
      </c>
      <c r="FV15" s="510">
        <f t="shared" si="22"/>
        <v>0</v>
      </c>
      <c r="FW15" s="510">
        <f t="shared" si="22"/>
        <v>0</v>
      </c>
      <c r="FX15" s="510">
        <f t="shared" si="22"/>
        <v>0</v>
      </c>
      <c r="FY15" s="510">
        <f t="shared" si="22"/>
        <v>0</v>
      </c>
      <c r="FZ15" s="510">
        <f t="shared" si="22"/>
        <v>0</v>
      </c>
      <c r="GA15" s="510">
        <f t="shared" si="22"/>
        <v>0</v>
      </c>
      <c r="GB15" s="510">
        <f t="shared" si="22"/>
        <v>0</v>
      </c>
      <c r="GC15" s="510">
        <f t="shared" si="23"/>
        <v>0</v>
      </c>
      <c r="GD15" s="510">
        <f t="shared" si="23"/>
        <v>0</v>
      </c>
      <c r="GE15" s="510">
        <f t="shared" si="23"/>
        <v>0</v>
      </c>
      <c r="GF15" s="510">
        <f t="shared" si="23"/>
        <v>0</v>
      </c>
      <c r="GG15" s="510">
        <f t="shared" si="23"/>
        <v>0</v>
      </c>
      <c r="GH15" s="510">
        <f t="shared" si="23"/>
        <v>0</v>
      </c>
      <c r="GI15" s="510">
        <f t="shared" si="23"/>
        <v>0</v>
      </c>
      <c r="GJ15" s="510">
        <f t="shared" si="23"/>
        <v>0</v>
      </c>
      <c r="GK15" s="510">
        <f t="shared" si="23"/>
        <v>0</v>
      </c>
      <c r="GL15" s="510">
        <f t="shared" si="23"/>
        <v>0</v>
      </c>
      <c r="GM15" s="510">
        <f t="shared" si="23"/>
        <v>0</v>
      </c>
      <c r="GN15" s="510">
        <f t="shared" si="23"/>
        <v>0</v>
      </c>
      <c r="GO15" s="510">
        <f t="shared" si="23"/>
        <v>0</v>
      </c>
      <c r="GP15" s="510">
        <f t="shared" si="23"/>
        <v>0</v>
      </c>
      <c r="GQ15" s="510">
        <f t="shared" si="23"/>
        <v>0</v>
      </c>
      <c r="GR15" s="510">
        <f t="shared" si="23"/>
        <v>0</v>
      </c>
      <c r="GS15" s="510">
        <f t="shared" si="24"/>
        <v>0</v>
      </c>
      <c r="GT15" s="510">
        <f t="shared" si="24"/>
        <v>0</v>
      </c>
      <c r="GU15" s="510">
        <f t="shared" si="24"/>
        <v>0</v>
      </c>
      <c r="GV15" s="510">
        <f t="shared" si="24"/>
        <v>0</v>
      </c>
      <c r="GW15" s="510">
        <f t="shared" si="24"/>
        <v>0</v>
      </c>
      <c r="GX15" s="510">
        <f t="shared" si="24"/>
        <v>0</v>
      </c>
      <c r="GY15" s="510">
        <f t="shared" si="24"/>
        <v>0</v>
      </c>
      <c r="GZ15" s="510">
        <f t="shared" si="24"/>
        <v>0</v>
      </c>
      <c r="HA15" s="510">
        <f t="shared" si="24"/>
        <v>0</v>
      </c>
      <c r="HB15" s="244"/>
      <c r="HC15" s="244"/>
      <c r="HD15" s="126"/>
      <c r="HE15" s="126"/>
    </row>
    <row r="16" spans="1:213" ht="20.100000000000001" customHeight="1">
      <c r="B16" s="479"/>
      <c r="C16" s="122"/>
      <c r="D16" s="123"/>
      <c r="E16" s="124"/>
      <c r="F16" s="123"/>
      <c r="G16" s="465">
        <f t="shared" si="9"/>
        <v>60</v>
      </c>
      <c r="H16" s="466" t="s">
        <v>64</v>
      </c>
      <c r="I16" s="464">
        <v>1</v>
      </c>
      <c r="J16" s="123"/>
      <c r="K16" s="97"/>
      <c r="L16" s="480"/>
      <c r="M16" s="188">
        <f t="shared" si="25"/>
        <v>0</v>
      </c>
      <c r="N16" s="189" t="str">
        <f t="shared" si="26"/>
        <v/>
      </c>
      <c r="O16" s="190" t="str">
        <f t="shared" si="27"/>
        <v/>
      </c>
      <c r="P16" s="190" t="str">
        <f t="shared" si="28"/>
        <v/>
      </c>
      <c r="Q16" s="191">
        <f t="shared" si="29"/>
        <v>0</v>
      </c>
      <c r="R16" s="191" t="str">
        <f t="shared" si="30"/>
        <v/>
      </c>
      <c r="S16" s="188" t="str">
        <f t="shared" si="31"/>
        <v/>
      </c>
      <c r="T16" s="192">
        <f t="shared" si="32"/>
        <v>0</v>
      </c>
      <c r="U16" s="366" t="s">
        <v>478</v>
      </c>
      <c r="V16" s="244"/>
      <c r="W16" s="259"/>
      <c r="X16" s="510"/>
      <c r="Y16" s="259" t="str">
        <f>'MATERIAL DATA'!Q15</f>
        <v>2.4 Stairs &amp; ramps</v>
      </c>
      <c r="Z16" s="517">
        <f>SUMIF($E$6:$E$29,Y16,$N$6:$N$29)+SUMIF($E$6:$E$29,Y16,$O$6:$O$29)+SUMIF($E$6:$E$29,Y16,P$6:$P$29)</f>
        <v>0</v>
      </c>
      <c r="AA16" s="510"/>
      <c r="AB16" s="510"/>
      <c r="AC16" s="510"/>
      <c r="AD16" s="510"/>
      <c r="AE16" s="510"/>
      <c r="AF16" s="510"/>
      <c r="AG16" s="510"/>
      <c r="AH16" s="510"/>
      <c r="AI16" s="510"/>
      <c r="AJ16" s="510" t="s">
        <v>350</v>
      </c>
      <c r="AK16" s="510">
        <f>SUMIFS($R$6:$R$29,$B$6:$B$29,"&lt;&gt;Timber",$C$6:$C$29,"&lt;&gt;Timber_EPD")</f>
        <v>0</v>
      </c>
      <c r="AL16" s="510"/>
      <c r="AM16" s="510"/>
      <c r="AN16" s="516"/>
      <c r="AO16" s="530"/>
      <c r="AP16" s="530"/>
      <c r="AQ16" s="530"/>
      <c r="AR16" s="529"/>
      <c r="AS16" s="529"/>
      <c r="AT16" s="529"/>
      <c r="AU16" s="529"/>
      <c r="AV16" s="529"/>
      <c r="AW16" s="529"/>
      <c r="AX16" s="529"/>
      <c r="AY16" s="529"/>
      <c r="AZ16" s="529"/>
      <c r="BA16" s="529"/>
      <c r="BB16" s="529"/>
      <c r="BC16" s="529"/>
      <c r="BD16" s="529"/>
      <c r="BE16" s="529"/>
      <c r="BF16" s="529"/>
      <c r="BG16" s="285" t="str">
        <f t="shared" si="10"/>
        <v>ER</v>
      </c>
      <c r="BH16" s="285" t="str">
        <f t="shared" si="11"/>
        <v xml:space="preserve"> -  - </v>
      </c>
      <c r="BI16" s="285" t="str">
        <f t="shared" si="12"/>
        <v>No_Reinforcement</v>
      </c>
      <c r="BJ16" s="246" t="e">
        <f>VLOOKUP(BH16,'Lifecycle Material Data'!$A$5:$G$67,4,FALSE)</f>
        <v>#N/A</v>
      </c>
      <c r="BK16" s="246">
        <f>IFERROR(VLOOKUP(L16,'Custom Data'!$N$16:$P$36,3,FALSE),0)</f>
        <v>0</v>
      </c>
      <c r="BL16" s="246">
        <f t="shared" si="13"/>
        <v>0</v>
      </c>
      <c r="BM16" s="526" t="str">
        <f t="shared" si="33"/>
        <v>ER</v>
      </c>
      <c r="BN16" s="510" t="str">
        <f>IFERROR(VLOOKUP($BH16,'Lifecycle Material Data'!$A$5:$L$67,9,FALSE)*($BM16/1000)+VLOOKUP('Project Info'!$C$15,'Lifecycle Material Data'!$A$5:$L$67,9,FALSE)*($BL16/1000),"")</f>
        <v/>
      </c>
      <c r="BO16" s="513" t="str">
        <f>IFERROR(VLOOKUP($BH16,'Lifecycle Material Data'!$A$5:$L$67,10,FALSE)*($BM16/1000)+VLOOKUP('Project Info'!$C$15,'Lifecycle Material Data'!$A$5:$L$67,10,FALSE)*($BL16/1000),"")</f>
        <v/>
      </c>
      <c r="BP16" s="513" t="str">
        <f t="shared" si="34"/>
        <v/>
      </c>
      <c r="BQ16" s="513" t="str">
        <f>IF($J16='MATERIAL DATA'!$O$5,$K16, IF($J16='MATERIAL DATA'!$O$6,$K16/(1000*'Scheme 2'!$BJ16),""))</f>
        <v/>
      </c>
      <c r="BR16" s="513" t="str">
        <f>IFERROR(((VLOOKUP($BH16,'Lifecycle Material Data'!$A$5:$L$67,6,FALSE))*$BM16/1000+VLOOKUP('Project Info'!$C$15,'Lifecycle Material Data'!$A$5:$L$67,6,FALSE)*$BL16/1000),"")</f>
        <v/>
      </c>
      <c r="BS16" s="510" t="str">
        <f>IFERROR((VLOOKUP($BH16,'Lifecycle Material Data'!$A$5:$L$67,7,FALSE)*$BM16/1000++VLOOKUP('Project Info'!$C$15,'Lifecycle Material Data'!$A$5:$L$67,7,FALSE)*$BL16/1000),"")</f>
        <v/>
      </c>
      <c r="BT16" s="510" t="str">
        <f>IFERROR(VLOOKUP($BH16,'Lifecycle Material Data'!$A$5:$L$67,8,FALSE)*SUM(BR16,BS16,BU16,BV16),"")</f>
        <v/>
      </c>
      <c r="BU16" s="285" t="str">
        <f>IFERROR((VLOOKUP($BH16,'Lifecycle Material Data'!$A$5:$L$67,11,FALSE)*$BM16/1000++VLOOKUP('Project Info'!$C$15,'Lifecycle Material Data'!$A$5:$L$67,11,FALSE)*$BL16/1000),"")</f>
        <v/>
      </c>
      <c r="BV16" s="510">
        <f>IFERROR(IF(OR($B16="Timber",$C16="Timber_EPD"),VLOOKUP($BH16,'LIFECYCLE MATERIAL DATA Master'!$A$10:$N$68,5,FALSE)*$BM16,0),"")/1000</f>
        <v>0</v>
      </c>
      <c r="BW16" s="510" t="str">
        <f>IFERROR((VLOOKUP($BH16,'Lifecycle Material Data'!$A$5:$M$67,12,FALSE)*$BM16/1000++VLOOKUP('Project Info'!$C$15,'Lifecycle Material Data'!$A$5:$L$67,12,FALSE)*$BL16/1000),"")</f>
        <v/>
      </c>
      <c r="BX16" s="510"/>
      <c r="BY16" s="285"/>
      <c r="BZ16" s="285"/>
      <c r="CA16" s="285"/>
      <c r="CB16" s="510">
        <f>IFERROR(1+VLOOKUP($BH16,'Lifecycle Material Data'!$A$5:$L$67,8,FALSE),0)</f>
        <v>0</v>
      </c>
      <c r="CC16" s="244">
        <f t="shared" si="14"/>
        <v>0</v>
      </c>
      <c r="CD16" s="505">
        <f t="shared" si="35"/>
        <v>0</v>
      </c>
      <c r="CE16" s="244">
        <f t="shared" si="15"/>
        <v>1</v>
      </c>
      <c r="CF16" s="245"/>
      <c r="CG16" s="510"/>
      <c r="CH16" s="510">
        <v>0</v>
      </c>
      <c r="CI16" s="510">
        <f t="shared" si="16"/>
        <v>0</v>
      </c>
      <c r="CJ16" s="510">
        <f t="shared" si="16"/>
        <v>0</v>
      </c>
      <c r="CK16" s="510">
        <f t="shared" si="17"/>
        <v>0</v>
      </c>
      <c r="CL16" s="510">
        <f t="shared" si="17"/>
        <v>0</v>
      </c>
      <c r="CM16" s="510">
        <f t="shared" si="17"/>
        <v>0</v>
      </c>
      <c r="CN16" s="510">
        <f t="shared" si="17"/>
        <v>0</v>
      </c>
      <c r="CO16" s="510">
        <f t="shared" si="17"/>
        <v>0</v>
      </c>
      <c r="CP16" s="510">
        <f t="shared" si="17"/>
        <v>0</v>
      </c>
      <c r="CQ16" s="510">
        <f t="shared" si="17"/>
        <v>0</v>
      </c>
      <c r="CR16" s="510">
        <f t="shared" si="17"/>
        <v>0</v>
      </c>
      <c r="CS16" s="510">
        <f t="shared" si="17"/>
        <v>0</v>
      </c>
      <c r="CT16" s="510">
        <f t="shared" si="17"/>
        <v>0</v>
      </c>
      <c r="CU16" s="510">
        <f t="shared" si="17"/>
        <v>0</v>
      </c>
      <c r="CV16" s="510">
        <f t="shared" si="17"/>
        <v>0</v>
      </c>
      <c r="CW16" s="510">
        <f t="shared" si="17"/>
        <v>0</v>
      </c>
      <c r="CX16" s="510">
        <f t="shared" si="17"/>
        <v>0</v>
      </c>
      <c r="CY16" s="510">
        <f t="shared" si="17"/>
        <v>0</v>
      </c>
      <c r="CZ16" s="510">
        <f t="shared" si="17"/>
        <v>0</v>
      </c>
      <c r="DA16" s="510">
        <f t="shared" si="18"/>
        <v>0</v>
      </c>
      <c r="DB16" s="510">
        <f t="shared" si="18"/>
        <v>0</v>
      </c>
      <c r="DC16" s="510">
        <f t="shared" si="18"/>
        <v>0</v>
      </c>
      <c r="DD16" s="510">
        <f t="shared" si="18"/>
        <v>0</v>
      </c>
      <c r="DE16" s="510">
        <f t="shared" si="18"/>
        <v>0</v>
      </c>
      <c r="DF16" s="510">
        <f t="shared" si="18"/>
        <v>0</v>
      </c>
      <c r="DG16" s="510">
        <f t="shared" si="18"/>
        <v>0</v>
      </c>
      <c r="DH16" s="510">
        <f t="shared" si="18"/>
        <v>0</v>
      </c>
      <c r="DI16" s="510">
        <f t="shared" si="18"/>
        <v>0</v>
      </c>
      <c r="DJ16" s="510">
        <f t="shared" si="18"/>
        <v>0</v>
      </c>
      <c r="DK16" s="510">
        <f t="shared" si="18"/>
        <v>0</v>
      </c>
      <c r="DL16" s="510">
        <f t="shared" si="18"/>
        <v>0</v>
      </c>
      <c r="DM16" s="510">
        <f t="shared" si="18"/>
        <v>0</v>
      </c>
      <c r="DN16" s="510">
        <f t="shared" si="18"/>
        <v>0</v>
      </c>
      <c r="DO16" s="510">
        <f t="shared" si="18"/>
        <v>0</v>
      </c>
      <c r="DP16" s="510">
        <f t="shared" si="18"/>
        <v>0</v>
      </c>
      <c r="DQ16" s="510">
        <f t="shared" si="19"/>
        <v>0</v>
      </c>
      <c r="DR16" s="510">
        <f t="shared" si="19"/>
        <v>0</v>
      </c>
      <c r="DS16" s="510">
        <f t="shared" si="19"/>
        <v>0</v>
      </c>
      <c r="DT16" s="510">
        <f t="shared" si="19"/>
        <v>0</v>
      </c>
      <c r="DU16" s="510">
        <f t="shared" si="19"/>
        <v>0</v>
      </c>
      <c r="DV16" s="510">
        <f t="shared" si="19"/>
        <v>0</v>
      </c>
      <c r="DW16" s="510">
        <f t="shared" si="19"/>
        <v>0</v>
      </c>
      <c r="DX16" s="510">
        <f t="shared" si="19"/>
        <v>0</v>
      </c>
      <c r="DY16" s="510">
        <f t="shared" si="19"/>
        <v>0</v>
      </c>
      <c r="DZ16" s="510">
        <f t="shared" si="19"/>
        <v>0</v>
      </c>
      <c r="EA16" s="510">
        <f t="shared" si="19"/>
        <v>0</v>
      </c>
      <c r="EB16" s="510">
        <f t="shared" si="19"/>
        <v>0</v>
      </c>
      <c r="EC16" s="510">
        <f t="shared" si="19"/>
        <v>0</v>
      </c>
      <c r="ED16" s="510">
        <f t="shared" si="19"/>
        <v>0</v>
      </c>
      <c r="EE16" s="510">
        <f t="shared" si="19"/>
        <v>0</v>
      </c>
      <c r="EF16" s="510">
        <f t="shared" si="19"/>
        <v>0</v>
      </c>
      <c r="EG16" s="510">
        <f t="shared" si="20"/>
        <v>0</v>
      </c>
      <c r="EH16" s="510">
        <f t="shared" si="20"/>
        <v>0</v>
      </c>
      <c r="EI16" s="510">
        <f t="shared" si="20"/>
        <v>0</v>
      </c>
      <c r="EJ16" s="510">
        <f t="shared" si="20"/>
        <v>0</v>
      </c>
      <c r="EK16" s="510">
        <f t="shared" si="20"/>
        <v>0</v>
      </c>
      <c r="EL16" s="510">
        <f t="shared" si="20"/>
        <v>0</v>
      </c>
      <c r="EM16" s="510">
        <f t="shared" si="20"/>
        <v>0</v>
      </c>
      <c r="EN16" s="510">
        <f t="shared" si="20"/>
        <v>0</v>
      </c>
      <c r="EO16" s="510">
        <f t="shared" si="20"/>
        <v>0</v>
      </c>
      <c r="EP16" s="510">
        <f t="shared" si="20"/>
        <v>0</v>
      </c>
      <c r="EQ16" s="510">
        <f t="shared" si="20"/>
        <v>0</v>
      </c>
      <c r="ER16" s="510">
        <f t="shared" si="20"/>
        <v>0</v>
      </c>
      <c r="ES16" s="510">
        <f t="shared" si="20"/>
        <v>0</v>
      </c>
      <c r="ET16" s="510">
        <f t="shared" si="20"/>
        <v>0</v>
      </c>
      <c r="EU16" s="510">
        <f t="shared" si="20"/>
        <v>0</v>
      </c>
      <c r="EV16" s="510">
        <f t="shared" si="20"/>
        <v>0</v>
      </c>
      <c r="EW16" s="510">
        <f t="shared" si="21"/>
        <v>0</v>
      </c>
      <c r="EX16" s="510">
        <f t="shared" si="21"/>
        <v>0</v>
      </c>
      <c r="EY16" s="510">
        <f t="shared" si="21"/>
        <v>0</v>
      </c>
      <c r="EZ16" s="510">
        <f t="shared" si="21"/>
        <v>0</v>
      </c>
      <c r="FA16" s="510">
        <f t="shared" si="21"/>
        <v>0</v>
      </c>
      <c r="FB16" s="510">
        <f t="shared" si="21"/>
        <v>0</v>
      </c>
      <c r="FC16" s="510">
        <f t="shared" si="21"/>
        <v>0</v>
      </c>
      <c r="FD16" s="510">
        <f t="shared" si="21"/>
        <v>0</v>
      </c>
      <c r="FE16" s="510">
        <f t="shared" si="21"/>
        <v>0</v>
      </c>
      <c r="FF16" s="510">
        <f t="shared" si="21"/>
        <v>0</v>
      </c>
      <c r="FG16" s="510">
        <f t="shared" si="21"/>
        <v>0</v>
      </c>
      <c r="FH16" s="510">
        <f t="shared" si="21"/>
        <v>0</v>
      </c>
      <c r="FI16" s="510">
        <f t="shared" si="21"/>
        <v>0</v>
      </c>
      <c r="FJ16" s="510">
        <f t="shared" si="21"/>
        <v>0</v>
      </c>
      <c r="FK16" s="510">
        <f t="shared" si="21"/>
        <v>0</v>
      </c>
      <c r="FL16" s="510">
        <f t="shared" si="21"/>
        <v>0</v>
      </c>
      <c r="FM16" s="510">
        <f t="shared" si="22"/>
        <v>0</v>
      </c>
      <c r="FN16" s="510">
        <f t="shared" si="22"/>
        <v>0</v>
      </c>
      <c r="FO16" s="510">
        <f t="shared" si="22"/>
        <v>0</v>
      </c>
      <c r="FP16" s="510">
        <f t="shared" si="22"/>
        <v>0</v>
      </c>
      <c r="FQ16" s="510">
        <f t="shared" si="22"/>
        <v>0</v>
      </c>
      <c r="FR16" s="510">
        <f t="shared" si="22"/>
        <v>0</v>
      </c>
      <c r="FS16" s="510">
        <f t="shared" si="22"/>
        <v>0</v>
      </c>
      <c r="FT16" s="510">
        <f t="shared" si="22"/>
        <v>0</v>
      </c>
      <c r="FU16" s="510">
        <f t="shared" si="22"/>
        <v>0</v>
      </c>
      <c r="FV16" s="510">
        <f t="shared" si="22"/>
        <v>0</v>
      </c>
      <c r="FW16" s="510">
        <f t="shared" si="22"/>
        <v>0</v>
      </c>
      <c r="FX16" s="510">
        <f t="shared" si="22"/>
        <v>0</v>
      </c>
      <c r="FY16" s="510">
        <f t="shared" si="22"/>
        <v>0</v>
      </c>
      <c r="FZ16" s="510">
        <f t="shared" si="22"/>
        <v>0</v>
      </c>
      <c r="GA16" s="510">
        <f t="shared" si="22"/>
        <v>0</v>
      </c>
      <c r="GB16" s="510">
        <f t="shared" si="22"/>
        <v>0</v>
      </c>
      <c r="GC16" s="510">
        <f t="shared" si="23"/>
        <v>0</v>
      </c>
      <c r="GD16" s="510">
        <f t="shared" si="23"/>
        <v>0</v>
      </c>
      <c r="GE16" s="510">
        <f t="shared" si="23"/>
        <v>0</v>
      </c>
      <c r="GF16" s="510">
        <f t="shared" si="23"/>
        <v>0</v>
      </c>
      <c r="GG16" s="510">
        <f t="shared" si="23"/>
        <v>0</v>
      </c>
      <c r="GH16" s="510">
        <f t="shared" si="23"/>
        <v>0</v>
      </c>
      <c r="GI16" s="510">
        <f t="shared" si="23"/>
        <v>0</v>
      </c>
      <c r="GJ16" s="510">
        <f t="shared" si="23"/>
        <v>0</v>
      </c>
      <c r="GK16" s="510">
        <f t="shared" si="23"/>
        <v>0</v>
      </c>
      <c r="GL16" s="510">
        <f t="shared" si="23"/>
        <v>0</v>
      </c>
      <c r="GM16" s="510">
        <f t="shared" si="23"/>
        <v>0</v>
      </c>
      <c r="GN16" s="510">
        <f t="shared" si="23"/>
        <v>0</v>
      </c>
      <c r="GO16" s="510">
        <f t="shared" si="23"/>
        <v>0</v>
      </c>
      <c r="GP16" s="510">
        <f t="shared" si="23"/>
        <v>0</v>
      </c>
      <c r="GQ16" s="510">
        <f t="shared" si="23"/>
        <v>0</v>
      </c>
      <c r="GR16" s="510">
        <f t="shared" si="23"/>
        <v>0</v>
      </c>
      <c r="GS16" s="510">
        <f t="shared" si="24"/>
        <v>0</v>
      </c>
      <c r="GT16" s="510">
        <f t="shared" si="24"/>
        <v>0</v>
      </c>
      <c r="GU16" s="510">
        <f t="shared" si="24"/>
        <v>0</v>
      </c>
      <c r="GV16" s="510">
        <f t="shared" si="24"/>
        <v>0</v>
      </c>
      <c r="GW16" s="510">
        <f t="shared" si="24"/>
        <v>0</v>
      </c>
      <c r="GX16" s="510">
        <f t="shared" si="24"/>
        <v>0</v>
      </c>
      <c r="GY16" s="510">
        <f t="shared" si="24"/>
        <v>0</v>
      </c>
      <c r="GZ16" s="510">
        <f t="shared" si="24"/>
        <v>0</v>
      </c>
      <c r="HA16" s="510">
        <f t="shared" si="24"/>
        <v>0</v>
      </c>
      <c r="HB16" s="244"/>
      <c r="HC16" s="244"/>
      <c r="HD16" s="126"/>
      <c r="HE16" s="126"/>
    </row>
    <row r="17" spans="2:213" ht="20.100000000000001" customHeight="1">
      <c r="B17" s="479"/>
      <c r="C17" s="122"/>
      <c r="D17" s="123"/>
      <c r="E17" s="124"/>
      <c r="F17" s="123"/>
      <c r="G17" s="465">
        <f t="shared" si="9"/>
        <v>60</v>
      </c>
      <c r="H17" s="466" t="s">
        <v>64</v>
      </c>
      <c r="I17" s="464">
        <v>1</v>
      </c>
      <c r="J17" s="123"/>
      <c r="K17" s="97"/>
      <c r="L17" s="480"/>
      <c r="M17" s="188">
        <f t="shared" si="25"/>
        <v>0</v>
      </c>
      <c r="N17" s="189" t="str">
        <f t="shared" si="26"/>
        <v/>
      </c>
      <c r="O17" s="190" t="str">
        <f t="shared" si="27"/>
        <v/>
      </c>
      <c r="P17" s="190" t="str">
        <f t="shared" si="28"/>
        <v/>
      </c>
      <c r="Q17" s="191">
        <f t="shared" si="29"/>
        <v>0</v>
      </c>
      <c r="R17" s="191" t="str">
        <f t="shared" si="30"/>
        <v/>
      </c>
      <c r="S17" s="188" t="str">
        <f t="shared" si="31"/>
        <v/>
      </c>
      <c r="T17" s="192">
        <f t="shared" si="32"/>
        <v>0</v>
      </c>
      <c r="U17" s="366" t="s">
        <v>478</v>
      </c>
      <c r="V17" s="244"/>
      <c r="W17" s="259"/>
      <c r="X17" s="510"/>
      <c r="Y17" s="259" t="str">
        <f>'MATERIAL DATA'!Q16</f>
        <v>2.5 Structural ext. walls</v>
      </c>
      <c r="Z17" s="517">
        <f>SUMIF($E$6:$E$29,Y17,$N$6:$N$29)+SUMIF($E$6:$E$29,Y17,$O$6:$O$29)+SUMIF($E$6:$E$29,Y17,P$6:$P$29)</f>
        <v>0</v>
      </c>
      <c r="AA17" s="510"/>
      <c r="AB17" s="510"/>
      <c r="AC17" s="510"/>
      <c r="AD17" s="510"/>
      <c r="AE17" s="510"/>
      <c r="AF17" s="510"/>
      <c r="AG17" s="510"/>
      <c r="AH17" s="510"/>
      <c r="AI17" s="510"/>
      <c r="AJ17" s="510" t="s">
        <v>351</v>
      </c>
      <c r="AK17" s="527">
        <f>$O$32</f>
        <v>0</v>
      </c>
      <c r="AL17" s="510"/>
      <c r="AM17" s="510"/>
      <c r="AN17" s="510"/>
      <c r="AO17" s="525"/>
      <c r="AP17" s="525"/>
      <c r="AQ17" s="525"/>
      <c r="AR17" s="525"/>
      <c r="AS17" s="525"/>
      <c r="AT17" s="525"/>
      <c r="AU17" s="525"/>
      <c r="AV17" s="525"/>
      <c r="AW17" s="525"/>
      <c r="AX17" s="525"/>
      <c r="AY17" s="525"/>
      <c r="AZ17" s="525"/>
      <c r="BA17" s="525"/>
      <c r="BB17" s="525"/>
      <c r="BC17" s="525"/>
      <c r="BD17" s="525"/>
      <c r="BE17" s="525"/>
      <c r="BF17" s="525"/>
      <c r="BG17" s="285" t="str">
        <f t="shared" si="10"/>
        <v>ER</v>
      </c>
      <c r="BH17" s="285" t="str">
        <f t="shared" si="11"/>
        <v xml:space="preserve"> -  - </v>
      </c>
      <c r="BI17" s="285" t="str">
        <f t="shared" si="12"/>
        <v>No_Reinforcement</v>
      </c>
      <c r="BJ17" s="246" t="e">
        <f>VLOOKUP(BH17,'Lifecycle Material Data'!$A$5:$G$67,4,FALSE)</f>
        <v>#N/A</v>
      </c>
      <c r="BK17" s="246">
        <f>IFERROR(VLOOKUP(L17,'Custom Data'!$N$16:$P$36,3,FALSE),0)</f>
        <v>0</v>
      </c>
      <c r="BL17" s="246">
        <f t="shared" si="13"/>
        <v>0</v>
      </c>
      <c r="BM17" s="526" t="str">
        <f t="shared" si="33"/>
        <v>ER</v>
      </c>
      <c r="BN17" s="510" t="str">
        <f>IFERROR(VLOOKUP($BH17,'Lifecycle Material Data'!$A$5:$L$67,9,FALSE)*($BM17/1000)+VLOOKUP('Project Info'!$C$15,'Lifecycle Material Data'!$A$5:$L$67,9,FALSE)*($BL17/1000),"")</f>
        <v/>
      </c>
      <c r="BO17" s="513" t="str">
        <f>IFERROR(VLOOKUP($BH17,'Lifecycle Material Data'!$A$5:$L$67,10,FALSE)*($BM17/1000)+VLOOKUP('Project Info'!$C$15,'Lifecycle Material Data'!$A$5:$L$67,10,FALSE)*($BL17/1000),"")</f>
        <v/>
      </c>
      <c r="BP17" s="513" t="str">
        <f t="shared" si="34"/>
        <v/>
      </c>
      <c r="BQ17" s="513" t="str">
        <f>IF($J17='MATERIAL DATA'!$O$5,$K17, IF($J17='MATERIAL DATA'!$O$6,$K17/(1000*'Scheme 2'!$BJ17),""))</f>
        <v/>
      </c>
      <c r="BR17" s="513" t="str">
        <f>IFERROR(((VLOOKUP($BH17,'Lifecycle Material Data'!$A$5:$L$67,6,FALSE))*$BM17/1000+VLOOKUP('Project Info'!$C$15,'Lifecycle Material Data'!$A$5:$L$67,6,FALSE)*$BL17/1000),"")</f>
        <v/>
      </c>
      <c r="BS17" s="510" t="str">
        <f>IFERROR((VLOOKUP($BH17,'Lifecycle Material Data'!$A$5:$L$67,7,FALSE)*$BM17/1000++VLOOKUP('Project Info'!$C$15,'Lifecycle Material Data'!$A$5:$L$67,7,FALSE)*$BL17/1000),"")</f>
        <v/>
      </c>
      <c r="BT17" s="510" t="str">
        <f>IFERROR(VLOOKUP($BH17,'Lifecycle Material Data'!$A$5:$L$67,8,FALSE)*SUM(BR17,BS17,BU17,BV17),"")</f>
        <v/>
      </c>
      <c r="BU17" s="285" t="str">
        <f>IFERROR((VLOOKUP($BH17,'Lifecycle Material Data'!$A$5:$L$67,11,FALSE)*$BM17/1000++VLOOKUP('Project Info'!$C$15,'Lifecycle Material Data'!$A$5:$L$67,11,FALSE)*$BL17/1000),"")</f>
        <v/>
      </c>
      <c r="BV17" s="510">
        <f>IFERROR(IF(OR($B17="Timber",$C17="Timber_EPD"),VLOOKUP($BH17,'LIFECYCLE MATERIAL DATA Master'!$A$10:$N$68,5,FALSE)*$BM17,0),"")/1000</f>
        <v>0</v>
      </c>
      <c r="BW17" s="510" t="str">
        <f>IFERROR((VLOOKUP($BH17,'Lifecycle Material Data'!$A$5:$M$67,12,FALSE)*$BM17/1000++VLOOKUP('Project Info'!$C$15,'Lifecycle Material Data'!$A$5:$L$67,12,FALSE)*$BL17/1000),"")</f>
        <v/>
      </c>
      <c r="BX17" s="510"/>
      <c r="BY17" s="285"/>
      <c r="BZ17" s="285"/>
      <c r="CA17" s="285"/>
      <c r="CB17" s="510">
        <f>IFERROR(1+VLOOKUP($BH17,'Lifecycle Material Data'!$A$5:$L$67,8,FALSE),0)</f>
        <v>0</v>
      </c>
      <c r="CC17" s="244">
        <f t="shared" si="14"/>
        <v>0</v>
      </c>
      <c r="CD17" s="505">
        <f t="shared" si="35"/>
        <v>0</v>
      </c>
      <c r="CE17" s="244">
        <f t="shared" si="15"/>
        <v>1</v>
      </c>
      <c r="CF17" s="245"/>
      <c r="CG17" s="510"/>
      <c r="CH17" s="510">
        <v>0</v>
      </c>
      <c r="CI17" s="510">
        <f t="shared" si="16"/>
        <v>0</v>
      </c>
      <c r="CJ17" s="510">
        <f t="shared" si="16"/>
        <v>0</v>
      </c>
      <c r="CK17" s="510">
        <f t="shared" si="17"/>
        <v>0</v>
      </c>
      <c r="CL17" s="510">
        <f t="shared" si="17"/>
        <v>0</v>
      </c>
      <c r="CM17" s="510">
        <f t="shared" si="17"/>
        <v>0</v>
      </c>
      <c r="CN17" s="510">
        <f t="shared" si="17"/>
        <v>0</v>
      </c>
      <c r="CO17" s="510">
        <f t="shared" si="17"/>
        <v>0</v>
      </c>
      <c r="CP17" s="510">
        <f t="shared" si="17"/>
        <v>0</v>
      </c>
      <c r="CQ17" s="510">
        <f t="shared" si="17"/>
        <v>0</v>
      </c>
      <c r="CR17" s="510">
        <f t="shared" si="17"/>
        <v>0</v>
      </c>
      <c r="CS17" s="510">
        <f t="shared" si="17"/>
        <v>0</v>
      </c>
      <c r="CT17" s="510">
        <f t="shared" si="17"/>
        <v>0</v>
      </c>
      <c r="CU17" s="510">
        <f t="shared" si="17"/>
        <v>0</v>
      </c>
      <c r="CV17" s="510">
        <f t="shared" si="17"/>
        <v>0</v>
      </c>
      <c r="CW17" s="510">
        <f t="shared" si="17"/>
        <v>0</v>
      </c>
      <c r="CX17" s="510">
        <f t="shared" si="17"/>
        <v>0</v>
      </c>
      <c r="CY17" s="510">
        <f t="shared" si="17"/>
        <v>0</v>
      </c>
      <c r="CZ17" s="510">
        <f t="shared" si="17"/>
        <v>0</v>
      </c>
      <c r="DA17" s="510">
        <f t="shared" si="18"/>
        <v>0</v>
      </c>
      <c r="DB17" s="510">
        <f t="shared" si="18"/>
        <v>0</v>
      </c>
      <c r="DC17" s="510">
        <f t="shared" si="18"/>
        <v>0</v>
      </c>
      <c r="DD17" s="510">
        <f t="shared" si="18"/>
        <v>0</v>
      </c>
      <c r="DE17" s="510">
        <f t="shared" si="18"/>
        <v>0</v>
      </c>
      <c r="DF17" s="510">
        <f t="shared" si="18"/>
        <v>0</v>
      </c>
      <c r="DG17" s="510">
        <f t="shared" si="18"/>
        <v>0</v>
      </c>
      <c r="DH17" s="510">
        <f t="shared" si="18"/>
        <v>0</v>
      </c>
      <c r="DI17" s="510">
        <f t="shared" si="18"/>
        <v>0</v>
      </c>
      <c r="DJ17" s="510">
        <f t="shared" si="18"/>
        <v>0</v>
      </c>
      <c r="DK17" s="510">
        <f t="shared" si="18"/>
        <v>0</v>
      </c>
      <c r="DL17" s="510">
        <f t="shared" si="18"/>
        <v>0</v>
      </c>
      <c r="DM17" s="510">
        <f t="shared" si="18"/>
        <v>0</v>
      </c>
      <c r="DN17" s="510">
        <f t="shared" si="18"/>
        <v>0</v>
      </c>
      <c r="DO17" s="510">
        <f t="shared" si="18"/>
        <v>0</v>
      </c>
      <c r="DP17" s="510">
        <f t="shared" si="18"/>
        <v>0</v>
      </c>
      <c r="DQ17" s="510">
        <f t="shared" si="19"/>
        <v>0</v>
      </c>
      <c r="DR17" s="510">
        <f t="shared" si="19"/>
        <v>0</v>
      </c>
      <c r="DS17" s="510">
        <f t="shared" si="19"/>
        <v>0</v>
      </c>
      <c r="DT17" s="510">
        <f t="shared" si="19"/>
        <v>0</v>
      </c>
      <c r="DU17" s="510">
        <f t="shared" si="19"/>
        <v>0</v>
      </c>
      <c r="DV17" s="510">
        <f t="shared" si="19"/>
        <v>0</v>
      </c>
      <c r="DW17" s="510">
        <f t="shared" si="19"/>
        <v>0</v>
      </c>
      <c r="DX17" s="510">
        <f t="shared" si="19"/>
        <v>0</v>
      </c>
      <c r="DY17" s="510">
        <f t="shared" si="19"/>
        <v>0</v>
      </c>
      <c r="DZ17" s="510">
        <f t="shared" si="19"/>
        <v>0</v>
      </c>
      <c r="EA17" s="510">
        <f t="shared" si="19"/>
        <v>0</v>
      </c>
      <c r="EB17" s="510">
        <f t="shared" si="19"/>
        <v>0</v>
      </c>
      <c r="EC17" s="510">
        <f t="shared" si="19"/>
        <v>0</v>
      </c>
      <c r="ED17" s="510">
        <f t="shared" si="19"/>
        <v>0</v>
      </c>
      <c r="EE17" s="510">
        <f t="shared" si="19"/>
        <v>0</v>
      </c>
      <c r="EF17" s="510">
        <f t="shared" si="19"/>
        <v>0</v>
      </c>
      <c r="EG17" s="510">
        <f t="shared" si="20"/>
        <v>0</v>
      </c>
      <c r="EH17" s="510">
        <f t="shared" si="20"/>
        <v>0</v>
      </c>
      <c r="EI17" s="510">
        <f t="shared" si="20"/>
        <v>0</v>
      </c>
      <c r="EJ17" s="510">
        <f t="shared" si="20"/>
        <v>0</v>
      </c>
      <c r="EK17" s="510">
        <f t="shared" si="20"/>
        <v>0</v>
      </c>
      <c r="EL17" s="510">
        <f t="shared" si="20"/>
        <v>0</v>
      </c>
      <c r="EM17" s="510">
        <f t="shared" si="20"/>
        <v>0</v>
      </c>
      <c r="EN17" s="510">
        <f t="shared" si="20"/>
        <v>0</v>
      </c>
      <c r="EO17" s="510">
        <f t="shared" si="20"/>
        <v>0</v>
      </c>
      <c r="EP17" s="510">
        <f t="shared" si="20"/>
        <v>0</v>
      </c>
      <c r="EQ17" s="510">
        <f t="shared" si="20"/>
        <v>0</v>
      </c>
      <c r="ER17" s="510">
        <f t="shared" si="20"/>
        <v>0</v>
      </c>
      <c r="ES17" s="510">
        <f t="shared" si="20"/>
        <v>0</v>
      </c>
      <c r="ET17" s="510">
        <f t="shared" si="20"/>
        <v>0</v>
      </c>
      <c r="EU17" s="510">
        <f t="shared" si="20"/>
        <v>0</v>
      </c>
      <c r="EV17" s="510">
        <f t="shared" si="20"/>
        <v>0</v>
      </c>
      <c r="EW17" s="510">
        <f t="shared" si="21"/>
        <v>0</v>
      </c>
      <c r="EX17" s="510">
        <f t="shared" si="21"/>
        <v>0</v>
      </c>
      <c r="EY17" s="510">
        <f t="shared" si="21"/>
        <v>0</v>
      </c>
      <c r="EZ17" s="510">
        <f t="shared" si="21"/>
        <v>0</v>
      </c>
      <c r="FA17" s="510">
        <f t="shared" si="21"/>
        <v>0</v>
      </c>
      <c r="FB17" s="510">
        <f t="shared" si="21"/>
        <v>0</v>
      </c>
      <c r="FC17" s="510">
        <f t="shared" si="21"/>
        <v>0</v>
      </c>
      <c r="FD17" s="510">
        <f t="shared" si="21"/>
        <v>0</v>
      </c>
      <c r="FE17" s="510">
        <f t="shared" si="21"/>
        <v>0</v>
      </c>
      <c r="FF17" s="510">
        <f t="shared" si="21"/>
        <v>0</v>
      </c>
      <c r="FG17" s="510">
        <f t="shared" si="21"/>
        <v>0</v>
      </c>
      <c r="FH17" s="510">
        <f t="shared" si="21"/>
        <v>0</v>
      </c>
      <c r="FI17" s="510">
        <f t="shared" si="21"/>
        <v>0</v>
      </c>
      <c r="FJ17" s="510">
        <f t="shared" si="21"/>
        <v>0</v>
      </c>
      <c r="FK17" s="510">
        <f t="shared" si="21"/>
        <v>0</v>
      </c>
      <c r="FL17" s="510">
        <f t="shared" si="21"/>
        <v>0</v>
      </c>
      <c r="FM17" s="510">
        <f t="shared" si="22"/>
        <v>0</v>
      </c>
      <c r="FN17" s="510">
        <f t="shared" si="22"/>
        <v>0</v>
      </c>
      <c r="FO17" s="510">
        <f t="shared" si="22"/>
        <v>0</v>
      </c>
      <c r="FP17" s="510">
        <f t="shared" si="22"/>
        <v>0</v>
      </c>
      <c r="FQ17" s="510">
        <f t="shared" si="22"/>
        <v>0</v>
      </c>
      <c r="FR17" s="510">
        <f t="shared" si="22"/>
        <v>0</v>
      </c>
      <c r="FS17" s="510">
        <f t="shared" si="22"/>
        <v>0</v>
      </c>
      <c r="FT17" s="510">
        <f t="shared" si="22"/>
        <v>0</v>
      </c>
      <c r="FU17" s="510">
        <f t="shared" si="22"/>
        <v>0</v>
      </c>
      <c r="FV17" s="510">
        <f t="shared" si="22"/>
        <v>0</v>
      </c>
      <c r="FW17" s="510">
        <f t="shared" si="22"/>
        <v>0</v>
      </c>
      <c r="FX17" s="510">
        <f t="shared" si="22"/>
        <v>0</v>
      </c>
      <c r="FY17" s="510">
        <f t="shared" si="22"/>
        <v>0</v>
      </c>
      <c r="FZ17" s="510">
        <f t="shared" si="22"/>
        <v>0</v>
      </c>
      <c r="GA17" s="510">
        <f t="shared" si="22"/>
        <v>0</v>
      </c>
      <c r="GB17" s="510">
        <f t="shared" si="22"/>
        <v>0</v>
      </c>
      <c r="GC17" s="510">
        <f t="shared" si="23"/>
        <v>0</v>
      </c>
      <c r="GD17" s="510">
        <f t="shared" si="23"/>
        <v>0</v>
      </c>
      <c r="GE17" s="510">
        <f t="shared" si="23"/>
        <v>0</v>
      </c>
      <c r="GF17" s="510">
        <f t="shared" si="23"/>
        <v>0</v>
      </c>
      <c r="GG17" s="510">
        <f t="shared" si="23"/>
        <v>0</v>
      </c>
      <c r="GH17" s="510">
        <f t="shared" si="23"/>
        <v>0</v>
      </c>
      <c r="GI17" s="510">
        <f t="shared" si="23"/>
        <v>0</v>
      </c>
      <c r="GJ17" s="510">
        <f t="shared" si="23"/>
        <v>0</v>
      </c>
      <c r="GK17" s="510">
        <f t="shared" si="23"/>
        <v>0</v>
      </c>
      <c r="GL17" s="510">
        <f t="shared" si="23"/>
        <v>0</v>
      </c>
      <c r="GM17" s="510">
        <f t="shared" si="23"/>
        <v>0</v>
      </c>
      <c r="GN17" s="510">
        <f t="shared" si="23"/>
        <v>0</v>
      </c>
      <c r="GO17" s="510">
        <f t="shared" si="23"/>
        <v>0</v>
      </c>
      <c r="GP17" s="510">
        <f t="shared" si="23"/>
        <v>0</v>
      </c>
      <c r="GQ17" s="510">
        <f t="shared" si="23"/>
        <v>0</v>
      </c>
      <c r="GR17" s="510">
        <f t="shared" si="23"/>
        <v>0</v>
      </c>
      <c r="GS17" s="510">
        <f t="shared" si="24"/>
        <v>0</v>
      </c>
      <c r="GT17" s="510">
        <f t="shared" si="24"/>
        <v>0</v>
      </c>
      <c r="GU17" s="510">
        <f t="shared" si="24"/>
        <v>0</v>
      </c>
      <c r="GV17" s="510">
        <f t="shared" si="24"/>
        <v>0</v>
      </c>
      <c r="GW17" s="510">
        <f t="shared" si="24"/>
        <v>0</v>
      </c>
      <c r="GX17" s="510">
        <f t="shared" si="24"/>
        <v>0</v>
      </c>
      <c r="GY17" s="510">
        <f t="shared" si="24"/>
        <v>0</v>
      </c>
      <c r="GZ17" s="510">
        <f t="shared" si="24"/>
        <v>0</v>
      </c>
      <c r="HA17" s="510">
        <f t="shared" si="24"/>
        <v>0</v>
      </c>
      <c r="HB17" s="244"/>
      <c r="HC17" s="244"/>
      <c r="HD17" s="126"/>
      <c r="HE17" s="126"/>
    </row>
    <row r="18" spans="2:213" ht="20.100000000000001" customHeight="1">
      <c r="B18" s="479"/>
      <c r="C18" s="122"/>
      <c r="D18" s="123"/>
      <c r="E18" s="124"/>
      <c r="F18" s="123"/>
      <c r="G18" s="465">
        <f t="shared" si="9"/>
        <v>60</v>
      </c>
      <c r="H18" s="466" t="s">
        <v>64</v>
      </c>
      <c r="I18" s="464">
        <v>1</v>
      </c>
      <c r="J18" s="123"/>
      <c r="K18" s="97"/>
      <c r="L18" s="480"/>
      <c r="M18" s="188">
        <f t="shared" si="25"/>
        <v>0</v>
      </c>
      <c r="N18" s="189" t="str">
        <f t="shared" si="26"/>
        <v/>
      </c>
      <c r="O18" s="190" t="str">
        <f t="shared" si="27"/>
        <v/>
      </c>
      <c r="P18" s="190" t="str">
        <f t="shared" si="28"/>
        <v/>
      </c>
      <c r="Q18" s="191">
        <f t="shared" si="29"/>
        <v>0</v>
      </c>
      <c r="R18" s="191" t="str">
        <f t="shared" si="30"/>
        <v/>
      </c>
      <c r="S18" s="188" t="str">
        <f t="shared" si="31"/>
        <v/>
      </c>
      <c r="T18" s="192">
        <f t="shared" si="32"/>
        <v>0</v>
      </c>
      <c r="U18" s="366" t="s">
        <v>478</v>
      </c>
      <c r="V18" s="244"/>
      <c r="W18" s="259"/>
      <c r="X18" s="510"/>
      <c r="Y18" s="259" t="str">
        <f>'MATERIAL DATA'!Q17</f>
        <v>2.7 Structural int. walls</v>
      </c>
      <c r="Z18" s="517">
        <f>SUMIF($E$6:$E$29,Y18,$N$6:$N$29)+SUMIF($E$6:$E$29,Y18,$O$6:$O$29)+SUMIF($E$6:$E$29,Y18,P$6:$P$29)</f>
        <v>0</v>
      </c>
      <c r="AA18" s="510"/>
      <c r="AB18" s="510"/>
      <c r="AC18" s="510"/>
      <c r="AD18" s="510"/>
      <c r="AE18" s="510"/>
      <c r="AF18" s="510"/>
      <c r="AG18" s="510"/>
      <c r="AH18" s="510"/>
      <c r="AI18" s="510"/>
      <c r="AJ18" s="510" t="s">
        <v>352</v>
      </c>
      <c r="AK18" s="527">
        <f>$N$32</f>
        <v>0</v>
      </c>
      <c r="AL18" s="510"/>
      <c r="AM18" s="510"/>
      <c r="AN18" s="510"/>
      <c r="AO18" s="510"/>
      <c r="AP18" s="510"/>
      <c r="AQ18" s="510"/>
      <c r="AR18" s="510"/>
      <c r="AS18" s="510"/>
      <c r="AT18" s="510"/>
      <c r="AU18" s="510"/>
      <c r="AV18" s="510"/>
      <c r="AW18" s="510"/>
      <c r="AX18" s="510"/>
      <c r="AY18" s="510"/>
      <c r="AZ18" s="510"/>
      <c r="BA18" s="510"/>
      <c r="BB18" s="510"/>
      <c r="BC18" s="510"/>
      <c r="BD18" s="510"/>
      <c r="BE18" s="510"/>
      <c r="BF18" s="510"/>
      <c r="BG18" s="285" t="str">
        <f t="shared" si="10"/>
        <v>ER</v>
      </c>
      <c r="BH18" s="285" t="str">
        <f t="shared" si="11"/>
        <v xml:space="preserve"> -  - </v>
      </c>
      <c r="BI18" s="285" t="str">
        <f t="shared" si="12"/>
        <v>No_Reinforcement</v>
      </c>
      <c r="BJ18" s="246" t="e">
        <f>VLOOKUP(BH18,'Lifecycle Material Data'!$A$5:$G$67,4,FALSE)</f>
        <v>#N/A</v>
      </c>
      <c r="BK18" s="246">
        <f>IFERROR(VLOOKUP(L18,'Custom Data'!$N$16:$P$36,3,FALSE),0)</f>
        <v>0</v>
      </c>
      <c r="BL18" s="246">
        <f t="shared" si="13"/>
        <v>0</v>
      </c>
      <c r="BM18" s="526" t="str">
        <f t="shared" si="33"/>
        <v>ER</v>
      </c>
      <c r="BN18" s="510" t="str">
        <f>IFERROR(VLOOKUP($BH18,'Lifecycle Material Data'!$A$5:$L$67,9,FALSE)*($BM18/1000)+VLOOKUP('Project Info'!$C$15,'Lifecycle Material Data'!$A$5:$L$67,9,FALSE)*($BL18/1000),"")</f>
        <v/>
      </c>
      <c r="BO18" s="513" t="str">
        <f>IFERROR(VLOOKUP($BH18,'Lifecycle Material Data'!$A$5:$L$67,10,FALSE)*($BM18/1000)+VLOOKUP('Project Info'!$C$15,'Lifecycle Material Data'!$A$5:$L$67,10,FALSE)*($BL18/1000),"")</f>
        <v/>
      </c>
      <c r="BP18" s="513" t="str">
        <f t="shared" si="34"/>
        <v/>
      </c>
      <c r="BQ18" s="513" t="str">
        <f>IF($J18='MATERIAL DATA'!$O$5,$K18, IF($J18='MATERIAL DATA'!$O$6,$K18/(1000*'Scheme 2'!$BJ18),""))</f>
        <v/>
      </c>
      <c r="BR18" s="513" t="str">
        <f>IFERROR(((VLOOKUP($BH18,'Lifecycle Material Data'!$A$5:$L$67,6,FALSE))*$BM18/1000+VLOOKUP('Project Info'!$C$15,'Lifecycle Material Data'!$A$5:$L$67,6,FALSE)*$BL18/1000),"")</f>
        <v/>
      </c>
      <c r="BS18" s="510" t="str">
        <f>IFERROR((VLOOKUP($BH18,'Lifecycle Material Data'!$A$5:$L$67,7,FALSE)*$BM18/1000++VLOOKUP('Project Info'!$C$15,'Lifecycle Material Data'!$A$5:$L$67,7,FALSE)*$BL18/1000),"")</f>
        <v/>
      </c>
      <c r="BT18" s="510" t="str">
        <f>IFERROR(VLOOKUP($BH18,'Lifecycle Material Data'!$A$5:$L$67,8,FALSE)*SUM(BR18,BS18,BU18,BV18),"")</f>
        <v/>
      </c>
      <c r="BU18" s="285" t="str">
        <f>IFERROR((VLOOKUP($BH18,'Lifecycle Material Data'!$A$5:$L$67,11,FALSE)*$BM18/1000++VLOOKUP('Project Info'!$C$15,'Lifecycle Material Data'!$A$5:$L$67,11,FALSE)*$BL18/1000),"")</f>
        <v/>
      </c>
      <c r="BV18" s="510">
        <f>IFERROR(IF(OR($B18="Timber",$C18="Timber_EPD"),VLOOKUP($BH18,'LIFECYCLE MATERIAL DATA Master'!$A$10:$N$68,5,FALSE)*$BM18,0),"")/1000</f>
        <v>0</v>
      </c>
      <c r="BW18" s="510" t="str">
        <f>IFERROR((VLOOKUP($BH18,'Lifecycle Material Data'!$A$5:$M$67,12,FALSE)*$BM18/1000++VLOOKUP('Project Info'!$C$15,'Lifecycle Material Data'!$A$5:$L$67,12,FALSE)*$BL18/1000),"")</f>
        <v/>
      </c>
      <c r="BX18" s="510"/>
      <c r="BY18" s="285"/>
      <c r="BZ18" s="285"/>
      <c r="CA18" s="285"/>
      <c r="CB18" s="510">
        <f>IFERROR(1+VLOOKUP($BH18,'Lifecycle Material Data'!$A$5:$L$67,8,FALSE),0)</f>
        <v>0</v>
      </c>
      <c r="CC18" s="244">
        <f t="shared" si="14"/>
        <v>0</v>
      </c>
      <c r="CD18" s="505">
        <f t="shared" si="35"/>
        <v>0</v>
      </c>
      <c r="CE18" s="244">
        <f t="shared" si="15"/>
        <v>1</v>
      </c>
      <c r="CF18" s="245"/>
      <c r="CG18" s="510"/>
      <c r="CH18" s="510">
        <v>0</v>
      </c>
      <c r="CI18" s="510">
        <f t="shared" si="16"/>
        <v>0</v>
      </c>
      <c r="CJ18" s="510">
        <f t="shared" si="16"/>
        <v>0</v>
      </c>
      <c r="CK18" s="510">
        <f t="shared" si="17"/>
        <v>0</v>
      </c>
      <c r="CL18" s="510">
        <f t="shared" si="17"/>
        <v>0</v>
      </c>
      <c r="CM18" s="510">
        <f t="shared" si="17"/>
        <v>0</v>
      </c>
      <c r="CN18" s="510">
        <f t="shared" si="17"/>
        <v>0</v>
      </c>
      <c r="CO18" s="510">
        <f t="shared" si="17"/>
        <v>0</v>
      </c>
      <c r="CP18" s="510">
        <f t="shared" si="17"/>
        <v>0</v>
      </c>
      <c r="CQ18" s="510">
        <f t="shared" si="17"/>
        <v>0</v>
      </c>
      <c r="CR18" s="510">
        <f t="shared" si="17"/>
        <v>0</v>
      </c>
      <c r="CS18" s="510">
        <f t="shared" si="17"/>
        <v>0</v>
      </c>
      <c r="CT18" s="510">
        <f t="shared" si="17"/>
        <v>0</v>
      </c>
      <c r="CU18" s="510">
        <f t="shared" si="17"/>
        <v>0</v>
      </c>
      <c r="CV18" s="510">
        <f t="shared" si="17"/>
        <v>0</v>
      </c>
      <c r="CW18" s="510">
        <f t="shared" si="17"/>
        <v>0</v>
      </c>
      <c r="CX18" s="510">
        <f t="shared" si="17"/>
        <v>0</v>
      </c>
      <c r="CY18" s="510">
        <f t="shared" si="17"/>
        <v>0</v>
      </c>
      <c r="CZ18" s="510">
        <f t="shared" si="17"/>
        <v>0</v>
      </c>
      <c r="DA18" s="510">
        <f t="shared" si="18"/>
        <v>0</v>
      </c>
      <c r="DB18" s="510">
        <f t="shared" si="18"/>
        <v>0</v>
      </c>
      <c r="DC18" s="510">
        <f t="shared" si="18"/>
        <v>0</v>
      </c>
      <c r="DD18" s="510">
        <f t="shared" si="18"/>
        <v>0</v>
      </c>
      <c r="DE18" s="510">
        <f t="shared" si="18"/>
        <v>0</v>
      </c>
      <c r="DF18" s="510">
        <f t="shared" si="18"/>
        <v>0</v>
      </c>
      <c r="DG18" s="510">
        <f t="shared" si="18"/>
        <v>0</v>
      </c>
      <c r="DH18" s="510">
        <f t="shared" si="18"/>
        <v>0</v>
      </c>
      <c r="DI18" s="510">
        <f t="shared" si="18"/>
        <v>0</v>
      </c>
      <c r="DJ18" s="510">
        <f t="shared" si="18"/>
        <v>0</v>
      </c>
      <c r="DK18" s="510">
        <f t="shared" si="18"/>
        <v>0</v>
      </c>
      <c r="DL18" s="510">
        <f t="shared" si="18"/>
        <v>0</v>
      </c>
      <c r="DM18" s="510">
        <f t="shared" si="18"/>
        <v>0</v>
      </c>
      <c r="DN18" s="510">
        <f t="shared" si="18"/>
        <v>0</v>
      </c>
      <c r="DO18" s="510">
        <f t="shared" si="18"/>
        <v>0</v>
      </c>
      <c r="DP18" s="510">
        <f t="shared" si="18"/>
        <v>0</v>
      </c>
      <c r="DQ18" s="510">
        <f t="shared" si="19"/>
        <v>0</v>
      </c>
      <c r="DR18" s="510">
        <f t="shared" si="19"/>
        <v>0</v>
      </c>
      <c r="DS18" s="510">
        <f t="shared" si="19"/>
        <v>0</v>
      </c>
      <c r="DT18" s="510">
        <f t="shared" si="19"/>
        <v>0</v>
      </c>
      <c r="DU18" s="510">
        <f t="shared" si="19"/>
        <v>0</v>
      </c>
      <c r="DV18" s="510">
        <f t="shared" si="19"/>
        <v>0</v>
      </c>
      <c r="DW18" s="510">
        <f t="shared" si="19"/>
        <v>0</v>
      </c>
      <c r="DX18" s="510">
        <f t="shared" si="19"/>
        <v>0</v>
      </c>
      <c r="DY18" s="510">
        <f t="shared" si="19"/>
        <v>0</v>
      </c>
      <c r="DZ18" s="510">
        <f t="shared" si="19"/>
        <v>0</v>
      </c>
      <c r="EA18" s="510">
        <f t="shared" si="19"/>
        <v>0</v>
      </c>
      <c r="EB18" s="510">
        <f t="shared" si="19"/>
        <v>0</v>
      </c>
      <c r="EC18" s="510">
        <f t="shared" si="19"/>
        <v>0</v>
      </c>
      <c r="ED18" s="510">
        <f t="shared" si="19"/>
        <v>0</v>
      </c>
      <c r="EE18" s="510">
        <f t="shared" si="19"/>
        <v>0</v>
      </c>
      <c r="EF18" s="510">
        <f t="shared" si="19"/>
        <v>0</v>
      </c>
      <c r="EG18" s="510">
        <f t="shared" si="20"/>
        <v>0</v>
      </c>
      <c r="EH18" s="510">
        <f t="shared" si="20"/>
        <v>0</v>
      </c>
      <c r="EI18" s="510">
        <f t="shared" si="20"/>
        <v>0</v>
      </c>
      <c r="EJ18" s="510">
        <f t="shared" si="20"/>
        <v>0</v>
      </c>
      <c r="EK18" s="510">
        <f t="shared" si="20"/>
        <v>0</v>
      </c>
      <c r="EL18" s="510">
        <f t="shared" si="20"/>
        <v>0</v>
      </c>
      <c r="EM18" s="510">
        <f t="shared" si="20"/>
        <v>0</v>
      </c>
      <c r="EN18" s="510">
        <f t="shared" si="20"/>
        <v>0</v>
      </c>
      <c r="EO18" s="510">
        <f t="shared" si="20"/>
        <v>0</v>
      </c>
      <c r="EP18" s="510">
        <f t="shared" si="20"/>
        <v>0</v>
      </c>
      <c r="EQ18" s="510">
        <f t="shared" si="20"/>
        <v>0</v>
      </c>
      <c r="ER18" s="510">
        <f t="shared" si="20"/>
        <v>0</v>
      </c>
      <c r="ES18" s="510">
        <f t="shared" si="20"/>
        <v>0</v>
      </c>
      <c r="ET18" s="510">
        <f t="shared" si="20"/>
        <v>0</v>
      </c>
      <c r="EU18" s="510">
        <f t="shared" si="20"/>
        <v>0</v>
      </c>
      <c r="EV18" s="510">
        <f t="shared" si="20"/>
        <v>0</v>
      </c>
      <c r="EW18" s="510">
        <f t="shared" si="21"/>
        <v>0</v>
      </c>
      <c r="EX18" s="510">
        <f t="shared" si="21"/>
        <v>0</v>
      </c>
      <c r="EY18" s="510">
        <f t="shared" si="21"/>
        <v>0</v>
      </c>
      <c r="EZ18" s="510">
        <f t="shared" si="21"/>
        <v>0</v>
      </c>
      <c r="FA18" s="510">
        <f t="shared" si="21"/>
        <v>0</v>
      </c>
      <c r="FB18" s="510">
        <f t="shared" si="21"/>
        <v>0</v>
      </c>
      <c r="FC18" s="510">
        <f t="shared" si="21"/>
        <v>0</v>
      </c>
      <c r="FD18" s="510">
        <f t="shared" si="21"/>
        <v>0</v>
      </c>
      <c r="FE18" s="510">
        <f t="shared" si="21"/>
        <v>0</v>
      </c>
      <c r="FF18" s="510">
        <f t="shared" si="21"/>
        <v>0</v>
      </c>
      <c r="FG18" s="510">
        <f t="shared" si="21"/>
        <v>0</v>
      </c>
      <c r="FH18" s="510">
        <f t="shared" si="21"/>
        <v>0</v>
      </c>
      <c r="FI18" s="510">
        <f t="shared" si="21"/>
        <v>0</v>
      </c>
      <c r="FJ18" s="510">
        <f t="shared" si="21"/>
        <v>0</v>
      </c>
      <c r="FK18" s="510">
        <f t="shared" si="21"/>
        <v>0</v>
      </c>
      <c r="FL18" s="510">
        <f t="shared" si="21"/>
        <v>0</v>
      </c>
      <c r="FM18" s="510">
        <f t="shared" si="22"/>
        <v>0</v>
      </c>
      <c r="FN18" s="510">
        <f t="shared" si="22"/>
        <v>0</v>
      </c>
      <c r="FO18" s="510">
        <f t="shared" si="22"/>
        <v>0</v>
      </c>
      <c r="FP18" s="510">
        <f t="shared" si="22"/>
        <v>0</v>
      </c>
      <c r="FQ18" s="510">
        <f t="shared" si="22"/>
        <v>0</v>
      </c>
      <c r="FR18" s="510">
        <f t="shared" si="22"/>
        <v>0</v>
      </c>
      <c r="FS18" s="510">
        <f t="shared" si="22"/>
        <v>0</v>
      </c>
      <c r="FT18" s="510">
        <f t="shared" si="22"/>
        <v>0</v>
      </c>
      <c r="FU18" s="510">
        <f t="shared" si="22"/>
        <v>0</v>
      </c>
      <c r="FV18" s="510">
        <f t="shared" si="22"/>
        <v>0</v>
      </c>
      <c r="FW18" s="510">
        <f t="shared" si="22"/>
        <v>0</v>
      </c>
      <c r="FX18" s="510">
        <f t="shared" si="22"/>
        <v>0</v>
      </c>
      <c r="FY18" s="510">
        <f t="shared" si="22"/>
        <v>0</v>
      </c>
      <c r="FZ18" s="510">
        <f t="shared" si="22"/>
        <v>0</v>
      </c>
      <c r="GA18" s="510">
        <f t="shared" si="22"/>
        <v>0</v>
      </c>
      <c r="GB18" s="510">
        <f t="shared" si="22"/>
        <v>0</v>
      </c>
      <c r="GC18" s="510">
        <f t="shared" si="23"/>
        <v>0</v>
      </c>
      <c r="GD18" s="510">
        <f t="shared" si="23"/>
        <v>0</v>
      </c>
      <c r="GE18" s="510">
        <f t="shared" si="23"/>
        <v>0</v>
      </c>
      <c r="GF18" s="510">
        <f t="shared" si="23"/>
        <v>0</v>
      </c>
      <c r="GG18" s="510">
        <f t="shared" si="23"/>
        <v>0</v>
      </c>
      <c r="GH18" s="510">
        <f t="shared" si="23"/>
        <v>0</v>
      </c>
      <c r="GI18" s="510">
        <f t="shared" si="23"/>
        <v>0</v>
      </c>
      <c r="GJ18" s="510">
        <f t="shared" si="23"/>
        <v>0</v>
      </c>
      <c r="GK18" s="510">
        <f t="shared" si="23"/>
        <v>0</v>
      </c>
      <c r="GL18" s="510">
        <f t="shared" si="23"/>
        <v>0</v>
      </c>
      <c r="GM18" s="510">
        <f t="shared" si="23"/>
        <v>0</v>
      </c>
      <c r="GN18" s="510">
        <f t="shared" si="23"/>
        <v>0</v>
      </c>
      <c r="GO18" s="510">
        <f t="shared" si="23"/>
        <v>0</v>
      </c>
      <c r="GP18" s="510">
        <f t="shared" si="23"/>
        <v>0</v>
      </c>
      <c r="GQ18" s="510">
        <f t="shared" si="23"/>
        <v>0</v>
      </c>
      <c r="GR18" s="510">
        <f t="shared" si="23"/>
        <v>0</v>
      </c>
      <c r="GS18" s="510">
        <f t="shared" si="24"/>
        <v>0</v>
      </c>
      <c r="GT18" s="510">
        <f t="shared" si="24"/>
        <v>0</v>
      </c>
      <c r="GU18" s="510">
        <f t="shared" si="24"/>
        <v>0</v>
      </c>
      <c r="GV18" s="510">
        <f t="shared" si="24"/>
        <v>0</v>
      </c>
      <c r="GW18" s="510">
        <f t="shared" si="24"/>
        <v>0</v>
      </c>
      <c r="GX18" s="510">
        <f t="shared" si="24"/>
        <v>0</v>
      </c>
      <c r="GY18" s="510">
        <f t="shared" si="24"/>
        <v>0</v>
      </c>
      <c r="GZ18" s="510">
        <f t="shared" si="24"/>
        <v>0</v>
      </c>
      <c r="HA18" s="510">
        <f t="shared" si="24"/>
        <v>0</v>
      </c>
      <c r="HB18" s="244"/>
      <c r="HC18" s="244"/>
      <c r="HD18" s="126"/>
      <c r="HE18" s="126"/>
    </row>
    <row r="19" spans="2:213" ht="20.100000000000001" customHeight="1">
      <c r="B19" s="479"/>
      <c r="C19" s="122"/>
      <c r="D19" s="123"/>
      <c r="E19" s="124"/>
      <c r="F19" s="123"/>
      <c r="G19" s="465">
        <f t="shared" si="9"/>
        <v>60</v>
      </c>
      <c r="H19" s="466" t="s">
        <v>64</v>
      </c>
      <c r="I19" s="464">
        <v>1</v>
      </c>
      <c r="J19" s="123"/>
      <c r="K19" s="97"/>
      <c r="L19" s="480"/>
      <c r="M19" s="188">
        <f t="shared" si="25"/>
        <v>0</v>
      </c>
      <c r="N19" s="189" t="str">
        <f t="shared" si="26"/>
        <v/>
      </c>
      <c r="O19" s="190" t="str">
        <f t="shared" si="27"/>
        <v/>
      </c>
      <c r="P19" s="190" t="str">
        <f t="shared" si="28"/>
        <v/>
      </c>
      <c r="Q19" s="191">
        <f t="shared" si="29"/>
        <v>0</v>
      </c>
      <c r="R19" s="191" t="str">
        <f t="shared" si="30"/>
        <v/>
      </c>
      <c r="S19" s="188" t="str">
        <f t="shared" si="31"/>
        <v/>
      </c>
      <c r="T19" s="192">
        <f t="shared" si="32"/>
        <v>0</v>
      </c>
      <c r="U19" s="366" t="s">
        <v>478</v>
      </c>
      <c r="V19" s="244"/>
      <c r="W19" s="259"/>
      <c r="X19" s="510"/>
      <c r="Y19" s="510" t="s">
        <v>16</v>
      </c>
      <c r="Z19" s="517">
        <f>SUMIF($E$6:$E$29,Y19,$N$6:$N$29)+SUMIF($E$6:$E$29,Y19,$O$6:$O$29)+SUMIF($E$6:$E$29,Y19,P$6:$P$29)</f>
        <v>0</v>
      </c>
      <c r="AA19" s="510"/>
      <c r="AB19" s="510"/>
      <c r="AC19" s="510"/>
      <c r="AD19" s="510"/>
      <c r="AE19" s="510"/>
      <c r="AF19" s="510"/>
      <c r="AG19" s="510"/>
      <c r="AH19" s="510"/>
      <c r="AI19" s="510"/>
      <c r="AJ19" s="510" t="s">
        <v>354</v>
      </c>
      <c r="AK19" s="510">
        <f>SUMIF($B$6:$B$29,"Timber",$BN$6:$BN$29)+SUMIF($C$6:$C$29,"Timber_EPD",$BN$6:$BN$29)</f>
        <v>0</v>
      </c>
      <c r="AL19" s="510"/>
      <c r="AM19" s="510"/>
      <c r="AN19" s="510"/>
      <c r="AO19" s="531"/>
      <c r="AP19" s="531"/>
      <c r="AQ19" s="531"/>
      <c r="AR19" s="531"/>
      <c r="AS19" s="531"/>
      <c r="AT19" s="531"/>
      <c r="AU19" s="531"/>
      <c r="AV19" s="531"/>
      <c r="AW19" s="531"/>
      <c r="AX19" s="531"/>
      <c r="AY19" s="531"/>
      <c r="AZ19" s="531"/>
      <c r="BA19" s="531"/>
      <c r="BB19" s="531"/>
      <c r="BC19" s="531"/>
      <c r="BD19" s="531"/>
      <c r="BE19" s="531"/>
      <c r="BF19" s="531"/>
      <c r="BG19" s="285" t="str">
        <f t="shared" si="10"/>
        <v>ER</v>
      </c>
      <c r="BH19" s="285" t="str">
        <f t="shared" si="11"/>
        <v xml:space="preserve"> -  - </v>
      </c>
      <c r="BI19" s="285" t="str">
        <f t="shared" si="12"/>
        <v>No_Reinforcement</v>
      </c>
      <c r="BJ19" s="246" t="e">
        <f>VLOOKUP(BH19,'Lifecycle Material Data'!$A$5:$G$67,4,FALSE)</f>
        <v>#N/A</v>
      </c>
      <c r="BK19" s="246">
        <f>IFERROR(VLOOKUP(L19,'Custom Data'!$N$16:$P$36,3,FALSE),0)</f>
        <v>0</v>
      </c>
      <c r="BL19" s="246">
        <f t="shared" si="13"/>
        <v>0</v>
      </c>
      <c r="BM19" s="526" t="str">
        <f t="shared" si="33"/>
        <v>ER</v>
      </c>
      <c r="BN19" s="510" t="str">
        <f>IFERROR(VLOOKUP($BH19,'Lifecycle Material Data'!$A$5:$L$67,9,FALSE)*($BM19/1000)+VLOOKUP('Project Info'!$C$15,'Lifecycle Material Data'!$A$5:$L$67,9,FALSE)*($BL19/1000),"")</f>
        <v/>
      </c>
      <c r="BO19" s="513" t="str">
        <f>IFERROR(VLOOKUP($BH19,'Lifecycle Material Data'!$A$5:$L$67,10,FALSE)*($BM19/1000)+VLOOKUP('Project Info'!$C$15,'Lifecycle Material Data'!$A$5:$L$67,10,FALSE)*($BL19/1000),"")</f>
        <v/>
      </c>
      <c r="BP19" s="513" t="str">
        <f t="shared" si="34"/>
        <v/>
      </c>
      <c r="BQ19" s="513" t="str">
        <f>IF($J19='MATERIAL DATA'!$O$5,$K19, IF($J19='MATERIAL DATA'!$O$6,$K19/(1000*'Scheme 2'!$BJ19),""))</f>
        <v/>
      </c>
      <c r="BR19" s="513" t="str">
        <f>IFERROR(((VLOOKUP($BH19,'Lifecycle Material Data'!$A$5:$L$67,6,FALSE))*$BM19/1000+VLOOKUP('Project Info'!$C$15,'Lifecycle Material Data'!$A$5:$L$67,6,FALSE)*$BL19/1000),"")</f>
        <v/>
      </c>
      <c r="BS19" s="510" t="str">
        <f>IFERROR((VLOOKUP($BH19,'Lifecycle Material Data'!$A$5:$L$67,7,FALSE)*$BM19/1000++VLOOKUP('Project Info'!$C$15,'Lifecycle Material Data'!$A$5:$L$67,7,FALSE)*$BL19/1000),"")</f>
        <v/>
      </c>
      <c r="BT19" s="510" t="str">
        <f>IFERROR(VLOOKUP($BH19,'Lifecycle Material Data'!$A$5:$L$67,8,FALSE)*SUM(BR19,BS19,BU19,BV19),"")</f>
        <v/>
      </c>
      <c r="BU19" s="285" t="str">
        <f>IFERROR((VLOOKUP($BH19,'Lifecycle Material Data'!$A$5:$L$67,11,FALSE)*$BM19/1000++VLOOKUP('Project Info'!$C$15,'Lifecycle Material Data'!$A$5:$L$67,11,FALSE)*$BL19/1000),"")</f>
        <v/>
      </c>
      <c r="BV19" s="510">
        <f>IFERROR(IF(OR($B19="Timber",$C19="Timber_EPD"),VLOOKUP($BH19,'LIFECYCLE MATERIAL DATA Master'!$A$10:$N$68,5,FALSE)*$BM19,0),"")/1000</f>
        <v>0</v>
      </c>
      <c r="BW19" s="510" t="str">
        <f>IFERROR((VLOOKUP($BH19,'Lifecycle Material Data'!$A$5:$M$67,12,FALSE)*$BM19/1000++VLOOKUP('Project Info'!$C$15,'Lifecycle Material Data'!$A$5:$L$67,12,FALSE)*$BL19/1000),"")</f>
        <v/>
      </c>
      <c r="BX19" s="510"/>
      <c r="BY19" s="285"/>
      <c r="BZ19" s="285"/>
      <c r="CA19" s="285"/>
      <c r="CB19" s="510">
        <f>IFERROR(1+VLOOKUP($BH19,'Lifecycle Material Data'!$A$5:$L$67,8,FALSE),0)</f>
        <v>0</v>
      </c>
      <c r="CC19" s="244">
        <f t="shared" si="14"/>
        <v>0</v>
      </c>
      <c r="CD19" s="505">
        <f t="shared" si="35"/>
        <v>0</v>
      </c>
      <c r="CE19" s="244">
        <f t="shared" si="15"/>
        <v>1</v>
      </c>
      <c r="CF19" s="245"/>
      <c r="CG19" s="510"/>
      <c r="CH19" s="510">
        <v>0</v>
      </c>
      <c r="CI19" s="510">
        <f t="shared" si="16"/>
        <v>0</v>
      </c>
      <c r="CJ19" s="510">
        <f t="shared" si="16"/>
        <v>0</v>
      </c>
      <c r="CK19" s="510">
        <f t="shared" si="17"/>
        <v>0</v>
      </c>
      <c r="CL19" s="510">
        <f t="shared" si="17"/>
        <v>0</v>
      </c>
      <c r="CM19" s="510">
        <f t="shared" si="17"/>
        <v>0</v>
      </c>
      <c r="CN19" s="510">
        <f t="shared" si="17"/>
        <v>0</v>
      </c>
      <c r="CO19" s="510">
        <f t="shared" si="17"/>
        <v>0</v>
      </c>
      <c r="CP19" s="510">
        <f t="shared" si="17"/>
        <v>0</v>
      </c>
      <c r="CQ19" s="510">
        <f t="shared" si="17"/>
        <v>0</v>
      </c>
      <c r="CR19" s="510">
        <f t="shared" si="17"/>
        <v>0</v>
      </c>
      <c r="CS19" s="510">
        <f t="shared" si="17"/>
        <v>0</v>
      </c>
      <c r="CT19" s="510">
        <f t="shared" si="17"/>
        <v>0</v>
      </c>
      <c r="CU19" s="510">
        <f t="shared" si="17"/>
        <v>0</v>
      </c>
      <c r="CV19" s="510">
        <f t="shared" si="17"/>
        <v>0</v>
      </c>
      <c r="CW19" s="510">
        <f t="shared" si="17"/>
        <v>0</v>
      </c>
      <c r="CX19" s="510">
        <f t="shared" si="17"/>
        <v>0</v>
      </c>
      <c r="CY19" s="510">
        <f t="shared" si="17"/>
        <v>0</v>
      </c>
      <c r="CZ19" s="510">
        <f t="shared" si="17"/>
        <v>0</v>
      </c>
      <c r="DA19" s="510">
        <f t="shared" si="18"/>
        <v>0</v>
      </c>
      <c r="DB19" s="510">
        <f t="shared" si="18"/>
        <v>0</v>
      </c>
      <c r="DC19" s="510">
        <f t="shared" si="18"/>
        <v>0</v>
      </c>
      <c r="DD19" s="510">
        <f t="shared" si="18"/>
        <v>0</v>
      </c>
      <c r="DE19" s="510">
        <f t="shared" si="18"/>
        <v>0</v>
      </c>
      <c r="DF19" s="510">
        <f t="shared" si="18"/>
        <v>0</v>
      </c>
      <c r="DG19" s="510">
        <f t="shared" si="18"/>
        <v>0</v>
      </c>
      <c r="DH19" s="510">
        <f t="shared" si="18"/>
        <v>0</v>
      </c>
      <c r="DI19" s="510">
        <f t="shared" si="18"/>
        <v>0</v>
      </c>
      <c r="DJ19" s="510">
        <f t="shared" si="18"/>
        <v>0</v>
      </c>
      <c r="DK19" s="510">
        <f t="shared" si="18"/>
        <v>0</v>
      </c>
      <c r="DL19" s="510">
        <f t="shared" si="18"/>
        <v>0</v>
      </c>
      <c r="DM19" s="510">
        <f t="shared" si="18"/>
        <v>0</v>
      </c>
      <c r="DN19" s="510">
        <f t="shared" si="18"/>
        <v>0</v>
      </c>
      <c r="DO19" s="510">
        <f t="shared" si="18"/>
        <v>0</v>
      </c>
      <c r="DP19" s="510">
        <f t="shared" si="18"/>
        <v>0</v>
      </c>
      <c r="DQ19" s="510">
        <f t="shared" si="19"/>
        <v>0</v>
      </c>
      <c r="DR19" s="510">
        <f t="shared" si="19"/>
        <v>0</v>
      </c>
      <c r="DS19" s="510">
        <f t="shared" si="19"/>
        <v>0</v>
      </c>
      <c r="DT19" s="510">
        <f t="shared" si="19"/>
        <v>0</v>
      </c>
      <c r="DU19" s="510">
        <f t="shared" si="19"/>
        <v>0</v>
      </c>
      <c r="DV19" s="510">
        <f t="shared" si="19"/>
        <v>0</v>
      </c>
      <c r="DW19" s="510">
        <f t="shared" si="19"/>
        <v>0</v>
      </c>
      <c r="DX19" s="510">
        <f t="shared" si="19"/>
        <v>0</v>
      </c>
      <c r="DY19" s="510">
        <f t="shared" si="19"/>
        <v>0</v>
      </c>
      <c r="DZ19" s="510">
        <f t="shared" si="19"/>
        <v>0</v>
      </c>
      <c r="EA19" s="510">
        <f t="shared" si="19"/>
        <v>0</v>
      </c>
      <c r="EB19" s="510">
        <f t="shared" si="19"/>
        <v>0</v>
      </c>
      <c r="EC19" s="510">
        <f t="shared" si="19"/>
        <v>0</v>
      </c>
      <c r="ED19" s="510">
        <f t="shared" si="19"/>
        <v>0</v>
      </c>
      <c r="EE19" s="510">
        <f t="shared" si="19"/>
        <v>0</v>
      </c>
      <c r="EF19" s="510">
        <f t="shared" si="19"/>
        <v>0</v>
      </c>
      <c r="EG19" s="510">
        <f t="shared" si="20"/>
        <v>0</v>
      </c>
      <c r="EH19" s="510">
        <f t="shared" si="20"/>
        <v>0</v>
      </c>
      <c r="EI19" s="510">
        <f t="shared" si="20"/>
        <v>0</v>
      </c>
      <c r="EJ19" s="510">
        <f t="shared" si="20"/>
        <v>0</v>
      </c>
      <c r="EK19" s="510">
        <f t="shared" si="20"/>
        <v>0</v>
      </c>
      <c r="EL19" s="510">
        <f t="shared" si="20"/>
        <v>0</v>
      </c>
      <c r="EM19" s="510">
        <f t="shared" si="20"/>
        <v>0</v>
      </c>
      <c r="EN19" s="510">
        <f t="shared" si="20"/>
        <v>0</v>
      </c>
      <c r="EO19" s="510">
        <f t="shared" si="20"/>
        <v>0</v>
      </c>
      <c r="EP19" s="510">
        <f t="shared" si="20"/>
        <v>0</v>
      </c>
      <c r="EQ19" s="510">
        <f t="shared" si="20"/>
        <v>0</v>
      </c>
      <c r="ER19" s="510">
        <f t="shared" si="20"/>
        <v>0</v>
      </c>
      <c r="ES19" s="510">
        <f t="shared" si="20"/>
        <v>0</v>
      </c>
      <c r="ET19" s="510">
        <f t="shared" si="20"/>
        <v>0</v>
      </c>
      <c r="EU19" s="510">
        <f t="shared" si="20"/>
        <v>0</v>
      </c>
      <c r="EV19" s="510">
        <f t="shared" si="20"/>
        <v>0</v>
      </c>
      <c r="EW19" s="510">
        <f t="shared" si="21"/>
        <v>0</v>
      </c>
      <c r="EX19" s="510">
        <f t="shared" si="21"/>
        <v>0</v>
      </c>
      <c r="EY19" s="510">
        <f t="shared" si="21"/>
        <v>0</v>
      </c>
      <c r="EZ19" s="510">
        <f t="shared" si="21"/>
        <v>0</v>
      </c>
      <c r="FA19" s="510">
        <f t="shared" si="21"/>
        <v>0</v>
      </c>
      <c r="FB19" s="510">
        <f t="shared" si="21"/>
        <v>0</v>
      </c>
      <c r="FC19" s="510">
        <f t="shared" si="21"/>
        <v>0</v>
      </c>
      <c r="FD19" s="510">
        <f t="shared" si="21"/>
        <v>0</v>
      </c>
      <c r="FE19" s="510">
        <f t="shared" si="21"/>
        <v>0</v>
      </c>
      <c r="FF19" s="510">
        <f t="shared" si="21"/>
        <v>0</v>
      </c>
      <c r="FG19" s="510">
        <f t="shared" si="21"/>
        <v>0</v>
      </c>
      <c r="FH19" s="510">
        <f t="shared" si="21"/>
        <v>0</v>
      </c>
      <c r="FI19" s="510">
        <f t="shared" si="21"/>
        <v>0</v>
      </c>
      <c r="FJ19" s="510">
        <f t="shared" si="21"/>
        <v>0</v>
      </c>
      <c r="FK19" s="510">
        <f t="shared" si="21"/>
        <v>0</v>
      </c>
      <c r="FL19" s="510">
        <f t="shared" si="21"/>
        <v>0</v>
      </c>
      <c r="FM19" s="510">
        <f t="shared" si="22"/>
        <v>0</v>
      </c>
      <c r="FN19" s="510">
        <f t="shared" si="22"/>
        <v>0</v>
      </c>
      <c r="FO19" s="510">
        <f t="shared" si="22"/>
        <v>0</v>
      </c>
      <c r="FP19" s="510">
        <f t="shared" si="22"/>
        <v>0</v>
      </c>
      <c r="FQ19" s="510">
        <f t="shared" si="22"/>
        <v>0</v>
      </c>
      <c r="FR19" s="510">
        <f t="shared" si="22"/>
        <v>0</v>
      </c>
      <c r="FS19" s="510">
        <f t="shared" si="22"/>
        <v>0</v>
      </c>
      <c r="FT19" s="510">
        <f t="shared" si="22"/>
        <v>0</v>
      </c>
      <c r="FU19" s="510">
        <f t="shared" si="22"/>
        <v>0</v>
      </c>
      <c r="FV19" s="510">
        <f t="shared" si="22"/>
        <v>0</v>
      </c>
      <c r="FW19" s="510">
        <f t="shared" si="22"/>
        <v>0</v>
      </c>
      <c r="FX19" s="510">
        <f t="shared" si="22"/>
        <v>0</v>
      </c>
      <c r="FY19" s="510">
        <f t="shared" si="22"/>
        <v>0</v>
      </c>
      <c r="FZ19" s="510">
        <f t="shared" si="22"/>
        <v>0</v>
      </c>
      <c r="GA19" s="510">
        <f t="shared" si="22"/>
        <v>0</v>
      </c>
      <c r="GB19" s="510">
        <f t="shared" si="22"/>
        <v>0</v>
      </c>
      <c r="GC19" s="510">
        <f t="shared" si="23"/>
        <v>0</v>
      </c>
      <c r="GD19" s="510">
        <f t="shared" si="23"/>
        <v>0</v>
      </c>
      <c r="GE19" s="510">
        <f t="shared" si="23"/>
        <v>0</v>
      </c>
      <c r="GF19" s="510">
        <f t="shared" si="23"/>
        <v>0</v>
      </c>
      <c r="GG19" s="510">
        <f t="shared" si="23"/>
        <v>0</v>
      </c>
      <c r="GH19" s="510">
        <f t="shared" si="23"/>
        <v>0</v>
      </c>
      <c r="GI19" s="510">
        <f t="shared" si="23"/>
        <v>0</v>
      </c>
      <c r="GJ19" s="510">
        <f t="shared" si="23"/>
        <v>0</v>
      </c>
      <c r="GK19" s="510">
        <f t="shared" si="23"/>
        <v>0</v>
      </c>
      <c r="GL19" s="510">
        <f t="shared" si="23"/>
        <v>0</v>
      </c>
      <c r="GM19" s="510">
        <f t="shared" si="23"/>
        <v>0</v>
      </c>
      <c r="GN19" s="510">
        <f t="shared" si="23"/>
        <v>0</v>
      </c>
      <c r="GO19" s="510">
        <f t="shared" si="23"/>
        <v>0</v>
      </c>
      <c r="GP19" s="510">
        <f t="shared" si="23"/>
        <v>0</v>
      </c>
      <c r="GQ19" s="510">
        <f t="shared" si="23"/>
        <v>0</v>
      </c>
      <c r="GR19" s="510">
        <f t="shared" si="23"/>
        <v>0</v>
      </c>
      <c r="GS19" s="510">
        <f t="shared" si="24"/>
        <v>0</v>
      </c>
      <c r="GT19" s="510">
        <f t="shared" si="24"/>
        <v>0</v>
      </c>
      <c r="GU19" s="510">
        <f t="shared" si="24"/>
        <v>0</v>
      </c>
      <c r="GV19" s="510">
        <f t="shared" si="24"/>
        <v>0</v>
      </c>
      <c r="GW19" s="510">
        <f t="shared" si="24"/>
        <v>0</v>
      </c>
      <c r="GX19" s="510">
        <f t="shared" si="24"/>
        <v>0</v>
      </c>
      <c r="GY19" s="510">
        <f t="shared" si="24"/>
        <v>0</v>
      </c>
      <c r="GZ19" s="510">
        <f t="shared" si="24"/>
        <v>0</v>
      </c>
      <c r="HA19" s="510">
        <f t="shared" si="24"/>
        <v>0</v>
      </c>
      <c r="HB19" s="244"/>
      <c r="HC19" s="244"/>
      <c r="HD19" s="126"/>
      <c r="HE19" s="126"/>
    </row>
    <row r="20" spans="2:213" ht="20.100000000000001" customHeight="1">
      <c r="B20" s="479"/>
      <c r="C20" s="122"/>
      <c r="D20" s="123"/>
      <c r="E20" s="124"/>
      <c r="F20" s="123"/>
      <c r="G20" s="465">
        <f t="shared" si="9"/>
        <v>60</v>
      </c>
      <c r="H20" s="466" t="s">
        <v>64</v>
      </c>
      <c r="I20" s="464">
        <v>1</v>
      </c>
      <c r="J20" s="123"/>
      <c r="K20" s="97"/>
      <c r="L20" s="480"/>
      <c r="M20" s="188">
        <f t="shared" si="25"/>
        <v>0</v>
      </c>
      <c r="N20" s="189" t="str">
        <f t="shared" si="26"/>
        <v/>
      </c>
      <c r="O20" s="190" t="str">
        <f t="shared" si="27"/>
        <v/>
      </c>
      <c r="P20" s="190" t="str">
        <f t="shared" si="28"/>
        <v/>
      </c>
      <c r="Q20" s="191">
        <f t="shared" si="29"/>
        <v>0</v>
      </c>
      <c r="R20" s="191" t="str">
        <f t="shared" si="30"/>
        <v/>
      </c>
      <c r="S20" s="188" t="str">
        <f t="shared" si="31"/>
        <v/>
      </c>
      <c r="T20" s="192">
        <f t="shared" si="32"/>
        <v>0</v>
      </c>
      <c r="U20" s="366" t="s">
        <v>478</v>
      </c>
      <c r="V20" s="244"/>
      <c r="W20" s="259"/>
      <c r="X20" s="510"/>
      <c r="Y20" s="259" t="str">
        <f>'MATERIAL DATA'!Q19</f>
        <v>1.1 Excavation-Foundation</v>
      </c>
      <c r="Z20" s="517">
        <f>M28</f>
        <v>0</v>
      </c>
      <c r="AA20" s="510"/>
      <c r="AB20" s="510"/>
      <c r="AC20" s="510"/>
      <c r="AD20" s="510"/>
      <c r="AE20" s="510"/>
      <c r="AF20" s="510"/>
      <c r="AG20" s="510"/>
      <c r="AH20" s="510"/>
      <c r="AI20" s="510"/>
      <c r="AJ20" s="510" t="s">
        <v>355</v>
      </c>
      <c r="AK20" s="510">
        <f>SUMIF($B$6:$B$29,"Timber",$R$6:$R$29)+SUMIF($C$6:$C$29,"Timber_EPD",$R$6:$R$29)</f>
        <v>0</v>
      </c>
      <c r="AL20" s="510"/>
      <c r="AM20" s="510"/>
      <c r="AN20" s="510"/>
      <c r="AO20" s="510"/>
      <c r="AP20" s="510"/>
      <c r="AQ20" s="510"/>
      <c r="AR20" s="510"/>
      <c r="AS20" s="510"/>
      <c r="AT20" s="510"/>
      <c r="AU20" s="510"/>
      <c r="AV20" s="510"/>
      <c r="AW20" s="510"/>
      <c r="AX20" s="510"/>
      <c r="AY20" s="510"/>
      <c r="AZ20" s="510"/>
      <c r="BA20" s="510"/>
      <c r="BB20" s="510"/>
      <c r="BC20" s="510"/>
      <c r="BD20" s="510"/>
      <c r="BE20" s="510"/>
      <c r="BF20" s="510"/>
      <c r="BG20" s="285" t="str">
        <f t="shared" si="10"/>
        <v>ER</v>
      </c>
      <c r="BH20" s="285" t="str">
        <f t="shared" si="11"/>
        <v xml:space="preserve"> -  - </v>
      </c>
      <c r="BI20" s="285" t="str">
        <f t="shared" si="12"/>
        <v>No_Reinforcement</v>
      </c>
      <c r="BJ20" s="246" t="e">
        <f>VLOOKUP(BH20,'Lifecycle Material Data'!$A$5:$G$67,4,FALSE)</f>
        <v>#N/A</v>
      </c>
      <c r="BK20" s="246">
        <f>IFERROR(VLOOKUP(L20,'Custom Data'!$N$16:$P$36,3,FALSE),0)</f>
        <v>0</v>
      </c>
      <c r="BL20" s="246">
        <f t="shared" si="13"/>
        <v>0</v>
      </c>
      <c r="BM20" s="526" t="str">
        <f t="shared" si="33"/>
        <v>ER</v>
      </c>
      <c r="BN20" s="510" t="str">
        <f>IFERROR(VLOOKUP($BH20,'Lifecycle Material Data'!$A$5:$L$67,9,FALSE)*($BM20/1000)+VLOOKUP('Project Info'!$C$15,'Lifecycle Material Data'!$A$5:$L$67,9,FALSE)*($BL20/1000),"")</f>
        <v/>
      </c>
      <c r="BO20" s="513" t="str">
        <f>IFERROR(VLOOKUP($BH20,'Lifecycle Material Data'!$A$5:$L$67,10,FALSE)*($BM20/1000)+VLOOKUP('Project Info'!$C$15,'Lifecycle Material Data'!$A$5:$L$67,10,FALSE)*($BL20/1000),"")</f>
        <v/>
      </c>
      <c r="BP20" s="513" t="str">
        <f t="shared" si="34"/>
        <v/>
      </c>
      <c r="BQ20" s="513" t="str">
        <f>IF($J20='MATERIAL DATA'!$O$5,$K20, IF($J20='MATERIAL DATA'!$O$6,$K20/(1000*'Scheme 2'!$BJ20),""))</f>
        <v/>
      </c>
      <c r="BR20" s="513" t="str">
        <f>IFERROR(((VLOOKUP($BH20,'Lifecycle Material Data'!$A$5:$L$67,6,FALSE))*$BM20/1000+VLOOKUP('Project Info'!$C$15,'Lifecycle Material Data'!$A$5:$L$67,6,FALSE)*$BL20/1000),"")</f>
        <v/>
      </c>
      <c r="BS20" s="510" t="str">
        <f>IFERROR((VLOOKUP($BH20,'Lifecycle Material Data'!$A$5:$L$67,7,FALSE)*$BM20/1000++VLOOKUP('Project Info'!$C$15,'Lifecycle Material Data'!$A$5:$L$67,7,FALSE)*$BL20/1000),"")</f>
        <v/>
      </c>
      <c r="BT20" s="510" t="str">
        <f>IFERROR(VLOOKUP($BH20,'Lifecycle Material Data'!$A$5:$L$67,8,FALSE)*SUM(BR20,BS20,BU20,BV20),"")</f>
        <v/>
      </c>
      <c r="BU20" s="285" t="str">
        <f>IFERROR((VLOOKUP($BH20,'Lifecycle Material Data'!$A$5:$L$67,11,FALSE)*$BM20/1000++VLOOKUP('Project Info'!$C$15,'Lifecycle Material Data'!$A$5:$L$67,11,FALSE)*$BL20/1000),"")</f>
        <v/>
      </c>
      <c r="BV20" s="510">
        <f>IFERROR(IF(OR($B20="Timber",$C20="Timber_EPD"),VLOOKUP($BH20,'LIFECYCLE MATERIAL DATA Master'!$A$10:$N$68,5,FALSE)*$BM20,0),"")/1000</f>
        <v>0</v>
      </c>
      <c r="BW20" s="510" t="str">
        <f>IFERROR((VLOOKUP($BH20,'Lifecycle Material Data'!$A$5:$M$67,12,FALSE)*$BM20/1000++VLOOKUP('Project Info'!$C$15,'Lifecycle Material Data'!$A$5:$L$67,12,FALSE)*$BL20/1000),"")</f>
        <v/>
      </c>
      <c r="BX20" s="510"/>
      <c r="BY20" s="285"/>
      <c r="BZ20" s="285"/>
      <c r="CA20" s="285"/>
      <c r="CB20" s="510">
        <f>IFERROR(1+VLOOKUP($BH20,'Lifecycle Material Data'!$A$5:$L$67,8,FALSE),0)</f>
        <v>0</v>
      </c>
      <c r="CC20" s="244">
        <f t="shared" si="14"/>
        <v>0</v>
      </c>
      <c r="CD20" s="505">
        <f t="shared" si="35"/>
        <v>0</v>
      </c>
      <c r="CE20" s="244">
        <f t="shared" si="15"/>
        <v>1</v>
      </c>
      <c r="CF20" s="245"/>
      <c r="CG20" s="510"/>
      <c r="CH20" s="510">
        <v>0</v>
      </c>
      <c r="CI20" s="510">
        <f t="shared" si="16"/>
        <v>0</v>
      </c>
      <c r="CJ20" s="510">
        <f t="shared" si="16"/>
        <v>0</v>
      </c>
      <c r="CK20" s="510">
        <f t="shared" si="17"/>
        <v>0</v>
      </c>
      <c r="CL20" s="510">
        <f t="shared" si="17"/>
        <v>0</v>
      </c>
      <c r="CM20" s="510">
        <f t="shared" si="17"/>
        <v>0</v>
      </c>
      <c r="CN20" s="510">
        <f t="shared" si="17"/>
        <v>0</v>
      </c>
      <c r="CO20" s="510">
        <f t="shared" si="17"/>
        <v>0</v>
      </c>
      <c r="CP20" s="510">
        <f t="shared" si="17"/>
        <v>0</v>
      </c>
      <c r="CQ20" s="510">
        <f t="shared" si="17"/>
        <v>0</v>
      </c>
      <c r="CR20" s="510">
        <f t="shared" si="17"/>
        <v>0</v>
      </c>
      <c r="CS20" s="510">
        <f t="shared" si="17"/>
        <v>0</v>
      </c>
      <c r="CT20" s="510">
        <f t="shared" si="17"/>
        <v>0</v>
      </c>
      <c r="CU20" s="510">
        <f t="shared" si="17"/>
        <v>0</v>
      </c>
      <c r="CV20" s="510">
        <f t="shared" si="17"/>
        <v>0</v>
      </c>
      <c r="CW20" s="510">
        <f t="shared" si="17"/>
        <v>0</v>
      </c>
      <c r="CX20" s="510">
        <f t="shared" si="17"/>
        <v>0</v>
      </c>
      <c r="CY20" s="510">
        <f t="shared" si="17"/>
        <v>0</v>
      </c>
      <c r="CZ20" s="510">
        <f t="shared" si="17"/>
        <v>0</v>
      </c>
      <c r="DA20" s="510">
        <f t="shared" si="18"/>
        <v>0</v>
      </c>
      <c r="DB20" s="510">
        <f t="shared" si="18"/>
        <v>0</v>
      </c>
      <c r="DC20" s="510">
        <f t="shared" si="18"/>
        <v>0</v>
      </c>
      <c r="DD20" s="510">
        <f t="shared" si="18"/>
        <v>0</v>
      </c>
      <c r="DE20" s="510">
        <f t="shared" si="18"/>
        <v>0</v>
      </c>
      <c r="DF20" s="510">
        <f t="shared" si="18"/>
        <v>0</v>
      </c>
      <c r="DG20" s="510">
        <f t="shared" si="18"/>
        <v>0</v>
      </c>
      <c r="DH20" s="510">
        <f t="shared" si="18"/>
        <v>0</v>
      </c>
      <c r="DI20" s="510">
        <f t="shared" si="18"/>
        <v>0</v>
      </c>
      <c r="DJ20" s="510">
        <f t="shared" si="18"/>
        <v>0</v>
      </c>
      <c r="DK20" s="510">
        <f t="shared" si="18"/>
        <v>0</v>
      </c>
      <c r="DL20" s="510">
        <f t="shared" si="18"/>
        <v>0</v>
      </c>
      <c r="DM20" s="510">
        <f t="shared" si="18"/>
        <v>0</v>
      </c>
      <c r="DN20" s="510">
        <f t="shared" si="18"/>
        <v>0</v>
      </c>
      <c r="DO20" s="510">
        <f t="shared" si="18"/>
        <v>0</v>
      </c>
      <c r="DP20" s="510">
        <f t="shared" si="18"/>
        <v>0</v>
      </c>
      <c r="DQ20" s="510">
        <f t="shared" si="19"/>
        <v>0</v>
      </c>
      <c r="DR20" s="510">
        <f t="shared" si="19"/>
        <v>0</v>
      </c>
      <c r="DS20" s="510">
        <f t="shared" si="19"/>
        <v>0</v>
      </c>
      <c r="DT20" s="510">
        <f t="shared" si="19"/>
        <v>0</v>
      </c>
      <c r="DU20" s="510">
        <f t="shared" si="19"/>
        <v>0</v>
      </c>
      <c r="DV20" s="510">
        <f t="shared" si="19"/>
        <v>0</v>
      </c>
      <c r="DW20" s="510">
        <f t="shared" si="19"/>
        <v>0</v>
      </c>
      <c r="DX20" s="510">
        <f t="shared" si="19"/>
        <v>0</v>
      </c>
      <c r="DY20" s="510">
        <f t="shared" si="19"/>
        <v>0</v>
      </c>
      <c r="DZ20" s="510">
        <f t="shared" si="19"/>
        <v>0</v>
      </c>
      <c r="EA20" s="510">
        <f t="shared" si="19"/>
        <v>0</v>
      </c>
      <c r="EB20" s="510">
        <f t="shared" si="19"/>
        <v>0</v>
      </c>
      <c r="EC20" s="510">
        <f t="shared" si="19"/>
        <v>0</v>
      </c>
      <c r="ED20" s="510">
        <f t="shared" si="19"/>
        <v>0</v>
      </c>
      <c r="EE20" s="510">
        <f t="shared" si="19"/>
        <v>0</v>
      </c>
      <c r="EF20" s="510">
        <f t="shared" si="19"/>
        <v>0</v>
      </c>
      <c r="EG20" s="510">
        <f t="shared" si="20"/>
        <v>0</v>
      </c>
      <c r="EH20" s="510">
        <f t="shared" si="20"/>
        <v>0</v>
      </c>
      <c r="EI20" s="510">
        <f t="shared" si="20"/>
        <v>0</v>
      </c>
      <c r="EJ20" s="510">
        <f t="shared" si="20"/>
        <v>0</v>
      </c>
      <c r="EK20" s="510">
        <f t="shared" si="20"/>
        <v>0</v>
      </c>
      <c r="EL20" s="510">
        <f t="shared" si="20"/>
        <v>0</v>
      </c>
      <c r="EM20" s="510">
        <f t="shared" si="20"/>
        <v>0</v>
      </c>
      <c r="EN20" s="510">
        <f t="shared" si="20"/>
        <v>0</v>
      </c>
      <c r="EO20" s="510">
        <f t="shared" si="20"/>
        <v>0</v>
      </c>
      <c r="EP20" s="510">
        <f t="shared" si="20"/>
        <v>0</v>
      </c>
      <c r="EQ20" s="510">
        <f t="shared" si="20"/>
        <v>0</v>
      </c>
      <c r="ER20" s="510">
        <f t="shared" si="20"/>
        <v>0</v>
      </c>
      <c r="ES20" s="510">
        <f t="shared" si="20"/>
        <v>0</v>
      </c>
      <c r="ET20" s="510">
        <f t="shared" si="20"/>
        <v>0</v>
      </c>
      <c r="EU20" s="510">
        <f t="shared" si="20"/>
        <v>0</v>
      </c>
      <c r="EV20" s="510">
        <f t="shared" si="20"/>
        <v>0</v>
      </c>
      <c r="EW20" s="510">
        <f t="shared" si="21"/>
        <v>0</v>
      </c>
      <c r="EX20" s="510">
        <f t="shared" si="21"/>
        <v>0</v>
      </c>
      <c r="EY20" s="510">
        <f t="shared" si="21"/>
        <v>0</v>
      </c>
      <c r="EZ20" s="510">
        <f t="shared" si="21"/>
        <v>0</v>
      </c>
      <c r="FA20" s="510">
        <f t="shared" si="21"/>
        <v>0</v>
      </c>
      <c r="FB20" s="510">
        <f t="shared" si="21"/>
        <v>0</v>
      </c>
      <c r="FC20" s="510">
        <f t="shared" si="21"/>
        <v>0</v>
      </c>
      <c r="FD20" s="510">
        <f t="shared" si="21"/>
        <v>0</v>
      </c>
      <c r="FE20" s="510">
        <f t="shared" si="21"/>
        <v>0</v>
      </c>
      <c r="FF20" s="510">
        <f t="shared" si="21"/>
        <v>0</v>
      </c>
      <c r="FG20" s="510">
        <f t="shared" si="21"/>
        <v>0</v>
      </c>
      <c r="FH20" s="510">
        <f t="shared" si="21"/>
        <v>0</v>
      </c>
      <c r="FI20" s="510">
        <f t="shared" si="21"/>
        <v>0</v>
      </c>
      <c r="FJ20" s="510">
        <f t="shared" si="21"/>
        <v>0</v>
      </c>
      <c r="FK20" s="510">
        <f t="shared" si="21"/>
        <v>0</v>
      </c>
      <c r="FL20" s="510">
        <f t="shared" si="21"/>
        <v>0</v>
      </c>
      <c r="FM20" s="510">
        <f t="shared" si="22"/>
        <v>0</v>
      </c>
      <c r="FN20" s="510">
        <f t="shared" si="22"/>
        <v>0</v>
      </c>
      <c r="FO20" s="510">
        <f t="shared" si="22"/>
        <v>0</v>
      </c>
      <c r="FP20" s="510">
        <f t="shared" si="22"/>
        <v>0</v>
      </c>
      <c r="FQ20" s="510">
        <f t="shared" si="22"/>
        <v>0</v>
      </c>
      <c r="FR20" s="510">
        <f t="shared" si="22"/>
        <v>0</v>
      </c>
      <c r="FS20" s="510">
        <f t="shared" si="22"/>
        <v>0</v>
      </c>
      <c r="FT20" s="510">
        <f t="shared" si="22"/>
        <v>0</v>
      </c>
      <c r="FU20" s="510">
        <f t="shared" si="22"/>
        <v>0</v>
      </c>
      <c r="FV20" s="510">
        <f t="shared" si="22"/>
        <v>0</v>
      </c>
      <c r="FW20" s="510">
        <f t="shared" si="22"/>
        <v>0</v>
      </c>
      <c r="FX20" s="510">
        <f t="shared" si="22"/>
        <v>0</v>
      </c>
      <c r="FY20" s="510">
        <f t="shared" si="22"/>
        <v>0</v>
      </c>
      <c r="FZ20" s="510">
        <f t="shared" si="22"/>
        <v>0</v>
      </c>
      <c r="GA20" s="510">
        <f t="shared" si="22"/>
        <v>0</v>
      </c>
      <c r="GB20" s="510">
        <f t="shared" si="22"/>
        <v>0</v>
      </c>
      <c r="GC20" s="510">
        <f t="shared" si="23"/>
        <v>0</v>
      </c>
      <c r="GD20" s="510">
        <f t="shared" si="23"/>
        <v>0</v>
      </c>
      <c r="GE20" s="510">
        <f t="shared" si="23"/>
        <v>0</v>
      </c>
      <c r="GF20" s="510">
        <f t="shared" si="23"/>
        <v>0</v>
      </c>
      <c r="GG20" s="510">
        <f t="shared" si="23"/>
        <v>0</v>
      </c>
      <c r="GH20" s="510">
        <f t="shared" si="23"/>
        <v>0</v>
      </c>
      <c r="GI20" s="510">
        <f t="shared" si="23"/>
        <v>0</v>
      </c>
      <c r="GJ20" s="510">
        <f t="shared" si="23"/>
        <v>0</v>
      </c>
      <c r="GK20" s="510">
        <f t="shared" si="23"/>
        <v>0</v>
      </c>
      <c r="GL20" s="510">
        <f t="shared" si="23"/>
        <v>0</v>
      </c>
      <c r="GM20" s="510">
        <f t="shared" si="23"/>
        <v>0</v>
      </c>
      <c r="GN20" s="510">
        <f t="shared" si="23"/>
        <v>0</v>
      </c>
      <c r="GO20" s="510">
        <f t="shared" si="23"/>
        <v>0</v>
      </c>
      <c r="GP20" s="510">
        <f t="shared" si="23"/>
        <v>0</v>
      </c>
      <c r="GQ20" s="510">
        <f t="shared" si="23"/>
        <v>0</v>
      </c>
      <c r="GR20" s="510">
        <f t="shared" si="23"/>
        <v>0</v>
      </c>
      <c r="GS20" s="510">
        <f t="shared" si="24"/>
        <v>0</v>
      </c>
      <c r="GT20" s="510">
        <f t="shared" si="24"/>
        <v>0</v>
      </c>
      <c r="GU20" s="510">
        <f t="shared" si="24"/>
        <v>0</v>
      </c>
      <c r="GV20" s="510">
        <f t="shared" si="24"/>
        <v>0</v>
      </c>
      <c r="GW20" s="510">
        <f t="shared" si="24"/>
        <v>0</v>
      </c>
      <c r="GX20" s="510">
        <f t="shared" si="24"/>
        <v>0</v>
      </c>
      <c r="GY20" s="510">
        <f t="shared" si="24"/>
        <v>0</v>
      </c>
      <c r="GZ20" s="510">
        <f t="shared" si="24"/>
        <v>0</v>
      </c>
      <c r="HA20" s="510">
        <f t="shared" si="24"/>
        <v>0</v>
      </c>
      <c r="HB20" s="244"/>
      <c r="HC20" s="244"/>
      <c r="HD20" s="126"/>
      <c r="HE20" s="126"/>
    </row>
    <row r="21" spans="2:213" ht="20.100000000000001" customHeight="1">
      <c r="B21" s="479"/>
      <c r="C21" s="122"/>
      <c r="D21" s="123"/>
      <c r="E21" s="124"/>
      <c r="F21" s="123"/>
      <c r="G21" s="465">
        <f t="shared" si="9"/>
        <v>60</v>
      </c>
      <c r="H21" s="466" t="s">
        <v>64</v>
      </c>
      <c r="I21" s="464">
        <v>1</v>
      </c>
      <c r="J21" s="123"/>
      <c r="K21" s="97"/>
      <c r="L21" s="480"/>
      <c r="M21" s="188">
        <f t="shared" si="25"/>
        <v>0</v>
      </c>
      <c r="N21" s="189" t="str">
        <f t="shared" si="26"/>
        <v/>
      </c>
      <c r="O21" s="190" t="str">
        <f t="shared" si="27"/>
        <v/>
      </c>
      <c r="P21" s="190" t="str">
        <f t="shared" si="28"/>
        <v/>
      </c>
      <c r="Q21" s="191">
        <f t="shared" si="29"/>
        <v>0</v>
      </c>
      <c r="R21" s="191" t="str">
        <f t="shared" si="30"/>
        <v/>
      </c>
      <c r="S21" s="188" t="str">
        <f t="shared" si="31"/>
        <v/>
      </c>
      <c r="T21" s="192">
        <f t="shared" si="32"/>
        <v>0</v>
      </c>
      <c r="U21" s="366" t="s">
        <v>478</v>
      </c>
      <c r="V21" s="244"/>
      <c r="W21" s="259"/>
      <c r="X21" s="510"/>
      <c r="Y21" s="259" t="str">
        <f>'MATERIAL DATA'!Q20</f>
        <v>1.1 Excavation-Other</v>
      </c>
      <c r="Z21" s="517">
        <f>M29</f>
        <v>0</v>
      </c>
      <c r="AA21" s="510"/>
      <c r="AB21" s="510"/>
      <c r="AC21" s="510"/>
      <c r="AD21" s="510"/>
      <c r="AE21" s="510"/>
      <c r="AF21" s="510"/>
      <c r="AG21" s="510"/>
      <c r="AH21" s="510"/>
      <c r="AI21" s="510"/>
      <c r="AJ21" s="510" t="s">
        <v>356</v>
      </c>
      <c r="AK21" s="510">
        <f>SUMIFS($BN$6:$BN$29,$B$6:$B$29,"&lt;&gt;Timber",$C$6:$C$29,"&lt;&gt;Timber_EPD")</f>
        <v>0</v>
      </c>
      <c r="AL21" s="510"/>
      <c r="AM21" s="510"/>
      <c r="AN21" s="510"/>
      <c r="AO21" s="510"/>
      <c r="AP21" s="510"/>
      <c r="AQ21" s="510"/>
      <c r="AR21" s="510"/>
      <c r="AS21" s="510"/>
      <c r="AT21" s="510"/>
      <c r="AU21" s="510"/>
      <c r="AV21" s="510"/>
      <c r="AW21" s="510"/>
      <c r="AX21" s="510"/>
      <c r="AY21" s="510"/>
      <c r="AZ21" s="510"/>
      <c r="BA21" s="510"/>
      <c r="BB21" s="510"/>
      <c r="BC21" s="510"/>
      <c r="BD21" s="510"/>
      <c r="BE21" s="510"/>
      <c r="BF21" s="510"/>
      <c r="BG21" s="285" t="str">
        <f t="shared" si="10"/>
        <v>ER</v>
      </c>
      <c r="BH21" s="285" t="str">
        <f t="shared" si="11"/>
        <v xml:space="preserve"> -  - </v>
      </c>
      <c r="BI21" s="285" t="str">
        <f t="shared" si="12"/>
        <v>No_Reinforcement</v>
      </c>
      <c r="BJ21" s="246" t="e">
        <f>VLOOKUP(BH21,'Lifecycle Material Data'!$A$5:$G$67,4,FALSE)</f>
        <v>#N/A</v>
      </c>
      <c r="BK21" s="246">
        <f>IFERROR(VLOOKUP(L21,'Custom Data'!$N$16:$P$36,3,FALSE),0)</f>
        <v>0</v>
      </c>
      <c r="BL21" s="246">
        <f t="shared" si="13"/>
        <v>0</v>
      </c>
      <c r="BM21" s="526" t="str">
        <f t="shared" si="33"/>
        <v>ER</v>
      </c>
      <c r="BN21" s="510" t="str">
        <f>IFERROR(VLOOKUP($BH21,'Lifecycle Material Data'!$A$5:$L$67,9,FALSE)*($BM21/1000)+VLOOKUP('Project Info'!$C$15,'Lifecycle Material Data'!$A$5:$L$67,9,FALSE)*($BL21/1000),"")</f>
        <v/>
      </c>
      <c r="BO21" s="513" t="str">
        <f>IFERROR(VLOOKUP($BH21,'Lifecycle Material Data'!$A$5:$L$67,10,FALSE)*($BM21/1000)+VLOOKUP('Project Info'!$C$15,'Lifecycle Material Data'!$A$5:$L$67,10,FALSE)*($BL21/1000),"")</f>
        <v/>
      </c>
      <c r="BP21" s="513" t="str">
        <f t="shared" si="34"/>
        <v/>
      </c>
      <c r="BQ21" s="513" t="str">
        <f>IF($J21='MATERIAL DATA'!$O$5,$K21, IF($J21='MATERIAL DATA'!$O$6,$K21/(1000*'Scheme 2'!$BJ21),""))</f>
        <v/>
      </c>
      <c r="BR21" s="513" t="str">
        <f>IFERROR(((VLOOKUP($BH21,'Lifecycle Material Data'!$A$5:$L$67,6,FALSE))*$BM21/1000+VLOOKUP('Project Info'!$C$15,'Lifecycle Material Data'!$A$5:$L$67,6,FALSE)*$BL21/1000),"")</f>
        <v/>
      </c>
      <c r="BS21" s="510" t="str">
        <f>IFERROR((VLOOKUP($BH21,'Lifecycle Material Data'!$A$5:$L$67,7,FALSE)*$BM21/1000++VLOOKUP('Project Info'!$C$15,'Lifecycle Material Data'!$A$5:$L$67,7,FALSE)*$BL21/1000),"")</f>
        <v/>
      </c>
      <c r="BT21" s="510" t="str">
        <f>IFERROR(VLOOKUP($BH21,'Lifecycle Material Data'!$A$5:$L$67,8,FALSE)*SUM(BR21,BS21,BU21,BV21),"")</f>
        <v/>
      </c>
      <c r="BU21" s="285" t="str">
        <f>IFERROR((VLOOKUP($BH21,'Lifecycle Material Data'!$A$5:$L$67,11,FALSE)*$BM21/1000++VLOOKUP('Project Info'!$C$15,'Lifecycle Material Data'!$A$5:$L$67,11,FALSE)*$BL21/1000),"")</f>
        <v/>
      </c>
      <c r="BV21" s="510">
        <f>IFERROR(IF(OR($B21="Timber",$C21="Timber_EPD"),VLOOKUP($BH21,'LIFECYCLE MATERIAL DATA Master'!$A$10:$N$68,5,FALSE)*$BM21,0),"")/1000</f>
        <v>0</v>
      </c>
      <c r="BW21" s="510" t="str">
        <f>IFERROR((VLOOKUP($BH21,'Lifecycle Material Data'!$A$5:$M$67,12,FALSE)*$BM21/1000++VLOOKUP('Project Info'!$C$15,'Lifecycle Material Data'!$A$5:$L$67,12,FALSE)*$BL21/1000),"")</f>
        <v/>
      </c>
      <c r="BX21" s="510"/>
      <c r="BY21" s="285"/>
      <c r="BZ21" s="285"/>
      <c r="CA21" s="285"/>
      <c r="CB21" s="510">
        <f>IFERROR(1+VLOOKUP($BH21,'Lifecycle Material Data'!$A$5:$L$67,8,FALSE),0)</f>
        <v>0</v>
      </c>
      <c r="CC21" s="244">
        <f t="shared" si="14"/>
        <v>0</v>
      </c>
      <c r="CD21" s="505">
        <f t="shared" si="35"/>
        <v>0</v>
      </c>
      <c r="CE21" s="244">
        <f t="shared" si="15"/>
        <v>1</v>
      </c>
      <c r="CF21" s="245"/>
      <c r="CG21" s="510"/>
      <c r="CH21" s="510">
        <v>0</v>
      </c>
      <c r="CI21" s="510">
        <f t="shared" si="16"/>
        <v>0</v>
      </c>
      <c r="CJ21" s="510">
        <f t="shared" si="16"/>
        <v>0</v>
      </c>
      <c r="CK21" s="510">
        <f t="shared" si="17"/>
        <v>0</v>
      </c>
      <c r="CL21" s="510">
        <f t="shared" si="17"/>
        <v>0</v>
      </c>
      <c r="CM21" s="510">
        <f t="shared" si="17"/>
        <v>0</v>
      </c>
      <c r="CN21" s="510">
        <f t="shared" si="17"/>
        <v>0</v>
      </c>
      <c r="CO21" s="510">
        <f t="shared" si="17"/>
        <v>0</v>
      </c>
      <c r="CP21" s="510">
        <f t="shared" si="17"/>
        <v>0</v>
      </c>
      <c r="CQ21" s="510">
        <f t="shared" si="17"/>
        <v>0</v>
      </c>
      <c r="CR21" s="510">
        <f t="shared" si="17"/>
        <v>0</v>
      </c>
      <c r="CS21" s="510">
        <f t="shared" si="17"/>
        <v>0</v>
      </c>
      <c r="CT21" s="510">
        <f t="shared" si="17"/>
        <v>0</v>
      </c>
      <c r="CU21" s="510">
        <f t="shared" si="17"/>
        <v>0</v>
      </c>
      <c r="CV21" s="510">
        <f t="shared" si="17"/>
        <v>0</v>
      </c>
      <c r="CW21" s="510">
        <f t="shared" si="17"/>
        <v>0</v>
      </c>
      <c r="CX21" s="510">
        <f t="shared" si="17"/>
        <v>0</v>
      </c>
      <c r="CY21" s="510">
        <f t="shared" si="17"/>
        <v>0</v>
      </c>
      <c r="CZ21" s="510">
        <f t="shared" ref="CZ21:DO27" si="36">IF(CZ$5&gt;=DESIGN_LIFE,CY21,IF(AND(CZ$5&gt;0,$CE21&lt;&gt;0),IF(INT((CZ$5)/(DESIGN_LIFE/$CE21))=((CZ$5)/(DESIGN_LIFE/$CE21)),$CD21+CY21,CY21),CY21))</f>
        <v>0</v>
      </c>
      <c r="DA21" s="510">
        <f t="shared" si="36"/>
        <v>0</v>
      </c>
      <c r="DB21" s="510">
        <f t="shared" si="36"/>
        <v>0</v>
      </c>
      <c r="DC21" s="510">
        <f t="shared" si="36"/>
        <v>0</v>
      </c>
      <c r="DD21" s="510">
        <f t="shared" si="36"/>
        <v>0</v>
      </c>
      <c r="DE21" s="510">
        <f t="shared" si="36"/>
        <v>0</v>
      </c>
      <c r="DF21" s="510">
        <f t="shared" si="36"/>
        <v>0</v>
      </c>
      <c r="DG21" s="510">
        <f t="shared" si="36"/>
        <v>0</v>
      </c>
      <c r="DH21" s="510">
        <f t="shared" si="36"/>
        <v>0</v>
      </c>
      <c r="DI21" s="510">
        <f t="shared" si="36"/>
        <v>0</v>
      </c>
      <c r="DJ21" s="510">
        <f t="shared" si="36"/>
        <v>0</v>
      </c>
      <c r="DK21" s="510">
        <f t="shared" si="36"/>
        <v>0</v>
      </c>
      <c r="DL21" s="510">
        <f t="shared" si="36"/>
        <v>0</v>
      </c>
      <c r="DM21" s="510">
        <f t="shared" si="36"/>
        <v>0</v>
      </c>
      <c r="DN21" s="510">
        <f t="shared" si="36"/>
        <v>0</v>
      </c>
      <c r="DO21" s="510">
        <f t="shared" si="36"/>
        <v>0</v>
      </c>
      <c r="DP21" s="510">
        <f t="shared" si="18"/>
        <v>0</v>
      </c>
      <c r="DQ21" s="510">
        <f t="shared" si="19"/>
        <v>0</v>
      </c>
      <c r="DR21" s="510">
        <f t="shared" si="19"/>
        <v>0</v>
      </c>
      <c r="DS21" s="510">
        <f t="shared" si="19"/>
        <v>0</v>
      </c>
      <c r="DT21" s="510">
        <f t="shared" si="19"/>
        <v>0</v>
      </c>
      <c r="DU21" s="510">
        <f t="shared" si="19"/>
        <v>0</v>
      </c>
      <c r="DV21" s="510">
        <f t="shared" si="19"/>
        <v>0</v>
      </c>
      <c r="DW21" s="510">
        <f t="shared" si="19"/>
        <v>0</v>
      </c>
      <c r="DX21" s="510">
        <f t="shared" si="19"/>
        <v>0</v>
      </c>
      <c r="DY21" s="510">
        <f t="shared" si="19"/>
        <v>0</v>
      </c>
      <c r="DZ21" s="510">
        <f t="shared" si="19"/>
        <v>0</v>
      </c>
      <c r="EA21" s="510">
        <f t="shared" si="19"/>
        <v>0</v>
      </c>
      <c r="EB21" s="510">
        <f t="shared" si="19"/>
        <v>0</v>
      </c>
      <c r="EC21" s="510">
        <f t="shared" si="19"/>
        <v>0</v>
      </c>
      <c r="ED21" s="510">
        <f t="shared" si="19"/>
        <v>0</v>
      </c>
      <c r="EE21" s="510">
        <f t="shared" si="19"/>
        <v>0</v>
      </c>
      <c r="EF21" s="510">
        <f t="shared" ref="EF21:EU27" si="37">IF(EF$5&gt;=DESIGN_LIFE,EE21,IF(AND(EF$5&gt;0,$CE21&lt;&gt;0),IF(INT((EF$5)/(DESIGN_LIFE/$CE21))=((EF$5)/(DESIGN_LIFE/$CE21)),$CD21+EE21,EE21),EE21))</f>
        <v>0</v>
      </c>
      <c r="EG21" s="510">
        <f t="shared" si="37"/>
        <v>0</v>
      </c>
      <c r="EH21" s="510">
        <f t="shared" si="37"/>
        <v>0</v>
      </c>
      <c r="EI21" s="510">
        <f t="shared" si="37"/>
        <v>0</v>
      </c>
      <c r="EJ21" s="510">
        <f t="shared" si="37"/>
        <v>0</v>
      </c>
      <c r="EK21" s="510">
        <f t="shared" si="37"/>
        <v>0</v>
      </c>
      <c r="EL21" s="510">
        <f t="shared" si="37"/>
        <v>0</v>
      </c>
      <c r="EM21" s="510">
        <f t="shared" si="37"/>
        <v>0</v>
      </c>
      <c r="EN21" s="510">
        <f t="shared" si="37"/>
        <v>0</v>
      </c>
      <c r="EO21" s="510">
        <f t="shared" si="37"/>
        <v>0</v>
      </c>
      <c r="EP21" s="510">
        <f t="shared" si="37"/>
        <v>0</v>
      </c>
      <c r="EQ21" s="510">
        <f t="shared" si="37"/>
        <v>0</v>
      </c>
      <c r="ER21" s="510">
        <f t="shared" si="37"/>
        <v>0</v>
      </c>
      <c r="ES21" s="510">
        <f t="shared" si="37"/>
        <v>0</v>
      </c>
      <c r="ET21" s="510">
        <f t="shared" si="37"/>
        <v>0</v>
      </c>
      <c r="EU21" s="510">
        <f t="shared" si="37"/>
        <v>0</v>
      </c>
      <c r="EV21" s="510">
        <f t="shared" si="20"/>
        <v>0</v>
      </c>
      <c r="EW21" s="510">
        <f t="shared" si="21"/>
        <v>0</v>
      </c>
      <c r="EX21" s="510">
        <f t="shared" si="21"/>
        <v>0</v>
      </c>
      <c r="EY21" s="510">
        <f t="shared" si="21"/>
        <v>0</v>
      </c>
      <c r="EZ21" s="510">
        <f t="shared" si="21"/>
        <v>0</v>
      </c>
      <c r="FA21" s="510">
        <f t="shared" si="21"/>
        <v>0</v>
      </c>
      <c r="FB21" s="510">
        <f t="shared" si="21"/>
        <v>0</v>
      </c>
      <c r="FC21" s="510">
        <f t="shared" si="21"/>
        <v>0</v>
      </c>
      <c r="FD21" s="510">
        <f t="shared" si="21"/>
        <v>0</v>
      </c>
      <c r="FE21" s="510">
        <f t="shared" si="21"/>
        <v>0</v>
      </c>
      <c r="FF21" s="510">
        <f t="shared" si="21"/>
        <v>0</v>
      </c>
      <c r="FG21" s="510">
        <f t="shared" si="21"/>
        <v>0</v>
      </c>
      <c r="FH21" s="510">
        <f t="shared" si="21"/>
        <v>0</v>
      </c>
      <c r="FI21" s="510">
        <f t="shared" si="21"/>
        <v>0</v>
      </c>
      <c r="FJ21" s="510">
        <f t="shared" si="21"/>
        <v>0</v>
      </c>
      <c r="FK21" s="510">
        <f t="shared" si="21"/>
        <v>0</v>
      </c>
      <c r="FL21" s="510">
        <f t="shared" ref="FL21:GA27" si="38">IF(FL$5&gt;=DESIGN_LIFE,FK21,IF(AND(FL$5&gt;0,$CE21&lt;&gt;0),IF(INT((FL$5)/(DESIGN_LIFE/$CE21))=((FL$5)/(DESIGN_LIFE/$CE21)),$CD21+FK21,FK21),FK21))</f>
        <v>0</v>
      </c>
      <c r="FM21" s="510">
        <f t="shared" si="38"/>
        <v>0</v>
      </c>
      <c r="FN21" s="510">
        <f t="shared" si="38"/>
        <v>0</v>
      </c>
      <c r="FO21" s="510">
        <f t="shared" si="38"/>
        <v>0</v>
      </c>
      <c r="FP21" s="510">
        <f t="shared" si="38"/>
        <v>0</v>
      </c>
      <c r="FQ21" s="510">
        <f t="shared" si="38"/>
        <v>0</v>
      </c>
      <c r="FR21" s="510">
        <f t="shared" si="38"/>
        <v>0</v>
      </c>
      <c r="FS21" s="510">
        <f t="shared" si="38"/>
        <v>0</v>
      </c>
      <c r="FT21" s="510">
        <f t="shared" si="38"/>
        <v>0</v>
      </c>
      <c r="FU21" s="510">
        <f t="shared" si="38"/>
        <v>0</v>
      </c>
      <c r="FV21" s="510">
        <f t="shared" si="38"/>
        <v>0</v>
      </c>
      <c r="FW21" s="510">
        <f t="shared" si="38"/>
        <v>0</v>
      </c>
      <c r="FX21" s="510">
        <f t="shared" si="38"/>
        <v>0</v>
      </c>
      <c r="FY21" s="510">
        <f t="shared" si="38"/>
        <v>0</v>
      </c>
      <c r="FZ21" s="510">
        <f t="shared" si="38"/>
        <v>0</v>
      </c>
      <c r="GA21" s="510">
        <f t="shared" si="38"/>
        <v>0</v>
      </c>
      <c r="GB21" s="510">
        <f t="shared" si="22"/>
        <v>0</v>
      </c>
      <c r="GC21" s="510">
        <f t="shared" si="23"/>
        <v>0</v>
      </c>
      <c r="GD21" s="510">
        <f t="shared" si="23"/>
        <v>0</v>
      </c>
      <c r="GE21" s="510">
        <f t="shared" si="23"/>
        <v>0</v>
      </c>
      <c r="GF21" s="510">
        <f t="shared" si="23"/>
        <v>0</v>
      </c>
      <c r="GG21" s="510">
        <f t="shared" si="23"/>
        <v>0</v>
      </c>
      <c r="GH21" s="510">
        <f t="shared" si="23"/>
        <v>0</v>
      </c>
      <c r="GI21" s="510">
        <f t="shared" si="23"/>
        <v>0</v>
      </c>
      <c r="GJ21" s="510">
        <f t="shared" si="23"/>
        <v>0</v>
      </c>
      <c r="GK21" s="510">
        <f t="shared" si="23"/>
        <v>0</v>
      </c>
      <c r="GL21" s="510">
        <f t="shared" si="23"/>
        <v>0</v>
      </c>
      <c r="GM21" s="510">
        <f t="shared" si="23"/>
        <v>0</v>
      </c>
      <c r="GN21" s="510">
        <f t="shared" si="23"/>
        <v>0</v>
      </c>
      <c r="GO21" s="510">
        <f t="shared" si="23"/>
        <v>0</v>
      </c>
      <c r="GP21" s="510">
        <f t="shared" si="23"/>
        <v>0</v>
      </c>
      <c r="GQ21" s="510">
        <f t="shared" si="23"/>
        <v>0</v>
      </c>
      <c r="GR21" s="510">
        <f t="shared" ref="GR21:HA27" si="39">IF(GR$5&gt;=DESIGN_LIFE,GQ21,IF(AND(GR$5&gt;0,$CE21&lt;&gt;0),IF(INT((GR$5)/(DESIGN_LIFE/$CE21))=((GR$5)/(DESIGN_LIFE/$CE21)),$CD21+GQ21,GQ21),GQ21))</f>
        <v>0</v>
      </c>
      <c r="GS21" s="510">
        <f t="shared" si="39"/>
        <v>0</v>
      </c>
      <c r="GT21" s="510">
        <f t="shared" si="39"/>
        <v>0</v>
      </c>
      <c r="GU21" s="510">
        <f t="shared" si="39"/>
        <v>0</v>
      </c>
      <c r="GV21" s="510">
        <f t="shared" si="39"/>
        <v>0</v>
      </c>
      <c r="GW21" s="510">
        <f t="shared" si="39"/>
        <v>0</v>
      </c>
      <c r="GX21" s="510">
        <f t="shared" si="39"/>
        <v>0</v>
      </c>
      <c r="GY21" s="510">
        <f t="shared" si="39"/>
        <v>0</v>
      </c>
      <c r="GZ21" s="510">
        <f t="shared" si="39"/>
        <v>0</v>
      </c>
      <c r="HA21" s="510">
        <f t="shared" si="39"/>
        <v>0</v>
      </c>
      <c r="HB21" s="244"/>
      <c r="HC21" s="244"/>
      <c r="HD21" s="126"/>
      <c r="HE21" s="126"/>
    </row>
    <row r="22" spans="2:213" ht="20.100000000000001" customHeight="1">
      <c r="B22" s="479"/>
      <c r="C22" s="122"/>
      <c r="D22" s="123"/>
      <c r="E22" s="124"/>
      <c r="F22" s="123"/>
      <c r="G22" s="465">
        <f t="shared" si="9"/>
        <v>60</v>
      </c>
      <c r="H22" s="466" t="s">
        <v>64</v>
      </c>
      <c r="I22" s="464">
        <v>1</v>
      </c>
      <c r="J22" s="123"/>
      <c r="K22" s="97"/>
      <c r="L22" s="480"/>
      <c r="M22" s="188">
        <f t="shared" si="25"/>
        <v>0</v>
      </c>
      <c r="N22" s="189" t="str">
        <f t="shared" si="26"/>
        <v/>
      </c>
      <c r="O22" s="190" t="str">
        <f t="shared" si="27"/>
        <v/>
      </c>
      <c r="P22" s="190" t="str">
        <f t="shared" si="28"/>
        <v/>
      </c>
      <c r="Q22" s="191">
        <f t="shared" si="29"/>
        <v>0</v>
      </c>
      <c r="R22" s="191" t="str">
        <f t="shared" si="30"/>
        <v/>
      </c>
      <c r="S22" s="188" t="str">
        <f t="shared" si="31"/>
        <v/>
      </c>
      <c r="T22" s="192">
        <f t="shared" si="32"/>
        <v>0</v>
      </c>
      <c r="U22" s="366" t="s">
        <v>478</v>
      </c>
      <c r="V22" s="244"/>
      <c r="W22" s="259"/>
      <c r="X22" s="510"/>
      <c r="Y22" s="259" t="s">
        <v>673</v>
      </c>
      <c r="Z22" s="517">
        <f>SUMIF($E$6:$E$29,Y22,$N$6:$N$29)+SUMIF($E$6:$E$29,Y22,$O$6:$O$29)+SUMIF($E$6:$E$29,Y22,P$6:$P$29)</f>
        <v>0</v>
      </c>
      <c r="AA22" s="510"/>
      <c r="AB22" s="510"/>
      <c r="AC22" s="510"/>
      <c r="AD22" s="510"/>
      <c r="AE22" s="510"/>
      <c r="AF22" s="510"/>
      <c r="AG22" s="510"/>
      <c r="AH22" s="510"/>
      <c r="AI22" s="510"/>
      <c r="AJ22" s="510" t="s">
        <v>357</v>
      </c>
      <c r="AK22" s="510">
        <f>SUMIFS($BO$6:$BO$29,$B$6:$B$29,"&lt;&gt;Timber",$C$6:$C$29,"&lt;&gt;Timber_EPD")</f>
        <v>0</v>
      </c>
      <c r="AL22" s="510"/>
      <c r="AM22" s="510"/>
      <c r="AN22" s="510"/>
      <c r="AO22" s="510"/>
      <c r="AP22" s="510"/>
      <c r="AQ22" s="510"/>
      <c r="AR22" s="510"/>
      <c r="AS22" s="510"/>
      <c r="AT22" s="510"/>
      <c r="AU22" s="510"/>
      <c r="AV22" s="510"/>
      <c r="AW22" s="510"/>
      <c r="AX22" s="510"/>
      <c r="AY22" s="510"/>
      <c r="AZ22" s="510"/>
      <c r="BA22" s="510"/>
      <c r="BB22" s="510"/>
      <c r="BC22" s="510"/>
      <c r="BD22" s="510"/>
      <c r="BE22" s="510"/>
      <c r="BF22" s="510"/>
      <c r="BG22" s="285" t="str">
        <f t="shared" si="10"/>
        <v>ER</v>
      </c>
      <c r="BH22" s="285" t="str">
        <f t="shared" si="11"/>
        <v xml:space="preserve"> -  - </v>
      </c>
      <c r="BI22" s="285" t="str">
        <f t="shared" si="12"/>
        <v>No_Reinforcement</v>
      </c>
      <c r="BJ22" s="246" t="e">
        <f>VLOOKUP(BH22,'Lifecycle Material Data'!$A$5:$G$67,4,FALSE)</f>
        <v>#N/A</v>
      </c>
      <c r="BK22" s="246">
        <f>IFERROR(VLOOKUP(L22,'Custom Data'!$N$16:$P$36,3,FALSE),0)</f>
        <v>0</v>
      </c>
      <c r="BL22" s="246">
        <f t="shared" si="13"/>
        <v>0</v>
      </c>
      <c r="BM22" s="526" t="str">
        <f t="shared" si="33"/>
        <v>ER</v>
      </c>
      <c r="BN22" s="510" t="str">
        <f>IFERROR(VLOOKUP($BH22,'Lifecycle Material Data'!$A$5:$L$67,9,FALSE)*($BM22/1000)+VLOOKUP('Project Info'!$C$15,'Lifecycle Material Data'!$A$5:$L$67,9,FALSE)*($BL22/1000),"")</f>
        <v/>
      </c>
      <c r="BO22" s="513" t="str">
        <f>IFERROR(VLOOKUP($BH22,'Lifecycle Material Data'!$A$5:$L$67,10,FALSE)*($BM22/1000)+VLOOKUP('Project Info'!$C$15,'Lifecycle Material Data'!$A$5:$L$67,10,FALSE)*($BL22/1000),"")</f>
        <v/>
      </c>
      <c r="BP22" s="513" t="str">
        <f t="shared" si="34"/>
        <v/>
      </c>
      <c r="BQ22" s="513" t="str">
        <f>IF($J22='MATERIAL DATA'!$O$5,$K22, IF($J22='MATERIAL DATA'!$O$6,$K22/(1000*'Scheme 2'!$BJ22),""))</f>
        <v/>
      </c>
      <c r="BR22" s="513" t="str">
        <f>IFERROR(((VLOOKUP($BH22,'Lifecycle Material Data'!$A$5:$L$67,6,FALSE))*$BM22/1000+VLOOKUP('Project Info'!$C$15,'Lifecycle Material Data'!$A$5:$L$67,6,FALSE)*$BL22/1000),"")</f>
        <v/>
      </c>
      <c r="BS22" s="510" t="str">
        <f>IFERROR((VLOOKUP($BH22,'Lifecycle Material Data'!$A$5:$L$67,7,FALSE)*$BM22/1000++VLOOKUP('Project Info'!$C$15,'Lifecycle Material Data'!$A$5:$L$67,7,FALSE)*$BL22/1000),"")</f>
        <v/>
      </c>
      <c r="BT22" s="510" t="str">
        <f>IFERROR(VLOOKUP($BH22,'Lifecycle Material Data'!$A$5:$L$67,8,FALSE)*SUM(BR22,BS22,BU22,BV22),"")</f>
        <v/>
      </c>
      <c r="BU22" s="285" t="str">
        <f>IFERROR((VLOOKUP($BH22,'Lifecycle Material Data'!$A$5:$L$67,11,FALSE)*$BM22/1000++VLOOKUP('Project Info'!$C$15,'Lifecycle Material Data'!$A$5:$L$67,11,FALSE)*$BL22/1000),"")</f>
        <v/>
      </c>
      <c r="BV22" s="510">
        <f>IFERROR(IF(OR($B22="Timber",$C22="Timber_EPD"),VLOOKUP($BH22,'LIFECYCLE MATERIAL DATA Master'!$A$10:$N$68,5,FALSE)*$BM22,0),"")/1000</f>
        <v>0</v>
      </c>
      <c r="BW22" s="510" t="str">
        <f>IFERROR((VLOOKUP($BH22,'Lifecycle Material Data'!$A$5:$M$67,12,FALSE)*$BM22/1000++VLOOKUP('Project Info'!$C$15,'Lifecycle Material Data'!$A$5:$L$67,12,FALSE)*$BL22/1000),"")</f>
        <v/>
      </c>
      <c r="BX22" s="510"/>
      <c r="BY22" s="285"/>
      <c r="BZ22" s="285"/>
      <c r="CA22" s="285"/>
      <c r="CB22" s="510">
        <f>IFERROR(1+VLOOKUP($BH22,'Lifecycle Material Data'!$A$5:$L$67,8,FALSE),0)</f>
        <v>0</v>
      </c>
      <c r="CC22" s="244">
        <f t="shared" si="14"/>
        <v>0</v>
      </c>
      <c r="CD22" s="505">
        <f t="shared" si="35"/>
        <v>0</v>
      </c>
      <c r="CE22" s="244">
        <f t="shared" si="15"/>
        <v>1</v>
      </c>
      <c r="CF22" s="245"/>
      <c r="CG22" s="510"/>
      <c r="CH22" s="510">
        <v>0</v>
      </c>
      <c r="CI22" s="510">
        <f t="shared" si="16"/>
        <v>0</v>
      </c>
      <c r="CJ22" s="510">
        <f t="shared" si="16"/>
        <v>0</v>
      </c>
      <c r="CK22" s="510">
        <f t="shared" ref="CK22:CZ27" si="40">IF(CK$5&gt;=DESIGN_LIFE,CJ22,IF(AND(CK$5&gt;0,$CE22&lt;&gt;0),IF(INT((CK$5)/(DESIGN_LIFE/$CE22))=((CK$5)/(DESIGN_LIFE/$CE22)),$CD22+CJ22,CJ22),CJ22))</f>
        <v>0</v>
      </c>
      <c r="CL22" s="510">
        <f t="shared" si="40"/>
        <v>0</v>
      </c>
      <c r="CM22" s="510">
        <f t="shared" si="40"/>
        <v>0</v>
      </c>
      <c r="CN22" s="510">
        <f t="shared" si="40"/>
        <v>0</v>
      </c>
      <c r="CO22" s="510">
        <f t="shared" si="40"/>
        <v>0</v>
      </c>
      <c r="CP22" s="510">
        <f t="shared" si="40"/>
        <v>0</v>
      </c>
      <c r="CQ22" s="510">
        <f t="shared" si="40"/>
        <v>0</v>
      </c>
      <c r="CR22" s="510">
        <f t="shared" si="40"/>
        <v>0</v>
      </c>
      <c r="CS22" s="510">
        <f t="shared" si="40"/>
        <v>0</v>
      </c>
      <c r="CT22" s="510">
        <f t="shared" si="40"/>
        <v>0</v>
      </c>
      <c r="CU22" s="510">
        <f t="shared" si="40"/>
        <v>0</v>
      </c>
      <c r="CV22" s="510">
        <f t="shared" si="40"/>
        <v>0</v>
      </c>
      <c r="CW22" s="510">
        <f t="shared" si="40"/>
        <v>0</v>
      </c>
      <c r="CX22" s="510">
        <f t="shared" si="40"/>
        <v>0</v>
      </c>
      <c r="CY22" s="510">
        <f t="shared" si="40"/>
        <v>0</v>
      </c>
      <c r="CZ22" s="510">
        <f t="shared" si="40"/>
        <v>0</v>
      </c>
      <c r="DA22" s="510">
        <f t="shared" si="36"/>
        <v>0</v>
      </c>
      <c r="DB22" s="510">
        <f t="shared" si="36"/>
        <v>0</v>
      </c>
      <c r="DC22" s="510">
        <f t="shared" si="36"/>
        <v>0</v>
      </c>
      <c r="DD22" s="510">
        <f t="shared" si="36"/>
        <v>0</v>
      </c>
      <c r="DE22" s="510">
        <f t="shared" si="36"/>
        <v>0</v>
      </c>
      <c r="DF22" s="510">
        <f t="shared" si="36"/>
        <v>0</v>
      </c>
      <c r="DG22" s="510">
        <f t="shared" si="36"/>
        <v>0</v>
      </c>
      <c r="DH22" s="510">
        <f t="shared" si="36"/>
        <v>0</v>
      </c>
      <c r="DI22" s="510">
        <f t="shared" si="36"/>
        <v>0</v>
      </c>
      <c r="DJ22" s="510">
        <f t="shared" si="36"/>
        <v>0</v>
      </c>
      <c r="DK22" s="510">
        <f t="shared" si="36"/>
        <v>0</v>
      </c>
      <c r="DL22" s="510">
        <f t="shared" si="36"/>
        <v>0</v>
      </c>
      <c r="DM22" s="510">
        <f t="shared" si="36"/>
        <v>0</v>
      </c>
      <c r="DN22" s="510">
        <f t="shared" si="36"/>
        <v>0</v>
      </c>
      <c r="DO22" s="510">
        <f t="shared" si="36"/>
        <v>0</v>
      </c>
      <c r="DP22" s="510">
        <f t="shared" ref="DP22:EE27" si="41">IF(DP$5&gt;=DESIGN_LIFE,DO22,IF(AND(DP$5&gt;0,$CE22&lt;&gt;0),IF(INT((DP$5)/(DESIGN_LIFE/$CE22))=((DP$5)/(DESIGN_LIFE/$CE22)),$CD22+DO22,DO22),DO22))</f>
        <v>0</v>
      </c>
      <c r="DQ22" s="510">
        <f t="shared" si="41"/>
        <v>0</v>
      </c>
      <c r="DR22" s="510">
        <f t="shared" si="41"/>
        <v>0</v>
      </c>
      <c r="DS22" s="510">
        <f t="shared" si="41"/>
        <v>0</v>
      </c>
      <c r="DT22" s="510">
        <f t="shared" si="41"/>
        <v>0</v>
      </c>
      <c r="DU22" s="510">
        <f t="shared" si="41"/>
        <v>0</v>
      </c>
      <c r="DV22" s="510">
        <f t="shared" si="41"/>
        <v>0</v>
      </c>
      <c r="DW22" s="510">
        <f t="shared" si="41"/>
        <v>0</v>
      </c>
      <c r="DX22" s="510">
        <f t="shared" si="41"/>
        <v>0</v>
      </c>
      <c r="DY22" s="510">
        <f t="shared" si="41"/>
        <v>0</v>
      </c>
      <c r="DZ22" s="510">
        <f t="shared" si="41"/>
        <v>0</v>
      </c>
      <c r="EA22" s="510">
        <f t="shared" si="41"/>
        <v>0</v>
      </c>
      <c r="EB22" s="510">
        <f t="shared" si="41"/>
        <v>0</v>
      </c>
      <c r="EC22" s="510">
        <f t="shared" si="41"/>
        <v>0</v>
      </c>
      <c r="ED22" s="510">
        <f t="shared" si="41"/>
        <v>0</v>
      </c>
      <c r="EE22" s="510">
        <f t="shared" si="41"/>
        <v>0</v>
      </c>
      <c r="EF22" s="510">
        <f t="shared" si="37"/>
        <v>0</v>
      </c>
      <c r="EG22" s="510">
        <f t="shared" si="37"/>
        <v>0</v>
      </c>
      <c r="EH22" s="510">
        <f t="shared" si="37"/>
        <v>0</v>
      </c>
      <c r="EI22" s="510">
        <f t="shared" si="37"/>
        <v>0</v>
      </c>
      <c r="EJ22" s="510">
        <f t="shared" si="37"/>
        <v>0</v>
      </c>
      <c r="EK22" s="510">
        <f t="shared" si="37"/>
        <v>0</v>
      </c>
      <c r="EL22" s="510">
        <f t="shared" si="37"/>
        <v>0</v>
      </c>
      <c r="EM22" s="510">
        <f t="shared" si="37"/>
        <v>0</v>
      </c>
      <c r="EN22" s="510">
        <f t="shared" si="37"/>
        <v>0</v>
      </c>
      <c r="EO22" s="510">
        <f t="shared" si="37"/>
        <v>0</v>
      </c>
      <c r="EP22" s="510">
        <f t="shared" si="37"/>
        <v>0</v>
      </c>
      <c r="EQ22" s="510">
        <f t="shared" si="37"/>
        <v>0</v>
      </c>
      <c r="ER22" s="510">
        <f t="shared" si="37"/>
        <v>0</v>
      </c>
      <c r="ES22" s="510">
        <f t="shared" si="37"/>
        <v>0</v>
      </c>
      <c r="ET22" s="510">
        <f t="shared" si="37"/>
        <v>0</v>
      </c>
      <c r="EU22" s="510">
        <f t="shared" si="37"/>
        <v>0</v>
      </c>
      <c r="EV22" s="510">
        <f t="shared" ref="EV22:FK27" si="42">IF(EV$5&gt;=DESIGN_LIFE,EU22,IF(AND(EV$5&gt;0,$CE22&lt;&gt;0),IF(INT((EV$5)/(DESIGN_LIFE/$CE22))=((EV$5)/(DESIGN_LIFE/$CE22)),$CD22+EU22,EU22),EU22))</f>
        <v>0</v>
      </c>
      <c r="EW22" s="510">
        <f t="shared" si="42"/>
        <v>0</v>
      </c>
      <c r="EX22" s="510">
        <f t="shared" si="42"/>
        <v>0</v>
      </c>
      <c r="EY22" s="510">
        <f t="shared" si="42"/>
        <v>0</v>
      </c>
      <c r="EZ22" s="510">
        <f t="shared" si="42"/>
        <v>0</v>
      </c>
      <c r="FA22" s="510">
        <f t="shared" si="42"/>
        <v>0</v>
      </c>
      <c r="FB22" s="510">
        <f t="shared" si="42"/>
        <v>0</v>
      </c>
      <c r="FC22" s="510">
        <f t="shared" si="42"/>
        <v>0</v>
      </c>
      <c r="FD22" s="510">
        <f t="shared" si="42"/>
        <v>0</v>
      </c>
      <c r="FE22" s="510">
        <f t="shared" si="42"/>
        <v>0</v>
      </c>
      <c r="FF22" s="510">
        <f t="shared" si="42"/>
        <v>0</v>
      </c>
      <c r="FG22" s="510">
        <f t="shared" si="42"/>
        <v>0</v>
      </c>
      <c r="FH22" s="510">
        <f t="shared" si="42"/>
        <v>0</v>
      </c>
      <c r="FI22" s="510">
        <f t="shared" si="42"/>
        <v>0</v>
      </c>
      <c r="FJ22" s="510">
        <f t="shared" si="42"/>
        <v>0</v>
      </c>
      <c r="FK22" s="510">
        <f t="shared" si="42"/>
        <v>0</v>
      </c>
      <c r="FL22" s="510">
        <f t="shared" si="38"/>
        <v>0</v>
      </c>
      <c r="FM22" s="510">
        <f t="shared" si="38"/>
        <v>0</v>
      </c>
      <c r="FN22" s="510">
        <f t="shared" si="38"/>
        <v>0</v>
      </c>
      <c r="FO22" s="510">
        <f t="shared" si="38"/>
        <v>0</v>
      </c>
      <c r="FP22" s="510">
        <f t="shared" si="38"/>
        <v>0</v>
      </c>
      <c r="FQ22" s="510">
        <f t="shared" si="38"/>
        <v>0</v>
      </c>
      <c r="FR22" s="510">
        <f t="shared" si="38"/>
        <v>0</v>
      </c>
      <c r="FS22" s="510">
        <f t="shared" si="38"/>
        <v>0</v>
      </c>
      <c r="FT22" s="510">
        <f t="shared" si="38"/>
        <v>0</v>
      </c>
      <c r="FU22" s="510">
        <f t="shared" si="38"/>
        <v>0</v>
      </c>
      <c r="FV22" s="510">
        <f t="shared" si="38"/>
        <v>0</v>
      </c>
      <c r="FW22" s="510">
        <f t="shared" si="38"/>
        <v>0</v>
      </c>
      <c r="FX22" s="510">
        <f t="shared" si="38"/>
        <v>0</v>
      </c>
      <c r="FY22" s="510">
        <f t="shared" si="38"/>
        <v>0</v>
      </c>
      <c r="FZ22" s="510">
        <f t="shared" si="38"/>
        <v>0</v>
      </c>
      <c r="GA22" s="510">
        <f t="shared" si="38"/>
        <v>0</v>
      </c>
      <c r="GB22" s="510">
        <f t="shared" ref="GB22:GQ27" si="43">IF(GB$5&gt;=DESIGN_LIFE,GA22,IF(AND(GB$5&gt;0,$CE22&lt;&gt;0),IF(INT((GB$5)/(DESIGN_LIFE/$CE22))=((GB$5)/(DESIGN_LIFE/$CE22)),$CD22+GA22,GA22),GA22))</f>
        <v>0</v>
      </c>
      <c r="GC22" s="510">
        <f t="shared" si="43"/>
        <v>0</v>
      </c>
      <c r="GD22" s="510">
        <f t="shared" si="43"/>
        <v>0</v>
      </c>
      <c r="GE22" s="510">
        <f t="shared" si="43"/>
        <v>0</v>
      </c>
      <c r="GF22" s="510">
        <f t="shared" si="43"/>
        <v>0</v>
      </c>
      <c r="GG22" s="510">
        <f t="shared" si="43"/>
        <v>0</v>
      </c>
      <c r="GH22" s="510">
        <f t="shared" si="43"/>
        <v>0</v>
      </c>
      <c r="GI22" s="510">
        <f t="shared" si="43"/>
        <v>0</v>
      </c>
      <c r="GJ22" s="510">
        <f t="shared" si="43"/>
        <v>0</v>
      </c>
      <c r="GK22" s="510">
        <f t="shared" si="43"/>
        <v>0</v>
      </c>
      <c r="GL22" s="510">
        <f t="shared" si="43"/>
        <v>0</v>
      </c>
      <c r="GM22" s="510">
        <f t="shared" si="43"/>
        <v>0</v>
      </c>
      <c r="GN22" s="510">
        <f t="shared" si="43"/>
        <v>0</v>
      </c>
      <c r="GO22" s="510">
        <f t="shared" si="43"/>
        <v>0</v>
      </c>
      <c r="GP22" s="510">
        <f t="shared" si="43"/>
        <v>0</v>
      </c>
      <c r="GQ22" s="510">
        <f t="shared" si="43"/>
        <v>0</v>
      </c>
      <c r="GR22" s="510">
        <f t="shared" si="39"/>
        <v>0</v>
      </c>
      <c r="GS22" s="510">
        <f t="shared" si="39"/>
        <v>0</v>
      </c>
      <c r="GT22" s="510">
        <f t="shared" si="39"/>
        <v>0</v>
      </c>
      <c r="GU22" s="510">
        <f t="shared" si="39"/>
        <v>0</v>
      </c>
      <c r="GV22" s="510">
        <f t="shared" si="39"/>
        <v>0</v>
      </c>
      <c r="GW22" s="510">
        <f t="shared" si="39"/>
        <v>0</v>
      </c>
      <c r="GX22" s="510">
        <f t="shared" si="39"/>
        <v>0</v>
      </c>
      <c r="GY22" s="510">
        <f t="shared" si="39"/>
        <v>0</v>
      </c>
      <c r="GZ22" s="510">
        <f t="shared" si="39"/>
        <v>0</v>
      </c>
      <c r="HA22" s="510">
        <f t="shared" si="39"/>
        <v>0</v>
      </c>
      <c r="HB22" s="244"/>
      <c r="HC22" s="244"/>
      <c r="HD22" s="126"/>
      <c r="HE22" s="126"/>
    </row>
    <row r="23" spans="2:213" ht="20.100000000000001" customHeight="1">
      <c r="B23" s="479"/>
      <c r="C23" s="122"/>
      <c r="D23" s="123"/>
      <c r="E23" s="124"/>
      <c r="F23" s="123"/>
      <c r="G23" s="465">
        <f t="shared" si="9"/>
        <v>60</v>
      </c>
      <c r="H23" s="466" t="s">
        <v>64</v>
      </c>
      <c r="I23" s="464">
        <v>1</v>
      </c>
      <c r="J23" s="123"/>
      <c r="K23" s="97"/>
      <c r="L23" s="480"/>
      <c r="M23" s="188">
        <f t="shared" si="25"/>
        <v>0</v>
      </c>
      <c r="N23" s="189" t="str">
        <f t="shared" si="26"/>
        <v/>
      </c>
      <c r="O23" s="190" t="str">
        <f t="shared" si="27"/>
        <v/>
      </c>
      <c r="P23" s="190" t="str">
        <f t="shared" si="28"/>
        <v/>
      </c>
      <c r="Q23" s="191">
        <f t="shared" si="29"/>
        <v>0</v>
      </c>
      <c r="R23" s="191" t="str">
        <f t="shared" si="30"/>
        <v/>
      </c>
      <c r="S23" s="188" t="str">
        <f t="shared" si="31"/>
        <v/>
      </c>
      <c r="T23" s="192">
        <f t="shared" si="32"/>
        <v>0</v>
      </c>
      <c r="U23" s="366" t="s">
        <v>478</v>
      </c>
      <c r="V23" s="244"/>
      <c r="W23" s="259"/>
      <c r="X23" s="510"/>
      <c r="Y23" s="510"/>
      <c r="Z23" s="517"/>
      <c r="AA23" s="510"/>
      <c r="AB23" s="510"/>
      <c r="AC23" s="510"/>
      <c r="AD23" s="510"/>
      <c r="AE23" s="510"/>
      <c r="AF23" s="510"/>
      <c r="AG23" s="510"/>
      <c r="AH23" s="510"/>
      <c r="AI23" s="510"/>
      <c r="AJ23" s="510"/>
      <c r="AK23" s="510"/>
      <c r="AL23" s="510"/>
      <c r="AM23" s="510"/>
      <c r="AN23" s="510"/>
      <c r="AO23" s="510"/>
      <c r="AP23" s="510"/>
      <c r="AQ23" s="510"/>
      <c r="AR23" s="510"/>
      <c r="AS23" s="510"/>
      <c r="AT23" s="510"/>
      <c r="AU23" s="510"/>
      <c r="AV23" s="510"/>
      <c r="AW23" s="510"/>
      <c r="AX23" s="510"/>
      <c r="AY23" s="510"/>
      <c r="AZ23" s="510"/>
      <c r="BA23" s="510"/>
      <c r="BB23" s="510"/>
      <c r="BC23" s="510"/>
      <c r="BD23" s="510"/>
      <c r="BE23" s="510"/>
      <c r="BF23" s="510"/>
      <c r="BG23" s="285" t="str">
        <f t="shared" si="10"/>
        <v>ER</v>
      </c>
      <c r="BH23" s="285" t="str">
        <f t="shared" si="11"/>
        <v xml:space="preserve"> -  - </v>
      </c>
      <c r="BI23" s="285" t="str">
        <f t="shared" si="12"/>
        <v>No_Reinforcement</v>
      </c>
      <c r="BJ23" s="246" t="e">
        <f>VLOOKUP(BH23,'Lifecycle Material Data'!$A$5:$G$67,4,FALSE)</f>
        <v>#N/A</v>
      </c>
      <c r="BK23" s="246">
        <f>IFERROR(VLOOKUP(L23,'Custom Data'!$N$16:$P$36,3,FALSE),0)</f>
        <v>0</v>
      </c>
      <c r="BL23" s="246">
        <f t="shared" si="13"/>
        <v>0</v>
      </c>
      <c r="BM23" s="526" t="str">
        <f t="shared" si="33"/>
        <v>ER</v>
      </c>
      <c r="BN23" s="510" t="str">
        <f>IFERROR(VLOOKUP($BH23,'Lifecycle Material Data'!$A$5:$L$67,9,FALSE)*($BM23/1000)+VLOOKUP('Project Info'!$C$15,'Lifecycle Material Data'!$A$5:$L$67,9,FALSE)*($BL23/1000),"")</f>
        <v/>
      </c>
      <c r="BO23" s="513" t="str">
        <f>IFERROR(VLOOKUP($BH23,'Lifecycle Material Data'!$A$5:$L$67,10,FALSE)*($BM23/1000)+VLOOKUP('Project Info'!$C$15,'Lifecycle Material Data'!$A$5:$L$67,10,FALSE)*($BL23/1000),"")</f>
        <v/>
      </c>
      <c r="BP23" s="513" t="str">
        <f t="shared" si="34"/>
        <v/>
      </c>
      <c r="BQ23" s="513" t="str">
        <f>IF($J23='MATERIAL DATA'!$O$5,$K23, IF($J23='MATERIAL DATA'!$O$6,$K23/(1000*'Scheme 2'!$BJ23),""))</f>
        <v/>
      </c>
      <c r="BR23" s="513" t="str">
        <f>IFERROR(((VLOOKUP($BH23,'Lifecycle Material Data'!$A$5:$L$67,6,FALSE))*$BM23/1000+VLOOKUP('Project Info'!$C$15,'Lifecycle Material Data'!$A$5:$L$67,6,FALSE)*$BL23/1000),"")</f>
        <v/>
      </c>
      <c r="BS23" s="510" t="str">
        <f>IFERROR((VLOOKUP($BH23,'Lifecycle Material Data'!$A$5:$L$67,7,FALSE)*$BM23/1000++VLOOKUP('Project Info'!$C$15,'Lifecycle Material Data'!$A$5:$L$67,7,FALSE)*$BL23/1000),"")</f>
        <v/>
      </c>
      <c r="BT23" s="510" t="str">
        <f>IFERROR(VLOOKUP($BH23,'Lifecycle Material Data'!$A$5:$L$67,8,FALSE)*SUM(BR23,BS23,BU23,BV23),"")</f>
        <v/>
      </c>
      <c r="BU23" s="285" t="str">
        <f>IFERROR((VLOOKUP($BH23,'Lifecycle Material Data'!$A$5:$L$67,11,FALSE)*$BM23/1000++VLOOKUP('Project Info'!$C$15,'Lifecycle Material Data'!$A$5:$L$67,11,FALSE)*$BL23/1000),"")</f>
        <v/>
      </c>
      <c r="BV23" s="510">
        <f>IFERROR(IF(OR($B23="Timber",$C23="Timber_EPD"),VLOOKUP($BH23,'LIFECYCLE MATERIAL DATA Master'!$A$10:$N$68,5,FALSE)*$BM23,0),"")/1000</f>
        <v>0</v>
      </c>
      <c r="BW23" s="510" t="str">
        <f>IFERROR((VLOOKUP($BH23,'Lifecycle Material Data'!$A$5:$M$67,12,FALSE)*$BM23/1000++VLOOKUP('Project Info'!$C$15,'Lifecycle Material Data'!$A$5:$L$67,12,FALSE)*$BL23/1000),"")</f>
        <v/>
      </c>
      <c r="BX23" s="510"/>
      <c r="BY23" s="285"/>
      <c r="BZ23" s="285"/>
      <c r="CA23" s="285"/>
      <c r="CB23" s="510">
        <f>IFERROR(1+VLOOKUP($BH23,'Lifecycle Material Data'!$A$5:$L$67,8,FALSE),0)</f>
        <v>0</v>
      </c>
      <c r="CC23" s="244">
        <f t="shared" si="14"/>
        <v>0</v>
      </c>
      <c r="CD23" s="505">
        <f t="shared" si="35"/>
        <v>0</v>
      </c>
      <c r="CE23" s="244">
        <f t="shared" si="15"/>
        <v>1</v>
      </c>
      <c r="CF23" s="244"/>
      <c r="CG23" s="510"/>
      <c r="CH23" s="510">
        <v>0</v>
      </c>
      <c r="CI23" s="510">
        <f t="shared" si="16"/>
        <v>0</v>
      </c>
      <c r="CJ23" s="510">
        <f t="shared" si="16"/>
        <v>0</v>
      </c>
      <c r="CK23" s="510">
        <f t="shared" si="40"/>
        <v>0</v>
      </c>
      <c r="CL23" s="510">
        <f t="shared" si="40"/>
        <v>0</v>
      </c>
      <c r="CM23" s="510">
        <f t="shared" si="40"/>
        <v>0</v>
      </c>
      <c r="CN23" s="510">
        <f t="shared" si="40"/>
        <v>0</v>
      </c>
      <c r="CO23" s="510">
        <f t="shared" si="40"/>
        <v>0</v>
      </c>
      <c r="CP23" s="510">
        <f t="shared" si="40"/>
        <v>0</v>
      </c>
      <c r="CQ23" s="510">
        <f t="shared" si="40"/>
        <v>0</v>
      </c>
      <c r="CR23" s="510">
        <f t="shared" si="40"/>
        <v>0</v>
      </c>
      <c r="CS23" s="510">
        <f t="shared" si="40"/>
        <v>0</v>
      </c>
      <c r="CT23" s="510">
        <f t="shared" si="40"/>
        <v>0</v>
      </c>
      <c r="CU23" s="510">
        <f t="shared" si="40"/>
        <v>0</v>
      </c>
      <c r="CV23" s="510">
        <f t="shared" si="40"/>
        <v>0</v>
      </c>
      <c r="CW23" s="510">
        <f t="shared" si="40"/>
        <v>0</v>
      </c>
      <c r="CX23" s="510">
        <f t="shared" si="40"/>
        <v>0</v>
      </c>
      <c r="CY23" s="510">
        <f t="shared" si="40"/>
        <v>0</v>
      </c>
      <c r="CZ23" s="510">
        <f t="shared" si="40"/>
        <v>0</v>
      </c>
      <c r="DA23" s="510">
        <f t="shared" si="36"/>
        <v>0</v>
      </c>
      <c r="DB23" s="510">
        <f t="shared" si="36"/>
        <v>0</v>
      </c>
      <c r="DC23" s="510">
        <f t="shared" si="36"/>
        <v>0</v>
      </c>
      <c r="DD23" s="510">
        <f t="shared" si="36"/>
        <v>0</v>
      </c>
      <c r="DE23" s="510">
        <f t="shared" si="36"/>
        <v>0</v>
      </c>
      <c r="DF23" s="510">
        <f t="shared" si="36"/>
        <v>0</v>
      </c>
      <c r="DG23" s="510">
        <f t="shared" si="36"/>
        <v>0</v>
      </c>
      <c r="DH23" s="510">
        <f t="shared" si="36"/>
        <v>0</v>
      </c>
      <c r="DI23" s="510">
        <f t="shared" si="36"/>
        <v>0</v>
      </c>
      <c r="DJ23" s="510">
        <f t="shared" si="36"/>
        <v>0</v>
      </c>
      <c r="DK23" s="510">
        <f t="shared" si="36"/>
        <v>0</v>
      </c>
      <c r="DL23" s="510">
        <f t="shared" si="36"/>
        <v>0</v>
      </c>
      <c r="DM23" s="510">
        <f t="shared" si="36"/>
        <v>0</v>
      </c>
      <c r="DN23" s="510">
        <f t="shared" si="36"/>
        <v>0</v>
      </c>
      <c r="DO23" s="510">
        <f t="shared" si="36"/>
        <v>0</v>
      </c>
      <c r="DP23" s="510">
        <f t="shared" si="41"/>
        <v>0</v>
      </c>
      <c r="DQ23" s="510">
        <f t="shared" si="41"/>
        <v>0</v>
      </c>
      <c r="DR23" s="510">
        <f t="shared" si="41"/>
        <v>0</v>
      </c>
      <c r="DS23" s="510">
        <f t="shared" si="41"/>
        <v>0</v>
      </c>
      <c r="DT23" s="510">
        <f t="shared" si="41"/>
        <v>0</v>
      </c>
      <c r="DU23" s="510">
        <f t="shared" si="41"/>
        <v>0</v>
      </c>
      <c r="DV23" s="510">
        <f t="shared" si="41"/>
        <v>0</v>
      </c>
      <c r="DW23" s="510">
        <f t="shared" si="41"/>
        <v>0</v>
      </c>
      <c r="DX23" s="510">
        <f t="shared" si="41"/>
        <v>0</v>
      </c>
      <c r="DY23" s="510">
        <f t="shared" si="41"/>
        <v>0</v>
      </c>
      <c r="DZ23" s="510">
        <f t="shared" si="41"/>
        <v>0</v>
      </c>
      <c r="EA23" s="510">
        <f t="shared" si="41"/>
        <v>0</v>
      </c>
      <c r="EB23" s="510">
        <f t="shared" si="41"/>
        <v>0</v>
      </c>
      <c r="EC23" s="510">
        <f t="shared" si="41"/>
        <v>0</v>
      </c>
      <c r="ED23" s="510">
        <f t="shared" si="41"/>
        <v>0</v>
      </c>
      <c r="EE23" s="510">
        <f t="shared" si="41"/>
        <v>0</v>
      </c>
      <c r="EF23" s="510">
        <f t="shared" si="37"/>
        <v>0</v>
      </c>
      <c r="EG23" s="510">
        <f t="shared" si="37"/>
        <v>0</v>
      </c>
      <c r="EH23" s="510">
        <f t="shared" si="37"/>
        <v>0</v>
      </c>
      <c r="EI23" s="510">
        <f t="shared" si="37"/>
        <v>0</v>
      </c>
      <c r="EJ23" s="510">
        <f t="shared" si="37"/>
        <v>0</v>
      </c>
      <c r="EK23" s="510">
        <f t="shared" si="37"/>
        <v>0</v>
      </c>
      <c r="EL23" s="510">
        <f t="shared" si="37"/>
        <v>0</v>
      </c>
      <c r="EM23" s="510">
        <f t="shared" si="37"/>
        <v>0</v>
      </c>
      <c r="EN23" s="510">
        <f t="shared" si="37"/>
        <v>0</v>
      </c>
      <c r="EO23" s="510">
        <f t="shared" si="37"/>
        <v>0</v>
      </c>
      <c r="EP23" s="510">
        <f t="shared" si="37"/>
        <v>0</v>
      </c>
      <c r="EQ23" s="510">
        <f t="shared" si="37"/>
        <v>0</v>
      </c>
      <c r="ER23" s="510">
        <f t="shared" si="37"/>
        <v>0</v>
      </c>
      <c r="ES23" s="510">
        <f t="shared" si="37"/>
        <v>0</v>
      </c>
      <c r="ET23" s="510">
        <f t="shared" si="37"/>
        <v>0</v>
      </c>
      <c r="EU23" s="510">
        <f t="shared" si="37"/>
        <v>0</v>
      </c>
      <c r="EV23" s="510">
        <f t="shared" si="42"/>
        <v>0</v>
      </c>
      <c r="EW23" s="510">
        <f t="shared" si="42"/>
        <v>0</v>
      </c>
      <c r="EX23" s="510">
        <f t="shared" si="42"/>
        <v>0</v>
      </c>
      <c r="EY23" s="510">
        <f t="shared" si="42"/>
        <v>0</v>
      </c>
      <c r="EZ23" s="510">
        <f t="shared" si="42"/>
        <v>0</v>
      </c>
      <c r="FA23" s="510">
        <f t="shared" si="42"/>
        <v>0</v>
      </c>
      <c r="FB23" s="510">
        <f t="shared" si="42"/>
        <v>0</v>
      </c>
      <c r="FC23" s="510">
        <f t="shared" si="42"/>
        <v>0</v>
      </c>
      <c r="FD23" s="510">
        <f t="shared" si="42"/>
        <v>0</v>
      </c>
      <c r="FE23" s="510">
        <f t="shared" si="42"/>
        <v>0</v>
      </c>
      <c r="FF23" s="510">
        <f t="shared" si="42"/>
        <v>0</v>
      </c>
      <c r="FG23" s="510">
        <f t="shared" si="42"/>
        <v>0</v>
      </c>
      <c r="FH23" s="510">
        <f t="shared" si="42"/>
        <v>0</v>
      </c>
      <c r="FI23" s="510">
        <f t="shared" si="42"/>
        <v>0</v>
      </c>
      <c r="FJ23" s="510">
        <f t="shared" si="42"/>
        <v>0</v>
      </c>
      <c r="FK23" s="510">
        <f t="shared" si="42"/>
        <v>0</v>
      </c>
      <c r="FL23" s="510">
        <f t="shared" si="38"/>
        <v>0</v>
      </c>
      <c r="FM23" s="510">
        <f t="shared" si="38"/>
        <v>0</v>
      </c>
      <c r="FN23" s="510">
        <f t="shared" si="38"/>
        <v>0</v>
      </c>
      <c r="FO23" s="510">
        <f t="shared" si="38"/>
        <v>0</v>
      </c>
      <c r="FP23" s="510">
        <f t="shared" si="38"/>
        <v>0</v>
      </c>
      <c r="FQ23" s="510">
        <f t="shared" si="38"/>
        <v>0</v>
      </c>
      <c r="FR23" s="510">
        <f t="shared" si="38"/>
        <v>0</v>
      </c>
      <c r="FS23" s="510">
        <f t="shared" si="38"/>
        <v>0</v>
      </c>
      <c r="FT23" s="510">
        <f t="shared" si="38"/>
        <v>0</v>
      </c>
      <c r="FU23" s="510">
        <f t="shared" si="38"/>
        <v>0</v>
      </c>
      <c r="FV23" s="510">
        <f t="shared" si="38"/>
        <v>0</v>
      </c>
      <c r="FW23" s="510">
        <f t="shared" si="38"/>
        <v>0</v>
      </c>
      <c r="FX23" s="510">
        <f t="shared" si="38"/>
        <v>0</v>
      </c>
      <c r="FY23" s="510">
        <f t="shared" si="38"/>
        <v>0</v>
      </c>
      <c r="FZ23" s="510">
        <f t="shared" si="38"/>
        <v>0</v>
      </c>
      <c r="GA23" s="510">
        <f t="shared" si="38"/>
        <v>0</v>
      </c>
      <c r="GB23" s="510">
        <f t="shared" si="43"/>
        <v>0</v>
      </c>
      <c r="GC23" s="510">
        <f t="shared" si="43"/>
        <v>0</v>
      </c>
      <c r="GD23" s="510">
        <f t="shared" si="43"/>
        <v>0</v>
      </c>
      <c r="GE23" s="510">
        <f t="shared" si="43"/>
        <v>0</v>
      </c>
      <c r="GF23" s="510">
        <f t="shared" si="43"/>
        <v>0</v>
      </c>
      <c r="GG23" s="510">
        <f t="shared" si="43"/>
        <v>0</v>
      </c>
      <c r="GH23" s="510">
        <f t="shared" si="43"/>
        <v>0</v>
      </c>
      <c r="GI23" s="510">
        <f t="shared" si="43"/>
        <v>0</v>
      </c>
      <c r="GJ23" s="510">
        <f t="shared" si="43"/>
        <v>0</v>
      </c>
      <c r="GK23" s="510">
        <f t="shared" si="43"/>
        <v>0</v>
      </c>
      <c r="GL23" s="510">
        <f t="shared" si="43"/>
        <v>0</v>
      </c>
      <c r="GM23" s="510">
        <f t="shared" si="43"/>
        <v>0</v>
      </c>
      <c r="GN23" s="510">
        <f t="shared" si="43"/>
        <v>0</v>
      </c>
      <c r="GO23" s="510">
        <f t="shared" si="43"/>
        <v>0</v>
      </c>
      <c r="GP23" s="510">
        <f t="shared" si="43"/>
        <v>0</v>
      </c>
      <c r="GQ23" s="510">
        <f t="shared" si="43"/>
        <v>0</v>
      </c>
      <c r="GR23" s="510">
        <f t="shared" si="39"/>
        <v>0</v>
      </c>
      <c r="GS23" s="510">
        <f t="shared" si="39"/>
        <v>0</v>
      </c>
      <c r="GT23" s="510">
        <f t="shared" si="39"/>
        <v>0</v>
      </c>
      <c r="GU23" s="510">
        <f t="shared" si="39"/>
        <v>0</v>
      </c>
      <c r="GV23" s="510">
        <f t="shared" si="39"/>
        <v>0</v>
      </c>
      <c r="GW23" s="510">
        <f t="shared" si="39"/>
        <v>0</v>
      </c>
      <c r="GX23" s="510">
        <f t="shared" si="39"/>
        <v>0</v>
      </c>
      <c r="GY23" s="510">
        <f t="shared" si="39"/>
        <v>0</v>
      </c>
      <c r="GZ23" s="510">
        <f t="shared" si="39"/>
        <v>0</v>
      </c>
      <c r="HA23" s="510">
        <f t="shared" si="39"/>
        <v>0</v>
      </c>
      <c r="HB23" s="244"/>
      <c r="HC23" s="244"/>
      <c r="HD23" s="126"/>
      <c r="HE23" s="126"/>
    </row>
    <row r="24" spans="2:213" ht="20.100000000000001" customHeight="1">
      <c r="B24" s="479"/>
      <c r="C24" s="122"/>
      <c r="D24" s="123"/>
      <c r="E24" s="124"/>
      <c r="F24" s="123"/>
      <c r="G24" s="465">
        <f t="shared" si="9"/>
        <v>60</v>
      </c>
      <c r="H24" s="466" t="s">
        <v>64</v>
      </c>
      <c r="I24" s="464">
        <v>1</v>
      </c>
      <c r="J24" s="123"/>
      <c r="K24" s="97"/>
      <c r="L24" s="480"/>
      <c r="M24" s="188">
        <f t="shared" si="25"/>
        <v>0</v>
      </c>
      <c r="N24" s="189" t="str">
        <f t="shared" si="26"/>
        <v/>
      </c>
      <c r="O24" s="190" t="str">
        <f t="shared" si="27"/>
        <v/>
      </c>
      <c r="P24" s="190" t="str">
        <f t="shared" si="28"/>
        <v/>
      </c>
      <c r="Q24" s="191">
        <f t="shared" si="29"/>
        <v>0</v>
      </c>
      <c r="R24" s="191" t="str">
        <f t="shared" si="30"/>
        <v/>
      </c>
      <c r="S24" s="188" t="str">
        <f t="shared" si="31"/>
        <v/>
      </c>
      <c r="T24" s="192">
        <f t="shared" si="32"/>
        <v>0</v>
      </c>
      <c r="U24" s="366" t="s">
        <v>478</v>
      </c>
      <c r="V24" s="244"/>
      <c r="W24" s="259"/>
      <c r="X24" s="510" t="str">
        <f>IF(AND($B24='MATERIAL DATA'!$AK$4,$J24='MATERIAL DATA'!$O$7),  VLOOKUP('Scheme 2'!$D24,'Project Info'!$E$31:$N$42,6,FALSE)*'Scheme 2'!K24/1000,IFERROR((VLOOKUP($BH24,'Lifecycle Material Data'!$A$5:$L$67,7,FALSE))*$BM24/1000+VLOOKUP(IF('Project Info'!$C$15='MATERIAL DATA'!$AP$5,("Steel - Rebar - UK: UK CARES avg EPD"),("Steel - Rebar - Worldwide: world avg")),'Lifecycle Material Data'!$A$5:$L$67,7,FALSE)*$BL24/1000,""))</f>
        <v/>
      </c>
      <c r="Y24" s="510"/>
      <c r="Z24" s="510"/>
      <c r="AA24" s="510"/>
      <c r="AB24" s="510"/>
      <c r="AC24" s="510"/>
      <c r="AD24" s="510"/>
      <c r="AE24" s="510"/>
      <c r="AF24" s="510"/>
      <c r="AG24" s="510"/>
      <c r="AH24" s="510"/>
      <c r="AI24" s="510"/>
      <c r="AJ24" s="510"/>
      <c r="AK24" s="510"/>
      <c r="AL24" s="510"/>
      <c r="AM24" s="510"/>
      <c r="AN24" s="510"/>
      <c r="AO24" s="510"/>
      <c r="AP24" s="510"/>
      <c r="AQ24" s="510"/>
      <c r="AR24" s="510"/>
      <c r="AS24" s="510"/>
      <c r="AT24" s="510"/>
      <c r="AU24" s="510"/>
      <c r="AV24" s="510"/>
      <c r="AW24" s="510"/>
      <c r="AX24" s="510"/>
      <c r="AY24" s="510"/>
      <c r="AZ24" s="510"/>
      <c r="BA24" s="510"/>
      <c r="BB24" s="510"/>
      <c r="BC24" s="510"/>
      <c r="BD24" s="510"/>
      <c r="BE24" s="510"/>
      <c r="BF24" s="510"/>
      <c r="BG24" s="285" t="str">
        <f t="shared" si="10"/>
        <v>ER</v>
      </c>
      <c r="BH24" s="285" t="str">
        <f t="shared" si="11"/>
        <v xml:space="preserve"> -  - </v>
      </c>
      <c r="BI24" s="285" t="str">
        <f t="shared" si="12"/>
        <v>No_Reinforcement</v>
      </c>
      <c r="BJ24" s="246" t="e">
        <f>VLOOKUP(BH24,'Lifecycle Material Data'!$A$5:$G$67,4,FALSE)</f>
        <v>#N/A</v>
      </c>
      <c r="BK24" s="246">
        <f>IFERROR(VLOOKUP(L24,'Custom Data'!$N$16:$P$36,3,FALSE),0)</f>
        <v>0</v>
      </c>
      <c r="BL24" s="246">
        <f t="shared" si="13"/>
        <v>0</v>
      </c>
      <c r="BM24" s="526" t="str">
        <f t="shared" si="33"/>
        <v>ER</v>
      </c>
      <c r="BN24" s="510" t="str">
        <f>IFERROR(VLOOKUP($BH24,'Lifecycle Material Data'!$A$5:$L$67,9,FALSE)*($BM24/1000)+VLOOKUP('Project Info'!$C$15,'Lifecycle Material Data'!$A$5:$L$67,9,FALSE)*($BL24/1000),"")</f>
        <v/>
      </c>
      <c r="BO24" s="513" t="str">
        <f>IFERROR(VLOOKUP($BH24,'Lifecycle Material Data'!$A$5:$L$67,10,FALSE)*($BM24/1000)+VLOOKUP('Project Info'!$C$15,'Lifecycle Material Data'!$A$5:$L$67,10,FALSE)*($BL24/1000),"")</f>
        <v/>
      </c>
      <c r="BP24" s="513" t="str">
        <f t="shared" si="34"/>
        <v/>
      </c>
      <c r="BQ24" s="513" t="str">
        <f>IF($J24='MATERIAL DATA'!$O$5,$K24, IF($J24='MATERIAL DATA'!$O$6,$K24/(1000*'Scheme 2'!$BJ24),""))</f>
        <v/>
      </c>
      <c r="BR24" s="513" t="str">
        <f>IFERROR(((VLOOKUP($BH24,'Lifecycle Material Data'!$A$5:$L$67,6,FALSE))*$BM24/1000+VLOOKUP('Project Info'!$C$15,'Lifecycle Material Data'!$A$5:$L$67,6,FALSE)*$BL24/1000),"")</f>
        <v/>
      </c>
      <c r="BS24" s="510" t="str">
        <f>IFERROR((VLOOKUP($BH24,'Lifecycle Material Data'!$A$5:$L$67,7,FALSE)*$BM24/1000++VLOOKUP('Project Info'!$C$15,'Lifecycle Material Data'!$A$5:$L$67,7,FALSE)*$BL24/1000),"")</f>
        <v/>
      </c>
      <c r="BT24" s="510" t="str">
        <f>IFERROR(VLOOKUP($BH24,'Lifecycle Material Data'!$A$5:$L$67,8,FALSE)*SUM(BR24,BS24,BU24,BV24),"")</f>
        <v/>
      </c>
      <c r="BU24" s="285" t="str">
        <f>IFERROR((VLOOKUP($BH24,'Lifecycle Material Data'!$A$5:$L$67,11,FALSE)*$BM24/1000++VLOOKUP('Project Info'!$C$15,'Lifecycle Material Data'!$A$5:$L$67,11,FALSE)*$BL24/1000),"")</f>
        <v/>
      </c>
      <c r="BV24" s="510">
        <f>IFERROR(IF(OR($B24="Timber",$C24="Timber_EPD"),VLOOKUP($BH24,'LIFECYCLE MATERIAL DATA Master'!$A$10:$N$68,5,FALSE)*$BM24,0),"")/1000</f>
        <v>0</v>
      </c>
      <c r="BW24" s="510" t="str">
        <f>IFERROR((VLOOKUP($BH24,'Lifecycle Material Data'!$A$5:$M$67,12,FALSE)*$BM24/1000++VLOOKUP('Project Info'!$C$15,'Lifecycle Material Data'!$A$5:$L$67,12,FALSE)*$BL24/1000),"")</f>
        <v/>
      </c>
      <c r="BX24" s="510"/>
      <c r="BY24" s="285"/>
      <c r="BZ24" s="285"/>
      <c r="CA24" s="285"/>
      <c r="CB24" s="510">
        <f>IFERROR(1+VLOOKUP($BH24,'Lifecycle Material Data'!$A$5:$L$67,8,FALSE),0)</f>
        <v>0</v>
      </c>
      <c r="CC24" s="244">
        <f t="shared" si="14"/>
        <v>0</v>
      </c>
      <c r="CD24" s="505">
        <f t="shared" si="35"/>
        <v>0</v>
      </c>
      <c r="CE24" s="244">
        <f t="shared" si="15"/>
        <v>1</v>
      </c>
      <c r="CF24" s="244"/>
      <c r="CG24" s="510"/>
      <c r="CH24" s="510">
        <v>0</v>
      </c>
      <c r="CI24" s="510">
        <f t="shared" si="16"/>
        <v>0</v>
      </c>
      <c r="CJ24" s="510">
        <f t="shared" si="16"/>
        <v>0</v>
      </c>
      <c r="CK24" s="510">
        <f t="shared" si="40"/>
        <v>0</v>
      </c>
      <c r="CL24" s="510">
        <f t="shared" si="40"/>
        <v>0</v>
      </c>
      <c r="CM24" s="510">
        <f t="shared" si="40"/>
        <v>0</v>
      </c>
      <c r="CN24" s="510">
        <f t="shared" si="40"/>
        <v>0</v>
      </c>
      <c r="CO24" s="510">
        <f t="shared" si="40"/>
        <v>0</v>
      </c>
      <c r="CP24" s="510">
        <f t="shared" si="40"/>
        <v>0</v>
      </c>
      <c r="CQ24" s="510">
        <f t="shared" si="40"/>
        <v>0</v>
      </c>
      <c r="CR24" s="510">
        <f t="shared" si="40"/>
        <v>0</v>
      </c>
      <c r="CS24" s="510">
        <f t="shared" si="40"/>
        <v>0</v>
      </c>
      <c r="CT24" s="510">
        <f t="shared" si="40"/>
        <v>0</v>
      </c>
      <c r="CU24" s="510">
        <f t="shared" si="40"/>
        <v>0</v>
      </c>
      <c r="CV24" s="510">
        <f t="shared" si="40"/>
        <v>0</v>
      </c>
      <c r="CW24" s="510">
        <f t="shared" si="40"/>
        <v>0</v>
      </c>
      <c r="CX24" s="510">
        <f t="shared" si="40"/>
        <v>0</v>
      </c>
      <c r="CY24" s="510">
        <f t="shared" si="40"/>
        <v>0</v>
      </c>
      <c r="CZ24" s="510">
        <f t="shared" si="40"/>
        <v>0</v>
      </c>
      <c r="DA24" s="510">
        <f t="shared" si="36"/>
        <v>0</v>
      </c>
      <c r="DB24" s="510">
        <f t="shared" si="36"/>
        <v>0</v>
      </c>
      <c r="DC24" s="510">
        <f t="shared" si="36"/>
        <v>0</v>
      </c>
      <c r="DD24" s="510">
        <f t="shared" si="36"/>
        <v>0</v>
      </c>
      <c r="DE24" s="510">
        <f t="shared" si="36"/>
        <v>0</v>
      </c>
      <c r="DF24" s="510">
        <f t="shared" si="36"/>
        <v>0</v>
      </c>
      <c r="DG24" s="510">
        <f t="shared" si="36"/>
        <v>0</v>
      </c>
      <c r="DH24" s="510">
        <f t="shared" si="36"/>
        <v>0</v>
      </c>
      <c r="DI24" s="510">
        <f t="shared" si="36"/>
        <v>0</v>
      </c>
      <c r="DJ24" s="510">
        <f t="shared" si="36"/>
        <v>0</v>
      </c>
      <c r="DK24" s="510">
        <f t="shared" si="36"/>
        <v>0</v>
      </c>
      <c r="DL24" s="510">
        <f t="shared" si="36"/>
        <v>0</v>
      </c>
      <c r="DM24" s="510">
        <f t="shared" si="36"/>
        <v>0</v>
      </c>
      <c r="DN24" s="510">
        <f t="shared" si="36"/>
        <v>0</v>
      </c>
      <c r="DO24" s="510">
        <f t="shared" si="36"/>
        <v>0</v>
      </c>
      <c r="DP24" s="510">
        <f t="shared" si="41"/>
        <v>0</v>
      </c>
      <c r="DQ24" s="510">
        <f t="shared" si="41"/>
        <v>0</v>
      </c>
      <c r="DR24" s="510">
        <f t="shared" si="41"/>
        <v>0</v>
      </c>
      <c r="DS24" s="510">
        <f t="shared" si="41"/>
        <v>0</v>
      </c>
      <c r="DT24" s="510">
        <f t="shared" si="41"/>
        <v>0</v>
      </c>
      <c r="DU24" s="510">
        <f t="shared" si="41"/>
        <v>0</v>
      </c>
      <c r="DV24" s="510">
        <f t="shared" si="41"/>
        <v>0</v>
      </c>
      <c r="DW24" s="510">
        <f t="shared" si="41"/>
        <v>0</v>
      </c>
      <c r="DX24" s="510">
        <f t="shared" si="41"/>
        <v>0</v>
      </c>
      <c r="DY24" s="510">
        <f t="shared" si="41"/>
        <v>0</v>
      </c>
      <c r="DZ24" s="510">
        <f t="shared" si="41"/>
        <v>0</v>
      </c>
      <c r="EA24" s="510">
        <f t="shared" si="41"/>
        <v>0</v>
      </c>
      <c r="EB24" s="510">
        <f t="shared" si="41"/>
        <v>0</v>
      </c>
      <c r="EC24" s="510">
        <f t="shared" si="41"/>
        <v>0</v>
      </c>
      <c r="ED24" s="510">
        <f t="shared" si="41"/>
        <v>0</v>
      </c>
      <c r="EE24" s="510">
        <f t="shared" si="41"/>
        <v>0</v>
      </c>
      <c r="EF24" s="510">
        <f t="shared" si="37"/>
        <v>0</v>
      </c>
      <c r="EG24" s="510">
        <f t="shared" si="37"/>
        <v>0</v>
      </c>
      <c r="EH24" s="510">
        <f t="shared" si="37"/>
        <v>0</v>
      </c>
      <c r="EI24" s="510">
        <f t="shared" si="37"/>
        <v>0</v>
      </c>
      <c r="EJ24" s="510">
        <f t="shared" si="37"/>
        <v>0</v>
      </c>
      <c r="EK24" s="510">
        <f t="shared" si="37"/>
        <v>0</v>
      </c>
      <c r="EL24" s="510">
        <f t="shared" si="37"/>
        <v>0</v>
      </c>
      <c r="EM24" s="510">
        <f t="shared" si="37"/>
        <v>0</v>
      </c>
      <c r="EN24" s="510">
        <f t="shared" si="37"/>
        <v>0</v>
      </c>
      <c r="EO24" s="510">
        <f t="shared" si="37"/>
        <v>0</v>
      </c>
      <c r="EP24" s="510">
        <f t="shared" si="37"/>
        <v>0</v>
      </c>
      <c r="EQ24" s="510">
        <f t="shared" si="37"/>
        <v>0</v>
      </c>
      <c r="ER24" s="510">
        <f t="shared" si="37"/>
        <v>0</v>
      </c>
      <c r="ES24" s="510">
        <f t="shared" si="37"/>
        <v>0</v>
      </c>
      <c r="ET24" s="510">
        <f t="shared" si="37"/>
        <v>0</v>
      </c>
      <c r="EU24" s="510">
        <f t="shared" si="37"/>
        <v>0</v>
      </c>
      <c r="EV24" s="510">
        <f t="shared" si="42"/>
        <v>0</v>
      </c>
      <c r="EW24" s="510">
        <f t="shared" si="42"/>
        <v>0</v>
      </c>
      <c r="EX24" s="510">
        <f t="shared" si="42"/>
        <v>0</v>
      </c>
      <c r="EY24" s="510">
        <f t="shared" si="42"/>
        <v>0</v>
      </c>
      <c r="EZ24" s="510">
        <f t="shared" si="42"/>
        <v>0</v>
      </c>
      <c r="FA24" s="510">
        <f t="shared" si="42"/>
        <v>0</v>
      </c>
      <c r="FB24" s="510">
        <f t="shared" si="42"/>
        <v>0</v>
      </c>
      <c r="FC24" s="510">
        <f t="shared" si="42"/>
        <v>0</v>
      </c>
      <c r="FD24" s="510">
        <f t="shared" si="42"/>
        <v>0</v>
      </c>
      <c r="FE24" s="510">
        <f t="shared" si="42"/>
        <v>0</v>
      </c>
      <c r="FF24" s="510">
        <f t="shared" si="42"/>
        <v>0</v>
      </c>
      <c r="FG24" s="510">
        <f t="shared" si="42"/>
        <v>0</v>
      </c>
      <c r="FH24" s="510">
        <f t="shared" si="42"/>
        <v>0</v>
      </c>
      <c r="FI24" s="510">
        <f t="shared" si="42"/>
        <v>0</v>
      </c>
      <c r="FJ24" s="510">
        <f t="shared" si="42"/>
        <v>0</v>
      </c>
      <c r="FK24" s="510">
        <f t="shared" si="42"/>
        <v>0</v>
      </c>
      <c r="FL24" s="510">
        <f t="shared" si="38"/>
        <v>0</v>
      </c>
      <c r="FM24" s="510">
        <f t="shared" si="38"/>
        <v>0</v>
      </c>
      <c r="FN24" s="510">
        <f t="shared" si="38"/>
        <v>0</v>
      </c>
      <c r="FO24" s="510">
        <f t="shared" si="38"/>
        <v>0</v>
      </c>
      <c r="FP24" s="510">
        <f t="shared" si="38"/>
        <v>0</v>
      </c>
      <c r="FQ24" s="510">
        <f t="shared" si="38"/>
        <v>0</v>
      </c>
      <c r="FR24" s="510">
        <f t="shared" si="38"/>
        <v>0</v>
      </c>
      <c r="FS24" s="510">
        <f t="shared" si="38"/>
        <v>0</v>
      </c>
      <c r="FT24" s="510">
        <f t="shared" si="38"/>
        <v>0</v>
      </c>
      <c r="FU24" s="510">
        <f t="shared" si="38"/>
        <v>0</v>
      </c>
      <c r="FV24" s="510">
        <f t="shared" si="38"/>
        <v>0</v>
      </c>
      <c r="FW24" s="510">
        <f t="shared" si="38"/>
        <v>0</v>
      </c>
      <c r="FX24" s="510">
        <f t="shared" si="38"/>
        <v>0</v>
      </c>
      <c r="FY24" s="510">
        <f t="shared" si="38"/>
        <v>0</v>
      </c>
      <c r="FZ24" s="510">
        <f t="shared" si="38"/>
        <v>0</v>
      </c>
      <c r="GA24" s="510">
        <f t="shared" si="38"/>
        <v>0</v>
      </c>
      <c r="GB24" s="510">
        <f t="shared" si="43"/>
        <v>0</v>
      </c>
      <c r="GC24" s="510">
        <f t="shared" si="43"/>
        <v>0</v>
      </c>
      <c r="GD24" s="510">
        <f t="shared" si="43"/>
        <v>0</v>
      </c>
      <c r="GE24" s="510">
        <f t="shared" si="43"/>
        <v>0</v>
      </c>
      <c r="GF24" s="510">
        <f t="shared" si="43"/>
        <v>0</v>
      </c>
      <c r="GG24" s="510">
        <f t="shared" si="43"/>
        <v>0</v>
      </c>
      <c r="GH24" s="510">
        <f t="shared" si="43"/>
        <v>0</v>
      </c>
      <c r="GI24" s="510">
        <f t="shared" si="43"/>
        <v>0</v>
      </c>
      <c r="GJ24" s="510">
        <f t="shared" si="43"/>
        <v>0</v>
      </c>
      <c r="GK24" s="510">
        <f t="shared" si="43"/>
        <v>0</v>
      </c>
      <c r="GL24" s="510">
        <f t="shared" si="43"/>
        <v>0</v>
      </c>
      <c r="GM24" s="510">
        <f t="shared" si="43"/>
        <v>0</v>
      </c>
      <c r="GN24" s="510">
        <f t="shared" si="43"/>
        <v>0</v>
      </c>
      <c r="GO24" s="510">
        <f t="shared" si="43"/>
        <v>0</v>
      </c>
      <c r="GP24" s="510">
        <f t="shared" si="43"/>
        <v>0</v>
      </c>
      <c r="GQ24" s="510">
        <f t="shared" si="43"/>
        <v>0</v>
      </c>
      <c r="GR24" s="510">
        <f t="shared" si="39"/>
        <v>0</v>
      </c>
      <c r="GS24" s="510">
        <f t="shared" si="39"/>
        <v>0</v>
      </c>
      <c r="GT24" s="510">
        <f t="shared" si="39"/>
        <v>0</v>
      </c>
      <c r="GU24" s="510">
        <f t="shared" si="39"/>
        <v>0</v>
      </c>
      <c r="GV24" s="510">
        <f t="shared" si="39"/>
        <v>0</v>
      </c>
      <c r="GW24" s="510">
        <f t="shared" si="39"/>
        <v>0</v>
      </c>
      <c r="GX24" s="510">
        <f t="shared" si="39"/>
        <v>0</v>
      </c>
      <c r="GY24" s="510">
        <f t="shared" si="39"/>
        <v>0</v>
      </c>
      <c r="GZ24" s="510">
        <f t="shared" si="39"/>
        <v>0</v>
      </c>
      <c r="HA24" s="510">
        <f t="shared" si="39"/>
        <v>0</v>
      </c>
      <c r="HB24" s="244"/>
      <c r="HC24" s="244"/>
      <c r="HD24" s="126"/>
      <c r="HE24" s="126"/>
    </row>
    <row r="25" spans="2:213" ht="20.100000000000001" customHeight="1">
      <c r="B25" s="479"/>
      <c r="C25" s="122"/>
      <c r="D25" s="123"/>
      <c r="E25" s="124"/>
      <c r="F25" s="123"/>
      <c r="G25" s="465">
        <f t="shared" si="9"/>
        <v>60</v>
      </c>
      <c r="H25" s="466" t="s">
        <v>64</v>
      </c>
      <c r="I25" s="464">
        <v>1</v>
      </c>
      <c r="J25" s="123"/>
      <c r="K25" s="97"/>
      <c r="L25" s="480"/>
      <c r="M25" s="188">
        <f t="shared" si="25"/>
        <v>0</v>
      </c>
      <c r="N25" s="189" t="str">
        <f t="shared" si="26"/>
        <v/>
      </c>
      <c r="O25" s="190" t="str">
        <f t="shared" si="27"/>
        <v/>
      </c>
      <c r="P25" s="190" t="str">
        <f t="shared" si="28"/>
        <v/>
      </c>
      <c r="Q25" s="191">
        <f t="shared" si="29"/>
        <v>0</v>
      </c>
      <c r="R25" s="191" t="str">
        <f t="shared" si="30"/>
        <v/>
      </c>
      <c r="S25" s="188" t="str">
        <f t="shared" si="31"/>
        <v/>
      </c>
      <c r="T25" s="192">
        <f t="shared" si="32"/>
        <v>0</v>
      </c>
      <c r="U25" s="366" t="s">
        <v>478</v>
      </c>
      <c r="V25" s="244"/>
      <c r="W25" s="259"/>
      <c r="X25" s="510"/>
      <c r="Y25" s="510"/>
      <c r="Z25" s="510"/>
      <c r="AA25" s="510"/>
      <c r="AB25" s="510"/>
      <c r="AC25" s="510"/>
      <c r="AD25" s="510"/>
      <c r="AE25" s="510"/>
      <c r="AF25" s="510"/>
      <c r="AG25" s="510"/>
      <c r="AH25" s="510"/>
      <c r="AI25" s="510"/>
      <c r="AJ25" s="510"/>
      <c r="AK25" s="510"/>
      <c r="AL25" s="510"/>
      <c r="AM25" s="510"/>
      <c r="AN25" s="510"/>
      <c r="AO25" s="510"/>
      <c r="AP25" s="510"/>
      <c r="AQ25" s="510"/>
      <c r="AR25" s="510"/>
      <c r="AS25" s="510"/>
      <c r="AT25" s="510"/>
      <c r="AU25" s="510"/>
      <c r="AV25" s="510"/>
      <c r="AW25" s="510"/>
      <c r="AX25" s="510"/>
      <c r="AY25" s="510"/>
      <c r="AZ25" s="510"/>
      <c r="BA25" s="510"/>
      <c r="BB25" s="510"/>
      <c r="BC25" s="510"/>
      <c r="BD25" s="510"/>
      <c r="BE25" s="510"/>
      <c r="BF25" s="510"/>
      <c r="BG25" s="285" t="str">
        <f t="shared" si="10"/>
        <v>ER</v>
      </c>
      <c r="BH25" s="285" t="str">
        <f t="shared" si="11"/>
        <v xml:space="preserve"> -  - </v>
      </c>
      <c r="BI25" s="285" t="str">
        <f t="shared" si="12"/>
        <v>No_Reinforcement</v>
      </c>
      <c r="BJ25" s="246" t="e">
        <f>VLOOKUP(BH25,'Lifecycle Material Data'!$A$5:$G$67,4,FALSE)</f>
        <v>#N/A</v>
      </c>
      <c r="BK25" s="246">
        <f>IFERROR(VLOOKUP(L25,'Custom Data'!$N$16:$P$36,3,FALSE),0)</f>
        <v>0</v>
      </c>
      <c r="BL25" s="246">
        <f t="shared" si="13"/>
        <v>0</v>
      </c>
      <c r="BM25" s="526" t="str">
        <f t="shared" si="33"/>
        <v>ER</v>
      </c>
      <c r="BN25" s="510" t="str">
        <f>IFERROR(VLOOKUP($BH25,'Lifecycle Material Data'!$A$5:$L$67,9,FALSE)*($BM25/1000)+VLOOKUP('Project Info'!$C$15,'Lifecycle Material Data'!$A$5:$L$67,9,FALSE)*($BL25/1000),"")</f>
        <v/>
      </c>
      <c r="BO25" s="513" t="str">
        <f>IFERROR(VLOOKUP($BH25,'Lifecycle Material Data'!$A$5:$L$67,10,FALSE)*($BM25/1000)+VLOOKUP('Project Info'!$C$15,'Lifecycle Material Data'!$A$5:$L$67,10,FALSE)*($BL25/1000),"")</f>
        <v/>
      </c>
      <c r="BP25" s="513" t="str">
        <f t="shared" si="34"/>
        <v/>
      </c>
      <c r="BQ25" s="513" t="str">
        <f>IF($J25='MATERIAL DATA'!$O$5,$K25, IF($J25='MATERIAL DATA'!$O$6,$K25/(1000*'Scheme 2'!$BJ25),""))</f>
        <v/>
      </c>
      <c r="BR25" s="513" t="str">
        <f>IFERROR(((VLOOKUP($BH25,'Lifecycle Material Data'!$A$5:$L$67,6,FALSE))*$BM25/1000+VLOOKUP('Project Info'!$C$15,'Lifecycle Material Data'!$A$5:$L$67,6,FALSE)*$BL25/1000),"")</f>
        <v/>
      </c>
      <c r="BS25" s="510" t="str">
        <f>IFERROR((VLOOKUP($BH25,'Lifecycle Material Data'!$A$5:$L$67,7,FALSE)*$BM25/1000++VLOOKUP('Project Info'!$C$15,'Lifecycle Material Data'!$A$5:$L$67,7,FALSE)*$BL25/1000),"")</f>
        <v/>
      </c>
      <c r="BT25" s="510" t="str">
        <f>IFERROR(VLOOKUP($BH25,'Lifecycle Material Data'!$A$5:$L$67,8,FALSE)*SUM(BR25,BS25,BU25,BV25),"")</f>
        <v/>
      </c>
      <c r="BU25" s="285" t="str">
        <f>IFERROR((VLOOKUP($BH25,'Lifecycle Material Data'!$A$5:$L$67,11,FALSE)*$BM25/1000++VLOOKUP('Project Info'!$C$15,'Lifecycle Material Data'!$A$5:$L$67,11,FALSE)*$BL25/1000),"")</f>
        <v/>
      </c>
      <c r="BV25" s="510">
        <f>IFERROR(IF(OR($B25="Timber",$C25="Timber_EPD"),VLOOKUP($BH25,'LIFECYCLE MATERIAL DATA Master'!$A$10:$N$68,5,FALSE)*$BM25,0),"")/1000</f>
        <v>0</v>
      </c>
      <c r="BW25" s="510" t="str">
        <f>IFERROR((VLOOKUP($BH25,'Lifecycle Material Data'!$A$5:$M$67,12,FALSE)*$BM25/1000++VLOOKUP('Project Info'!$C$15,'Lifecycle Material Data'!$A$5:$L$67,12,FALSE)*$BL25/1000),"")</f>
        <v/>
      </c>
      <c r="BX25" s="510"/>
      <c r="BY25" s="285"/>
      <c r="BZ25" s="285"/>
      <c r="CA25" s="285"/>
      <c r="CB25" s="510">
        <f>IFERROR(1+VLOOKUP($BH25,'Lifecycle Material Data'!$A$5:$L$67,8,FALSE),0)</f>
        <v>0</v>
      </c>
      <c r="CC25" s="244">
        <f t="shared" si="14"/>
        <v>0</v>
      </c>
      <c r="CD25" s="505">
        <f t="shared" si="35"/>
        <v>0</v>
      </c>
      <c r="CE25" s="244">
        <f t="shared" si="15"/>
        <v>1</v>
      </c>
      <c r="CF25" s="244"/>
      <c r="CG25" s="510"/>
      <c r="CH25" s="510">
        <v>0</v>
      </c>
      <c r="CI25" s="510">
        <f t="shared" si="16"/>
        <v>0</v>
      </c>
      <c r="CJ25" s="510">
        <f t="shared" si="16"/>
        <v>0</v>
      </c>
      <c r="CK25" s="510">
        <f t="shared" si="40"/>
        <v>0</v>
      </c>
      <c r="CL25" s="510">
        <f t="shared" si="40"/>
        <v>0</v>
      </c>
      <c r="CM25" s="510">
        <f t="shared" si="40"/>
        <v>0</v>
      </c>
      <c r="CN25" s="510">
        <f t="shared" si="40"/>
        <v>0</v>
      </c>
      <c r="CO25" s="510">
        <f t="shared" si="40"/>
        <v>0</v>
      </c>
      <c r="CP25" s="510">
        <f t="shared" si="40"/>
        <v>0</v>
      </c>
      <c r="CQ25" s="510">
        <f t="shared" si="40"/>
        <v>0</v>
      </c>
      <c r="CR25" s="510">
        <f t="shared" si="40"/>
        <v>0</v>
      </c>
      <c r="CS25" s="510">
        <f t="shared" si="40"/>
        <v>0</v>
      </c>
      <c r="CT25" s="510">
        <f t="shared" si="40"/>
        <v>0</v>
      </c>
      <c r="CU25" s="510">
        <f t="shared" si="40"/>
        <v>0</v>
      </c>
      <c r="CV25" s="510">
        <f t="shared" si="40"/>
        <v>0</v>
      </c>
      <c r="CW25" s="510">
        <f t="shared" si="40"/>
        <v>0</v>
      </c>
      <c r="CX25" s="510">
        <f t="shared" si="40"/>
        <v>0</v>
      </c>
      <c r="CY25" s="510">
        <f t="shared" si="40"/>
        <v>0</v>
      </c>
      <c r="CZ25" s="510">
        <f t="shared" si="40"/>
        <v>0</v>
      </c>
      <c r="DA25" s="510">
        <f t="shared" si="36"/>
        <v>0</v>
      </c>
      <c r="DB25" s="510">
        <f t="shared" si="36"/>
        <v>0</v>
      </c>
      <c r="DC25" s="510">
        <f t="shared" si="36"/>
        <v>0</v>
      </c>
      <c r="DD25" s="510">
        <f t="shared" si="36"/>
        <v>0</v>
      </c>
      <c r="DE25" s="510">
        <f t="shared" si="36"/>
        <v>0</v>
      </c>
      <c r="DF25" s="510">
        <f t="shared" si="36"/>
        <v>0</v>
      </c>
      <c r="DG25" s="510">
        <f t="shared" si="36"/>
        <v>0</v>
      </c>
      <c r="DH25" s="510">
        <f t="shared" si="36"/>
        <v>0</v>
      </c>
      <c r="DI25" s="510">
        <f t="shared" si="36"/>
        <v>0</v>
      </c>
      <c r="DJ25" s="510">
        <f t="shared" si="36"/>
        <v>0</v>
      </c>
      <c r="DK25" s="510">
        <f t="shared" si="36"/>
        <v>0</v>
      </c>
      <c r="DL25" s="510">
        <f t="shared" si="36"/>
        <v>0</v>
      </c>
      <c r="DM25" s="510">
        <f t="shared" si="36"/>
        <v>0</v>
      </c>
      <c r="DN25" s="510">
        <f t="shared" si="36"/>
        <v>0</v>
      </c>
      <c r="DO25" s="510">
        <f t="shared" si="36"/>
        <v>0</v>
      </c>
      <c r="DP25" s="510">
        <f t="shared" si="41"/>
        <v>0</v>
      </c>
      <c r="DQ25" s="510">
        <f t="shared" si="41"/>
        <v>0</v>
      </c>
      <c r="DR25" s="510">
        <f t="shared" si="41"/>
        <v>0</v>
      </c>
      <c r="DS25" s="510">
        <f t="shared" si="41"/>
        <v>0</v>
      </c>
      <c r="DT25" s="510">
        <f t="shared" si="41"/>
        <v>0</v>
      </c>
      <c r="DU25" s="510">
        <f t="shared" si="41"/>
        <v>0</v>
      </c>
      <c r="DV25" s="510">
        <f t="shared" si="41"/>
        <v>0</v>
      </c>
      <c r="DW25" s="510">
        <f t="shared" si="41"/>
        <v>0</v>
      </c>
      <c r="DX25" s="510">
        <f t="shared" si="41"/>
        <v>0</v>
      </c>
      <c r="DY25" s="510">
        <f t="shared" si="41"/>
        <v>0</v>
      </c>
      <c r="DZ25" s="510">
        <f t="shared" si="41"/>
        <v>0</v>
      </c>
      <c r="EA25" s="510">
        <f t="shared" si="41"/>
        <v>0</v>
      </c>
      <c r="EB25" s="510">
        <f t="shared" si="41"/>
        <v>0</v>
      </c>
      <c r="EC25" s="510">
        <f t="shared" si="41"/>
        <v>0</v>
      </c>
      <c r="ED25" s="510">
        <f t="shared" si="41"/>
        <v>0</v>
      </c>
      <c r="EE25" s="510">
        <f t="shared" si="41"/>
        <v>0</v>
      </c>
      <c r="EF25" s="510">
        <f t="shared" si="37"/>
        <v>0</v>
      </c>
      <c r="EG25" s="510">
        <f t="shared" si="37"/>
        <v>0</v>
      </c>
      <c r="EH25" s="510">
        <f t="shared" si="37"/>
        <v>0</v>
      </c>
      <c r="EI25" s="510">
        <f t="shared" si="37"/>
        <v>0</v>
      </c>
      <c r="EJ25" s="510">
        <f t="shared" si="37"/>
        <v>0</v>
      </c>
      <c r="EK25" s="510">
        <f t="shared" si="37"/>
        <v>0</v>
      </c>
      <c r="EL25" s="510">
        <f t="shared" si="37"/>
        <v>0</v>
      </c>
      <c r="EM25" s="510">
        <f t="shared" si="37"/>
        <v>0</v>
      </c>
      <c r="EN25" s="510">
        <f t="shared" si="37"/>
        <v>0</v>
      </c>
      <c r="EO25" s="510">
        <f t="shared" si="37"/>
        <v>0</v>
      </c>
      <c r="EP25" s="510">
        <f t="shared" si="37"/>
        <v>0</v>
      </c>
      <c r="EQ25" s="510">
        <f t="shared" si="37"/>
        <v>0</v>
      </c>
      <c r="ER25" s="510">
        <f t="shared" si="37"/>
        <v>0</v>
      </c>
      <c r="ES25" s="510">
        <f t="shared" si="37"/>
        <v>0</v>
      </c>
      <c r="ET25" s="510">
        <f t="shared" si="37"/>
        <v>0</v>
      </c>
      <c r="EU25" s="510">
        <f t="shared" si="37"/>
        <v>0</v>
      </c>
      <c r="EV25" s="510">
        <f t="shared" si="42"/>
        <v>0</v>
      </c>
      <c r="EW25" s="510">
        <f t="shared" si="42"/>
        <v>0</v>
      </c>
      <c r="EX25" s="510">
        <f t="shared" si="42"/>
        <v>0</v>
      </c>
      <c r="EY25" s="510">
        <f t="shared" si="42"/>
        <v>0</v>
      </c>
      <c r="EZ25" s="510">
        <f t="shared" si="42"/>
        <v>0</v>
      </c>
      <c r="FA25" s="510">
        <f t="shared" si="42"/>
        <v>0</v>
      </c>
      <c r="FB25" s="510">
        <f t="shared" si="42"/>
        <v>0</v>
      </c>
      <c r="FC25" s="510">
        <f t="shared" si="42"/>
        <v>0</v>
      </c>
      <c r="FD25" s="510">
        <f t="shared" si="42"/>
        <v>0</v>
      </c>
      <c r="FE25" s="510">
        <f t="shared" si="42"/>
        <v>0</v>
      </c>
      <c r="FF25" s="510">
        <f t="shared" si="42"/>
        <v>0</v>
      </c>
      <c r="FG25" s="510">
        <f t="shared" si="42"/>
        <v>0</v>
      </c>
      <c r="FH25" s="510">
        <f t="shared" si="42"/>
        <v>0</v>
      </c>
      <c r="FI25" s="510">
        <f t="shared" si="42"/>
        <v>0</v>
      </c>
      <c r="FJ25" s="510">
        <f t="shared" si="42"/>
        <v>0</v>
      </c>
      <c r="FK25" s="510">
        <f t="shared" si="42"/>
        <v>0</v>
      </c>
      <c r="FL25" s="510">
        <f t="shared" si="38"/>
        <v>0</v>
      </c>
      <c r="FM25" s="510">
        <f t="shared" si="38"/>
        <v>0</v>
      </c>
      <c r="FN25" s="510">
        <f t="shared" si="38"/>
        <v>0</v>
      </c>
      <c r="FO25" s="510">
        <f t="shared" si="38"/>
        <v>0</v>
      </c>
      <c r="FP25" s="510">
        <f t="shared" si="38"/>
        <v>0</v>
      </c>
      <c r="FQ25" s="510">
        <f t="shared" si="38"/>
        <v>0</v>
      </c>
      <c r="FR25" s="510">
        <f t="shared" si="38"/>
        <v>0</v>
      </c>
      <c r="FS25" s="510">
        <f t="shared" si="38"/>
        <v>0</v>
      </c>
      <c r="FT25" s="510">
        <f t="shared" si="38"/>
        <v>0</v>
      </c>
      <c r="FU25" s="510">
        <f t="shared" si="38"/>
        <v>0</v>
      </c>
      <c r="FV25" s="510">
        <f t="shared" si="38"/>
        <v>0</v>
      </c>
      <c r="FW25" s="510">
        <f t="shared" si="38"/>
        <v>0</v>
      </c>
      <c r="FX25" s="510">
        <f t="shared" si="38"/>
        <v>0</v>
      </c>
      <c r="FY25" s="510">
        <f t="shared" si="38"/>
        <v>0</v>
      </c>
      <c r="FZ25" s="510">
        <f t="shared" si="38"/>
        <v>0</v>
      </c>
      <c r="GA25" s="510">
        <f t="shared" si="38"/>
        <v>0</v>
      </c>
      <c r="GB25" s="510">
        <f t="shared" si="43"/>
        <v>0</v>
      </c>
      <c r="GC25" s="510">
        <f t="shared" si="43"/>
        <v>0</v>
      </c>
      <c r="GD25" s="510">
        <f t="shared" si="43"/>
        <v>0</v>
      </c>
      <c r="GE25" s="510">
        <f t="shared" si="43"/>
        <v>0</v>
      </c>
      <c r="GF25" s="510">
        <f t="shared" si="43"/>
        <v>0</v>
      </c>
      <c r="GG25" s="510">
        <f t="shared" si="43"/>
        <v>0</v>
      </c>
      <c r="GH25" s="510">
        <f t="shared" si="43"/>
        <v>0</v>
      </c>
      <c r="GI25" s="510">
        <f t="shared" si="43"/>
        <v>0</v>
      </c>
      <c r="GJ25" s="510">
        <f t="shared" si="43"/>
        <v>0</v>
      </c>
      <c r="GK25" s="510">
        <f t="shared" si="43"/>
        <v>0</v>
      </c>
      <c r="GL25" s="510">
        <f t="shared" si="43"/>
        <v>0</v>
      </c>
      <c r="GM25" s="510">
        <f t="shared" si="43"/>
        <v>0</v>
      </c>
      <c r="GN25" s="510">
        <f t="shared" si="43"/>
        <v>0</v>
      </c>
      <c r="GO25" s="510">
        <f t="shared" si="43"/>
        <v>0</v>
      </c>
      <c r="GP25" s="510">
        <f t="shared" si="43"/>
        <v>0</v>
      </c>
      <c r="GQ25" s="510">
        <f t="shared" si="43"/>
        <v>0</v>
      </c>
      <c r="GR25" s="510">
        <f t="shared" si="39"/>
        <v>0</v>
      </c>
      <c r="GS25" s="510">
        <f t="shared" si="39"/>
        <v>0</v>
      </c>
      <c r="GT25" s="510">
        <f t="shared" si="39"/>
        <v>0</v>
      </c>
      <c r="GU25" s="510">
        <f t="shared" si="39"/>
        <v>0</v>
      </c>
      <c r="GV25" s="510">
        <f t="shared" si="39"/>
        <v>0</v>
      </c>
      <c r="GW25" s="510">
        <f t="shared" si="39"/>
        <v>0</v>
      </c>
      <c r="GX25" s="510">
        <f t="shared" si="39"/>
        <v>0</v>
      </c>
      <c r="GY25" s="510">
        <f t="shared" si="39"/>
        <v>0</v>
      </c>
      <c r="GZ25" s="510">
        <f t="shared" si="39"/>
        <v>0</v>
      </c>
      <c r="HA25" s="510">
        <f t="shared" si="39"/>
        <v>0</v>
      </c>
      <c r="HB25" s="244"/>
      <c r="HC25" s="244"/>
      <c r="HD25" s="126"/>
      <c r="HE25" s="126"/>
    </row>
    <row r="26" spans="2:213" ht="20.100000000000001" customHeight="1">
      <c r="B26" s="479"/>
      <c r="C26" s="122"/>
      <c r="D26" s="123"/>
      <c r="E26" s="124"/>
      <c r="F26" s="123"/>
      <c r="G26" s="465">
        <f t="shared" si="9"/>
        <v>60</v>
      </c>
      <c r="H26" s="466" t="s">
        <v>64</v>
      </c>
      <c r="I26" s="464">
        <v>1</v>
      </c>
      <c r="J26" s="123"/>
      <c r="K26" s="97"/>
      <c r="L26" s="480"/>
      <c r="M26" s="188">
        <f t="shared" si="25"/>
        <v>0</v>
      </c>
      <c r="N26" s="189" t="str">
        <f t="shared" si="26"/>
        <v/>
      </c>
      <c r="O26" s="190" t="str">
        <f t="shared" si="27"/>
        <v/>
      </c>
      <c r="P26" s="190" t="str">
        <f t="shared" si="28"/>
        <v/>
      </c>
      <c r="Q26" s="191">
        <f t="shared" si="29"/>
        <v>0</v>
      </c>
      <c r="R26" s="191" t="str">
        <f t="shared" si="30"/>
        <v/>
      </c>
      <c r="S26" s="188" t="str">
        <f t="shared" si="31"/>
        <v/>
      </c>
      <c r="T26" s="192">
        <f t="shared" si="32"/>
        <v>0</v>
      </c>
      <c r="U26" s="366" t="s">
        <v>478</v>
      </c>
      <c r="V26" s="244"/>
      <c r="W26" s="259"/>
      <c r="X26" s="510"/>
      <c r="Y26" s="510"/>
      <c r="Z26" s="510"/>
      <c r="AA26" s="510"/>
      <c r="AB26" s="510"/>
      <c r="AC26" s="510"/>
      <c r="AD26" s="516" t="s">
        <v>471</v>
      </c>
      <c r="AE26" s="516" t="s">
        <v>470</v>
      </c>
      <c r="AF26" s="510"/>
      <c r="AG26" s="510"/>
      <c r="AH26" s="516" t="s">
        <v>477</v>
      </c>
      <c r="AI26" s="510"/>
      <c r="AJ26" s="510"/>
      <c r="AK26" s="510"/>
      <c r="AL26" s="510"/>
      <c r="AM26" s="510"/>
      <c r="AN26" s="510"/>
      <c r="AO26" s="510"/>
      <c r="AP26" s="510"/>
      <c r="AQ26" s="510"/>
      <c r="AR26" s="510"/>
      <c r="AS26" s="510"/>
      <c r="AT26" s="510"/>
      <c r="AU26" s="510"/>
      <c r="AV26" s="510"/>
      <c r="AW26" s="510"/>
      <c r="AX26" s="510"/>
      <c r="AY26" s="510"/>
      <c r="AZ26" s="510"/>
      <c r="BA26" s="510"/>
      <c r="BB26" s="510"/>
      <c r="BC26" s="510"/>
      <c r="BD26" s="510"/>
      <c r="BE26" s="510"/>
      <c r="BF26" s="510"/>
      <c r="BG26" s="285" t="str">
        <f t="shared" si="10"/>
        <v>ER</v>
      </c>
      <c r="BH26" s="285" t="str">
        <f t="shared" si="11"/>
        <v xml:space="preserve"> -  - </v>
      </c>
      <c r="BI26" s="285" t="str">
        <f t="shared" si="12"/>
        <v>No_Reinforcement</v>
      </c>
      <c r="BJ26" s="246" t="e">
        <f>VLOOKUP(BH26,'Lifecycle Material Data'!$A$5:$G$67,4,FALSE)</f>
        <v>#N/A</v>
      </c>
      <c r="BK26" s="246">
        <f>IFERROR(VLOOKUP(L26,'Custom Data'!$N$16:$P$36,3,FALSE),0)</f>
        <v>0</v>
      </c>
      <c r="BL26" s="246">
        <f t="shared" si="13"/>
        <v>0</v>
      </c>
      <c r="BM26" s="526" t="str">
        <f t="shared" si="33"/>
        <v>ER</v>
      </c>
      <c r="BN26" s="510" t="str">
        <f>IFERROR(VLOOKUP($BH26,'Lifecycle Material Data'!$A$5:$L$67,9,FALSE)*($BM26/1000)+VLOOKUP('Project Info'!$C$15,'Lifecycle Material Data'!$A$5:$L$67,9,FALSE)*($BL26/1000),"")</f>
        <v/>
      </c>
      <c r="BO26" s="513" t="str">
        <f>IFERROR(VLOOKUP($BH26,'Lifecycle Material Data'!$A$5:$L$67,10,FALSE)*($BM26/1000)+VLOOKUP('Project Info'!$C$15,'Lifecycle Material Data'!$A$5:$L$67,10,FALSE)*($BL26/1000),"")</f>
        <v/>
      </c>
      <c r="BP26" s="513" t="str">
        <f t="shared" si="34"/>
        <v/>
      </c>
      <c r="BQ26" s="513" t="str">
        <f>IF($J26='MATERIAL DATA'!$O$5,$K26, IF($J26='MATERIAL DATA'!$O$6,$K26/(1000*'Scheme 2'!$BJ26),""))</f>
        <v/>
      </c>
      <c r="BR26" s="513" t="str">
        <f>IFERROR(((VLOOKUP($BH26,'Lifecycle Material Data'!$A$5:$L$67,6,FALSE))*$BM26/1000+VLOOKUP('Project Info'!$C$15,'Lifecycle Material Data'!$A$5:$L$67,6,FALSE)*$BL26/1000),"")</f>
        <v/>
      </c>
      <c r="BS26" s="510" t="str">
        <f>IFERROR((VLOOKUP($BH26,'Lifecycle Material Data'!$A$5:$L$67,7,FALSE)*$BM26/1000++VLOOKUP('Project Info'!$C$15,'Lifecycle Material Data'!$A$5:$L$67,7,FALSE)*$BL26/1000),"")</f>
        <v/>
      </c>
      <c r="BT26" s="510" t="str">
        <f>IFERROR(VLOOKUP($BH26,'Lifecycle Material Data'!$A$5:$L$67,8,FALSE)*SUM(BR26,BS26,BU26,BV26),"")</f>
        <v/>
      </c>
      <c r="BU26" s="285" t="str">
        <f>IFERROR((VLOOKUP($BH26,'Lifecycle Material Data'!$A$5:$L$67,11,FALSE)*$BM26/1000++VLOOKUP('Project Info'!$C$15,'Lifecycle Material Data'!$A$5:$L$67,11,FALSE)*$BL26/1000),"")</f>
        <v/>
      </c>
      <c r="BV26" s="510">
        <f>IFERROR(IF(OR($B26="Timber",$C26="Timber_EPD"),VLOOKUP($BH26,'LIFECYCLE MATERIAL DATA Master'!$A$10:$N$68,5,FALSE)*$BM26,0),"")/1000</f>
        <v>0</v>
      </c>
      <c r="BW26" s="510" t="str">
        <f>IFERROR((VLOOKUP($BH26,'Lifecycle Material Data'!$A$5:$M$67,12,FALSE)*$BM26/1000++VLOOKUP('Project Info'!$C$15,'Lifecycle Material Data'!$A$5:$L$67,12,FALSE)*$BL26/1000),"")</f>
        <v/>
      </c>
      <c r="BX26" s="510"/>
      <c r="BY26" s="285"/>
      <c r="BZ26" s="285"/>
      <c r="CA26" s="285"/>
      <c r="CB26" s="510">
        <f>IFERROR(1+VLOOKUP($BH26,'Lifecycle Material Data'!$A$5:$L$67,8,FALSE),0)</f>
        <v>0</v>
      </c>
      <c r="CC26" s="244">
        <f t="shared" si="14"/>
        <v>0</v>
      </c>
      <c r="CD26" s="505">
        <f t="shared" si="35"/>
        <v>0</v>
      </c>
      <c r="CE26" s="244">
        <f t="shared" si="15"/>
        <v>1</v>
      </c>
      <c r="CF26" s="244"/>
      <c r="CG26" s="510"/>
      <c r="CH26" s="510">
        <v>0</v>
      </c>
      <c r="CI26" s="510">
        <f t="shared" si="16"/>
        <v>0</v>
      </c>
      <c r="CJ26" s="510">
        <f t="shared" si="16"/>
        <v>0</v>
      </c>
      <c r="CK26" s="510">
        <f t="shared" si="40"/>
        <v>0</v>
      </c>
      <c r="CL26" s="510">
        <f t="shared" si="40"/>
        <v>0</v>
      </c>
      <c r="CM26" s="510">
        <f t="shared" si="40"/>
        <v>0</v>
      </c>
      <c r="CN26" s="510">
        <f t="shared" si="40"/>
        <v>0</v>
      </c>
      <c r="CO26" s="510">
        <f t="shared" si="40"/>
        <v>0</v>
      </c>
      <c r="CP26" s="510">
        <f t="shared" si="40"/>
        <v>0</v>
      </c>
      <c r="CQ26" s="510">
        <f t="shared" si="40"/>
        <v>0</v>
      </c>
      <c r="CR26" s="510">
        <f t="shared" si="40"/>
        <v>0</v>
      </c>
      <c r="CS26" s="510">
        <f t="shared" si="40"/>
        <v>0</v>
      </c>
      <c r="CT26" s="510">
        <f t="shared" si="40"/>
        <v>0</v>
      </c>
      <c r="CU26" s="510">
        <f t="shared" si="40"/>
        <v>0</v>
      </c>
      <c r="CV26" s="510">
        <f t="shared" si="40"/>
        <v>0</v>
      </c>
      <c r="CW26" s="510">
        <f t="shared" si="40"/>
        <v>0</v>
      </c>
      <c r="CX26" s="510">
        <f t="shared" si="40"/>
        <v>0</v>
      </c>
      <c r="CY26" s="510">
        <f t="shared" si="40"/>
        <v>0</v>
      </c>
      <c r="CZ26" s="510">
        <f t="shared" si="40"/>
        <v>0</v>
      </c>
      <c r="DA26" s="510">
        <f t="shared" si="36"/>
        <v>0</v>
      </c>
      <c r="DB26" s="510">
        <f t="shared" si="36"/>
        <v>0</v>
      </c>
      <c r="DC26" s="510">
        <f t="shared" si="36"/>
        <v>0</v>
      </c>
      <c r="DD26" s="510">
        <f t="shared" si="36"/>
        <v>0</v>
      </c>
      <c r="DE26" s="510">
        <f t="shared" si="36"/>
        <v>0</v>
      </c>
      <c r="DF26" s="510">
        <f t="shared" si="36"/>
        <v>0</v>
      </c>
      <c r="DG26" s="510">
        <f t="shared" si="36"/>
        <v>0</v>
      </c>
      <c r="DH26" s="510">
        <f t="shared" si="36"/>
        <v>0</v>
      </c>
      <c r="DI26" s="510">
        <f t="shared" si="36"/>
        <v>0</v>
      </c>
      <c r="DJ26" s="510">
        <f t="shared" si="36"/>
        <v>0</v>
      </c>
      <c r="DK26" s="510">
        <f t="shared" si="36"/>
        <v>0</v>
      </c>
      <c r="DL26" s="510">
        <f t="shared" si="36"/>
        <v>0</v>
      </c>
      <c r="DM26" s="510">
        <f t="shared" si="36"/>
        <v>0</v>
      </c>
      <c r="DN26" s="510">
        <f t="shared" si="36"/>
        <v>0</v>
      </c>
      <c r="DO26" s="510">
        <f t="shared" si="36"/>
        <v>0</v>
      </c>
      <c r="DP26" s="510">
        <f t="shared" si="41"/>
        <v>0</v>
      </c>
      <c r="DQ26" s="510">
        <f t="shared" si="41"/>
        <v>0</v>
      </c>
      <c r="DR26" s="510">
        <f t="shared" si="41"/>
        <v>0</v>
      </c>
      <c r="DS26" s="510">
        <f t="shared" si="41"/>
        <v>0</v>
      </c>
      <c r="DT26" s="510">
        <f t="shared" si="41"/>
        <v>0</v>
      </c>
      <c r="DU26" s="510">
        <f t="shared" si="41"/>
        <v>0</v>
      </c>
      <c r="DV26" s="510">
        <f t="shared" si="41"/>
        <v>0</v>
      </c>
      <c r="DW26" s="510">
        <f t="shared" si="41"/>
        <v>0</v>
      </c>
      <c r="DX26" s="510">
        <f t="shared" si="41"/>
        <v>0</v>
      </c>
      <c r="DY26" s="510">
        <f t="shared" si="41"/>
        <v>0</v>
      </c>
      <c r="DZ26" s="510">
        <f t="shared" si="41"/>
        <v>0</v>
      </c>
      <c r="EA26" s="510">
        <f t="shared" si="41"/>
        <v>0</v>
      </c>
      <c r="EB26" s="510">
        <f t="shared" si="41"/>
        <v>0</v>
      </c>
      <c r="EC26" s="510">
        <f t="shared" si="41"/>
        <v>0</v>
      </c>
      <c r="ED26" s="510">
        <f t="shared" si="41"/>
        <v>0</v>
      </c>
      <c r="EE26" s="510">
        <f t="shared" si="41"/>
        <v>0</v>
      </c>
      <c r="EF26" s="510">
        <f t="shared" si="37"/>
        <v>0</v>
      </c>
      <c r="EG26" s="510">
        <f t="shared" si="37"/>
        <v>0</v>
      </c>
      <c r="EH26" s="510">
        <f t="shared" si="37"/>
        <v>0</v>
      </c>
      <c r="EI26" s="510">
        <f t="shared" si="37"/>
        <v>0</v>
      </c>
      <c r="EJ26" s="510">
        <f t="shared" si="37"/>
        <v>0</v>
      </c>
      <c r="EK26" s="510">
        <f t="shared" si="37"/>
        <v>0</v>
      </c>
      <c r="EL26" s="510">
        <f t="shared" si="37"/>
        <v>0</v>
      </c>
      <c r="EM26" s="510">
        <f t="shared" si="37"/>
        <v>0</v>
      </c>
      <c r="EN26" s="510">
        <f t="shared" si="37"/>
        <v>0</v>
      </c>
      <c r="EO26" s="510">
        <f t="shared" si="37"/>
        <v>0</v>
      </c>
      <c r="EP26" s="510">
        <f t="shared" si="37"/>
        <v>0</v>
      </c>
      <c r="EQ26" s="510">
        <f t="shared" si="37"/>
        <v>0</v>
      </c>
      <c r="ER26" s="510">
        <f t="shared" si="37"/>
        <v>0</v>
      </c>
      <c r="ES26" s="510">
        <f t="shared" si="37"/>
        <v>0</v>
      </c>
      <c r="ET26" s="510">
        <f t="shared" si="37"/>
        <v>0</v>
      </c>
      <c r="EU26" s="510">
        <f t="shared" si="37"/>
        <v>0</v>
      </c>
      <c r="EV26" s="510">
        <f t="shared" si="42"/>
        <v>0</v>
      </c>
      <c r="EW26" s="510">
        <f t="shared" si="42"/>
        <v>0</v>
      </c>
      <c r="EX26" s="510">
        <f t="shared" si="42"/>
        <v>0</v>
      </c>
      <c r="EY26" s="510">
        <f t="shared" si="42"/>
        <v>0</v>
      </c>
      <c r="EZ26" s="510">
        <f t="shared" si="42"/>
        <v>0</v>
      </c>
      <c r="FA26" s="510">
        <f t="shared" si="42"/>
        <v>0</v>
      </c>
      <c r="FB26" s="510">
        <f t="shared" si="42"/>
        <v>0</v>
      </c>
      <c r="FC26" s="510">
        <f t="shared" si="42"/>
        <v>0</v>
      </c>
      <c r="FD26" s="510">
        <f t="shared" si="42"/>
        <v>0</v>
      </c>
      <c r="FE26" s="510">
        <f t="shared" si="42"/>
        <v>0</v>
      </c>
      <c r="FF26" s="510">
        <f t="shared" si="42"/>
        <v>0</v>
      </c>
      <c r="FG26" s="510">
        <f t="shared" si="42"/>
        <v>0</v>
      </c>
      <c r="FH26" s="510">
        <f t="shared" si="42"/>
        <v>0</v>
      </c>
      <c r="FI26" s="510">
        <f t="shared" si="42"/>
        <v>0</v>
      </c>
      <c r="FJ26" s="510">
        <f t="shared" si="42"/>
        <v>0</v>
      </c>
      <c r="FK26" s="510">
        <f t="shared" si="42"/>
        <v>0</v>
      </c>
      <c r="FL26" s="510">
        <f t="shared" si="38"/>
        <v>0</v>
      </c>
      <c r="FM26" s="510">
        <f t="shared" si="38"/>
        <v>0</v>
      </c>
      <c r="FN26" s="510">
        <f t="shared" si="38"/>
        <v>0</v>
      </c>
      <c r="FO26" s="510">
        <f t="shared" si="38"/>
        <v>0</v>
      </c>
      <c r="FP26" s="510">
        <f t="shared" si="38"/>
        <v>0</v>
      </c>
      <c r="FQ26" s="510">
        <f t="shared" si="38"/>
        <v>0</v>
      </c>
      <c r="FR26" s="510">
        <f t="shared" si="38"/>
        <v>0</v>
      </c>
      <c r="FS26" s="510">
        <f t="shared" si="38"/>
        <v>0</v>
      </c>
      <c r="FT26" s="510">
        <f t="shared" si="38"/>
        <v>0</v>
      </c>
      <c r="FU26" s="510">
        <f t="shared" si="38"/>
        <v>0</v>
      </c>
      <c r="FV26" s="510">
        <f t="shared" si="38"/>
        <v>0</v>
      </c>
      <c r="FW26" s="510">
        <f t="shared" si="38"/>
        <v>0</v>
      </c>
      <c r="FX26" s="510">
        <f t="shared" si="38"/>
        <v>0</v>
      </c>
      <c r="FY26" s="510">
        <f t="shared" si="38"/>
        <v>0</v>
      </c>
      <c r="FZ26" s="510">
        <f t="shared" si="38"/>
        <v>0</v>
      </c>
      <c r="GA26" s="510">
        <f t="shared" si="38"/>
        <v>0</v>
      </c>
      <c r="GB26" s="510">
        <f t="shared" si="43"/>
        <v>0</v>
      </c>
      <c r="GC26" s="510">
        <f t="shared" si="43"/>
        <v>0</v>
      </c>
      <c r="GD26" s="510">
        <f t="shared" si="43"/>
        <v>0</v>
      </c>
      <c r="GE26" s="510">
        <f t="shared" si="43"/>
        <v>0</v>
      </c>
      <c r="GF26" s="510">
        <f t="shared" si="43"/>
        <v>0</v>
      </c>
      <c r="GG26" s="510">
        <f t="shared" si="43"/>
        <v>0</v>
      </c>
      <c r="GH26" s="510">
        <f t="shared" si="43"/>
        <v>0</v>
      </c>
      <c r="GI26" s="510">
        <f t="shared" si="43"/>
        <v>0</v>
      </c>
      <c r="GJ26" s="510">
        <f t="shared" si="43"/>
        <v>0</v>
      </c>
      <c r="GK26" s="510">
        <f t="shared" si="43"/>
        <v>0</v>
      </c>
      <c r="GL26" s="510">
        <f t="shared" si="43"/>
        <v>0</v>
      </c>
      <c r="GM26" s="510">
        <f t="shared" si="43"/>
        <v>0</v>
      </c>
      <c r="GN26" s="510">
        <f t="shared" si="43"/>
        <v>0</v>
      </c>
      <c r="GO26" s="510">
        <f t="shared" si="43"/>
        <v>0</v>
      </c>
      <c r="GP26" s="510">
        <f t="shared" si="43"/>
        <v>0</v>
      </c>
      <c r="GQ26" s="510">
        <f t="shared" si="43"/>
        <v>0</v>
      </c>
      <c r="GR26" s="510">
        <f t="shared" si="39"/>
        <v>0</v>
      </c>
      <c r="GS26" s="510">
        <f t="shared" si="39"/>
        <v>0</v>
      </c>
      <c r="GT26" s="510">
        <f t="shared" si="39"/>
        <v>0</v>
      </c>
      <c r="GU26" s="510">
        <f t="shared" si="39"/>
        <v>0</v>
      </c>
      <c r="GV26" s="510">
        <f t="shared" si="39"/>
        <v>0</v>
      </c>
      <c r="GW26" s="510">
        <f t="shared" si="39"/>
        <v>0</v>
      </c>
      <c r="GX26" s="510">
        <f t="shared" si="39"/>
        <v>0</v>
      </c>
      <c r="GY26" s="510">
        <f t="shared" si="39"/>
        <v>0</v>
      </c>
      <c r="GZ26" s="510">
        <f t="shared" si="39"/>
        <v>0</v>
      </c>
      <c r="HA26" s="510">
        <f t="shared" si="39"/>
        <v>0</v>
      </c>
      <c r="HB26" s="244"/>
      <c r="HC26" s="244"/>
      <c r="HD26" s="126"/>
      <c r="HE26" s="126"/>
    </row>
    <row r="27" spans="2:213" ht="20.100000000000001" customHeight="1">
      <c r="B27" s="479"/>
      <c r="C27" s="122"/>
      <c r="D27" s="123"/>
      <c r="E27" s="124"/>
      <c r="F27" s="123"/>
      <c r="G27" s="465">
        <f t="shared" si="9"/>
        <v>60</v>
      </c>
      <c r="H27" s="466" t="s">
        <v>64</v>
      </c>
      <c r="I27" s="464">
        <v>1</v>
      </c>
      <c r="J27" s="123"/>
      <c r="K27" s="97"/>
      <c r="L27" s="480"/>
      <c r="M27" s="188">
        <f t="shared" si="25"/>
        <v>0</v>
      </c>
      <c r="N27" s="189" t="str">
        <f t="shared" si="26"/>
        <v/>
      </c>
      <c r="O27" s="190" t="str">
        <f t="shared" si="27"/>
        <v/>
      </c>
      <c r="P27" s="190" t="str">
        <f t="shared" si="28"/>
        <v/>
      </c>
      <c r="Q27" s="191">
        <f t="shared" si="29"/>
        <v>0</v>
      </c>
      <c r="R27" s="191" t="str">
        <f t="shared" si="30"/>
        <v/>
      </c>
      <c r="S27" s="188" t="str">
        <f t="shared" si="31"/>
        <v/>
      </c>
      <c r="T27" s="192">
        <f t="shared" si="32"/>
        <v>0</v>
      </c>
      <c r="U27" s="366" t="s">
        <v>478</v>
      </c>
      <c r="V27" s="244"/>
      <c r="W27" s="259"/>
      <c r="X27" s="510" t="str">
        <f>IF(AND($B27='MATERIAL DATA'!$AK$4,$J27='MATERIAL DATA'!$O$7),  VLOOKUP('Scheme 2'!$D27,'Project Info'!$E$31:$N$42,7,FALSE)*'Scheme 2'!K27/1000,IFERROR((VLOOKUP($BH27,'Lifecycle Material Data'!$A$5:$L$67,7,FALSE))*$BM27/1000+VLOOKUP(IF('Project Info'!$C$15='MATERIAL DATA'!$AP$5,("Steel - Rebar - UK: UK CARES avg EPD"),("Steel - Rebar - Worldwide: world avg")),'Lifecycle Material Data'!$A$5:$L$67,7,FALSE)*$BL27/1000,""))</f>
        <v/>
      </c>
      <c r="Y27" s="510"/>
      <c r="Z27" s="510"/>
      <c r="AA27" s="510"/>
      <c r="AB27" s="510"/>
      <c r="AC27" s="510" t="s">
        <v>253</v>
      </c>
      <c r="AD27" s="527" t="e">
        <f>$G$32*GIA/850</f>
        <v>#DIV/0!</v>
      </c>
      <c r="AE27" s="510">
        <v>850</v>
      </c>
      <c r="AF27" s="510"/>
      <c r="AG27" s="510"/>
      <c r="AH27" s="532" t="str">
        <f>_xlfn.CONCAT('Scheme 2'!$F$3:$J$3, " - Element emission breakdown 
[tCO2e]")</f>
        <v>Scheme 2 - Element emission breakdown 
[tCO2e]</v>
      </c>
      <c r="AI27" s="510"/>
      <c r="AJ27" s="510"/>
      <c r="AK27" s="510"/>
      <c r="AL27" s="510"/>
      <c r="AM27" s="510"/>
      <c r="AN27" s="510"/>
      <c r="AO27" s="510"/>
      <c r="AP27" s="510"/>
      <c r="AQ27" s="510"/>
      <c r="AR27" s="510"/>
      <c r="AS27" s="510"/>
      <c r="AT27" s="510"/>
      <c r="AU27" s="510"/>
      <c r="AV27" s="510"/>
      <c r="AW27" s="510"/>
      <c r="AX27" s="510"/>
      <c r="AY27" s="510"/>
      <c r="AZ27" s="510"/>
      <c r="BA27" s="510"/>
      <c r="BB27" s="510"/>
      <c r="BC27" s="510"/>
      <c r="BD27" s="510"/>
      <c r="BE27" s="510"/>
      <c r="BF27" s="510"/>
      <c r="BG27" s="285" t="str">
        <f t="shared" si="10"/>
        <v>ER</v>
      </c>
      <c r="BH27" s="285" t="str">
        <f t="shared" si="11"/>
        <v xml:space="preserve"> -  - </v>
      </c>
      <c r="BI27" s="285" t="str">
        <f t="shared" si="12"/>
        <v>No_Reinforcement</v>
      </c>
      <c r="BJ27" s="246" t="e">
        <f>VLOOKUP(BH27,'Lifecycle Material Data'!$A$5:$G$67,4,FALSE)</f>
        <v>#N/A</v>
      </c>
      <c r="BK27" s="246">
        <f>IFERROR(VLOOKUP(L27,'Custom Data'!$N$16:$P$36,3,FALSE),0)</f>
        <v>0</v>
      </c>
      <c r="BL27" s="246">
        <f t="shared" si="13"/>
        <v>0</v>
      </c>
      <c r="BM27" s="526" t="str">
        <f t="shared" si="33"/>
        <v>ER</v>
      </c>
      <c r="BN27" s="510" t="str">
        <f>IFERROR(VLOOKUP($BH27,'Lifecycle Material Data'!$A$5:$L$67,9,FALSE)*($BM27/1000)+VLOOKUP('Project Info'!$C$15,'Lifecycle Material Data'!$A$5:$L$67,9,FALSE)*($BL27/1000),"")</f>
        <v/>
      </c>
      <c r="BO27" s="513" t="str">
        <f>IFERROR(VLOOKUP($BH27,'Lifecycle Material Data'!$A$5:$L$67,10,FALSE)*($BM27/1000)+VLOOKUP('Project Info'!$C$15,'Lifecycle Material Data'!$A$5:$L$67,10,FALSE)*($BL27/1000),"")</f>
        <v/>
      </c>
      <c r="BP27" s="513" t="str">
        <f t="shared" si="34"/>
        <v/>
      </c>
      <c r="BQ27" s="513" t="str">
        <f>IF($J27='MATERIAL DATA'!$O$5,$K27, IF($J27='MATERIAL DATA'!$O$6,$K27/(1000*'Scheme 2'!$BJ27),""))</f>
        <v/>
      </c>
      <c r="BR27" s="513" t="str">
        <f>IFERROR(((VLOOKUP($BH27,'Lifecycle Material Data'!$A$5:$L$67,6,FALSE))*$BM27/1000+VLOOKUP('Project Info'!$C$15,'Lifecycle Material Data'!$A$5:$L$67,6,FALSE)*$BL27/1000),"")</f>
        <v/>
      </c>
      <c r="BS27" s="510" t="str">
        <f>IFERROR((VLOOKUP($BH27,'Lifecycle Material Data'!$A$5:$L$67,7,FALSE)*$BM27/1000++VLOOKUP('Project Info'!$C$15,'Lifecycle Material Data'!$A$5:$L$67,7,FALSE)*$BL27/1000),"")</f>
        <v/>
      </c>
      <c r="BT27" s="510" t="str">
        <f>IFERROR(VLOOKUP($BH27,'Lifecycle Material Data'!$A$5:$L$67,8,FALSE)*SUM(BR27,BS27,BU27,BV27),"")</f>
        <v/>
      </c>
      <c r="BU27" s="285" t="str">
        <f>IFERROR((VLOOKUP($BH27,'Lifecycle Material Data'!$A$5:$L$67,11,FALSE)*$BM27/1000++VLOOKUP('Project Info'!$C$15,'Lifecycle Material Data'!$A$5:$L$67,11,FALSE)*$BL27/1000),"")</f>
        <v/>
      </c>
      <c r="BV27" s="510">
        <f>IFERROR(IF(OR($B27="Timber",$C27="Timber_EPD"),VLOOKUP($BH27,'LIFECYCLE MATERIAL DATA Master'!$A$10:$N$68,5,FALSE)*$BM27,0),"")/1000</f>
        <v>0</v>
      </c>
      <c r="BW27" s="510" t="str">
        <f>IFERROR((VLOOKUP($BH27,'Lifecycle Material Data'!$A$5:$M$67,12,FALSE)*$BM27/1000++VLOOKUP('Project Info'!$C$15,'Lifecycle Material Data'!$A$5:$L$67,12,FALSE)*$BL27/1000),"")</f>
        <v/>
      </c>
      <c r="BX27" s="510"/>
      <c r="BY27" s="285"/>
      <c r="BZ27" s="285"/>
      <c r="CA27" s="285"/>
      <c r="CB27" s="510">
        <f>IFERROR(1+VLOOKUP($BH27,'Lifecycle Material Data'!$A$5:$L$67,8,FALSE),0)</f>
        <v>0</v>
      </c>
      <c r="CC27" s="244">
        <f t="shared" si="14"/>
        <v>0</v>
      </c>
      <c r="CD27" s="505">
        <f t="shared" si="35"/>
        <v>0</v>
      </c>
      <c r="CE27" s="244">
        <f t="shared" si="15"/>
        <v>1</v>
      </c>
      <c r="CF27" s="244"/>
      <c r="CG27" s="510"/>
      <c r="CH27" s="510">
        <v>0</v>
      </c>
      <c r="CI27" s="510">
        <f t="shared" si="16"/>
        <v>0</v>
      </c>
      <c r="CJ27" s="510">
        <f t="shared" si="16"/>
        <v>0</v>
      </c>
      <c r="CK27" s="510">
        <f t="shared" si="40"/>
        <v>0</v>
      </c>
      <c r="CL27" s="510">
        <f t="shared" si="40"/>
        <v>0</v>
      </c>
      <c r="CM27" s="510">
        <f t="shared" si="40"/>
        <v>0</v>
      </c>
      <c r="CN27" s="510">
        <f t="shared" si="40"/>
        <v>0</v>
      </c>
      <c r="CO27" s="510">
        <f t="shared" si="40"/>
        <v>0</v>
      </c>
      <c r="CP27" s="510">
        <f t="shared" si="40"/>
        <v>0</v>
      </c>
      <c r="CQ27" s="510">
        <f t="shared" si="40"/>
        <v>0</v>
      </c>
      <c r="CR27" s="510">
        <f t="shared" si="40"/>
        <v>0</v>
      </c>
      <c r="CS27" s="510">
        <f t="shared" si="40"/>
        <v>0</v>
      </c>
      <c r="CT27" s="510">
        <f t="shared" si="40"/>
        <v>0</v>
      </c>
      <c r="CU27" s="510">
        <f t="shared" si="40"/>
        <v>0</v>
      </c>
      <c r="CV27" s="510">
        <f t="shared" si="40"/>
        <v>0</v>
      </c>
      <c r="CW27" s="510">
        <f t="shared" si="40"/>
        <v>0</v>
      </c>
      <c r="CX27" s="510">
        <f t="shared" si="40"/>
        <v>0</v>
      </c>
      <c r="CY27" s="510">
        <f t="shared" si="40"/>
        <v>0</v>
      </c>
      <c r="CZ27" s="510">
        <f t="shared" si="40"/>
        <v>0</v>
      </c>
      <c r="DA27" s="510">
        <f t="shared" si="36"/>
        <v>0</v>
      </c>
      <c r="DB27" s="510">
        <f t="shared" si="36"/>
        <v>0</v>
      </c>
      <c r="DC27" s="510">
        <f t="shared" si="36"/>
        <v>0</v>
      </c>
      <c r="DD27" s="510">
        <f t="shared" si="36"/>
        <v>0</v>
      </c>
      <c r="DE27" s="510">
        <f t="shared" si="36"/>
        <v>0</v>
      </c>
      <c r="DF27" s="510">
        <f t="shared" si="36"/>
        <v>0</v>
      </c>
      <c r="DG27" s="510">
        <f t="shared" si="36"/>
        <v>0</v>
      </c>
      <c r="DH27" s="510">
        <f t="shared" si="36"/>
        <v>0</v>
      </c>
      <c r="DI27" s="510">
        <f t="shared" si="36"/>
        <v>0</v>
      </c>
      <c r="DJ27" s="510">
        <f t="shared" si="36"/>
        <v>0</v>
      </c>
      <c r="DK27" s="510">
        <f t="shared" si="36"/>
        <v>0</v>
      </c>
      <c r="DL27" s="510">
        <f t="shared" si="36"/>
        <v>0</v>
      </c>
      <c r="DM27" s="510">
        <f t="shared" si="36"/>
        <v>0</v>
      </c>
      <c r="DN27" s="510">
        <f t="shared" si="36"/>
        <v>0</v>
      </c>
      <c r="DO27" s="510">
        <f t="shared" si="36"/>
        <v>0</v>
      </c>
      <c r="DP27" s="510">
        <f t="shared" si="41"/>
        <v>0</v>
      </c>
      <c r="DQ27" s="510">
        <f t="shared" si="41"/>
        <v>0</v>
      </c>
      <c r="DR27" s="510">
        <f t="shared" si="41"/>
        <v>0</v>
      </c>
      <c r="DS27" s="510">
        <f t="shared" si="41"/>
        <v>0</v>
      </c>
      <c r="DT27" s="510">
        <f t="shared" si="41"/>
        <v>0</v>
      </c>
      <c r="DU27" s="510">
        <f t="shared" si="41"/>
        <v>0</v>
      </c>
      <c r="DV27" s="510">
        <f t="shared" si="41"/>
        <v>0</v>
      </c>
      <c r="DW27" s="510">
        <f t="shared" si="41"/>
        <v>0</v>
      </c>
      <c r="DX27" s="510">
        <f t="shared" si="41"/>
        <v>0</v>
      </c>
      <c r="DY27" s="510">
        <f t="shared" si="41"/>
        <v>0</v>
      </c>
      <c r="DZ27" s="510">
        <f t="shared" si="41"/>
        <v>0</v>
      </c>
      <c r="EA27" s="510">
        <f t="shared" si="41"/>
        <v>0</v>
      </c>
      <c r="EB27" s="510">
        <f t="shared" si="41"/>
        <v>0</v>
      </c>
      <c r="EC27" s="510">
        <f t="shared" si="41"/>
        <v>0</v>
      </c>
      <c r="ED27" s="510">
        <f t="shared" si="41"/>
        <v>0</v>
      </c>
      <c r="EE27" s="510">
        <f t="shared" si="41"/>
        <v>0</v>
      </c>
      <c r="EF27" s="510">
        <f t="shared" si="37"/>
        <v>0</v>
      </c>
      <c r="EG27" s="510">
        <f t="shared" si="37"/>
        <v>0</v>
      </c>
      <c r="EH27" s="510">
        <f t="shared" si="37"/>
        <v>0</v>
      </c>
      <c r="EI27" s="510">
        <f t="shared" si="37"/>
        <v>0</v>
      </c>
      <c r="EJ27" s="510">
        <f t="shared" si="37"/>
        <v>0</v>
      </c>
      <c r="EK27" s="510">
        <f t="shared" si="37"/>
        <v>0</v>
      </c>
      <c r="EL27" s="510">
        <f t="shared" si="37"/>
        <v>0</v>
      </c>
      <c r="EM27" s="510">
        <f t="shared" si="37"/>
        <v>0</v>
      </c>
      <c r="EN27" s="510">
        <f t="shared" si="37"/>
        <v>0</v>
      </c>
      <c r="EO27" s="510">
        <f t="shared" si="37"/>
        <v>0</v>
      </c>
      <c r="EP27" s="510">
        <f t="shared" si="37"/>
        <v>0</v>
      </c>
      <c r="EQ27" s="510">
        <f t="shared" si="37"/>
        <v>0</v>
      </c>
      <c r="ER27" s="510">
        <f t="shared" si="37"/>
        <v>0</v>
      </c>
      <c r="ES27" s="510">
        <f t="shared" si="37"/>
        <v>0</v>
      </c>
      <c r="ET27" s="510">
        <f t="shared" si="37"/>
        <v>0</v>
      </c>
      <c r="EU27" s="510">
        <f t="shared" si="37"/>
        <v>0</v>
      </c>
      <c r="EV27" s="510">
        <f t="shared" si="42"/>
        <v>0</v>
      </c>
      <c r="EW27" s="510">
        <f t="shared" si="42"/>
        <v>0</v>
      </c>
      <c r="EX27" s="510">
        <f t="shared" si="42"/>
        <v>0</v>
      </c>
      <c r="EY27" s="510">
        <f t="shared" si="42"/>
        <v>0</v>
      </c>
      <c r="EZ27" s="510">
        <f t="shared" si="42"/>
        <v>0</v>
      </c>
      <c r="FA27" s="510">
        <f t="shared" si="42"/>
        <v>0</v>
      </c>
      <c r="FB27" s="510">
        <f t="shared" si="42"/>
        <v>0</v>
      </c>
      <c r="FC27" s="510">
        <f t="shared" si="42"/>
        <v>0</v>
      </c>
      <c r="FD27" s="510">
        <f t="shared" si="42"/>
        <v>0</v>
      </c>
      <c r="FE27" s="510">
        <f t="shared" si="42"/>
        <v>0</v>
      </c>
      <c r="FF27" s="510">
        <f t="shared" si="42"/>
        <v>0</v>
      </c>
      <c r="FG27" s="510">
        <f t="shared" si="42"/>
        <v>0</v>
      </c>
      <c r="FH27" s="510">
        <f t="shared" si="42"/>
        <v>0</v>
      </c>
      <c r="FI27" s="510">
        <f t="shared" si="42"/>
        <v>0</v>
      </c>
      <c r="FJ27" s="510">
        <f t="shared" si="42"/>
        <v>0</v>
      </c>
      <c r="FK27" s="510">
        <f t="shared" si="42"/>
        <v>0</v>
      </c>
      <c r="FL27" s="510">
        <f t="shared" si="38"/>
        <v>0</v>
      </c>
      <c r="FM27" s="510">
        <f t="shared" si="38"/>
        <v>0</v>
      </c>
      <c r="FN27" s="510">
        <f t="shared" si="38"/>
        <v>0</v>
      </c>
      <c r="FO27" s="510">
        <f t="shared" si="38"/>
        <v>0</v>
      </c>
      <c r="FP27" s="510">
        <f t="shared" si="38"/>
        <v>0</v>
      </c>
      <c r="FQ27" s="510">
        <f t="shared" si="38"/>
        <v>0</v>
      </c>
      <c r="FR27" s="510">
        <f t="shared" si="38"/>
        <v>0</v>
      </c>
      <c r="FS27" s="510">
        <f t="shared" si="38"/>
        <v>0</v>
      </c>
      <c r="FT27" s="510">
        <f t="shared" si="38"/>
        <v>0</v>
      </c>
      <c r="FU27" s="510">
        <f t="shared" si="38"/>
        <v>0</v>
      </c>
      <c r="FV27" s="510">
        <f t="shared" si="38"/>
        <v>0</v>
      </c>
      <c r="FW27" s="510">
        <f t="shared" si="38"/>
        <v>0</v>
      </c>
      <c r="FX27" s="510">
        <f t="shared" si="38"/>
        <v>0</v>
      </c>
      <c r="FY27" s="510">
        <f t="shared" si="38"/>
        <v>0</v>
      </c>
      <c r="FZ27" s="510">
        <f t="shared" si="38"/>
        <v>0</v>
      </c>
      <c r="GA27" s="510">
        <f t="shared" si="38"/>
        <v>0</v>
      </c>
      <c r="GB27" s="510">
        <f t="shared" si="43"/>
        <v>0</v>
      </c>
      <c r="GC27" s="510">
        <f t="shared" si="43"/>
        <v>0</v>
      </c>
      <c r="GD27" s="510">
        <f t="shared" si="43"/>
        <v>0</v>
      </c>
      <c r="GE27" s="510">
        <f t="shared" si="43"/>
        <v>0</v>
      </c>
      <c r="GF27" s="510">
        <f t="shared" si="43"/>
        <v>0</v>
      </c>
      <c r="GG27" s="510">
        <f t="shared" si="43"/>
        <v>0</v>
      </c>
      <c r="GH27" s="510">
        <f t="shared" si="43"/>
        <v>0</v>
      </c>
      <c r="GI27" s="510">
        <f t="shared" si="43"/>
        <v>0</v>
      </c>
      <c r="GJ27" s="510">
        <f t="shared" si="43"/>
        <v>0</v>
      </c>
      <c r="GK27" s="510">
        <f t="shared" si="43"/>
        <v>0</v>
      </c>
      <c r="GL27" s="510">
        <f t="shared" si="43"/>
        <v>0</v>
      </c>
      <c r="GM27" s="510">
        <f t="shared" si="43"/>
        <v>0</v>
      </c>
      <c r="GN27" s="510">
        <f t="shared" si="43"/>
        <v>0</v>
      </c>
      <c r="GO27" s="510">
        <f t="shared" si="43"/>
        <v>0</v>
      </c>
      <c r="GP27" s="510">
        <f t="shared" si="43"/>
        <v>0</v>
      </c>
      <c r="GQ27" s="510">
        <f t="shared" si="43"/>
        <v>0</v>
      </c>
      <c r="GR27" s="510">
        <f t="shared" si="39"/>
        <v>0</v>
      </c>
      <c r="GS27" s="510">
        <f t="shared" si="39"/>
        <v>0</v>
      </c>
      <c r="GT27" s="510">
        <f t="shared" si="39"/>
        <v>0</v>
      </c>
      <c r="GU27" s="510">
        <f t="shared" si="39"/>
        <v>0</v>
      </c>
      <c r="GV27" s="510">
        <f t="shared" si="39"/>
        <v>0</v>
      </c>
      <c r="GW27" s="510">
        <f t="shared" si="39"/>
        <v>0</v>
      </c>
      <c r="GX27" s="510">
        <f t="shared" si="39"/>
        <v>0</v>
      </c>
      <c r="GY27" s="510">
        <f t="shared" si="39"/>
        <v>0</v>
      </c>
      <c r="GZ27" s="510">
        <f t="shared" si="39"/>
        <v>0</v>
      </c>
      <c r="HA27" s="510">
        <f t="shared" si="39"/>
        <v>0</v>
      </c>
      <c r="HB27" s="244"/>
      <c r="HC27" s="244"/>
      <c r="HD27" s="126"/>
      <c r="HE27" s="126"/>
    </row>
    <row r="28" spans="2:213" ht="20.100000000000001" customHeight="1">
      <c r="B28" s="481" t="str">
        <f>'MATERIAL DATA'!Q19</f>
        <v>1.1 Excavation-Foundation</v>
      </c>
      <c r="C28" s="129"/>
      <c r="D28" s="130"/>
      <c r="E28" s="131"/>
      <c r="F28" s="132"/>
      <c r="G28" s="132"/>
      <c r="H28" s="132"/>
      <c r="I28" s="132"/>
      <c r="J28" s="132" t="s">
        <v>334</v>
      </c>
      <c r="K28" s="133">
        <f>SUMIFS($BQ$6:$BQ$27,$BP$6:$BP$27,"Excavation")*'Project Info'!$C$17</f>
        <v>0</v>
      </c>
      <c r="L28" s="482"/>
      <c r="M28" s="188">
        <f t="shared" si="25"/>
        <v>0</v>
      </c>
      <c r="N28" s="189"/>
      <c r="O28" s="190"/>
      <c r="P28" s="190">
        <f>IFERROR(((BM28*(Landfill_distance*'Custom Data'!$B$41/1000)*'Project Info'!$C$16)/1000),"")</f>
        <v>0</v>
      </c>
      <c r="Q28" s="191"/>
      <c r="R28" s="191"/>
      <c r="S28" s="188"/>
      <c r="T28" s="192"/>
      <c r="U28" s="98"/>
      <c r="V28" s="244"/>
      <c r="W28" s="259"/>
      <c r="X28" s="510"/>
      <c r="Y28" s="510"/>
      <c r="Z28" s="510"/>
      <c r="AA28" s="510"/>
      <c r="AB28" s="510"/>
      <c r="AC28" s="510" t="s">
        <v>254</v>
      </c>
      <c r="AD28" s="527" t="e">
        <f>$G$32*GIA/1700</f>
        <v>#DIV/0!</v>
      </c>
      <c r="AE28" s="510">
        <v>1700</v>
      </c>
      <c r="AF28" s="510"/>
      <c r="AG28" s="510"/>
      <c r="AH28" s="285"/>
      <c r="AI28" s="510"/>
      <c r="AJ28" s="510"/>
      <c r="AK28" s="510"/>
      <c r="AL28" s="510"/>
      <c r="AM28" s="510"/>
      <c r="AN28" s="510"/>
      <c r="AO28" s="510"/>
      <c r="AP28" s="510"/>
      <c r="AQ28" s="510"/>
      <c r="AR28" s="510"/>
      <c r="AS28" s="510"/>
      <c r="AT28" s="510"/>
      <c r="AU28" s="510"/>
      <c r="AV28" s="510"/>
      <c r="AW28" s="510"/>
      <c r="AX28" s="510"/>
      <c r="AY28" s="510"/>
      <c r="AZ28" s="510"/>
      <c r="BA28" s="510"/>
      <c r="BB28" s="510"/>
      <c r="BC28" s="510"/>
      <c r="BD28" s="510"/>
      <c r="BE28" s="510"/>
      <c r="BF28" s="510"/>
      <c r="BG28" s="285" t="str">
        <f>IF(B28="Concrete","C_",IF(B28="Steel","S_",IF(B28="Timber","T_",IF(B28="Other","O_",IF(B28="Custom EPD","E_",IF(B28="_","_"," "))))))</f>
        <v xml:space="preserve"> </v>
      </c>
      <c r="BH28" s="285"/>
      <c r="BI28" s="285"/>
      <c r="BJ28" s="246">
        <f>'Project Info'!$C$17/1000</f>
        <v>1.6</v>
      </c>
      <c r="BK28" s="246"/>
      <c r="BL28" s="246"/>
      <c r="BM28" s="533">
        <f xml:space="preserve"> $K28</f>
        <v>0</v>
      </c>
      <c r="BN28" s="510" t="str">
        <f>IFERROR(VLOOKUP($BH28,'Lifecycle Material Data'!$A$5:$L$67,9,FALSE)*($BM28/1000)+VLOOKUP('Project Info'!$C$15,'Lifecycle Material Data'!$A$5:$L$67,9,FALSE)*($BL28/1000),"")</f>
        <v/>
      </c>
      <c r="BO28" s="513" t="str">
        <f>IFERROR(VLOOKUP($BH28,'Lifecycle Material Data'!$A$5:$L$67,10,FALSE)*($BM28/1000)+VLOOKUP('Project Info'!$C$15,'Lifecycle Material Data'!$A$5:$L$67,10,FALSE)*($BL28/1000),"")</f>
        <v/>
      </c>
      <c r="BP28" s="513" t="str">
        <f t="shared" si="34"/>
        <v/>
      </c>
      <c r="BQ28" s="513">
        <f>IF($J28='MATERIAL DATA'!$O$5,$K28, IF($J28='MATERIAL DATA'!$O$6,$K28/(1000*'Scheme 2'!$BJ28),""))</f>
        <v>0</v>
      </c>
      <c r="BR28" s="513"/>
      <c r="BS28" s="510"/>
      <c r="BT28" s="510"/>
      <c r="BU28" s="285"/>
      <c r="BV28" s="510"/>
      <c r="BW28" s="510"/>
      <c r="BX28" s="510"/>
      <c r="BY28" s="285"/>
      <c r="BZ28" s="285"/>
      <c r="CA28" s="285"/>
      <c r="CB28" s="534"/>
      <c r="CC28" s="244"/>
      <c r="CD28" s="244"/>
      <c r="CE28" s="244"/>
      <c r="CF28" s="244"/>
      <c r="CG28" s="510" t="s">
        <v>539</v>
      </c>
      <c r="CH28" s="510">
        <f>SUM(CH6:CH27)</f>
        <v>0</v>
      </c>
      <c r="CI28" s="510">
        <f t="shared" ref="CI28:EU28" si="44">SUM(CI6:CI27)</f>
        <v>0</v>
      </c>
      <c r="CJ28" s="510">
        <f t="shared" si="44"/>
        <v>0</v>
      </c>
      <c r="CK28" s="510">
        <f t="shared" si="44"/>
        <v>0</v>
      </c>
      <c r="CL28" s="510">
        <f t="shared" si="44"/>
        <v>0</v>
      </c>
      <c r="CM28" s="510">
        <f t="shared" si="44"/>
        <v>0</v>
      </c>
      <c r="CN28" s="510">
        <f t="shared" si="44"/>
        <v>0</v>
      </c>
      <c r="CO28" s="510">
        <f t="shared" si="44"/>
        <v>0</v>
      </c>
      <c r="CP28" s="510">
        <f t="shared" si="44"/>
        <v>0</v>
      </c>
      <c r="CQ28" s="510">
        <f t="shared" si="44"/>
        <v>0</v>
      </c>
      <c r="CR28" s="510">
        <f t="shared" si="44"/>
        <v>0</v>
      </c>
      <c r="CS28" s="510">
        <f t="shared" si="44"/>
        <v>0</v>
      </c>
      <c r="CT28" s="510">
        <f t="shared" si="44"/>
        <v>0</v>
      </c>
      <c r="CU28" s="510">
        <f t="shared" si="44"/>
        <v>0</v>
      </c>
      <c r="CV28" s="510">
        <f t="shared" si="44"/>
        <v>0</v>
      </c>
      <c r="CW28" s="510">
        <f t="shared" si="44"/>
        <v>0</v>
      </c>
      <c r="CX28" s="510">
        <f t="shared" si="44"/>
        <v>0</v>
      </c>
      <c r="CY28" s="510">
        <f t="shared" si="44"/>
        <v>0</v>
      </c>
      <c r="CZ28" s="510">
        <f t="shared" si="44"/>
        <v>0</v>
      </c>
      <c r="DA28" s="510">
        <f t="shared" si="44"/>
        <v>0</v>
      </c>
      <c r="DB28" s="510">
        <f t="shared" si="44"/>
        <v>0</v>
      </c>
      <c r="DC28" s="510">
        <f t="shared" si="44"/>
        <v>0</v>
      </c>
      <c r="DD28" s="510">
        <f t="shared" si="44"/>
        <v>0</v>
      </c>
      <c r="DE28" s="510">
        <f t="shared" si="44"/>
        <v>0</v>
      </c>
      <c r="DF28" s="510">
        <f t="shared" si="44"/>
        <v>0</v>
      </c>
      <c r="DG28" s="510">
        <f t="shared" si="44"/>
        <v>0</v>
      </c>
      <c r="DH28" s="510">
        <f t="shared" si="44"/>
        <v>0</v>
      </c>
      <c r="DI28" s="510">
        <f t="shared" si="44"/>
        <v>0</v>
      </c>
      <c r="DJ28" s="510">
        <f t="shared" si="44"/>
        <v>0</v>
      </c>
      <c r="DK28" s="510">
        <f t="shared" si="44"/>
        <v>0</v>
      </c>
      <c r="DL28" s="510">
        <f t="shared" si="44"/>
        <v>0</v>
      </c>
      <c r="DM28" s="510">
        <f t="shared" si="44"/>
        <v>0</v>
      </c>
      <c r="DN28" s="510">
        <f t="shared" si="44"/>
        <v>0</v>
      </c>
      <c r="DO28" s="510">
        <f t="shared" si="44"/>
        <v>0</v>
      </c>
      <c r="DP28" s="510">
        <f t="shared" si="44"/>
        <v>0</v>
      </c>
      <c r="DQ28" s="510">
        <f t="shared" si="44"/>
        <v>0</v>
      </c>
      <c r="DR28" s="510">
        <f t="shared" si="44"/>
        <v>0</v>
      </c>
      <c r="DS28" s="510">
        <f t="shared" si="44"/>
        <v>0</v>
      </c>
      <c r="DT28" s="510">
        <f t="shared" si="44"/>
        <v>0</v>
      </c>
      <c r="DU28" s="510">
        <f t="shared" si="44"/>
        <v>0</v>
      </c>
      <c r="DV28" s="510">
        <f t="shared" si="44"/>
        <v>0</v>
      </c>
      <c r="DW28" s="510">
        <f t="shared" si="44"/>
        <v>0</v>
      </c>
      <c r="DX28" s="510">
        <f t="shared" si="44"/>
        <v>0</v>
      </c>
      <c r="DY28" s="510">
        <f t="shared" si="44"/>
        <v>0</v>
      </c>
      <c r="DZ28" s="510">
        <f t="shared" si="44"/>
        <v>0</v>
      </c>
      <c r="EA28" s="510">
        <f t="shared" si="44"/>
        <v>0</v>
      </c>
      <c r="EB28" s="510">
        <f t="shared" si="44"/>
        <v>0</v>
      </c>
      <c r="EC28" s="510">
        <f t="shared" si="44"/>
        <v>0</v>
      </c>
      <c r="ED28" s="510">
        <f t="shared" si="44"/>
        <v>0</v>
      </c>
      <c r="EE28" s="510">
        <f t="shared" si="44"/>
        <v>0</v>
      </c>
      <c r="EF28" s="510">
        <f t="shared" si="44"/>
        <v>0</v>
      </c>
      <c r="EG28" s="510">
        <f t="shared" si="44"/>
        <v>0</v>
      </c>
      <c r="EH28" s="510">
        <f t="shared" si="44"/>
        <v>0</v>
      </c>
      <c r="EI28" s="510">
        <f t="shared" si="44"/>
        <v>0</v>
      </c>
      <c r="EJ28" s="510">
        <f t="shared" si="44"/>
        <v>0</v>
      </c>
      <c r="EK28" s="510">
        <f t="shared" si="44"/>
        <v>0</v>
      </c>
      <c r="EL28" s="510">
        <f t="shared" si="44"/>
        <v>0</v>
      </c>
      <c r="EM28" s="510">
        <f t="shared" si="44"/>
        <v>0</v>
      </c>
      <c r="EN28" s="510">
        <f t="shared" si="44"/>
        <v>0</v>
      </c>
      <c r="EO28" s="510">
        <f t="shared" si="44"/>
        <v>0</v>
      </c>
      <c r="EP28" s="510">
        <f t="shared" si="44"/>
        <v>0</v>
      </c>
      <c r="EQ28" s="510">
        <f t="shared" si="44"/>
        <v>0</v>
      </c>
      <c r="ER28" s="510">
        <f t="shared" si="44"/>
        <v>0</v>
      </c>
      <c r="ES28" s="510">
        <f t="shared" si="44"/>
        <v>0</v>
      </c>
      <c r="ET28" s="510">
        <f t="shared" si="44"/>
        <v>0</v>
      </c>
      <c r="EU28" s="510">
        <f t="shared" si="44"/>
        <v>0</v>
      </c>
      <c r="EV28" s="510">
        <f t="shared" ref="EV28:HA28" si="45">SUM(EV6:EV27)</f>
        <v>0</v>
      </c>
      <c r="EW28" s="510">
        <f t="shared" si="45"/>
        <v>0</v>
      </c>
      <c r="EX28" s="510">
        <f t="shared" si="45"/>
        <v>0</v>
      </c>
      <c r="EY28" s="510">
        <f t="shared" si="45"/>
        <v>0</v>
      </c>
      <c r="EZ28" s="510">
        <f t="shared" si="45"/>
        <v>0</v>
      </c>
      <c r="FA28" s="510">
        <f t="shared" si="45"/>
        <v>0</v>
      </c>
      <c r="FB28" s="510">
        <f t="shared" si="45"/>
        <v>0</v>
      </c>
      <c r="FC28" s="510">
        <f t="shared" si="45"/>
        <v>0</v>
      </c>
      <c r="FD28" s="510">
        <f t="shared" si="45"/>
        <v>0</v>
      </c>
      <c r="FE28" s="510">
        <f t="shared" si="45"/>
        <v>0</v>
      </c>
      <c r="FF28" s="510">
        <f t="shared" si="45"/>
        <v>0</v>
      </c>
      <c r="FG28" s="510">
        <f t="shared" si="45"/>
        <v>0</v>
      </c>
      <c r="FH28" s="510">
        <f t="shared" si="45"/>
        <v>0</v>
      </c>
      <c r="FI28" s="510">
        <f t="shared" si="45"/>
        <v>0</v>
      </c>
      <c r="FJ28" s="510">
        <f t="shared" si="45"/>
        <v>0</v>
      </c>
      <c r="FK28" s="510">
        <f t="shared" si="45"/>
        <v>0</v>
      </c>
      <c r="FL28" s="510">
        <f t="shared" si="45"/>
        <v>0</v>
      </c>
      <c r="FM28" s="510">
        <f t="shared" si="45"/>
        <v>0</v>
      </c>
      <c r="FN28" s="510">
        <f t="shared" si="45"/>
        <v>0</v>
      </c>
      <c r="FO28" s="510">
        <f t="shared" si="45"/>
        <v>0</v>
      </c>
      <c r="FP28" s="510">
        <f t="shared" si="45"/>
        <v>0</v>
      </c>
      <c r="FQ28" s="510">
        <f t="shared" si="45"/>
        <v>0</v>
      </c>
      <c r="FR28" s="510">
        <f t="shared" si="45"/>
        <v>0</v>
      </c>
      <c r="FS28" s="510">
        <f t="shared" si="45"/>
        <v>0</v>
      </c>
      <c r="FT28" s="510">
        <f t="shared" si="45"/>
        <v>0</v>
      </c>
      <c r="FU28" s="510">
        <f t="shared" si="45"/>
        <v>0</v>
      </c>
      <c r="FV28" s="510">
        <f t="shared" si="45"/>
        <v>0</v>
      </c>
      <c r="FW28" s="510">
        <f t="shared" si="45"/>
        <v>0</v>
      </c>
      <c r="FX28" s="510">
        <f t="shared" si="45"/>
        <v>0</v>
      </c>
      <c r="FY28" s="510">
        <f t="shared" si="45"/>
        <v>0</v>
      </c>
      <c r="FZ28" s="510">
        <f t="shared" si="45"/>
        <v>0</v>
      </c>
      <c r="GA28" s="510">
        <f t="shared" si="45"/>
        <v>0</v>
      </c>
      <c r="GB28" s="510">
        <f t="shared" si="45"/>
        <v>0</v>
      </c>
      <c r="GC28" s="510">
        <f t="shared" si="45"/>
        <v>0</v>
      </c>
      <c r="GD28" s="510">
        <f t="shared" si="45"/>
        <v>0</v>
      </c>
      <c r="GE28" s="510">
        <f t="shared" si="45"/>
        <v>0</v>
      </c>
      <c r="GF28" s="510">
        <f t="shared" si="45"/>
        <v>0</v>
      </c>
      <c r="GG28" s="510">
        <f t="shared" si="45"/>
        <v>0</v>
      </c>
      <c r="GH28" s="510">
        <f t="shared" si="45"/>
        <v>0</v>
      </c>
      <c r="GI28" s="510">
        <f t="shared" si="45"/>
        <v>0</v>
      </c>
      <c r="GJ28" s="510">
        <f t="shared" si="45"/>
        <v>0</v>
      </c>
      <c r="GK28" s="510">
        <f t="shared" si="45"/>
        <v>0</v>
      </c>
      <c r="GL28" s="510">
        <f t="shared" si="45"/>
        <v>0</v>
      </c>
      <c r="GM28" s="510">
        <f t="shared" si="45"/>
        <v>0</v>
      </c>
      <c r="GN28" s="510">
        <f t="shared" si="45"/>
        <v>0</v>
      </c>
      <c r="GO28" s="510">
        <f t="shared" si="45"/>
        <v>0</v>
      </c>
      <c r="GP28" s="510">
        <f t="shared" si="45"/>
        <v>0</v>
      </c>
      <c r="GQ28" s="510">
        <f t="shared" si="45"/>
        <v>0</v>
      </c>
      <c r="GR28" s="510">
        <f t="shared" si="45"/>
        <v>0</v>
      </c>
      <c r="GS28" s="510">
        <f t="shared" si="45"/>
        <v>0</v>
      </c>
      <c r="GT28" s="510">
        <f t="shared" si="45"/>
        <v>0</v>
      </c>
      <c r="GU28" s="510">
        <f t="shared" si="45"/>
        <v>0</v>
      </c>
      <c r="GV28" s="510">
        <f t="shared" si="45"/>
        <v>0</v>
      </c>
      <c r="GW28" s="510">
        <f t="shared" si="45"/>
        <v>0</v>
      </c>
      <c r="GX28" s="510">
        <f t="shared" si="45"/>
        <v>0</v>
      </c>
      <c r="GY28" s="510">
        <f t="shared" si="45"/>
        <v>0</v>
      </c>
      <c r="GZ28" s="510">
        <f t="shared" si="45"/>
        <v>0</v>
      </c>
      <c r="HA28" s="510">
        <f t="shared" si="45"/>
        <v>0</v>
      </c>
      <c r="HB28" s="244"/>
      <c r="HC28" s="244"/>
      <c r="HD28" s="126"/>
      <c r="HE28" s="126"/>
    </row>
    <row r="29" spans="2:213" ht="20.100000000000001" customHeight="1" thickBot="1">
      <c r="B29" s="483" t="str">
        <f>'MATERIAL DATA'!Q20</f>
        <v>1.1 Excavation-Other</v>
      </c>
      <c r="C29" s="484"/>
      <c r="D29" s="484"/>
      <c r="E29" s="485"/>
      <c r="F29" s="486"/>
      <c r="G29" s="487"/>
      <c r="H29" s="487"/>
      <c r="I29" s="487"/>
      <c r="J29" s="486"/>
      <c r="K29" s="488"/>
      <c r="L29" s="489"/>
      <c r="M29" s="490">
        <f t="shared" si="25"/>
        <v>0</v>
      </c>
      <c r="N29" s="491"/>
      <c r="O29" s="492"/>
      <c r="P29" s="492" t="str">
        <f>IFERROR(((BM29*(Landfill_distance*'Custom Data'!$B$41/1000)*'Project Info'!$C$16)/1000),"")</f>
        <v/>
      </c>
      <c r="Q29" s="493"/>
      <c r="R29" s="493"/>
      <c r="S29" s="490"/>
      <c r="T29" s="494"/>
      <c r="U29" s="98"/>
      <c r="V29" s="244"/>
      <c r="W29" s="259"/>
      <c r="X29" s="510"/>
      <c r="Y29" s="510"/>
      <c r="Z29" s="510"/>
      <c r="AA29" s="510"/>
      <c r="AB29" s="510"/>
      <c r="AC29" s="510" t="s">
        <v>255</v>
      </c>
      <c r="AD29" s="527" t="e">
        <f>$G$32*GIA/3090</f>
        <v>#DIV/0!</v>
      </c>
      <c r="AE29" s="510">
        <v>3090</v>
      </c>
      <c r="AF29" s="510"/>
      <c r="AG29" s="510"/>
      <c r="AH29" s="285"/>
      <c r="AI29" s="510"/>
      <c r="AJ29" s="510"/>
      <c r="AK29" s="510"/>
      <c r="AL29" s="510"/>
      <c r="AM29" s="510"/>
      <c r="AN29" s="510"/>
      <c r="AO29" s="510"/>
      <c r="AP29" s="510"/>
      <c r="AQ29" s="510"/>
      <c r="AR29" s="510"/>
      <c r="AS29" s="510"/>
      <c r="AT29" s="510"/>
      <c r="AU29" s="510"/>
      <c r="AV29" s="510"/>
      <c r="AW29" s="510"/>
      <c r="AX29" s="510"/>
      <c r="AY29" s="510"/>
      <c r="AZ29" s="510"/>
      <c r="BA29" s="510"/>
      <c r="BB29" s="510"/>
      <c r="BC29" s="510"/>
      <c r="BD29" s="510"/>
      <c r="BE29" s="510"/>
      <c r="BF29" s="510"/>
      <c r="BH29" s="285"/>
      <c r="BI29" s="285"/>
      <c r="BJ29" s="246">
        <f>'Project Info'!$C$17/1000</f>
        <v>1.6</v>
      </c>
      <c r="BK29" s="246"/>
      <c r="BL29" s="246"/>
      <c r="BM29" s="533" t="str">
        <f>IF(J29="VOLUME [m3]", $K29*'Project Info'!C$17, IF(J29="MASS [kg]", $K29, ""))</f>
        <v/>
      </c>
      <c r="BN29" s="510" t="str">
        <f>IFERROR(VLOOKUP($BH29,'Lifecycle Material Data'!$A$5:$L$67,9,FALSE)*($BM29/1000)+VLOOKUP('Project Info'!$C$15,'Lifecycle Material Data'!$A$5:$L$67,9,FALSE)*($BL29/1000),"")</f>
        <v/>
      </c>
      <c r="BO29" s="513" t="str">
        <f>IFERROR(VLOOKUP($BH29,'Lifecycle Material Data'!$A$5:$L$67,10,FALSE)*($BM29/1000)+VLOOKUP('Project Info'!$C$15,'Lifecycle Material Data'!$A$5:$L$67,10,FALSE)*($BL29/1000),"")</f>
        <v/>
      </c>
      <c r="BP29" s="513" t="str">
        <f t="shared" si="34"/>
        <v/>
      </c>
      <c r="BQ29" s="513" t="str">
        <f>IF($J29='MATERIAL DATA'!$O$5,$K29, IF($J29='MATERIAL DATA'!$O$6,$K29/(1000*'Scheme 2'!$BJ29),""))</f>
        <v/>
      </c>
      <c r="BR29" s="513"/>
      <c r="BS29" s="510"/>
      <c r="BT29" s="510"/>
      <c r="BU29" s="285"/>
      <c r="BV29" s="510"/>
      <c r="BW29" s="510"/>
      <c r="BX29" s="510"/>
      <c r="BY29" s="285"/>
      <c r="BZ29" s="285"/>
      <c r="CA29" s="285"/>
      <c r="CB29" s="534"/>
      <c r="CC29" s="244"/>
      <c r="CD29" s="244"/>
      <c r="CE29" s="244"/>
      <c r="CF29" s="244"/>
      <c r="CG29" s="510" t="s">
        <v>16</v>
      </c>
      <c r="CH29" s="510">
        <v>0</v>
      </c>
      <c r="CI29" s="527">
        <f>AK8+AK13</f>
        <v>0</v>
      </c>
      <c r="CJ29" s="510">
        <f>CI29+AK9+AK14</f>
        <v>0</v>
      </c>
      <c r="CK29" s="510">
        <f>CJ29+AK10+AK15+AK18</f>
        <v>0</v>
      </c>
      <c r="CL29" s="510">
        <f t="shared" ref="CL29:DQ29" si="46">(IF(CL$5=DESIGN_LIFE,CK29+$AK$17+$AK$19+$AK$20+$AK$21+$AK$22+$AK$12,CK29))</f>
        <v>0</v>
      </c>
      <c r="CM29" s="510">
        <f t="shared" si="46"/>
        <v>0</v>
      </c>
      <c r="CN29" s="510">
        <f t="shared" si="46"/>
        <v>0</v>
      </c>
      <c r="CO29" s="510">
        <f t="shared" si="46"/>
        <v>0</v>
      </c>
      <c r="CP29" s="510">
        <f t="shared" si="46"/>
        <v>0</v>
      </c>
      <c r="CQ29" s="510">
        <f t="shared" si="46"/>
        <v>0</v>
      </c>
      <c r="CR29" s="510">
        <f t="shared" si="46"/>
        <v>0</v>
      </c>
      <c r="CS29" s="510">
        <f t="shared" si="46"/>
        <v>0</v>
      </c>
      <c r="CT29" s="510">
        <f t="shared" si="46"/>
        <v>0</v>
      </c>
      <c r="CU29" s="510">
        <f t="shared" si="46"/>
        <v>0</v>
      </c>
      <c r="CV29" s="510">
        <f t="shared" si="46"/>
        <v>0</v>
      </c>
      <c r="CW29" s="510">
        <f t="shared" si="46"/>
        <v>0</v>
      </c>
      <c r="CX29" s="510">
        <f t="shared" si="46"/>
        <v>0</v>
      </c>
      <c r="CY29" s="510">
        <f t="shared" si="46"/>
        <v>0</v>
      </c>
      <c r="CZ29" s="510">
        <f t="shared" si="46"/>
        <v>0</v>
      </c>
      <c r="DA29" s="510">
        <f t="shared" si="46"/>
        <v>0</v>
      </c>
      <c r="DB29" s="510">
        <f t="shared" si="46"/>
        <v>0</v>
      </c>
      <c r="DC29" s="510">
        <f t="shared" si="46"/>
        <v>0</v>
      </c>
      <c r="DD29" s="510">
        <f t="shared" si="46"/>
        <v>0</v>
      </c>
      <c r="DE29" s="510">
        <f t="shared" si="46"/>
        <v>0</v>
      </c>
      <c r="DF29" s="510">
        <f t="shared" si="46"/>
        <v>0</v>
      </c>
      <c r="DG29" s="510">
        <f t="shared" si="46"/>
        <v>0</v>
      </c>
      <c r="DH29" s="510">
        <f t="shared" si="46"/>
        <v>0</v>
      </c>
      <c r="DI29" s="510">
        <f t="shared" si="46"/>
        <v>0</v>
      </c>
      <c r="DJ29" s="510">
        <f t="shared" si="46"/>
        <v>0</v>
      </c>
      <c r="DK29" s="510">
        <f t="shared" si="46"/>
        <v>0</v>
      </c>
      <c r="DL29" s="510">
        <f t="shared" si="46"/>
        <v>0</v>
      </c>
      <c r="DM29" s="510">
        <f t="shared" si="46"/>
        <v>0</v>
      </c>
      <c r="DN29" s="510">
        <f t="shared" si="46"/>
        <v>0</v>
      </c>
      <c r="DO29" s="510">
        <f t="shared" si="46"/>
        <v>0</v>
      </c>
      <c r="DP29" s="510">
        <f t="shared" si="46"/>
        <v>0</v>
      </c>
      <c r="DQ29" s="510">
        <f t="shared" si="46"/>
        <v>0</v>
      </c>
      <c r="DR29" s="510">
        <f t="shared" ref="DR29:EW29" si="47">(IF(DR$5=DESIGN_LIFE,DQ29+$AK$17+$AK$19+$AK$20+$AK$21+$AK$22+$AK$12,DQ29))</f>
        <v>0</v>
      </c>
      <c r="DS29" s="510">
        <f t="shared" si="47"/>
        <v>0</v>
      </c>
      <c r="DT29" s="510">
        <f t="shared" si="47"/>
        <v>0</v>
      </c>
      <c r="DU29" s="510">
        <f t="shared" si="47"/>
        <v>0</v>
      </c>
      <c r="DV29" s="510">
        <f t="shared" si="47"/>
        <v>0</v>
      </c>
      <c r="DW29" s="510">
        <f t="shared" si="47"/>
        <v>0</v>
      </c>
      <c r="DX29" s="510">
        <f t="shared" si="47"/>
        <v>0</v>
      </c>
      <c r="DY29" s="510">
        <f t="shared" si="47"/>
        <v>0</v>
      </c>
      <c r="DZ29" s="510">
        <f t="shared" si="47"/>
        <v>0</v>
      </c>
      <c r="EA29" s="510">
        <f t="shared" si="47"/>
        <v>0</v>
      </c>
      <c r="EB29" s="510">
        <f t="shared" si="47"/>
        <v>0</v>
      </c>
      <c r="EC29" s="510">
        <f t="shared" si="47"/>
        <v>0</v>
      </c>
      <c r="ED29" s="510">
        <f t="shared" si="47"/>
        <v>0</v>
      </c>
      <c r="EE29" s="510">
        <f t="shared" si="47"/>
        <v>0</v>
      </c>
      <c r="EF29" s="510">
        <f t="shared" si="47"/>
        <v>0</v>
      </c>
      <c r="EG29" s="510">
        <f t="shared" si="47"/>
        <v>0</v>
      </c>
      <c r="EH29" s="510">
        <f t="shared" si="47"/>
        <v>0</v>
      </c>
      <c r="EI29" s="510">
        <f t="shared" si="47"/>
        <v>0</v>
      </c>
      <c r="EJ29" s="510">
        <f t="shared" si="47"/>
        <v>0</v>
      </c>
      <c r="EK29" s="510">
        <f t="shared" si="47"/>
        <v>0</v>
      </c>
      <c r="EL29" s="510">
        <f t="shared" si="47"/>
        <v>0</v>
      </c>
      <c r="EM29" s="510">
        <f t="shared" si="47"/>
        <v>0</v>
      </c>
      <c r="EN29" s="510">
        <f t="shared" si="47"/>
        <v>0</v>
      </c>
      <c r="EO29" s="510">
        <f t="shared" si="47"/>
        <v>0</v>
      </c>
      <c r="EP29" s="510">
        <f t="shared" si="47"/>
        <v>0</v>
      </c>
      <c r="EQ29" s="510">
        <f t="shared" si="47"/>
        <v>0</v>
      </c>
      <c r="ER29" s="510">
        <f t="shared" si="47"/>
        <v>0</v>
      </c>
      <c r="ES29" s="510">
        <f t="shared" si="47"/>
        <v>0</v>
      </c>
      <c r="ET29" s="510">
        <f t="shared" si="47"/>
        <v>0</v>
      </c>
      <c r="EU29" s="510">
        <f t="shared" si="47"/>
        <v>0</v>
      </c>
      <c r="EV29" s="510">
        <f t="shared" si="47"/>
        <v>0</v>
      </c>
      <c r="EW29" s="510">
        <f t="shared" si="47"/>
        <v>0</v>
      </c>
      <c r="EX29" s="510">
        <f t="shared" ref="EX29:GC29" si="48">(IF(EX$5=DESIGN_LIFE,EW29+$AK$17+$AK$19+$AK$20+$AK$21+$AK$22+$AK$12,EW29))</f>
        <v>0</v>
      </c>
      <c r="EY29" s="510">
        <f t="shared" si="48"/>
        <v>0</v>
      </c>
      <c r="EZ29" s="510">
        <f t="shared" si="48"/>
        <v>0</v>
      </c>
      <c r="FA29" s="510">
        <f t="shared" si="48"/>
        <v>0</v>
      </c>
      <c r="FB29" s="510">
        <f t="shared" si="48"/>
        <v>0</v>
      </c>
      <c r="FC29" s="510">
        <f t="shared" si="48"/>
        <v>0</v>
      </c>
      <c r="FD29" s="510">
        <f t="shared" si="48"/>
        <v>0</v>
      </c>
      <c r="FE29" s="510">
        <f t="shared" si="48"/>
        <v>0</v>
      </c>
      <c r="FF29" s="510">
        <f t="shared" si="48"/>
        <v>0</v>
      </c>
      <c r="FG29" s="510">
        <f t="shared" si="48"/>
        <v>0</v>
      </c>
      <c r="FH29" s="510">
        <f t="shared" si="48"/>
        <v>0</v>
      </c>
      <c r="FI29" s="510">
        <f t="shared" si="48"/>
        <v>0</v>
      </c>
      <c r="FJ29" s="510">
        <f t="shared" si="48"/>
        <v>0</v>
      </c>
      <c r="FK29" s="510">
        <f t="shared" si="48"/>
        <v>0</v>
      </c>
      <c r="FL29" s="510">
        <f t="shared" si="48"/>
        <v>0</v>
      </c>
      <c r="FM29" s="510">
        <f t="shared" si="48"/>
        <v>0</v>
      </c>
      <c r="FN29" s="510">
        <f t="shared" si="48"/>
        <v>0</v>
      </c>
      <c r="FO29" s="510">
        <f t="shared" si="48"/>
        <v>0</v>
      </c>
      <c r="FP29" s="510">
        <f t="shared" si="48"/>
        <v>0</v>
      </c>
      <c r="FQ29" s="510">
        <f t="shared" si="48"/>
        <v>0</v>
      </c>
      <c r="FR29" s="510">
        <f t="shared" si="48"/>
        <v>0</v>
      </c>
      <c r="FS29" s="510">
        <f t="shared" si="48"/>
        <v>0</v>
      </c>
      <c r="FT29" s="510">
        <f t="shared" si="48"/>
        <v>0</v>
      </c>
      <c r="FU29" s="510">
        <f t="shared" si="48"/>
        <v>0</v>
      </c>
      <c r="FV29" s="510">
        <f t="shared" si="48"/>
        <v>0</v>
      </c>
      <c r="FW29" s="510">
        <f t="shared" si="48"/>
        <v>0</v>
      </c>
      <c r="FX29" s="510">
        <f t="shared" si="48"/>
        <v>0</v>
      </c>
      <c r="FY29" s="510">
        <f t="shared" si="48"/>
        <v>0</v>
      </c>
      <c r="FZ29" s="510">
        <f t="shared" si="48"/>
        <v>0</v>
      </c>
      <c r="GA29" s="510">
        <f t="shared" si="48"/>
        <v>0</v>
      </c>
      <c r="GB29" s="510">
        <f t="shared" si="48"/>
        <v>0</v>
      </c>
      <c r="GC29" s="510">
        <f t="shared" si="48"/>
        <v>0</v>
      </c>
      <c r="GD29" s="510">
        <f t="shared" ref="GD29:HA29" si="49">(IF(GD$5=DESIGN_LIFE,GC29+$AK$17+$AK$19+$AK$20+$AK$21+$AK$22+$AK$12,GC29))</f>
        <v>0</v>
      </c>
      <c r="GE29" s="510">
        <f t="shared" si="49"/>
        <v>0</v>
      </c>
      <c r="GF29" s="510">
        <f t="shared" si="49"/>
        <v>0</v>
      </c>
      <c r="GG29" s="510">
        <f t="shared" si="49"/>
        <v>0</v>
      </c>
      <c r="GH29" s="510">
        <f t="shared" si="49"/>
        <v>0</v>
      </c>
      <c r="GI29" s="510">
        <f t="shared" si="49"/>
        <v>0</v>
      </c>
      <c r="GJ29" s="510">
        <f t="shared" si="49"/>
        <v>0</v>
      </c>
      <c r="GK29" s="510">
        <f t="shared" si="49"/>
        <v>0</v>
      </c>
      <c r="GL29" s="510">
        <f t="shared" si="49"/>
        <v>0</v>
      </c>
      <c r="GM29" s="510">
        <f t="shared" si="49"/>
        <v>0</v>
      </c>
      <c r="GN29" s="510">
        <f t="shared" si="49"/>
        <v>0</v>
      </c>
      <c r="GO29" s="510">
        <f t="shared" si="49"/>
        <v>0</v>
      </c>
      <c r="GP29" s="510">
        <f t="shared" si="49"/>
        <v>0</v>
      </c>
      <c r="GQ29" s="510">
        <f t="shared" si="49"/>
        <v>0</v>
      </c>
      <c r="GR29" s="510">
        <f t="shared" si="49"/>
        <v>0</v>
      </c>
      <c r="GS29" s="510">
        <f t="shared" si="49"/>
        <v>0</v>
      </c>
      <c r="GT29" s="510">
        <f t="shared" si="49"/>
        <v>0</v>
      </c>
      <c r="GU29" s="510">
        <f t="shared" si="49"/>
        <v>0</v>
      </c>
      <c r="GV29" s="510">
        <f t="shared" si="49"/>
        <v>0</v>
      </c>
      <c r="GW29" s="510">
        <f t="shared" si="49"/>
        <v>0</v>
      </c>
      <c r="GX29" s="510">
        <f t="shared" si="49"/>
        <v>0</v>
      </c>
      <c r="GY29" s="510">
        <f t="shared" si="49"/>
        <v>0</v>
      </c>
      <c r="GZ29" s="510">
        <f t="shared" si="49"/>
        <v>0</v>
      </c>
      <c r="HA29" s="510">
        <f t="shared" si="49"/>
        <v>0</v>
      </c>
      <c r="HB29" s="244"/>
      <c r="HC29" s="244"/>
      <c r="HD29" s="126"/>
      <c r="HE29" s="126"/>
    </row>
    <row r="30" spans="2:213" ht="20.100000000000001" customHeight="1" thickBot="1">
      <c r="B30" s="292"/>
      <c r="C30" s="292"/>
      <c r="D30" s="292"/>
      <c r="E30" s="292"/>
      <c r="F30" s="292"/>
      <c r="G30" s="292"/>
      <c r="H30" s="292"/>
      <c r="I30" s="292"/>
      <c r="J30" s="292"/>
      <c r="K30" s="292"/>
      <c r="L30" s="295"/>
      <c r="M30" s="296"/>
      <c r="N30" s="296"/>
      <c r="O30" s="296"/>
      <c r="P30" s="296"/>
      <c r="Q30" s="296"/>
      <c r="R30" s="296"/>
      <c r="S30" s="302"/>
      <c r="T30" s="302"/>
      <c r="U30" s="244"/>
      <c r="V30" s="244"/>
      <c r="W30" s="510"/>
      <c r="X30" s="514"/>
      <c r="Y30" s="510"/>
      <c r="Z30" s="510"/>
      <c r="AA30" s="510"/>
      <c r="AB30" s="510"/>
      <c r="AC30" s="510" t="s">
        <v>256</v>
      </c>
      <c r="AD30" s="510"/>
      <c r="AE30" s="527">
        <f>F32*1000</f>
        <v>0</v>
      </c>
      <c r="AF30" s="510"/>
      <c r="AG30" s="510"/>
      <c r="AH30" s="285"/>
      <c r="AI30" s="510"/>
      <c r="AJ30" s="510"/>
      <c r="AK30" s="510"/>
      <c r="AL30" s="510"/>
      <c r="AM30" s="510"/>
      <c r="AN30" s="510"/>
      <c r="AO30" s="510"/>
      <c r="AP30" s="510"/>
      <c r="AQ30" s="510"/>
      <c r="AR30" s="510"/>
      <c r="AS30" s="510"/>
      <c r="AT30" s="510"/>
      <c r="AU30" s="510"/>
      <c r="AV30" s="510"/>
      <c r="AW30" s="510"/>
      <c r="AX30" s="510"/>
      <c r="AY30" s="510"/>
      <c r="AZ30" s="510"/>
      <c r="BA30" s="510"/>
      <c r="BB30" s="510"/>
      <c r="BC30" s="510"/>
      <c r="BD30" s="510"/>
      <c r="BE30" s="510"/>
      <c r="BF30" s="510"/>
      <c r="BH30" s="285"/>
      <c r="BI30" s="285"/>
      <c r="BJ30" s="526"/>
      <c r="BK30" s="535"/>
      <c r="BL30" s="246"/>
      <c r="BM30" s="536"/>
      <c r="BN30" s="510"/>
      <c r="BO30" s="513"/>
      <c r="BP30" s="513"/>
      <c r="BQ30" s="513"/>
      <c r="BR30" s="513"/>
      <c r="BS30" s="510"/>
      <c r="BT30" s="510"/>
      <c r="BU30" s="285"/>
      <c r="BV30" s="510"/>
      <c r="BW30" s="510"/>
      <c r="BX30" s="510"/>
      <c r="BY30" s="285"/>
      <c r="BZ30" s="285"/>
      <c r="CA30" s="285"/>
      <c r="CB30" s="534"/>
      <c r="CC30" s="244"/>
      <c r="CD30" s="244"/>
      <c r="CE30" s="244"/>
      <c r="CF30" s="244"/>
      <c r="CG30" s="510" t="s">
        <v>540</v>
      </c>
      <c r="CH30" s="510">
        <f>SUM(CH28:CH29)</f>
        <v>0</v>
      </c>
      <c r="CI30" s="510">
        <f t="shared" ref="CI30:ET30" si="50">SUM(CI28:CI29)</f>
        <v>0</v>
      </c>
      <c r="CJ30" s="510">
        <f t="shared" si="50"/>
        <v>0</v>
      </c>
      <c r="CK30" s="510">
        <f t="shared" si="50"/>
        <v>0</v>
      </c>
      <c r="CL30" s="510">
        <f t="shared" si="50"/>
        <v>0</v>
      </c>
      <c r="CM30" s="510">
        <f t="shared" si="50"/>
        <v>0</v>
      </c>
      <c r="CN30" s="510">
        <f t="shared" si="50"/>
        <v>0</v>
      </c>
      <c r="CO30" s="510">
        <f t="shared" si="50"/>
        <v>0</v>
      </c>
      <c r="CP30" s="510">
        <f t="shared" si="50"/>
        <v>0</v>
      </c>
      <c r="CQ30" s="510">
        <f t="shared" si="50"/>
        <v>0</v>
      </c>
      <c r="CR30" s="510">
        <f t="shared" si="50"/>
        <v>0</v>
      </c>
      <c r="CS30" s="510">
        <f t="shared" si="50"/>
        <v>0</v>
      </c>
      <c r="CT30" s="510">
        <f t="shared" si="50"/>
        <v>0</v>
      </c>
      <c r="CU30" s="510">
        <f t="shared" si="50"/>
        <v>0</v>
      </c>
      <c r="CV30" s="510">
        <f t="shared" si="50"/>
        <v>0</v>
      </c>
      <c r="CW30" s="510">
        <f t="shared" si="50"/>
        <v>0</v>
      </c>
      <c r="CX30" s="510">
        <f t="shared" si="50"/>
        <v>0</v>
      </c>
      <c r="CY30" s="510">
        <f t="shared" si="50"/>
        <v>0</v>
      </c>
      <c r="CZ30" s="510">
        <f t="shared" si="50"/>
        <v>0</v>
      </c>
      <c r="DA30" s="510">
        <f t="shared" si="50"/>
        <v>0</v>
      </c>
      <c r="DB30" s="510">
        <f t="shared" si="50"/>
        <v>0</v>
      </c>
      <c r="DC30" s="510">
        <f t="shared" si="50"/>
        <v>0</v>
      </c>
      <c r="DD30" s="510">
        <f t="shared" si="50"/>
        <v>0</v>
      </c>
      <c r="DE30" s="510">
        <f t="shared" si="50"/>
        <v>0</v>
      </c>
      <c r="DF30" s="510">
        <f t="shared" si="50"/>
        <v>0</v>
      </c>
      <c r="DG30" s="510">
        <f t="shared" si="50"/>
        <v>0</v>
      </c>
      <c r="DH30" s="510">
        <f t="shared" si="50"/>
        <v>0</v>
      </c>
      <c r="DI30" s="510">
        <f t="shared" si="50"/>
        <v>0</v>
      </c>
      <c r="DJ30" s="510">
        <f t="shared" si="50"/>
        <v>0</v>
      </c>
      <c r="DK30" s="510">
        <f t="shared" si="50"/>
        <v>0</v>
      </c>
      <c r="DL30" s="510">
        <f t="shared" si="50"/>
        <v>0</v>
      </c>
      <c r="DM30" s="510">
        <f t="shared" si="50"/>
        <v>0</v>
      </c>
      <c r="DN30" s="510">
        <f t="shared" si="50"/>
        <v>0</v>
      </c>
      <c r="DO30" s="510">
        <f t="shared" si="50"/>
        <v>0</v>
      </c>
      <c r="DP30" s="510">
        <f t="shared" si="50"/>
        <v>0</v>
      </c>
      <c r="DQ30" s="510">
        <f t="shared" si="50"/>
        <v>0</v>
      </c>
      <c r="DR30" s="510">
        <f t="shared" si="50"/>
        <v>0</v>
      </c>
      <c r="DS30" s="510">
        <f t="shared" si="50"/>
        <v>0</v>
      </c>
      <c r="DT30" s="510">
        <f t="shared" si="50"/>
        <v>0</v>
      </c>
      <c r="DU30" s="510">
        <f t="shared" si="50"/>
        <v>0</v>
      </c>
      <c r="DV30" s="510">
        <f t="shared" si="50"/>
        <v>0</v>
      </c>
      <c r="DW30" s="510">
        <f t="shared" si="50"/>
        <v>0</v>
      </c>
      <c r="DX30" s="510">
        <f t="shared" si="50"/>
        <v>0</v>
      </c>
      <c r="DY30" s="510">
        <f t="shared" si="50"/>
        <v>0</v>
      </c>
      <c r="DZ30" s="510">
        <f t="shared" si="50"/>
        <v>0</v>
      </c>
      <c r="EA30" s="510">
        <f t="shared" si="50"/>
        <v>0</v>
      </c>
      <c r="EB30" s="510">
        <f t="shared" si="50"/>
        <v>0</v>
      </c>
      <c r="EC30" s="510">
        <f t="shared" si="50"/>
        <v>0</v>
      </c>
      <c r="ED30" s="510">
        <f t="shared" si="50"/>
        <v>0</v>
      </c>
      <c r="EE30" s="510">
        <f t="shared" si="50"/>
        <v>0</v>
      </c>
      <c r="EF30" s="510">
        <f t="shared" si="50"/>
        <v>0</v>
      </c>
      <c r="EG30" s="510">
        <f t="shared" si="50"/>
        <v>0</v>
      </c>
      <c r="EH30" s="510">
        <f t="shared" si="50"/>
        <v>0</v>
      </c>
      <c r="EI30" s="510">
        <f t="shared" si="50"/>
        <v>0</v>
      </c>
      <c r="EJ30" s="510">
        <f t="shared" si="50"/>
        <v>0</v>
      </c>
      <c r="EK30" s="510">
        <f t="shared" si="50"/>
        <v>0</v>
      </c>
      <c r="EL30" s="510">
        <f t="shared" si="50"/>
        <v>0</v>
      </c>
      <c r="EM30" s="510">
        <f t="shared" si="50"/>
        <v>0</v>
      </c>
      <c r="EN30" s="510">
        <f t="shared" si="50"/>
        <v>0</v>
      </c>
      <c r="EO30" s="510">
        <f t="shared" si="50"/>
        <v>0</v>
      </c>
      <c r="EP30" s="510">
        <f t="shared" si="50"/>
        <v>0</v>
      </c>
      <c r="EQ30" s="510">
        <f t="shared" si="50"/>
        <v>0</v>
      </c>
      <c r="ER30" s="510">
        <f t="shared" si="50"/>
        <v>0</v>
      </c>
      <c r="ES30" s="510">
        <f t="shared" si="50"/>
        <v>0</v>
      </c>
      <c r="ET30" s="510">
        <f t="shared" si="50"/>
        <v>0</v>
      </c>
      <c r="EU30" s="510">
        <f t="shared" ref="EU30:HA30" si="51">SUM(EU28:EU29)</f>
        <v>0</v>
      </c>
      <c r="EV30" s="510">
        <f t="shared" si="51"/>
        <v>0</v>
      </c>
      <c r="EW30" s="510">
        <f t="shared" si="51"/>
        <v>0</v>
      </c>
      <c r="EX30" s="510">
        <f t="shared" si="51"/>
        <v>0</v>
      </c>
      <c r="EY30" s="510">
        <f t="shared" si="51"/>
        <v>0</v>
      </c>
      <c r="EZ30" s="510">
        <f t="shared" si="51"/>
        <v>0</v>
      </c>
      <c r="FA30" s="510">
        <f t="shared" si="51"/>
        <v>0</v>
      </c>
      <c r="FB30" s="510">
        <f t="shared" si="51"/>
        <v>0</v>
      </c>
      <c r="FC30" s="510">
        <f t="shared" si="51"/>
        <v>0</v>
      </c>
      <c r="FD30" s="510">
        <f t="shared" si="51"/>
        <v>0</v>
      </c>
      <c r="FE30" s="510">
        <f t="shared" si="51"/>
        <v>0</v>
      </c>
      <c r="FF30" s="510">
        <f t="shared" si="51"/>
        <v>0</v>
      </c>
      <c r="FG30" s="510">
        <f t="shared" si="51"/>
        <v>0</v>
      </c>
      <c r="FH30" s="510">
        <f t="shared" si="51"/>
        <v>0</v>
      </c>
      <c r="FI30" s="510">
        <f t="shared" si="51"/>
        <v>0</v>
      </c>
      <c r="FJ30" s="510">
        <f t="shared" si="51"/>
        <v>0</v>
      </c>
      <c r="FK30" s="510">
        <f t="shared" si="51"/>
        <v>0</v>
      </c>
      <c r="FL30" s="510">
        <f t="shared" si="51"/>
        <v>0</v>
      </c>
      <c r="FM30" s="510">
        <f t="shared" si="51"/>
        <v>0</v>
      </c>
      <c r="FN30" s="510">
        <f t="shared" si="51"/>
        <v>0</v>
      </c>
      <c r="FO30" s="510">
        <f t="shared" si="51"/>
        <v>0</v>
      </c>
      <c r="FP30" s="510">
        <f t="shared" si="51"/>
        <v>0</v>
      </c>
      <c r="FQ30" s="510">
        <f t="shared" si="51"/>
        <v>0</v>
      </c>
      <c r="FR30" s="510">
        <f t="shared" si="51"/>
        <v>0</v>
      </c>
      <c r="FS30" s="510">
        <f t="shared" si="51"/>
        <v>0</v>
      </c>
      <c r="FT30" s="510">
        <f t="shared" si="51"/>
        <v>0</v>
      </c>
      <c r="FU30" s="510">
        <f t="shared" si="51"/>
        <v>0</v>
      </c>
      <c r="FV30" s="510">
        <f t="shared" si="51"/>
        <v>0</v>
      </c>
      <c r="FW30" s="510">
        <f t="shared" si="51"/>
        <v>0</v>
      </c>
      <c r="FX30" s="510">
        <f t="shared" si="51"/>
        <v>0</v>
      </c>
      <c r="FY30" s="510">
        <f t="shared" si="51"/>
        <v>0</v>
      </c>
      <c r="FZ30" s="510">
        <f t="shared" si="51"/>
        <v>0</v>
      </c>
      <c r="GA30" s="510">
        <f t="shared" si="51"/>
        <v>0</v>
      </c>
      <c r="GB30" s="510">
        <f t="shared" si="51"/>
        <v>0</v>
      </c>
      <c r="GC30" s="510">
        <f t="shared" si="51"/>
        <v>0</v>
      </c>
      <c r="GD30" s="510">
        <f t="shared" si="51"/>
        <v>0</v>
      </c>
      <c r="GE30" s="510">
        <f t="shared" si="51"/>
        <v>0</v>
      </c>
      <c r="GF30" s="510">
        <f t="shared" si="51"/>
        <v>0</v>
      </c>
      <c r="GG30" s="510">
        <f t="shared" si="51"/>
        <v>0</v>
      </c>
      <c r="GH30" s="510">
        <f t="shared" si="51"/>
        <v>0</v>
      </c>
      <c r="GI30" s="510">
        <f t="shared" si="51"/>
        <v>0</v>
      </c>
      <c r="GJ30" s="510">
        <f t="shared" si="51"/>
        <v>0</v>
      </c>
      <c r="GK30" s="510">
        <f t="shared" si="51"/>
        <v>0</v>
      </c>
      <c r="GL30" s="510">
        <f t="shared" si="51"/>
        <v>0</v>
      </c>
      <c r="GM30" s="510">
        <f t="shared" si="51"/>
        <v>0</v>
      </c>
      <c r="GN30" s="510">
        <f t="shared" si="51"/>
        <v>0</v>
      </c>
      <c r="GO30" s="510">
        <f t="shared" si="51"/>
        <v>0</v>
      </c>
      <c r="GP30" s="510">
        <f t="shared" si="51"/>
        <v>0</v>
      </c>
      <c r="GQ30" s="510">
        <f t="shared" si="51"/>
        <v>0</v>
      </c>
      <c r="GR30" s="510">
        <f t="shared" si="51"/>
        <v>0</v>
      </c>
      <c r="GS30" s="510">
        <f t="shared" si="51"/>
        <v>0</v>
      </c>
      <c r="GT30" s="510">
        <f t="shared" si="51"/>
        <v>0</v>
      </c>
      <c r="GU30" s="510">
        <f t="shared" si="51"/>
        <v>0</v>
      </c>
      <c r="GV30" s="510">
        <f t="shared" si="51"/>
        <v>0</v>
      </c>
      <c r="GW30" s="510">
        <f t="shared" si="51"/>
        <v>0</v>
      </c>
      <c r="GX30" s="510">
        <f t="shared" si="51"/>
        <v>0</v>
      </c>
      <c r="GY30" s="510">
        <f t="shared" si="51"/>
        <v>0</v>
      </c>
      <c r="GZ30" s="510">
        <f t="shared" si="51"/>
        <v>0</v>
      </c>
      <c r="HA30" s="510">
        <f t="shared" si="51"/>
        <v>0</v>
      </c>
      <c r="HB30" s="244"/>
      <c r="HC30" s="244"/>
      <c r="HD30" s="126"/>
      <c r="HE30" s="126"/>
    </row>
    <row r="31" spans="2:213" ht="20.100000000000001" customHeight="1" thickBot="1">
      <c r="B31" s="293"/>
      <c r="C31" s="293"/>
      <c r="D31" s="293"/>
      <c r="E31" s="293"/>
      <c r="F31" s="293"/>
      <c r="G31" s="293"/>
      <c r="H31" s="293" t="s">
        <v>281</v>
      </c>
      <c r="I31" s="293"/>
      <c r="J31" s="292"/>
      <c r="K31" s="292"/>
      <c r="L31" s="295"/>
      <c r="M31" s="296"/>
      <c r="N31" s="121" t="s">
        <v>160</v>
      </c>
      <c r="O31" s="121" t="s">
        <v>111</v>
      </c>
      <c r="P31" s="296"/>
      <c r="Q31" s="296"/>
      <c r="R31" s="296"/>
      <c r="S31" s="302"/>
      <c r="T31" s="302"/>
      <c r="U31" s="244"/>
      <c r="V31" s="244"/>
      <c r="W31" s="510"/>
      <c r="X31" s="510"/>
      <c r="Y31" s="510"/>
      <c r="Z31" s="510"/>
      <c r="AA31" s="510"/>
      <c r="AB31" s="510"/>
      <c r="AC31" s="510" t="s">
        <v>257</v>
      </c>
      <c r="AD31" s="510"/>
      <c r="AE31" s="527">
        <f>F35*1000</f>
        <v>0</v>
      </c>
      <c r="AF31" s="510"/>
      <c r="AG31" s="510"/>
      <c r="AH31" s="285"/>
      <c r="AI31" s="510"/>
      <c r="AJ31" s="510"/>
      <c r="AK31" s="510"/>
      <c r="AL31" s="510"/>
      <c r="AM31" s="510"/>
      <c r="AN31" s="510"/>
      <c r="AO31" s="510"/>
      <c r="AP31" s="510"/>
      <c r="AQ31" s="510"/>
      <c r="AR31" s="510"/>
      <c r="AS31" s="510"/>
      <c r="AT31" s="510"/>
      <c r="AU31" s="510"/>
      <c r="AV31" s="510"/>
      <c r="AW31" s="510"/>
      <c r="AX31" s="510"/>
      <c r="AY31" s="510"/>
      <c r="AZ31" s="510"/>
      <c r="BA31" s="510"/>
      <c r="BB31" s="510"/>
      <c r="BC31" s="510"/>
      <c r="BD31" s="510"/>
      <c r="BE31" s="510"/>
      <c r="BF31" s="510"/>
      <c r="BH31" s="285"/>
      <c r="BI31" s="285"/>
      <c r="BJ31" s="526"/>
      <c r="BK31" s="535"/>
      <c r="BL31" s="246"/>
      <c r="BM31" s="536"/>
      <c r="BN31" s="510"/>
      <c r="BO31" s="513"/>
      <c r="BP31" s="513"/>
      <c r="BQ31" s="513"/>
      <c r="BR31" s="513"/>
      <c r="BS31" s="510"/>
      <c r="BT31" s="510"/>
      <c r="BU31" s="285"/>
      <c r="BV31" s="510"/>
      <c r="BW31" s="510"/>
      <c r="BX31" s="510"/>
      <c r="BY31" s="285"/>
      <c r="BZ31" s="285"/>
      <c r="CA31" s="285"/>
      <c r="CB31" s="534"/>
      <c r="CC31" s="244"/>
      <c r="CD31" s="244"/>
      <c r="CE31" s="244"/>
      <c r="CF31" s="244"/>
      <c r="CG31" s="510" t="s">
        <v>541</v>
      </c>
      <c r="CH31" s="510">
        <v>0</v>
      </c>
      <c r="CI31" s="510">
        <v>0</v>
      </c>
      <c r="CJ31" s="510">
        <v>0</v>
      </c>
      <c r="CK31" s="510">
        <f>$AK$12</f>
        <v>0</v>
      </c>
      <c r="CL31" s="510">
        <f t="shared" ref="CL31:EW31" si="52">IF(DESIGN_LIFE&gt;=CL$5,CK31,IF(CL$5=DESIGN_LIFE+1,0,IF(CL$5&gt;DESIGN_LIFE,CK31)))</f>
        <v>0</v>
      </c>
      <c r="CM31" s="510">
        <f t="shared" si="52"/>
        <v>0</v>
      </c>
      <c r="CN31" s="510">
        <f t="shared" si="52"/>
        <v>0</v>
      </c>
      <c r="CO31" s="510">
        <f t="shared" si="52"/>
        <v>0</v>
      </c>
      <c r="CP31" s="510">
        <f t="shared" si="52"/>
        <v>0</v>
      </c>
      <c r="CQ31" s="510">
        <f t="shared" si="52"/>
        <v>0</v>
      </c>
      <c r="CR31" s="510">
        <f t="shared" si="52"/>
        <v>0</v>
      </c>
      <c r="CS31" s="510">
        <f t="shared" si="52"/>
        <v>0</v>
      </c>
      <c r="CT31" s="510">
        <f t="shared" si="52"/>
        <v>0</v>
      </c>
      <c r="CU31" s="510">
        <f t="shared" si="52"/>
        <v>0</v>
      </c>
      <c r="CV31" s="510">
        <f t="shared" si="52"/>
        <v>0</v>
      </c>
      <c r="CW31" s="510">
        <f t="shared" si="52"/>
        <v>0</v>
      </c>
      <c r="CX31" s="510">
        <f t="shared" si="52"/>
        <v>0</v>
      </c>
      <c r="CY31" s="510">
        <f t="shared" si="52"/>
        <v>0</v>
      </c>
      <c r="CZ31" s="510">
        <f t="shared" si="52"/>
        <v>0</v>
      </c>
      <c r="DA31" s="510">
        <f t="shared" si="52"/>
        <v>0</v>
      </c>
      <c r="DB31" s="510">
        <f t="shared" si="52"/>
        <v>0</v>
      </c>
      <c r="DC31" s="510">
        <f t="shared" si="52"/>
        <v>0</v>
      </c>
      <c r="DD31" s="510">
        <f t="shared" si="52"/>
        <v>0</v>
      </c>
      <c r="DE31" s="510">
        <f t="shared" si="52"/>
        <v>0</v>
      </c>
      <c r="DF31" s="510">
        <f t="shared" si="52"/>
        <v>0</v>
      </c>
      <c r="DG31" s="510">
        <f t="shared" si="52"/>
        <v>0</v>
      </c>
      <c r="DH31" s="510">
        <f t="shared" si="52"/>
        <v>0</v>
      </c>
      <c r="DI31" s="510">
        <f t="shared" si="52"/>
        <v>0</v>
      </c>
      <c r="DJ31" s="510">
        <f t="shared" si="52"/>
        <v>0</v>
      </c>
      <c r="DK31" s="510">
        <f t="shared" si="52"/>
        <v>0</v>
      </c>
      <c r="DL31" s="510">
        <f t="shared" si="52"/>
        <v>0</v>
      </c>
      <c r="DM31" s="510">
        <f t="shared" si="52"/>
        <v>0</v>
      </c>
      <c r="DN31" s="510">
        <f t="shared" si="52"/>
        <v>0</v>
      </c>
      <c r="DO31" s="510">
        <f t="shared" si="52"/>
        <v>0</v>
      </c>
      <c r="DP31" s="510">
        <f t="shared" si="52"/>
        <v>0</v>
      </c>
      <c r="DQ31" s="510">
        <f t="shared" si="52"/>
        <v>0</v>
      </c>
      <c r="DR31" s="510">
        <f t="shared" si="52"/>
        <v>0</v>
      </c>
      <c r="DS31" s="510">
        <f t="shared" si="52"/>
        <v>0</v>
      </c>
      <c r="DT31" s="510">
        <f t="shared" si="52"/>
        <v>0</v>
      </c>
      <c r="DU31" s="510">
        <f t="shared" si="52"/>
        <v>0</v>
      </c>
      <c r="DV31" s="510">
        <f t="shared" si="52"/>
        <v>0</v>
      </c>
      <c r="DW31" s="510">
        <f t="shared" si="52"/>
        <v>0</v>
      </c>
      <c r="DX31" s="510">
        <f t="shared" si="52"/>
        <v>0</v>
      </c>
      <c r="DY31" s="510">
        <f t="shared" si="52"/>
        <v>0</v>
      </c>
      <c r="DZ31" s="510">
        <f t="shared" si="52"/>
        <v>0</v>
      </c>
      <c r="EA31" s="510">
        <f t="shared" si="52"/>
        <v>0</v>
      </c>
      <c r="EB31" s="510">
        <f t="shared" si="52"/>
        <v>0</v>
      </c>
      <c r="EC31" s="510">
        <f t="shared" si="52"/>
        <v>0</v>
      </c>
      <c r="ED31" s="510">
        <f t="shared" si="52"/>
        <v>0</v>
      </c>
      <c r="EE31" s="510">
        <f t="shared" si="52"/>
        <v>0</v>
      </c>
      <c r="EF31" s="510">
        <f t="shared" si="52"/>
        <v>0</v>
      </c>
      <c r="EG31" s="510">
        <f t="shared" si="52"/>
        <v>0</v>
      </c>
      <c r="EH31" s="510">
        <f t="shared" si="52"/>
        <v>0</v>
      </c>
      <c r="EI31" s="510">
        <f t="shared" si="52"/>
        <v>0</v>
      </c>
      <c r="EJ31" s="510">
        <f t="shared" si="52"/>
        <v>0</v>
      </c>
      <c r="EK31" s="510">
        <f t="shared" si="52"/>
        <v>0</v>
      </c>
      <c r="EL31" s="510">
        <f t="shared" si="52"/>
        <v>0</v>
      </c>
      <c r="EM31" s="510">
        <f t="shared" si="52"/>
        <v>0</v>
      </c>
      <c r="EN31" s="510">
        <f t="shared" si="52"/>
        <v>0</v>
      </c>
      <c r="EO31" s="510">
        <f t="shared" si="52"/>
        <v>0</v>
      </c>
      <c r="EP31" s="510">
        <f t="shared" si="52"/>
        <v>0</v>
      </c>
      <c r="EQ31" s="510">
        <f t="shared" si="52"/>
        <v>0</v>
      </c>
      <c r="ER31" s="510">
        <f t="shared" si="52"/>
        <v>0</v>
      </c>
      <c r="ES31" s="510">
        <f t="shared" si="52"/>
        <v>0</v>
      </c>
      <c r="ET31" s="510">
        <f t="shared" si="52"/>
        <v>0</v>
      </c>
      <c r="EU31" s="510">
        <f t="shared" si="52"/>
        <v>0</v>
      </c>
      <c r="EV31" s="510">
        <f t="shared" si="52"/>
        <v>0</v>
      </c>
      <c r="EW31" s="510">
        <f t="shared" si="52"/>
        <v>0</v>
      </c>
      <c r="EX31" s="510">
        <f t="shared" ref="EX31:HA31" si="53">IF(DESIGN_LIFE&gt;=EX$5,EW31,IF(EX$5=DESIGN_LIFE+1,0,IF(EX$5&gt;DESIGN_LIFE,EW31)))</f>
        <v>0</v>
      </c>
      <c r="EY31" s="510">
        <f t="shared" si="53"/>
        <v>0</v>
      </c>
      <c r="EZ31" s="510">
        <f t="shared" si="53"/>
        <v>0</v>
      </c>
      <c r="FA31" s="510">
        <f t="shared" si="53"/>
        <v>0</v>
      </c>
      <c r="FB31" s="510">
        <f t="shared" si="53"/>
        <v>0</v>
      </c>
      <c r="FC31" s="510">
        <f t="shared" si="53"/>
        <v>0</v>
      </c>
      <c r="FD31" s="510">
        <f t="shared" si="53"/>
        <v>0</v>
      </c>
      <c r="FE31" s="510">
        <f t="shared" si="53"/>
        <v>0</v>
      </c>
      <c r="FF31" s="510">
        <f t="shared" si="53"/>
        <v>0</v>
      </c>
      <c r="FG31" s="510">
        <f t="shared" si="53"/>
        <v>0</v>
      </c>
      <c r="FH31" s="510">
        <f t="shared" si="53"/>
        <v>0</v>
      </c>
      <c r="FI31" s="510">
        <f t="shared" si="53"/>
        <v>0</v>
      </c>
      <c r="FJ31" s="510">
        <f t="shared" si="53"/>
        <v>0</v>
      </c>
      <c r="FK31" s="510">
        <f t="shared" si="53"/>
        <v>0</v>
      </c>
      <c r="FL31" s="510">
        <f t="shared" si="53"/>
        <v>0</v>
      </c>
      <c r="FM31" s="510">
        <f t="shared" si="53"/>
        <v>0</v>
      </c>
      <c r="FN31" s="510">
        <f t="shared" si="53"/>
        <v>0</v>
      </c>
      <c r="FO31" s="510">
        <f t="shared" si="53"/>
        <v>0</v>
      </c>
      <c r="FP31" s="510">
        <f t="shared" si="53"/>
        <v>0</v>
      </c>
      <c r="FQ31" s="510">
        <f t="shared" si="53"/>
        <v>0</v>
      </c>
      <c r="FR31" s="510">
        <f t="shared" si="53"/>
        <v>0</v>
      </c>
      <c r="FS31" s="510">
        <f t="shared" si="53"/>
        <v>0</v>
      </c>
      <c r="FT31" s="510">
        <f t="shared" si="53"/>
        <v>0</v>
      </c>
      <c r="FU31" s="510">
        <f t="shared" si="53"/>
        <v>0</v>
      </c>
      <c r="FV31" s="510">
        <f t="shared" si="53"/>
        <v>0</v>
      </c>
      <c r="FW31" s="510">
        <f t="shared" si="53"/>
        <v>0</v>
      </c>
      <c r="FX31" s="510">
        <f t="shared" si="53"/>
        <v>0</v>
      </c>
      <c r="FY31" s="510">
        <f t="shared" si="53"/>
        <v>0</v>
      </c>
      <c r="FZ31" s="510">
        <f t="shared" si="53"/>
        <v>0</v>
      </c>
      <c r="GA31" s="510">
        <f t="shared" si="53"/>
        <v>0</v>
      </c>
      <c r="GB31" s="510">
        <f t="shared" si="53"/>
        <v>0</v>
      </c>
      <c r="GC31" s="510">
        <f t="shared" si="53"/>
        <v>0</v>
      </c>
      <c r="GD31" s="510">
        <f t="shared" si="53"/>
        <v>0</v>
      </c>
      <c r="GE31" s="510">
        <f t="shared" si="53"/>
        <v>0</v>
      </c>
      <c r="GF31" s="510">
        <f t="shared" si="53"/>
        <v>0</v>
      </c>
      <c r="GG31" s="510">
        <f t="shared" si="53"/>
        <v>0</v>
      </c>
      <c r="GH31" s="510">
        <f t="shared" si="53"/>
        <v>0</v>
      </c>
      <c r="GI31" s="510">
        <f t="shared" si="53"/>
        <v>0</v>
      </c>
      <c r="GJ31" s="510">
        <f t="shared" si="53"/>
        <v>0</v>
      </c>
      <c r="GK31" s="510">
        <f t="shared" si="53"/>
        <v>0</v>
      </c>
      <c r="GL31" s="510">
        <f t="shared" si="53"/>
        <v>0</v>
      </c>
      <c r="GM31" s="510">
        <f t="shared" si="53"/>
        <v>0</v>
      </c>
      <c r="GN31" s="510">
        <f t="shared" si="53"/>
        <v>0</v>
      </c>
      <c r="GO31" s="510">
        <f t="shared" si="53"/>
        <v>0</v>
      </c>
      <c r="GP31" s="510">
        <f t="shared" si="53"/>
        <v>0</v>
      </c>
      <c r="GQ31" s="510">
        <f t="shared" si="53"/>
        <v>0</v>
      </c>
      <c r="GR31" s="510">
        <f t="shared" si="53"/>
        <v>0</v>
      </c>
      <c r="GS31" s="510">
        <f t="shared" si="53"/>
        <v>0</v>
      </c>
      <c r="GT31" s="510">
        <f t="shared" si="53"/>
        <v>0</v>
      </c>
      <c r="GU31" s="510">
        <f t="shared" si="53"/>
        <v>0</v>
      </c>
      <c r="GV31" s="510">
        <f t="shared" si="53"/>
        <v>0</v>
      </c>
      <c r="GW31" s="510">
        <f t="shared" si="53"/>
        <v>0</v>
      </c>
      <c r="GX31" s="510">
        <f t="shared" si="53"/>
        <v>0</v>
      </c>
      <c r="GY31" s="510">
        <f t="shared" si="53"/>
        <v>0</v>
      </c>
      <c r="GZ31" s="510">
        <f t="shared" si="53"/>
        <v>0</v>
      </c>
      <c r="HA31" s="510">
        <f t="shared" si="53"/>
        <v>0</v>
      </c>
      <c r="HB31" s="244"/>
      <c r="HC31" s="244"/>
      <c r="HD31" s="126"/>
      <c r="HE31" s="126"/>
    </row>
    <row r="32" spans="2:213" ht="20.100000000000001" customHeight="1" thickBot="1">
      <c r="B32" s="293"/>
      <c r="C32" s="293"/>
      <c r="D32" s="409"/>
      <c r="E32" s="134" t="s">
        <v>215</v>
      </c>
      <c r="F32" s="135">
        <f>N35</f>
        <v>0</v>
      </c>
      <c r="G32" s="495" t="e">
        <f>1000*F32/GIA</f>
        <v>#DIV/0!</v>
      </c>
      <c r="H32" s="496"/>
      <c r="I32" s="476"/>
      <c r="J32" s="473"/>
      <c r="K32" s="292"/>
      <c r="L32" s="296"/>
      <c r="M32" s="187" t="s">
        <v>387</v>
      </c>
      <c r="N32" s="193">
        <f>(1/1000)*(Project_cost*700)/100000</f>
        <v>0</v>
      </c>
      <c r="O32" s="194">
        <f>3.4/1000*GIA</f>
        <v>0</v>
      </c>
      <c r="P32" s="296"/>
      <c r="Q32" s="296"/>
      <c r="R32" s="296"/>
      <c r="S32" s="296"/>
      <c r="T32" s="296"/>
      <c r="U32" s="98"/>
      <c r="V32" s="244"/>
      <c r="W32" s="259"/>
      <c r="X32" s="510"/>
      <c r="Y32" s="510"/>
      <c r="Z32" s="510"/>
      <c r="AA32" s="510"/>
      <c r="AB32" s="510"/>
      <c r="AC32" s="532" t="e">
        <f>CONCATENATE( FIXED(AD27,0), " one-way flights from London to New York")</f>
        <v>#DIV/0!</v>
      </c>
      <c r="AD32" s="510"/>
      <c r="AE32" s="510"/>
      <c r="AF32" s="510"/>
      <c r="AG32" s="510"/>
      <c r="AH32" s="285"/>
      <c r="AI32" s="510"/>
      <c r="AJ32" s="510"/>
      <c r="AK32" s="510"/>
      <c r="AL32" s="510"/>
      <c r="AM32" s="510"/>
      <c r="AN32" s="510"/>
      <c r="AO32" s="510"/>
      <c r="AP32" s="510"/>
      <c r="AQ32" s="510"/>
      <c r="AR32" s="510"/>
      <c r="AS32" s="510"/>
      <c r="AT32" s="510"/>
      <c r="AU32" s="510"/>
      <c r="AV32" s="510"/>
      <c r="AW32" s="510"/>
      <c r="AX32" s="510"/>
      <c r="AY32" s="510"/>
      <c r="AZ32" s="510"/>
      <c r="BA32" s="510"/>
      <c r="BB32" s="510"/>
      <c r="BC32" s="510"/>
      <c r="BD32" s="510"/>
      <c r="BE32" s="510"/>
      <c r="BF32" s="510"/>
      <c r="BH32" s="537"/>
      <c r="BI32" s="537"/>
      <c r="BJ32" s="526"/>
      <c r="BK32" s="535"/>
      <c r="BL32" s="510"/>
      <c r="BM32" s="536"/>
      <c r="BN32" s="510"/>
      <c r="BO32" s="513"/>
      <c r="BP32" s="513"/>
      <c r="BQ32" s="513"/>
      <c r="BR32" s="513"/>
      <c r="BS32" s="510"/>
      <c r="BT32" s="510"/>
      <c r="BU32" s="285"/>
      <c r="BV32" s="510"/>
      <c r="BW32" s="510"/>
      <c r="BX32" s="510"/>
      <c r="BY32" s="285"/>
      <c r="BZ32" s="285"/>
      <c r="CA32" s="285"/>
      <c r="CB32" s="534"/>
      <c r="CC32" s="244"/>
      <c r="CD32" s="244"/>
      <c r="CE32" s="244"/>
      <c r="CF32" s="244"/>
      <c r="CG32" s="244"/>
      <c r="CH32" s="244"/>
      <c r="CI32" s="244"/>
      <c r="CJ32" s="244"/>
      <c r="CK32" s="244"/>
      <c r="CL32" s="244"/>
      <c r="CM32" s="244"/>
      <c r="CN32" s="244"/>
      <c r="CO32" s="244"/>
      <c r="CP32" s="244"/>
      <c r="CQ32" s="244"/>
      <c r="CR32" s="244"/>
      <c r="CS32" s="244"/>
      <c r="CT32" s="244"/>
      <c r="CU32" s="244"/>
      <c r="CV32" s="244"/>
      <c r="CW32" s="244"/>
      <c r="CX32" s="244"/>
      <c r="CY32" s="244"/>
      <c r="CZ32" s="244"/>
      <c r="DA32" s="244"/>
      <c r="DB32" s="244"/>
      <c r="DC32" s="244"/>
      <c r="DD32" s="244"/>
      <c r="DE32" s="244"/>
      <c r="DF32" s="244"/>
      <c r="DG32" s="244"/>
      <c r="DH32" s="244"/>
      <c r="DI32" s="244"/>
      <c r="DJ32" s="244"/>
      <c r="DK32" s="244"/>
      <c r="DL32" s="244"/>
      <c r="DM32" s="244"/>
      <c r="DN32" s="244"/>
      <c r="DO32" s="244"/>
      <c r="DP32" s="244"/>
      <c r="DQ32" s="244"/>
      <c r="DR32" s="244"/>
      <c r="DS32" s="244"/>
      <c r="DT32" s="244"/>
      <c r="DU32" s="244"/>
      <c r="DV32" s="244"/>
      <c r="DW32" s="244"/>
      <c r="DX32" s="244"/>
      <c r="DY32" s="244"/>
      <c r="DZ32" s="244"/>
      <c r="EA32" s="244"/>
      <c r="EB32" s="244"/>
      <c r="EC32" s="244"/>
      <c r="ED32" s="244"/>
      <c r="EE32" s="244"/>
      <c r="EF32" s="244"/>
      <c r="EG32" s="244"/>
      <c r="EH32" s="244"/>
      <c r="EI32" s="244"/>
      <c r="EJ32" s="244"/>
      <c r="EK32" s="244"/>
      <c r="EL32" s="244"/>
      <c r="EM32" s="244"/>
      <c r="EN32" s="244"/>
      <c r="EO32" s="244"/>
      <c r="EP32" s="244"/>
      <c r="EQ32" s="244"/>
      <c r="ER32" s="244"/>
      <c r="ES32" s="244"/>
      <c r="ET32" s="244"/>
      <c r="EU32" s="244"/>
      <c r="EV32" s="244"/>
      <c r="EW32" s="244"/>
      <c r="EX32" s="244"/>
      <c r="EY32" s="244"/>
      <c r="EZ32" s="244"/>
      <c r="FA32" s="244"/>
      <c r="FB32" s="244"/>
      <c r="FC32" s="244"/>
      <c r="FD32" s="244"/>
      <c r="FE32" s="244"/>
      <c r="FF32" s="244"/>
      <c r="FG32" s="244"/>
      <c r="FH32" s="244"/>
      <c r="FI32" s="244"/>
      <c r="FJ32" s="244"/>
      <c r="FK32" s="244"/>
      <c r="FL32" s="244"/>
      <c r="FM32" s="244"/>
      <c r="FN32" s="244"/>
      <c r="FO32" s="244"/>
      <c r="FP32" s="244"/>
      <c r="FQ32" s="244"/>
      <c r="FR32" s="244"/>
      <c r="FS32" s="244"/>
      <c r="FT32" s="244"/>
      <c r="FU32" s="244"/>
      <c r="FV32" s="244"/>
      <c r="FW32" s="244"/>
      <c r="FX32" s="244"/>
      <c r="FY32" s="244"/>
      <c r="FZ32" s="244"/>
      <c r="GA32" s="244"/>
      <c r="GB32" s="244"/>
      <c r="GC32" s="244"/>
      <c r="GD32" s="244"/>
      <c r="GE32" s="244"/>
      <c r="GF32" s="244"/>
      <c r="GG32" s="244"/>
      <c r="GH32" s="244"/>
      <c r="GI32" s="244"/>
      <c r="GJ32" s="244"/>
      <c r="GK32" s="244"/>
      <c r="GL32" s="244"/>
      <c r="GM32" s="244"/>
      <c r="GN32" s="244"/>
      <c r="GO32" s="244"/>
      <c r="GP32" s="244"/>
      <c r="GQ32" s="244"/>
      <c r="GR32" s="244"/>
      <c r="GS32" s="244"/>
      <c r="GT32" s="244"/>
      <c r="GU32" s="244"/>
      <c r="GV32" s="244"/>
      <c r="GW32" s="244"/>
      <c r="GX32" s="244"/>
      <c r="GY32" s="244"/>
      <c r="GZ32" s="244"/>
      <c r="HA32" s="244"/>
      <c r="HB32" s="244"/>
      <c r="HC32" s="244"/>
      <c r="HD32" s="126"/>
      <c r="HE32" s="126"/>
    </row>
    <row r="33" spans="2:213" ht="20.100000000000001" customHeight="1" thickBot="1">
      <c r="B33" s="293"/>
      <c r="C33" s="293"/>
      <c r="D33" s="410"/>
      <c r="E33" s="136" t="s">
        <v>667</v>
      </c>
      <c r="F33" s="137">
        <f>R35</f>
        <v>0</v>
      </c>
      <c r="G33" s="478" t="e">
        <f>1000*F33/GIA</f>
        <v>#DIV/0!</v>
      </c>
      <c r="H33" s="497"/>
      <c r="I33" s="474"/>
      <c r="J33" s="473"/>
      <c r="K33" s="301"/>
      <c r="L33" s="297"/>
      <c r="M33" s="296"/>
      <c r="N33" s="296"/>
      <c r="O33" s="296"/>
      <c r="P33" s="296"/>
      <c r="Q33" s="296"/>
      <c r="R33" s="296"/>
      <c r="S33" s="296"/>
      <c r="T33" s="296"/>
      <c r="U33" s="98"/>
      <c r="V33" s="244"/>
      <c r="W33" s="259"/>
      <c r="X33" s="510"/>
      <c r="Y33" s="510"/>
      <c r="Z33" s="510"/>
      <c r="AA33" s="510"/>
      <c r="AB33" s="510"/>
      <c r="AC33" s="532" t="e">
        <f>CONCATENATE( FIXED(AD28,0), " people's consumption of meat, dairy and beer for 1 year")</f>
        <v>#DIV/0!</v>
      </c>
      <c r="AD33" s="510"/>
      <c r="AE33" s="510"/>
      <c r="AF33" s="510"/>
      <c r="AG33" s="510"/>
      <c r="AH33" s="285"/>
      <c r="AI33" s="510"/>
      <c r="AJ33" s="510"/>
      <c r="AK33" s="510"/>
      <c r="AL33" s="510"/>
      <c r="AM33" s="510"/>
      <c r="AN33" s="510"/>
      <c r="AO33" s="510"/>
      <c r="AP33" s="510"/>
      <c r="AQ33" s="510"/>
      <c r="AR33" s="510"/>
      <c r="AS33" s="510"/>
      <c r="AT33" s="510"/>
      <c r="AU33" s="510"/>
      <c r="AV33" s="510"/>
      <c r="AW33" s="510"/>
      <c r="AX33" s="510"/>
      <c r="AY33" s="510"/>
      <c r="AZ33" s="510"/>
      <c r="BA33" s="510"/>
      <c r="BB33" s="510"/>
      <c r="BC33" s="510"/>
      <c r="BD33" s="510"/>
      <c r="BE33" s="510"/>
      <c r="BF33" s="510"/>
      <c r="BH33" s="285"/>
      <c r="BI33" s="538"/>
      <c r="BJ33" s="536"/>
      <c r="BK33" s="246"/>
      <c r="BL33" s="535"/>
      <c r="BM33" s="285"/>
      <c r="BN33" s="510"/>
      <c r="BO33" s="513"/>
      <c r="BP33" s="513"/>
      <c r="BQ33" s="513"/>
      <c r="BR33" s="513"/>
      <c r="BS33" s="510"/>
      <c r="BT33" s="510"/>
      <c r="BU33" s="285"/>
      <c r="BV33" s="510"/>
      <c r="BW33" s="510"/>
      <c r="BX33" s="510"/>
      <c r="BY33" s="285"/>
      <c r="BZ33" s="285"/>
      <c r="CA33" s="285"/>
      <c r="CB33" s="534"/>
      <c r="CC33" s="244"/>
      <c r="CD33" s="244"/>
      <c r="CE33" s="244"/>
      <c r="CF33" s="244"/>
      <c r="CG33" s="244"/>
      <c r="CH33" s="244"/>
      <c r="CI33" s="244"/>
      <c r="CJ33" s="244"/>
      <c r="CK33" s="244"/>
      <c r="CL33" s="244"/>
      <c r="CM33" s="244"/>
      <c r="CN33" s="244"/>
      <c r="CO33" s="244"/>
      <c r="CP33" s="244"/>
      <c r="CQ33" s="244"/>
      <c r="CR33" s="244"/>
      <c r="CS33" s="244"/>
      <c r="CT33" s="244"/>
      <c r="CU33" s="244"/>
      <c r="CV33" s="244"/>
      <c r="CW33" s="244"/>
      <c r="CX33" s="244"/>
      <c r="CY33" s="244"/>
      <c r="CZ33" s="244"/>
      <c r="DA33" s="244"/>
      <c r="DB33" s="244"/>
      <c r="DC33" s="244"/>
      <c r="DD33" s="244"/>
      <c r="DE33" s="244"/>
      <c r="DF33" s="244"/>
      <c r="DG33" s="244"/>
      <c r="DH33" s="244"/>
      <c r="DI33" s="244"/>
      <c r="DJ33" s="244"/>
      <c r="DK33" s="244"/>
      <c r="DL33" s="244"/>
      <c r="DM33" s="244"/>
      <c r="DN33" s="244"/>
      <c r="DO33" s="244"/>
      <c r="DP33" s="244"/>
      <c r="DQ33" s="244"/>
      <c r="DR33" s="244"/>
      <c r="DS33" s="244"/>
      <c r="DT33" s="244"/>
      <c r="DU33" s="244"/>
      <c r="DV33" s="244"/>
      <c r="DW33" s="244"/>
      <c r="DX33" s="244"/>
      <c r="DY33" s="244"/>
      <c r="DZ33" s="244"/>
      <c r="EA33" s="244"/>
      <c r="EB33" s="244"/>
      <c r="EC33" s="244"/>
      <c r="ED33" s="244"/>
      <c r="EE33" s="244"/>
      <c r="EF33" s="244"/>
      <c r="EG33" s="244"/>
      <c r="EH33" s="244"/>
      <c r="EI33" s="244"/>
      <c r="EJ33" s="244"/>
      <c r="EK33" s="244"/>
      <c r="EL33" s="244"/>
      <c r="EM33" s="244"/>
      <c r="EN33" s="244"/>
      <c r="EO33" s="244"/>
      <c r="EP33" s="244"/>
      <c r="EQ33" s="244"/>
      <c r="ER33" s="244"/>
      <c r="ES33" s="244"/>
      <c r="ET33" s="244"/>
      <c r="EU33" s="244"/>
      <c r="EV33" s="244"/>
      <c r="EW33" s="244"/>
      <c r="EX33" s="244"/>
      <c r="EY33" s="244"/>
      <c r="EZ33" s="244"/>
      <c r="FA33" s="244"/>
      <c r="FB33" s="244"/>
      <c r="FC33" s="244"/>
      <c r="FD33" s="244"/>
      <c r="FE33" s="244"/>
      <c r="FF33" s="244"/>
      <c r="FG33" s="244"/>
      <c r="FH33" s="244"/>
      <c r="FI33" s="244"/>
      <c r="FJ33" s="244"/>
      <c r="FK33" s="244"/>
      <c r="FL33" s="244"/>
      <c r="FM33" s="244"/>
      <c r="FN33" s="244"/>
      <c r="FO33" s="244"/>
      <c r="FP33" s="244"/>
      <c r="FQ33" s="244"/>
      <c r="FR33" s="244"/>
      <c r="FS33" s="244"/>
      <c r="FT33" s="244"/>
      <c r="FU33" s="244"/>
      <c r="FV33" s="244"/>
      <c r="FW33" s="244"/>
      <c r="FX33" s="244"/>
      <c r="FY33" s="244"/>
      <c r="FZ33" s="244"/>
      <c r="GA33" s="244"/>
      <c r="GB33" s="244"/>
      <c r="GC33" s="244"/>
      <c r="GD33" s="244"/>
      <c r="GE33" s="244"/>
      <c r="GF33" s="244"/>
      <c r="GG33" s="244"/>
      <c r="GH33" s="244"/>
      <c r="GI33" s="244"/>
      <c r="GJ33" s="244"/>
      <c r="GK33" s="244"/>
      <c r="GL33" s="244"/>
      <c r="GM33" s="244"/>
      <c r="GN33" s="244"/>
      <c r="GO33" s="244"/>
      <c r="GP33" s="244"/>
      <c r="GQ33" s="244"/>
      <c r="GR33" s="244"/>
      <c r="GS33" s="244"/>
      <c r="GT33" s="244"/>
      <c r="GU33" s="244"/>
      <c r="GV33" s="244"/>
      <c r="GW33" s="244"/>
      <c r="GX33" s="244"/>
      <c r="GY33" s="244"/>
      <c r="GZ33" s="244"/>
      <c r="HA33" s="244"/>
      <c r="HB33" s="244"/>
      <c r="HC33" s="244"/>
      <c r="HD33" s="126"/>
      <c r="HE33" s="126"/>
    </row>
    <row r="34" spans="2:213" ht="20.100000000000001" customHeight="1" thickBot="1">
      <c r="B34" s="293"/>
      <c r="C34" s="293"/>
      <c r="D34" s="410"/>
      <c r="E34" s="138"/>
      <c r="F34" s="138"/>
      <c r="G34" s="138"/>
      <c r="H34" s="139"/>
      <c r="I34" s="475"/>
      <c r="J34" s="473"/>
      <c r="K34" s="292"/>
      <c r="L34" s="297"/>
      <c r="M34" s="296"/>
      <c r="N34" s="120" t="s">
        <v>172</v>
      </c>
      <c r="O34" s="120" t="s">
        <v>171</v>
      </c>
      <c r="P34" s="120" t="s">
        <v>11</v>
      </c>
      <c r="Q34" s="121" t="s">
        <v>117</v>
      </c>
      <c r="R34" s="651" t="s">
        <v>662</v>
      </c>
      <c r="S34" s="652"/>
      <c r="T34" s="296"/>
      <c r="U34" s="506"/>
      <c r="V34" s="244"/>
      <c r="W34" s="510"/>
      <c r="X34" s="510"/>
      <c r="Y34" s="510"/>
      <c r="Z34" s="510"/>
      <c r="AA34" s="510"/>
      <c r="AB34" s="510"/>
      <c r="AC34" s="532" t="e">
        <f>CONCATENATE( FIXED(AD29,0), " average family cars running for 1 year")</f>
        <v>#DIV/0!</v>
      </c>
      <c r="AD34" s="510"/>
      <c r="AE34" s="510"/>
      <c r="AF34" s="510"/>
      <c r="AG34" s="510"/>
      <c r="AH34" s="510"/>
      <c r="AI34" s="510"/>
      <c r="AJ34" s="510"/>
      <c r="AK34" s="510"/>
      <c r="AL34" s="510"/>
      <c r="AM34" s="510"/>
      <c r="AN34" s="510"/>
      <c r="AO34" s="510"/>
      <c r="AP34" s="510"/>
      <c r="AQ34" s="510"/>
      <c r="AR34" s="510"/>
      <c r="AS34" s="510"/>
      <c r="AT34" s="510"/>
      <c r="AU34" s="510"/>
      <c r="AV34" s="510"/>
      <c r="AW34" s="510"/>
      <c r="AX34" s="510"/>
      <c r="AY34" s="510"/>
      <c r="AZ34" s="510"/>
      <c r="BA34" s="510"/>
      <c r="BB34" s="510"/>
      <c r="BC34" s="510"/>
      <c r="BD34" s="510"/>
      <c r="BE34" s="510"/>
      <c r="BF34" s="510"/>
      <c r="BH34" s="285"/>
      <c r="BI34" s="285"/>
      <c r="BJ34" s="536"/>
      <c r="BK34" s="246"/>
      <c r="BL34" s="535"/>
      <c r="BM34" s="285"/>
      <c r="BN34" s="510"/>
      <c r="BO34" s="513"/>
      <c r="BP34" s="513"/>
      <c r="BQ34" s="513"/>
      <c r="BR34" s="513"/>
      <c r="BS34" s="510"/>
      <c r="BT34" s="510"/>
      <c r="BU34" s="285"/>
      <c r="BV34" s="510"/>
      <c r="BW34" s="510"/>
      <c r="BX34" s="510"/>
      <c r="BY34" s="285"/>
      <c r="BZ34" s="285"/>
      <c r="CA34" s="285"/>
      <c r="CB34" s="53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44"/>
      <c r="DF34" s="244"/>
      <c r="DG34" s="244"/>
      <c r="DH34" s="244"/>
      <c r="DI34" s="244"/>
      <c r="DJ34" s="244"/>
      <c r="DK34" s="244"/>
      <c r="DL34" s="244"/>
      <c r="DM34" s="244"/>
      <c r="DN34" s="244"/>
      <c r="DO34" s="244"/>
      <c r="DP34" s="244"/>
      <c r="DQ34" s="244"/>
      <c r="DR34" s="244"/>
      <c r="DS34" s="244"/>
      <c r="DT34" s="244"/>
      <c r="DU34" s="244"/>
      <c r="DV34" s="244"/>
      <c r="DW34" s="244"/>
      <c r="DX34" s="244"/>
      <c r="DY34" s="244"/>
      <c r="DZ34" s="244"/>
      <c r="EA34" s="244"/>
      <c r="EB34" s="244"/>
      <c r="EC34" s="244"/>
      <c r="ED34" s="244"/>
      <c r="EE34" s="244"/>
      <c r="EF34" s="244"/>
      <c r="EG34" s="244"/>
      <c r="EH34" s="244"/>
      <c r="EI34" s="244"/>
      <c r="EJ34" s="244"/>
      <c r="EK34" s="244"/>
      <c r="EL34" s="244"/>
      <c r="EM34" s="244"/>
      <c r="EN34" s="244"/>
      <c r="EO34" s="244"/>
      <c r="EP34" s="244"/>
      <c r="EQ34" s="244"/>
      <c r="ER34" s="244"/>
      <c r="ES34" s="244"/>
      <c r="ET34" s="244"/>
      <c r="EU34" s="244"/>
      <c r="EV34" s="244"/>
      <c r="EW34" s="244"/>
      <c r="EX34" s="244"/>
      <c r="EY34" s="244"/>
      <c r="EZ34" s="244"/>
      <c r="FA34" s="244"/>
      <c r="FB34" s="244"/>
      <c r="FC34" s="244"/>
      <c r="FD34" s="244"/>
      <c r="FE34" s="244"/>
      <c r="FF34" s="244"/>
      <c r="FG34" s="244"/>
      <c r="FH34" s="244"/>
      <c r="FI34" s="244"/>
      <c r="FJ34" s="244"/>
      <c r="FK34" s="244"/>
      <c r="FL34" s="244"/>
      <c r="FM34" s="244"/>
      <c r="FN34" s="244"/>
      <c r="FO34" s="244"/>
      <c r="FP34" s="244"/>
      <c r="FQ34" s="244"/>
      <c r="FR34" s="244"/>
      <c r="FS34" s="244"/>
      <c r="FT34" s="244"/>
      <c r="FU34" s="244"/>
      <c r="FV34" s="244"/>
      <c r="FW34" s="244"/>
      <c r="FX34" s="244"/>
      <c r="FY34" s="244"/>
      <c r="FZ34" s="244"/>
      <c r="GA34" s="244"/>
      <c r="GB34" s="244"/>
      <c r="GC34" s="244"/>
      <c r="GD34" s="244"/>
      <c r="GE34" s="244"/>
      <c r="GF34" s="244"/>
      <c r="GG34" s="244"/>
      <c r="GH34" s="244"/>
      <c r="GI34" s="244"/>
      <c r="GJ34" s="244"/>
      <c r="GK34" s="244"/>
      <c r="GL34" s="244"/>
      <c r="GM34" s="244"/>
      <c r="GN34" s="244"/>
      <c r="GO34" s="244"/>
      <c r="GP34" s="244"/>
      <c r="GQ34" s="244"/>
      <c r="GR34" s="244"/>
      <c r="GS34" s="244"/>
      <c r="GT34" s="244"/>
      <c r="GU34" s="244"/>
      <c r="GV34" s="244"/>
      <c r="GW34" s="244"/>
      <c r="GX34" s="244"/>
      <c r="GY34" s="244"/>
      <c r="GZ34" s="244"/>
      <c r="HA34" s="244"/>
      <c r="HB34" s="244"/>
      <c r="HC34" s="244"/>
      <c r="HD34" s="126"/>
      <c r="HE34" s="126"/>
    </row>
    <row r="35" spans="2:213" ht="20.100000000000001" customHeight="1" thickBot="1">
      <c r="B35" s="293"/>
      <c r="C35" s="293"/>
      <c r="D35" s="410"/>
      <c r="E35" s="140" t="s">
        <v>216</v>
      </c>
      <c r="F35" s="141">
        <f>SUM(N35:P35,R35)</f>
        <v>0</v>
      </c>
      <c r="G35" s="477" t="e">
        <f>1000*F35/GIA</f>
        <v>#DIV/0!</v>
      </c>
      <c r="H35" s="498"/>
      <c r="I35" s="476"/>
      <c r="J35" s="473"/>
      <c r="K35" s="292"/>
      <c r="L35" s="297"/>
      <c r="M35" s="121" t="s">
        <v>386</v>
      </c>
      <c r="N35" s="196">
        <f>SUM(N6:N29)+SUM(O6:O29)+SUM(P6:P29,N32)</f>
        <v>0</v>
      </c>
      <c r="O35" s="195">
        <f>SUM(Q6:Q29)</f>
        <v>0</v>
      </c>
      <c r="P35" s="195">
        <f>SUM(R6:R29,O32)</f>
        <v>0</v>
      </c>
      <c r="Q35" s="197">
        <f>SUM(S6:S29)</f>
        <v>0</v>
      </c>
      <c r="R35" s="653">
        <f>SUM(T6:T29)</f>
        <v>0</v>
      </c>
      <c r="S35" s="654"/>
      <c r="T35" s="296"/>
      <c r="U35" s="506"/>
      <c r="V35" s="244"/>
      <c r="W35" s="510"/>
      <c r="X35" s="510"/>
      <c r="Y35" s="510"/>
      <c r="Z35" s="510"/>
      <c r="AA35" s="510"/>
      <c r="AB35" s="510"/>
      <c r="AC35" s="510"/>
      <c r="AD35" s="510"/>
      <c r="AE35" s="510"/>
      <c r="AF35" s="510"/>
      <c r="AG35" s="510"/>
      <c r="AH35" s="510"/>
      <c r="AI35" s="510"/>
      <c r="AJ35" s="510"/>
      <c r="AK35" s="510"/>
      <c r="AL35" s="510"/>
      <c r="AM35" s="510"/>
      <c r="AN35" s="510"/>
      <c r="AO35" s="510"/>
      <c r="AP35" s="510"/>
      <c r="AQ35" s="510"/>
      <c r="AR35" s="510"/>
      <c r="AS35" s="510"/>
      <c r="AT35" s="510"/>
      <c r="AU35" s="510"/>
      <c r="AV35" s="510"/>
      <c r="AW35" s="510"/>
      <c r="AX35" s="510"/>
      <c r="AY35" s="510"/>
      <c r="AZ35" s="510"/>
      <c r="BA35" s="510"/>
      <c r="BB35" s="510"/>
      <c r="BC35" s="510"/>
      <c r="BD35" s="510"/>
      <c r="BE35" s="510"/>
      <c r="BF35" s="510"/>
      <c r="BH35" s="285"/>
      <c r="BI35" s="285"/>
      <c r="BJ35" s="536"/>
      <c r="BK35" s="246"/>
      <c r="BL35" s="535"/>
      <c r="BM35" s="285"/>
      <c r="BN35" s="510"/>
      <c r="BO35" s="513"/>
      <c r="BP35" s="513"/>
      <c r="BQ35" s="513"/>
      <c r="BR35" s="513"/>
      <c r="BS35" s="510"/>
      <c r="BT35" s="510"/>
      <c r="BU35" s="285"/>
      <c r="BV35" s="510"/>
      <c r="BW35" s="510"/>
      <c r="BX35" s="510"/>
      <c r="BY35" s="510"/>
      <c r="BZ35" s="510"/>
      <c r="CA35" s="510"/>
      <c r="CB35" s="510"/>
      <c r="CC35" s="244"/>
      <c r="CD35" s="244"/>
      <c r="CE35" s="244"/>
      <c r="CF35" s="244"/>
      <c r="CG35" s="244"/>
      <c r="CH35" s="244"/>
      <c r="CI35" s="244"/>
      <c r="CJ35" s="244"/>
      <c r="CK35" s="244"/>
      <c r="CL35" s="244"/>
      <c r="CM35" s="244"/>
      <c r="CN35" s="244"/>
      <c r="CO35" s="244"/>
      <c r="CP35" s="244"/>
      <c r="CQ35" s="244"/>
      <c r="CR35" s="244"/>
      <c r="CS35" s="244"/>
      <c r="CT35" s="244"/>
      <c r="CU35" s="244"/>
      <c r="CV35" s="244"/>
      <c r="CW35" s="244"/>
      <c r="CX35" s="244"/>
      <c r="CY35" s="244"/>
      <c r="CZ35" s="244"/>
      <c r="DA35" s="244"/>
      <c r="DB35" s="244"/>
      <c r="DC35" s="244"/>
      <c r="DD35" s="244"/>
      <c r="DE35" s="244"/>
      <c r="DF35" s="244"/>
      <c r="DG35" s="244"/>
      <c r="DH35" s="106"/>
      <c r="DI35" s="106"/>
      <c r="DJ35" s="106"/>
      <c r="DK35" s="106"/>
      <c r="DL35" s="106"/>
      <c r="DM35" s="106"/>
      <c r="DN35" s="106"/>
      <c r="DO35" s="106"/>
      <c r="DP35" s="106"/>
      <c r="DQ35" s="106"/>
      <c r="DR35" s="106"/>
      <c r="DS35" s="106"/>
      <c r="DT35" s="106"/>
      <c r="DU35" s="106"/>
      <c r="DV35" s="106"/>
      <c r="DW35" s="106"/>
      <c r="DX35" s="106"/>
      <c r="DY35" s="106"/>
      <c r="DZ35" s="106"/>
      <c r="EA35" s="106"/>
      <c r="EB35" s="106"/>
      <c r="EC35" s="106"/>
      <c r="ED35" s="106"/>
      <c r="EE35" s="106"/>
      <c r="EF35" s="106"/>
      <c r="EG35" s="106"/>
      <c r="EH35" s="106"/>
      <c r="EI35" s="106"/>
      <c r="EJ35" s="106"/>
      <c r="EK35" s="106"/>
      <c r="EL35" s="106"/>
      <c r="EM35" s="106"/>
      <c r="EN35" s="106"/>
      <c r="EO35" s="106"/>
      <c r="EP35" s="106"/>
      <c r="EQ35" s="106"/>
      <c r="ER35" s="106"/>
      <c r="ES35" s="106"/>
      <c r="ET35" s="244"/>
      <c r="EU35" s="244"/>
      <c r="EV35" s="244"/>
      <c r="EW35" s="244"/>
      <c r="EX35" s="244"/>
      <c r="EY35" s="244"/>
      <c r="EZ35" s="244"/>
      <c r="FA35" s="244"/>
      <c r="FB35" s="244"/>
      <c r="FC35" s="244"/>
      <c r="FD35" s="244"/>
      <c r="FE35" s="244"/>
      <c r="FF35" s="244"/>
      <c r="FG35" s="244"/>
      <c r="FH35" s="244"/>
      <c r="FI35" s="244"/>
      <c r="FJ35" s="244"/>
      <c r="FK35" s="244"/>
      <c r="FL35" s="244"/>
      <c r="FM35" s="244"/>
      <c r="FN35" s="244"/>
      <c r="FO35" s="244"/>
      <c r="FP35" s="244"/>
      <c r="FQ35" s="244"/>
      <c r="FR35" s="244"/>
      <c r="FS35" s="244"/>
      <c r="FT35" s="244"/>
      <c r="FU35" s="244"/>
      <c r="FV35" s="244"/>
      <c r="FW35" s="244"/>
      <c r="FX35" s="244"/>
      <c r="FY35" s="244"/>
      <c r="FZ35" s="244"/>
      <c r="GA35" s="244"/>
      <c r="GB35" s="244"/>
      <c r="GC35" s="244"/>
      <c r="GD35" s="244"/>
      <c r="GE35" s="244"/>
      <c r="GF35" s="244"/>
      <c r="GG35" s="244"/>
      <c r="GH35" s="244"/>
      <c r="GI35" s="244"/>
      <c r="GJ35" s="244"/>
      <c r="GK35" s="244"/>
      <c r="GL35" s="244"/>
      <c r="GM35" s="244"/>
      <c r="GN35" s="244"/>
      <c r="GO35" s="244"/>
      <c r="GP35" s="244"/>
      <c r="GQ35" s="126"/>
      <c r="GR35" s="126"/>
      <c r="GS35" s="126"/>
      <c r="GT35" s="126"/>
      <c r="GU35" s="126"/>
      <c r="GV35" s="126"/>
      <c r="GW35" s="126"/>
      <c r="GX35" s="126"/>
      <c r="GY35" s="126"/>
      <c r="GZ35" s="126"/>
      <c r="HA35" s="126"/>
      <c r="HB35" s="126"/>
      <c r="HC35" s="126"/>
      <c r="HD35" s="126"/>
      <c r="HE35" s="126"/>
    </row>
    <row r="36" spans="2:213" ht="20.100000000000001" customHeight="1" thickBot="1">
      <c r="B36" s="293"/>
      <c r="C36" s="293"/>
      <c r="D36" s="411"/>
      <c r="E36" s="142" t="s">
        <v>306</v>
      </c>
      <c r="F36" s="143">
        <f>Q35</f>
        <v>0</v>
      </c>
      <c r="G36" s="478" t="e">
        <f>1000*F36/GIA</f>
        <v>#DIV/0!</v>
      </c>
      <c r="H36" s="499"/>
      <c r="I36" s="474"/>
      <c r="J36" s="473"/>
      <c r="K36" s="292"/>
      <c r="L36" s="297"/>
      <c r="M36" s="296"/>
      <c r="N36" s="296"/>
      <c r="O36" s="296"/>
      <c r="P36" s="296"/>
      <c r="Q36" s="296"/>
      <c r="R36" s="296"/>
      <c r="S36" s="300"/>
      <c r="T36" s="300"/>
      <c r="U36" s="506"/>
      <c r="V36" s="244"/>
      <c r="W36" s="510"/>
      <c r="X36" s="510"/>
      <c r="Y36" s="510"/>
      <c r="Z36" s="510"/>
      <c r="AA36" s="510"/>
      <c r="AB36" s="510"/>
      <c r="AC36" s="510"/>
      <c r="AD36" s="539" t="s">
        <v>185</v>
      </c>
      <c r="AE36" s="510"/>
      <c r="AF36" s="510"/>
      <c r="AG36" s="510"/>
      <c r="AH36" s="510"/>
      <c r="AI36" s="510"/>
      <c r="AJ36" s="510"/>
      <c r="AK36" s="510"/>
      <c r="AL36" s="510"/>
      <c r="AM36" s="510"/>
      <c r="AN36" s="510"/>
      <c r="AO36" s="510"/>
      <c r="AP36" s="510"/>
      <c r="AQ36" s="510"/>
      <c r="AR36" s="510"/>
      <c r="AS36" s="510"/>
      <c r="AT36" s="510"/>
      <c r="AU36" s="510"/>
      <c r="AV36" s="510"/>
      <c r="AW36" s="510"/>
      <c r="AX36" s="510"/>
      <c r="AY36" s="510"/>
      <c r="AZ36" s="510"/>
      <c r="BA36" s="510"/>
      <c r="BB36" s="510"/>
      <c r="BC36" s="510"/>
      <c r="BD36" s="510"/>
      <c r="BE36" s="510"/>
      <c r="BF36" s="510"/>
      <c r="BH36" s="285"/>
      <c r="BI36" s="285"/>
      <c r="BJ36" s="536"/>
      <c r="BK36" s="246"/>
      <c r="BL36" s="535"/>
      <c r="BM36" s="285"/>
      <c r="BN36" s="510"/>
      <c r="BO36" s="513"/>
      <c r="BP36" s="513"/>
      <c r="BQ36" s="513"/>
      <c r="BR36" s="513"/>
      <c r="BS36" s="510"/>
      <c r="BT36" s="510"/>
      <c r="BU36" s="285"/>
      <c r="BV36" s="510"/>
      <c r="BW36" s="510"/>
      <c r="BX36" s="510"/>
      <c r="BY36" s="510"/>
      <c r="BZ36" s="510"/>
      <c r="CA36" s="510"/>
      <c r="CB36" s="510"/>
      <c r="CC36" s="244"/>
      <c r="CD36" s="244"/>
      <c r="CE36" s="244"/>
      <c r="CF36" s="244"/>
      <c r="CG36" s="244"/>
      <c r="CH36" s="244"/>
      <c r="CI36" s="244"/>
      <c r="CJ36" s="244"/>
      <c r="CK36" s="244"/>
      <c r="CL36" s="244"/>
      <c r="CM36" s="244"/>
      <c r="CN36" s="244"/>
      <c r="CO36" s="244"/>
      <c r="CP36" s="244"/>
      <c r="CQ36" s="244"/>
      <c r="CR36" s="244"/>
      <c r="CS36" s="244"/>
      <c r="CT36" s="244"/>
      <c r="CU36" s="244"/>
      <c r="CV36" s="244"/>
      <c r="CW36" s="244"/>
      <c r="CX36" s="244"/>
      <c r="CY36" s="244"/>
      <c r="CZ36" s="244"/>
      <c r="DA36" s="244"/>
      <c r="DB36" s="244"/>
      <c r="DC36" s="244"/>
      <c r="DD36" s="244"/>
      <c r="DE36" s="244"/>
      <c r="DF36" s="244"/>
      <c r="DG36" s="244"/>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244"/>
      <c r="EU36" s="244"/>
      <c r="EV36" s="244"/>
      <c r="EW36" s="244"/>
      <c r="EX36" s="244"/>
      <c r="EY36" s="244"/>
      <c r="EZ36" s="244"/>
      <c r="FA36" s="244"/>
      <c r="FB36" s="244"/>
      <c r="FC36" s="244"/>
      <c r="FD36" s="244"/>
      <c r="FE36" s="244"/>
      <c r="FF36" s="244"/>
      <c r="FG36" s="244"/>
      <c r="FH36" s="244"/>
      <c r="FI36" s="244"/>
      <c r="FJ36" s="244"/>
      <c r="FK36" s="244"/>
      <c r="FL36" s="244"/>
      <c r="FM36" s="244"/>
      <c r="FN36" s="244"/>
      <c r="FO36" s="244"/>
      <c r="FP36" s="244"/>
      <c r="FQ36" s="244"/>
      <c r="FR36" s="244"/>
      <c r="FS36" s="244"/>
      <c r="FT36" s="244"/>
      <c r="FU36" s="244"/>
      <c r="FV36" s="244"/>
      <c r="FW36" s="244"/>
      <c r="FX36" s="244"/>
      <c r="FY36" s="244"/>
      <c r="FZ36" s="244"/>
      <c r="GA36" s="244"/>
      <c r="GB36" s="244"/>
      <c r="GC36" s="244"/>
      <c r="GD36" s="244"/>
      <c r="GE36" s="244"/>
      <c r="GF36" s="244"/>
      <c r="GG36" s="244"/>
      <c r="GH36" s="244"/>
      <c r="GI36" s="244"/>
      <c r="GJ36" s="244"/>
      <c r="GK36" s="244"/>
      <c r="GL36" s="244"/>
      <c r="GM36" s="244"/>
      <c r="GN36" s="244"/>
      <c r="GO36" s="244"/>
      <c r="GP36" s="244"/>
      <c r="GQ36" s="126"/>
      <c r="GR36" s="126"/>
      <c r="GS36" s="126"/>
      <c r="GT36" s="126"/>
      <c r="GU36" s="126"/>
      <c r="GV36" s="126"/>
      <c r="GW36" s="126"/>
      <c r="GX36" s="126"/>
      <c r="GY36" s="126"/>
      <c r="GZ36" s="126"/>
      <c r="HA36" s="126"/>
      <c r="HB36" s="126"/>
      <c r="HC36" s="126"/>
      <c r="HD36" s="126"/>
      <c r="HE36" s="126"/>
    </row>
    <row r="37" spans="2:213" ht="20.100000000000001" customHeight="1">
      <c r="B37" s="293"/>
      <c r="C37" s="294"/>
      <c r="D37" s="294"/>
      <c r="E37" s="294"/>
      <c r="F37" s="294"/>
      <c r="G37" s="500"/>
      <c r="H37" s="294"/>
      <c r="I37" s="294"/>
      <c r="J37" s="292"/>
      <c r="K37" s="292"/>
      <c r="L37" s="297"/>
      <c r="M37" s="298"/>
      <c r="N37" s="299"/>
      <c r="O37" s="299"/>
      <c r="P37" s="299"/>
      <c r="Q37" s="299"/>
      <c r="R37" s="300"/>
      <c r="S37" s="300"/>
      <c r="T37" s="300"/>
      <c r="U37" s="506"/>
      <c r="V37" s="244"/>
      <c r="W37" s="510"/>
      <c r="X37" s="510"/>
      <c r="Y37" s="510"/>
      <c r="Z37" s="510"/>
      <c r="AA37" s="510"/>
      <c r="AB37" s="510"/>
      <c r="AC37" s="510"/>
      <c r="AD37" s="515" t="s">
        <v>248</v>
      </c>
      <c r="AE37" s="510">
        <v>0</v>
      </c>
      <c r="AF37" s="510" t="e">
        <f>_xlfn.CONCAT("This project scheme has a SCORS rating of ", LOOKUP(G32,AE37:AE45,AD37:AD45))</f>
        <v>#DIV/0!</v>
      </c>
      <c r="AG37" s="510"/>
      <c r="AH37" s="510"/>
      <c r="AI37" s="510"/>
      <c r="AJ37" s="510"/>
      <c r="AK37" s="510"/>
      <c r="AL37" s="510"/>
      <c r="AM37" s="510"/>
      <c r="AN37" s="510"/>
      <c r="AO37" s="510"/>
      <c r="AP37" s="510"/>
      <c r="AQ37" s="510"/>
      <c r="AR37" s="510"/>
      <c r="AS37" s="510"/>
      <c r="AT37" s="510"/>
      <c r="AU37" s="510"/>
      <c r="AV37" s="510"/>
      <c r="AW37" s="510"/>
      <c r="AX37" s="510"/>
      <c r="AY37" s="510"/>
      <c r="AZ37" s="510"/>
      <c r="BA37" s="510"/>
      <c r="BB37" s="510"/>
      <c r="BC37" s="510"/>
      <c r="BD37" s="510"/>
      <c r="BE37" s="510"/>
      <c r="BF37" s="510"/>
      <c r="BG37" s="510"/>
      <c r="BH37" s="285"/>
      <c r="BI37" s="510"/>
      <c r="BJ37" s="510"/>
      <c r="BK37" s="510"/>
      <c r="BL37" s="510"/>
      <c r="BM37" s="285"/>
      <c r="BN37" s="510"/>
      <c r="BO37" s="513"/>
      <c r="BP37" s="513"/>
      <c r="BQ37" s="513"/>
      <c r="BR37" s="513"/>
      <c r="BS37" s="510"/>
      <c r="BT37" s="510"/>
      <c r="BU37" s="285"/>
      <c r="BV37" s="510"/>
      <c r="BW37" s="510"/>
      <c r="BX37" s="510"/>
      <c r="BY37" s="510"/>
      <c r="BZ37" s="510"/>
      <c r="CA37" s="510"/>
      <c r="CB37" s="510"/>
      <c r="CC37" s="244"/>
      <c r="CD37" s="244"/>
      <c r="CE37" s="244"/>
      <c r="CF37" s="244"/>
      <c r="CG37" s="244"/>
      <c r="CH37" s="244"/>
      <c r="CI37" s="244"/>
      <c r="CJ37" s="244"/>
      <c r="CK37" s="244"/>
      <c r="CL37" s="244"/>
      <c r="CM37" s="244"/>
      <c r="CN37" s="244"/>
      <c r="CO37" s="244"/>
      <c r="CP37" s="244"/>
      <c r="CQ37" s="244"/>
      <c r="CR37" s="244"/>
      <c r="CS37" s="244"/>
      <c r="CT37" s="244"/>
      <c r="CU37" s="244"/>
      <c r="CV37" s="244"/>
      <c r="CW37" s="244"/>
      <c r="CX37" s="244"/>
      <c r="CY37" s="244"/>
      <c r="CZ37" s="244"/>
      <c r="DA37" s="244"/>
      <c r="DB37" s="244"/>
      <c r="DC37" s="244"/>
      <c r="DD37" s="244"/>
      <c r="DE37" s="244"/>
      <c r="DF37" s="244"/>
      <c r="DG37" s="244"/>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244"/>
      <c r="EU37" s="244"/>
      <c r="EV37" s="244"/>
      <c r="EW37" s="244"/>
      <c r="EX37" s="244"/>
      <c r="EY37" s="244"/>
      <c r="EZ37" s="244"/>
      <c r="FA37" s="244"/>
      <c r="FB37" s="244"/>
      <c r="FC37" s="244"/>
      <c r="FD37" s="244"/>
      <c r="FE37" s="244"/>
      <c r="FF37" s="244"/>
      <c r="FG37" s="244"/>
      <c r="FH37" s="244"/>
      <c r="FI37" s="244"/>
      <c r="FJ37" s="244"/>
      <c r="FK37" s="244"/>
      <c r="FL37" s="244"/>
      <c r="FM37" s="244"/>
      <c r="FN37" s="244"/>
      <c r="FO37" s="244"/>
      <c r="FP37" s="244"/>
      <c r="FQ37" s="244"/>
      <c r="FR37" s="244"/>
      <c r="FS37" s="244"/>
      <c r="FT37" s="244"/>
      <c r="FU37" s="244"/>
      <c r="FV37" s="244"/>
      <c r="FW37" s="244"/>
      <c r="FX37" s="244"/>
      <c r="FY37" s="244"/>
      <c r="FZ37" s="244"/>
      <c r="GA37" s="244"/>
      <c r="GB37" s="244"/>
      <c r="GC37" s="244"/>
      <c r="GD37" s="244"/>
      <c r="GE37" s="244"/>
      <c r="GF37" s="244"/>
      <c r="GG37" s="244"/>
      <c r="GH37" s="244"/>
      <c r="GI37" s="244"/>
      <c r="GJ37" s="244"/>
      <c r="GK37" s="244"/>
      <c r="GL37" s="244"/>
      <c r="GM37" s="244"/>
      <c r="GN37" s="244"/>
      <c r="GO37" s="244"/>
      <c r="GP37" s="244"/>
      <c r="GQ37" s="244"/>
      <c r="GR37" s="244"/>
      <c r="GS37" s="244"/>
      <c r="GT37" s="244"/>
      <c r="GU37" s="244"/>
      <c r="GV37" s="244"/>
      <c r="GW37" s="244"/>
      <c r="GX37" s="244"/>
      <c r="GY37" s="244"/>
      <c r="GZ37" s="244"/>
      <c r="HA37" s="244"/>
      <c r="HB37" s="244"/>
      <c r="HC37" s="244"/>
      <c r="HD37" s="244"/>
      <c r="HE37" s="244"/>
    </row>
    <row r="38" spans="2:213" ht="20.100000000000001" customHeight="1" thickBot="1">
      <c r="B38" s="354"/>
      <c r="C38" s="355"/>
      <c r="D38" s="355"/>
      <c r="E38" s="355"/>
      <c r="F38" s="355"/>
      <c r="G38" s="355"/>
      <c r="H38" s="355"/>
      <c r="I38" s="355"/>
      <c r="J38" s="356"/>
      <c r="K38" s="356"/>
      <c r="L38" s="303"/>
      <c r="M38" s="357"/>
      <c r="N38" s="358"/>
      <c r="O38" s="358"/>
      <c r="P38" s="358"/>
      <c r="Q38" s="358"/>
      <c r="R38" s="358"/>
      <c r="S38" s="358"/>
      <c r="T38" s="358"/>
      <c r="U38" s="506"/>
      <c r="V38" s="244"/>
      <c r="W38" s="510"/>
      <c r="X38" s="510"/>
      <c r="Y38" s="510"/>
      <c r="Z38" s="510"/>
      <c r="AA38" s="510"/>
      <c r="AB38" s="510"/>
      <c r="AC38" s="510"/>
      <c r="AD38" s="515" t="s">
        <v>249</v>
      </c>
      <c r="AE38" s="510">
        <v>50</v>
      </c>
      <c r="AF38" s="510"/>
      <c r="AG38" s="510"/>
      <c r="AH38" s="510"/>
      <c r="AI38" s="510"/>
      <c r="AJ38" s="510"/>
      <c r="AK38" s="510"/>
      <c r="AL38" s="510"/>
      <c r="AM38" s="510"/>
      <c r="AN38" s="510"/>
      <c r="AO38" s="510"/>
      <c r="AP38" s="510"/>
      <c r="AQ38" s="510"/>
      <c r="AR38" s="510"/>
      <c r="AS38" s="510"/>
      <c r="AT38" s="510"/>
      <c r="AU38" s="510"/>
      <c r="AV38" s="510"/>
      <c r="AW38" s="510"/>
      <c r="AX38" s="510"/>
      <c r="AY38" s="510"/>
      <c r="AZ38" s="510"/>
      <c r="BA38" s="510"/>
      <c r="BB38" s="510"/>
      <c r="BC38" s="510"/>
      <c r="BD38" s="510"/>
      <c r="BE38" s="510"/>
      <c r="BF38" s="510"/>
      <c r="BG38" s="510"/>
      <c r="BH38" s="285"/>
      <c r="BI38" s="510"/>
      <c r="BJ38" s="510"/>
      <c r="BK38" s="510"/>
      <c r="BL38" s="510"/>
      <c r="BM38" s="285"/>
      <c r="BN38" s="510"/>
      <c r="BO38" s="513"/>
      <c r="BP38" s="513"/>
      <c r="BQ38" s="513"/>
      <c r="BR38" s="513"/>
      <c r="BS38" s="510"/>
      <c r="BT38" s="510"/>
      <c r="BU38" s="285"/>
      <c r="BV38" s="510"/>
      <c r="BW38" s="510"/>
      <c r="BX38" s="510"/>
      <c r="BY38" s="510"/>
      <c r="BZ38" s="510"/>
      <c r="CA38" s="510"/>
      <c r="CB38" s="510"/>
      <c r="CC38" s="244"/>
      <c r="CD38" s="244"/>
      <c r="CE38" s="244"/>
      <c r="CF38" s="244"/>
      <c r="CG38" s="244"/>
      <c r="CH38" s="244"/>
      <c r="CI38" s="244"/>
      <c r="CJ38" s="244"/>
      <c r="CK38" s="244"/>
      <c r="CL38" s="244"/>
      <c r="CM38" s="244"/>
      <c r="CN38" s="244"/>
      <c r="CO38" s="244"/>
      <c r="CP38" s="244"/>
      <c r="CQ38" s="244"/>
      <c r="CR38" s="244"/>
      <c r="CS38" s="244"/>
      <c r="CT38" s="244"/>
      <c r="CU38" s="244"/>
      <c r="CV38" s="244"/>
      <c r="CW38" s="244"/>
      <c r="CX38" s="244"/>
      <c r="CY38" s="244"/>
      <c r="CZ38" s="244"/>
      <c r="DA38" s="244"/>
      <c r="DB38" s="244"/>
      <c r="DC38" s="244"/>
      <c r="DD38" s="244"/>
      <c r="DE38" s="244"/>
      <c r="DF38" s="244"/>
      <c r="DG38" s="244"/>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244"/>
      <c r="EU38" s="244"/>
      <c r="EV38" s="244"/>
      <c r="EW38" s="244"/>
      <c r="EX38" s="244"/>
      <c r="EY38" s="244"/>
      <c r="EZ38" s="244"/>
      <c r="FA38" s="244"/>
      <c r="FB38" s="244"/>
      <c r="FC38" s="244"/>
      <c r="FD38" s="244"/>
      <c r="FE38" s="244"/>
      <c r="FF38" s="244"/>
      <c r="FG38" s="244"/>
      <c r="FH38" s="244"/>
      <c r="FI38" s="244"/>
      <c r="FJ38" s="244"/>
      <c r="FK38" s="244"/>
      <c r="FL38" s="244"/>
      <c r="FM38" s="244"/>
      <c r="FN38" s="244"/>
      <c r="FO38" s="244"/>
      <c r="FP38" s="244"/>
      <c r="FQ38" s="244"/>
      <c r="FR38" s="244"/>
      <c r="FS38" s="244"/>
      <c r="FT38" s="244"/>
      <c r="FU38" s="244"/>
      <c r="FV38" s="244"/>
      <c r="FW38" s="244"/>
      <c r="FX38" s="244"/>
      <c r="FY38" s="244"/>
      <c r="FZ38" s="244"/>
      <c r="GA38" s="244"/>
      <c r="GB38" s="244"/>
      <c r="GC38" s="244"/>
      <c r="GD38" s="244"/>
      <c r="GE38" s="244"/>
      <c r="GF38" s="244"/>
      <c r="GG38" s="244"/>
      <c r="GH38" s="244"/>
      <c r="GI38" s="244"/>
      <c r="GJ38" s="244"/>
      <c r="GK38" s="244"/>
      <c r="GL38" s="244"/>
      <c r="GM38" s="244"/>
      <c r="GN38" s="244"/>
      <c r="GO38" s="244"/>
      <c r="GP38" s="244"/>
      <c r="GQ38" s="244"/>
      <c r="GR38" s="244"/>
      <c r="GS38" s="244"/>
      <c r="GT38" s="244"/>
      <c r="GU38" s="244"/>
      <c r="GV38" s="244"/>
      <c r="GW38" s="244"/>
      <c r="GX38" s="244"/>
      <c r="GY38" s="244"/>
      <c r="GZ38" s="244"/>
      <c r="HA38" s="244"/>
      <c r="HB38" s="244"/>
      <c r="HC38" s="244"/>
      <c r="HD38" s="244"/>
      <c r="HE38" s="244"/>
    </row>
    <row r="39" spans="2:213" ht="61.35" customHeight="1">
      <c r="B39" s="304"/>
      <c r="C39" s="304"/>
      <c r="D39" s="304"/>
      <c r="E39" s="304"/>
      <c r="F39" s="304"/>
      <c r="G39" s="304"/>
      <c r="H39" s="304"/>
      <c r="I39" s="304"/>
      <c r="J39" s="304"/>
      <c r="K39" s="304"/>
      <c r="L39" s="94"/>
      <c r="M39" s="359"/>
      <c r="N39" s="324"/>
      <c r="O39" s="324"/>
      <c r="P39" s="324"/>
      <c r="Q39" s="324"/>
      <c r="R39" s="324"/>
      <c r="S39" s="324"/>
      <c r="T39" s="324"/>
      <c r="U39" s="506"/>
      <c r="V39" s="244"/>
      <c r="W39" s="510"/>
      <c r="X39" s="510"/>
      <c r="Y39" s="510"/>
      <c r="Z39" s="510"/>
      <c r="AA39" s="510"/>
      <c r="AB39" s="510"/>
      <c r="AC39" s="510"/>
      <c r="AD39" s="515" t="s">
        <v>172</v>
      </c>
      <c r="AE39" s="510">
        <v>100</v>
      </c>
      <c r="AF39" s="510"/>
      <c r="AG39" s="510"/>
      <c r="AH39" s="510"/>
      <c r="AI39" s="510"/>
      <c r="AJ39" s="510"/>
      <c r="AK39" s="510"/>
      <c r="AL39" s="510"/>
      <c r="AM39" s="510"/>
      <c r="AN39" s="510"/>
      <c r="AO39" s="510"/>
      <c r="AP39" s="510"/>
      <c r="AQ39" s="510"/>
      <c r="AR39" s="510"/>
      <c r="AS39" s="510"/>
      <c r="AT39" s="510"/>
      <c r="AU39" s="510"/>
      <c r="AV39" s="510"/>
      <c r="AW39" s="510"/>
      <c r="AX39" s="510"/>
      <c r="AY39" s="510"/>
      <c r="AZ39" s="510"/>
      <c r="BA39" s="510"/>
      <c r="BB39" s="510"/>
      <c r="BC39" s="510"/>
      <c r="BD39" s="510"/>
      <c r="BE39" s="510"/>
      <c r="BF39" s="510"/>
      <c r="BH39" s="285"/>
      <c r="BI39" s="510"/>
      <c r="BJ39" s="510"/>
      <c r="BK39" s="510"/>
      <c r="BL39" s="510"/>
      <c r="BM39" s="285"/>
      <c r="BN39" s="510"/>
      <c r="BO39" s="513"/>
      <c r="BP39" s="513"/>
      <c r="BQ39" s="513"/>
      <c r="BR39" s="513"/>
      <c r="BS39" s="510"/>
      <c r="BT39" s="510"/>
      <c r="BU39" s="285"/>
      <c r="BV39" s="510"/>
      <c r="BW39" s="510"/>
      <c r="BX39" s="510"/>
      <c r="BY39" s="510"/>
      <c r="BZ39" s="510"/>
      <c r="CA39" s="510"/>
      <c r="CB39" s="510"/>
      <c r="CC39" s="244"/>
      <c r="CD39" s="244"/>
      <c r="CE39" s="244"/>
      <c r="CF39" s="244"/>
      <c r="CG39" s="244"/>
      <c r="CH39" s="244"/>
      <c r="CI39" s="244"/>
      <c r="CJ39" s="244"/>
      <c r="CK39" s="244"/>
      <c r="CL39" s="244"/>
      <c r="CM39" s="244"/>
      <c r="CN39" s="244"/>
      <c r="CO39" s="244"/>
      <c r="CP39" s="244"/>
      <c r="CQ39" s="244"/>
      <c r="CR39" s="244"/>
      <c r="CS39" s="244"/>
      <c r="CT39" s="244"/>
      <c r="CU39" s="244"/>
      <c r="CV39" s="244"/>
      <c r="CW39" s="244"/>
      <c r="CX39" s="244"/>
      <c r="CY39" s="244"/>
      <c r="CZ39" s="244"/>
      <c r="DA39" s="244"/>
      <c r="DB39" s="244"/>
      <c r="DC39" s="244"/>
      <c r="DD39" s="244"/>
      <c r="DE39" s="244"/>
      <c r="DF39" s="244"/>
      <c r="DG39" s="244"/>
      <c r="DH39" s="106"/>
      <c r="DI39" s="106"/>
      <c r="DJ39" s="106"/>
      <c r="DK39" s="106"/>
      <c r="DL39" s="106"/>
      <c r="DM39" s="106"/>
      <c r="DN39" s="106"/>
      <c r="DO39" s="106"/>
      <c r="DP39" s="106"/>
      <c r="DQ39" s="106"/>
      <c r="DR39" s="106"/>
      <c r="DS39" s="106"/>
      <c r="DT39" s="106"/>
      <c r="DU39" s="106"/>
      <c r="DV39" s="106"/>
      <c r="DW39" s="106"/>
      <c r="DX39" s="106"/>
      <c r="DY39" s="106"/>
      <c r="DZ39" s="106"/>
      <c r="EA39" s="106"/>
      <c r="EB39" s="106"/>
      <c r="EC39" s="106"/>
      <c r="ED39" s="106"/>
      <c r="EE39" s="106"/>
      <c r="EF39" s="106"/>
      <c r="EG39" s="106"/>
      <c r="EH39" s="106"/>
      <c r="EI39" s="106"/>
      <c r="EJ39" s="106"/>
      <c r="EK39" s="106"/>
      <c r="EL39" s="106"/>
      <c r="EM39" s="106"/>
      <c r="EN39" s="106"/>
      <c r="EO39" s="106"/>
      <c r="EP39" s="106"/>
      <c r="EQ39" s="106"/>
      <c r="ER39" s="106"/>
      <c r="ES39" s="106"/>
      <c r="ET39" s="244"/>
      <c r="EU39" s="244"/>
      <c r="EV39" s="244"/>
      <c r="EW39" s="244"/>
      <c r="EX39" s="244"/>
      <c r="EY39" s="244"/>
      <c r="EZ39" s="244"/>
      <c r="FA39" s="244"/>
      <c r="FB39" s="244"/>
      <c r="FC39" s="244"/>
      <c r="FD39" s="244"/>
      <c r="FE39" s="244"/>
      <c r="FF39" s="244"/>
      <c r="FG39" s="244"/>
      <c r="FH39" s="244"/>
      <c r="FI39" s="244"/>
      <c r="FJ39" s="244"/>
      <c r="FK39" s="244"/>
      <c r="FL39" s="244"/>
      <c r="FM39" s="244"/>
      <c r="FN39" s="244"/>
      <c r="FO39" s="244"/>
      <c r="FP39" s="244"/>
      <c r="FQ39" s="244"/>
      <c r="FR39" s="244"/>
      <c r="FS39" s="244"/>
      <c r="FT39" s="244"/>
      <c r="FU39" s="244"/>
      <c r="FV39" s="244"/>
      <c r="FW39" s="244"/>
      <c r="FX39" s="244"/>
      <c r="FY39" s="244"/>
      <c r="FZ39" s="244"/>
      <c r="GA39" s="244"/>
      <c r="GB39" s="244"/>
      <c r="GC39" s="244"/>
      <c r="GD39" s="244"/>
      <c r="GE39" s="244"/>
      <c r="GF39" s="244"/>
      <c r="GG39" s="244"/>
      <c r="GH39" s="244"/>
      <c r="GI39" s="244"/>
      <c r="GJ39" s="244"/>
      <c r="GK39" s="244"/>
      <c r="GL39" s="244"/>
      <c r="GM39" s="244"/>
      <c r="GN39" s="244"/>
      <c r="GO39" s="244"/>
      <c r="GP39" s="244"/>
      <c r="GQ39" s="244"/>
      <c r="GR39" s="244"/>
      <c r="GS39" s="244"/>
      <c r="GT39" s="244"/>
      <c r="GU39" s="244"/>
      <c r="GV39" s="244"/>
      <c r="GW39" s="244"/>
      <c r="GX39" s="244"/>
      <c r="GY39" s="244"/>
      <c r="GZ39" s="244"/>
      <c r="HA39" s="244"/>
      <c r="HB39" s="244"/>
      <c r="HC39" s="244"/>
      <c r="HD39" s="244"/>
      <c r="HE39" s="244"/>
    </row>
    <row r="40" spans="2:213" ht="27" customHeight="1">
      <c r="B40" s="104"/>
      <c r="C40" s="104"/>
      <c r="D40" s="104"/>
      <c r="E40" s="104"/>
      <c r="F40" s="104"/>
      <c r="G40" s="104"/>
      <c r="H40" s="104"/>
      <c r="I40" s="104"/>
      <c r="J40" s="104"/>
      <c r="K40" s="104"/>
      <c r="L40" s="94"/>
      <c r="M40" s="359"/>
      <c r="N40" s="324"/>
      <c r="O40" s="324"/>
      <c r="P40" s="324"/>
      <c r="Q40" s="324"/>
      <c r="R40" s="324"/>
      <c r="S40" s="324"/>
      <c r="T40" s="324"/>
      <c r="U40" s="506"/>
      <c r="V40" s="244"/>
      <c r="W40" s="259"/>
      <c r="X40" s="510"/>
      <c r="Y40" s="510"/>
      <c r="Z40" s="510"/>
      <c r="AA40" s="510"/>
      <c r="AB40" s="510"/>
      <c r="AC40" s="510"/>
      <c r="AD40" s="515" t="s">
        <v>171</v>
      </c>
      <c r="AE40" s="510">
        <v>150</v>
      </c>
      <c r="AF40" s="510"/>
      <c r="AG40" s="510"/>
      <c r="AH40" s="510"/>
      <c r="AI40" s="510"/>
      <c r="AJ40" s="510"/>
      <c r="AK40" s="510"/>
      <c r="AL40" s="510"/>
      <c r="AM40" s="510"/>
      <c r="AN40" s="510"/>
      <c r="AO40" s="510"/>
      <c r="AP40" s="510"/>
      <c r="AQ40" s="510"/>
      <c r="AR40" s="510"/>
      <c r="AS40" s="510"/>
      <c r="AT40" s="510"/>
      <c r="AU40" s="510"/>
      <c r="AV40" s="510"/>
      <c r="AW40" s="510"/>
      <c r="AX40" s="510"/>
      <c r="AY40" s="510"/>
      <c r="AZ40" s="510"/>
      <c r="BA40" s="510"/>
      <c r="BB40" s="510"/>
      <c r="BC40" s="510"/>
      <c r="BD40" s="510"/>
      <c r="BE40" s="510"/>
      <c r="BF40" s="510"/>
      <c r="BG40" s="510"/>
      <c r="BH40" s="510"/>
      <c r="BI40" s="510"/>
      <c r="BJ40" s="510"/>
      <c r="BK40" s="510"/>
      <c r="BL40" s="510"/>
      <c r="BM40" s="510"/>
      <c r="BN40" s="510"/>
      <c r="BO40" s="513"/>
      <c r="BP40" s="513"/>
      <c r="BQ40" s="513"/>
      <c r="BR40" s="513"/>
      <c r="BS40" s="510"/>
      <c r="BT40" s="510"/>
      <c r="BU40" s="285"/>
      <c r="BV40" s="510"/>
      <c r="BW40" s="510"/>
      <c r="BX40" s="510"/>
      <c r="BY40" s="510"/>
      <c r="BZ40" s="510"/>
      <c r="CA40" s="510"/>
      <c r="CB40" s="510"/>
      <c r="CC40" s="244"/>
      <c r="CD40" s="244"/>
      <c r="CE40" s="244"/>
      <c r="CF40" s="244"/>
      <c r="CG40" s="244"/>
      <c r="CH40" s="244"/>
      <c r="CI40" s="244"/>
      <c r="CJ40" s="244"/>
      <c r="CK40" s="244"/>
      <c r="CL40" s="244"/>
      <c r="CM40" s="244"/>
      <c r="CN40" s="244"/>
      <c r="CO40" s="244"/>
      <c r="CP40" s="244"/>
      <c r="CQ40" s="244"/>
      <c r="CR40" s="244"/>
      <c r="CS40" s="244"/>
      <c r="CT40" s="244"/>
      <c r="CU40" s="244"/>
      <c r="CV40" s="244"/>
      <c r="CW40" s="244"/>
      <c r="CX40" s="244"/>
      <c r="CY40" s="244"/>
      <c r="CZ40" s="244"/>
      <c r="DA40" s="244"/>
      <c r="DB40" s="244"/>
      <c r="DC40" s="244"/>
      <c r="DD40" s="244"/>
      <c r="DE40" s="244"/>
      <c r="DF40" s="244"/>
      <c r="DG40" s="244"/>
      <c r="DH40" s="106"/>
      <c r="DI40" s="106"/>
      <c r="DJ40" s="106"/>
      <c r="DK40" s="106"/>
      <c r="DL40" s="106"/>
      <c r="DM40" s="106"/>
      <c r="DN40" s="106"/>
      <c r="DO40" s="106"/>
      <c r="DP40" s="106"/>
      <c r="DQ40" s="106"/>
      <c r="DR40" s="106"/>
      <c r="DS40" s="106"/>
      <c r="DT40" s="106"/>
      <c r="DU40" s="106"/>
      <c r="DV40" s="106"/>
      <c r="DW40" s="106"/>
      <c r="DX40" s="106"/>
      <c r="DY40" s="106"/>
      <c r="DZ40" s="106"/>
      <c r="EA40" s="106"/>
      <c r="EB40" s="106"/>
      <c r="EC40" s="106"/>
      <c r="ED40" s="106"/>
      <c r="EE40" s="106"/>
      <c r="EF40" s="106"/>
      <c r="EG40" s="106"/>
      <c r="EH40" s="106"/>
      <c r="EI40" s="106"/>
      <c r="EJ40" s="106"/>
      <c r="EK40" s="106"/>
      <c r="EL40" s="106"/>
      <c r="EM40" s="106"/>
      <c r="EN40" s="106"/>
      <c r="EO40" s="106"/>
      <c r="EP40" s="106"/>
      <c r="EQ40" s="106"/>
      <c r="ER40" s="106"/>
      <c r="ES40" s="106"/>
      <c r="ET40" s="244"/>
      <c r="EU40" s="244"/>
      <c r="EV40" s="244"/>
      <c r="EW40" s="244"/>
      <c r="EX40" s="244"/>
      <c r="EY40" s="244"/>
      <c r="EZ40" s="244"/>
      <c r="FA40" s="244"/>
      <c r="FB40" s="244"/>
      <c r="FC40" s="244"/>
      <c r="FD40" s="244"/>
      <c r="FE40" s="244"/>
      <c r="FF40" s="244"/>
      <c r="FG40" s="244"/>
      <c r="FH40" s="244"/>
      <c r="FI40" s="244"/>
      <c r="FJ40" s="244"/>
      <c r="FK40" s="244"/>
      <c r="FL40" s="244"/>
      <c r="FM40" s="244"/>
      <c r="FN40" s="244"/>
      <c r="FO40" s="244"/>
      <c r="FP40" s="244"/>
      <c r="FQ40" s="244"/>
      <c r="FR40" s="244"/>
      <c r="FS40" s="244"/>
      <c r="FT40" s="244"/>
      <c r="FU40" s="244"/>
      <c r="FV40" s="244"/>
      <c r="FW40" s="244"/>
      <c r="FX40" s="244"/>
      <c r="FY40" s="244"/>
      <c r="FZ40" s="244"/>
      <c r="GA40" s="244"/>
      <c r="GB40" s="244"/>
      <c r="GC40" s="244"/>
      <c r="GD40" s="244"/>
      <c r="GE40" s="244"/>
      <c r="GF40" s="244"/>
      <c r="GG40" s="244"/>
      <c r="GH40" s="244"/>
      <c r="GI40" s="244"/>
      <c r="GJ40" s="244"/>
      <c r="GK40" s="244"/>
      <c r="GL40" s="244"/>
      <c r="GM40" s="244"/>
      <c r="GN40" s="244"/>
      <c r="GO40" s="244"/>
      <c r="GP40" s="244"/>
      <c r="GQ40" s="244"/>
      <c r="GR40" s="244"/>
      <c r="GS40" s="244"/>
      <c r="GT40" s="244"/>
      <c r="GU40" s="244"/>
      <c r="GV40" s="244"/>
      <c r="GW40" s="244"/>
      <c r="GX40" s="244"/>
      <c r="GY40" s="244"/>
      <c r="GZ40" s="244"/>
      <c r="HA40" s="244"/>
      <c r="HB40" s="244"/>
      <c r="HC40" s="244"/>
      <c r="HD40" s="244"/>
      <c r="HE40" s="244"/>
    </row>
    <row r="41" spans="2:213" ht="14.25" customHeight="1">
      <c r="B41" s="104"/>
      <c r="C41" s="104"/>
      <c r="D41" s="104"/>
      <c r="E41" s="106"/>
      <c r="F41" s="104"/>
      <c r="G41" s="104"/>
      <c r="H41" s="104"/>
      <c r="I41" s="104"/>
      <c r="J41" s="104"/>
      <c r="K41" s="104"/>
      <c r="L41" s="104"/>
      <c r="M41" s="104"/>
      <c r="N41" s="104"/>
      <c r="O41" s="104"/>
      <c r="P41" s="104"/>
      <c r="Q41" s="104"/>
      <c r="R41" s="104"/>
      <c r="S41" s="104"/>
      <c r="T41" s="104"/>
      <c r="U41" s="244"/>
      <c r="V41" s="244"/>
      <c r="W41" s="259"/>
      <c r="X41" s="510"/>
      <c r="Y41" s="510"/>
      <c r="Z41" s="510"/>
      <c r="AA41" s="510"/>
      <c r="AB41" s="510"/>
      <c r="AC41" s="510"/>
      <c r="AD41" s="515" t="s">
        <v>11</v>
      </c>
      <c r="AE41" s="510">
        <v>200</v>
      </c>
      <c r="AF41" s="510"/>
      <c r="AG41" s="510"/>
      <c r="AH41" s="510"/>
      <c r="AI41" s="510"/>
      <c r="AJ41" s="510"/>
      <c r="AK41" s="510"/>
      <c r="AL41" s="510"/>
      <c r="AM41" s="510"/>
      <c r="AN41" s="510"/>
      <c r="AO41" s="510"/>
      <c r="AP41" s="510"/>
      <c r="AQ41" s="510"/>
      <c r="AR41" s="510"/>
      <c r="AS41" s="510"/>
      <c r="AT41" s="510"/>
      <c r="AU41" s="510"/>
      <c r="AV41" s="510"/>
      <c r="AW41" s="510"/>
      <c r="AX41" s="510"/>
      <c r="AY41" s="510"/>
      <c r="AZ41" s="510"/>
      <c r="BA41" s="510"/>
      <c r="BB41" s="510"/>
      <c r="BC41" s="510"/>
      <c r="BD41" s="510"/>
      <c r="BE41" s="510"/>
      <c r="BF41" s="510"/>
      <c r="BG41" s="510"/>
      <c r="BH41" s="510"/>
      <c r="BI41" s="510"/>
      <c r="BJ41" s="510"/>
      <c r="BK41" s="510"/>
      <c r="BL41" s="510"/>
      <c r="BM41" s="510"/>
      <c r="BN41" s="510"/>
      <c r="BO41" s="513"/>
      <c r="BP41" s="513"/>
      <c r="BQ41" s="513"/>
      <c r="BR41" s="513"/>
      <c r="BS41" s="510"/>
      <c r="BT41" s="510"/>
      <c r="BU41" s="285"/>
      <c r="BV41" s="510"/>
      <c r="BW41" s="510"/>
      <c r="BX41" s="510"/>
      <c r="BY41" s="510"/>
      <c r="BZ41" s="510"/>
      <c r="CA41" s="510"/>
      <c r="CB41" s="510"/>
      <c r="CC41" s="244"/>
      <c r="CD41" s="244"/>
      <c r="CE41" s="244"/>
      <c r="CF41" s="244"/>
      <c r="CG41" s="244"/>
      <c r="CH41" s="244"/>
      <c r="CI41" s="244"/>
      <c r="CJ41" s="244"/>
      <c r="CK41" s="244"/>
      <c r="CL41" s="244"/>
      <c r="CM41" s="244"/>
      <c r="CN41" s="244"/>
      <c r="CO41" s="244"/>
      <c r="CP41" s="244"/>
      <c r="CQ41" s="244"/>
      <c r="CR41" s="244"/>
      <c r="CS41" s="244"/>
      <c r="CT41" s="244"/>
      <c r="CU41" s="244"/>
      <c r="CV41" s="244"/>
      <c r="CW41" s="244"/>
      <c r="CX41" s="244"/>
      <c r="CY41" s="244"/>
      <c r="CZ41" s="244"/>
      <c r="DA41" s="244"/>
      <c r="DB41" s="244"/>
      <c r="DC41" s="244"/>
      <c r="DD41" s="244"/>
      <c r="DE41" s="244"/>
      <c r="DF41" s="244"/>
      <c r="DG41" s="244"/>
      <c r="DH41" s="106"/>
      <c r="DI41" s="106"/>
      <c r="DJ41" s="106"/>
      <c r="DK41" s="106"/>
      <c r="DL41" s="106"/>
      <c r="DM41" s="106"/>
      <c r="DN41" s="106"/>
      <c r="DO41" s="106"/>
      <c r="DP41" s="106"/>
      <c r="DQ41" s="106"/>
      <c r="DR41" s="106"/>
      <c r="DS41" s="106"/>
      <c r="DT41" s="106"/>
      <c r="DU41" s="106"/>
      <c r="DV41" s="106"/>
      <c r="DW41" s="106"/>
      <c r="DX41" s="106"/>
      <c r="DY41" s="106"/>
      <c r="DZ41" s="106"/>
      <c r="EA41" s="106"/>
      <c r="EB41" s="106"/>
      <c r="EC41" s="106"/>
      <c r="ED41" s="106"/>
      <c r="EE41" s="106"/>
      <c r="EF41" s="106"/>
      <c r="EG41" s="106"/>
      <c r="EH41" s="106"/>
      <c r="EI41" s="106"/>
      <c r="EJ41" s="106"/>
      <c r="EK41" s="106"/>
      <c r="EL41" s="106"/>
      <c r="EM41" s="106"/>
      <c r="EN41" s="106"/>
      <c r="EO41" s="106"/>
      <c r="EP41" s="106"/>
      <c r="EQ41" s="106"/>
      <c r="ER41" s="106"/>
      <c r="ES41" s="106"/>
      <c r="ET41" s="244"/>
      <c r="EU41" s="244"/>
      <c r="EV41" s="244"/>
      <c r="EW41" s="244"/>
      <c r="EX41" s="244"/>
      <c r="EY41" s="244"/>
      <c r="EZ41" s="244"/>
      <c r="FA41" s="244"/>
      <c r="FB41" s="244"/>
      <c r="FC41" s="244"/>
      <c r="FD41" s="244"/>
      <c r="FE41" s="244"/>
      <c r="FF41" s="244"/>
      <c r="FG41" s="244"/>
      <c r="FH41" s="244"/>
      <c r="FI41" s="244"/>
      <c r="FJ41" s="244"/>
      <c r="FK41" s="244"/>
      <c r="FL41" s="244"/>
      <c r="FM41" s="244"/>
      <c r="FN41" s="244"/>
      <c r="FO41" s="244"/>
      <c r="FP41" s="244"/>
      <c r="FQ41" s="244"/>
      <c r="FR41" s="244"/>
      <c r="FS41" s="244"/>
      <c r="FT41" s="244"/>
      <c r="FU41" s="244"/>
      <c r="FV41" s="244"/>
      <c r="FW41" s="244"/>
      <c r="FX41" s="244"/>
      <c r="FY41" s="244"/>
      <c r="FZ41" s="244"/>
      <c r="GA41" s="244"/>
      <c r="GB41" s="244"/>
      <c r="GC41" s="244"/>
      <c r="GD41" s="244"/>
      <c r="GE41" s="244"/>
      <c r="GF41" s="244"/>
      <c r="GG41" s="244"/>
      <c r="GH41" s="244"/>
      <c r="GI41" s="244"/>
      <c r="GJ41" s="244"/>
      <c r="GK41" s="244"/>
      <c r="GL41" s="244"/>
      <c r="GM41" s="244"/>
      <c r="GN41" s="244"/>
      <c r="GO41" s="244"/>
      <c r="GP41" s="244"/>
      <c r="GQ41" s="244"/>
      <c r="GR41" s="244"/>
      <c r="GS41" s="244"/>
      <c r="GT41" s="244"/>
      <c r="GU41" s="244"/>
      <c r="GV41" s="244"/>
      <c r="GW41" s="244"/>
      <c r="GX41" s="244"/>
      <c r="GY41" s="244"/>
      <c r="GZ41" s="244"/>
      <c r="HA41" s="244"/>
      <c r="HB41" s="244"/>
      <c r="HC41" s="244"/>
      <c r="HD41" s="244"/>
      <c r="HE41" s="244"/>
    </row>
    <row r="42" spans="2:213" ht="14.25" customHeight="1">
      <c r="B42" s="104"/>
      <c r="C42" s="104"/>
      <c r="D42" s="104"/>
      <c r="E42" s="104"/>
      <c r="F42" s="104"/>
      <c r="G42" s="104"/>
      <c r="H42" s="104"/>
      <c r="I42" s="104"/>
      <c r="J42" s="104"/>
      <c r="K42" s="104"/>
      <c r="L42" s="104"/>
      <c r="M42" s="104"/>
      <c r="N42" s="104"/>
      <c r="O42" s="104"/>
      <c r="P42" s="104"/>
      <c r="Q42" s="104"/>
      <c r="R42" s="104"/>
      <c r="S42" s="104"/>
      <c r="T42" s="104"/>
      <c r="U42" s="244"/>
      <c r="V42" s="244"/>
      <c r="W42" s="259"/>
      <c r="X42" s="510"/>
      <c r="Y42" s="510"/>
      <c r="Z42" s="510"/>
      <c r="AA42" s="510"/>
      <c r="AB42" s="510"/>
      <c r="AC42" s="510"/>
      <c r="AD42" s="515" t="s">
        <v>117</v>
      </c>
      <c r="AE42" s="510">
        <v>250</v>
      </c>
      <c r="AF42" s="510"/>
      <c r="AG42" s="510"/>
      <c r="AH42" s="510"/>
      <c r="AI42" s="510"/>
      <c r="AJ42" s="510"/>
      <c r="AK42" s="510"/>
      <c r="AL42" s="510"/>
      <c r="AM42" s="510"/>
      <c r="AN42" s="510"/>
      <c r="AO42" s="510"/>
      <c r="AP42" s="510"/>
      <c r="AQ42" s="510"/>
      <c r="AR42" s="510"/>
      <c r="AS42" s="510"/>
      <c r="AT42" s="510"/>
      <c r="AU42" s="510"/>
      <c r="AV42" s="510"/>
      <c r="AW42" s="510"/>
      <c r="AX42" s="510"/>
      <c r="AY42" s="510"/>
      <c r="AZ42" s="510"/>
      <c r="BA42" s="510"/>
      <c r="BB42" s="510"/>
      <c r="BC42" s="510"/>
      <c r="BD42" s="510"/>
      <c r="BE42" s="510"/>
      <c r="BF42" s="510"/>
      <c r="BG42" s="510"/>
      <c r="BH42" s="510"/>
      <c r="BI42" s="510"/>
      <c r="BJ42" s="510"/>
      <c r="BK42" s="510"/>
      <c r="BL42" s="510"/>
      <c r="BM42" s="510"/>
      <c r="BN42" s="510"/>
      <c r="BO42" s="513"/>
      <c r="BP42" s="513"/>
      <c r="BQ42" s="513"/>
      <c r="BR42" s="513"/>
      <c r="BS42" s="510"/>
      <c r="BT42" s="510"/>
      <c r="BU42" s="285"/>
      <c r="BV42" s="510"/>
      <c r="BW42" s="510"/>
      <c r="BX42" s="510"/>
      <c r="BY42" s="510"/>
      <c r="BZ42" s="510"/>
      <c r="CA42" s="510"/>
      <c r="CB42" s="510"/>
      <c r="CC42" s="244"/>
      <c r="CD42" s="244"/>
      <c r="CE42" s="244"/>
      <c r="CF42" s="244"/>
      <c r="CG42" s="244"/>
      <c r="CH42" s="244"/>
      <c r="CI42" s="244"/>
      <c r="CJ42" s="244"/>
      <c r="CK42" s="244"/>
      <c r="CL42" s="244"/>
      <c r="CM42" s="244"/>
      <c r="CN42" s="244"/>
      <c r="CO42" s="244"/>
      <c r="CP42" s="244"/>
      <c r="CQ42" s="244"/>
      <c r="CR42" s="244"/>
      <c r="CS42" s="244"/>
      <c r="CT42" s="244"/>
      <c r="CU42" s="244"/>
      <c r="CV42" s="244"/>
      <c r="CW42" s="244"/>
      <c r="CX42" s="244"/>
      <c r="CY42" s="244"/>
      <c r="CZ42" s="244"/>
      <c r="DA42" s="244"/>
      <c r="DB42" s="244"/>
      <c r="DC42" s="244"/>
      <c r="DD42" s="244"/>
      <c r="DE42" s="244"/>
      <c r="DF42" s="244"/>
      <c r="DG42" s="244"/>
      <c r="DH42" s="106"/>
      <c r="DI42" s="106"/>
      <c r="DJ42" s="106"/>
      <c r="DK42" s="106"/>
      <c r="DL42" s="106"/>
      <c r="DM42" s="106"/>
      <c r="DN42" s="106"/>
      <c r="DO42" s="106"/>
      <c r="DP42" s="106"/>
      <c r="DQ42" s="106"/>
      <c r="DR42" s="106"/>
      <c r="DS42" s="106"/>
      <c r="DT42" s="106"/>
      <c r="DU42" s="106"/>
      <c r="DV42" s="106"/>
      <c r="DW42" s="106"/>
      <c r="DX42" s="106"/>
      <c r="DY42" s="106"/>
      <c r="DZ42" s="106"/>
      <c r="EA42" s="106"/>
      <c r="EB42" s="106"/>
      <c r="EC42" s="106"/>
      <c r="ED42" s="106"/>
      <c r="EE42" s="106"/>
      <c r="EF42" s="106"/>
      <c r="EG42" s="106"/>
      <c r="EH42" s="106"/>
      <c r="EI42" s="106"/>
      <c r="EJ42" s="106"/>
      <c r="EK42" s="106"/>
      <c r="EL42" s="106"/>
      <c r="EM42" s="106"/>
      <c r="EN42" s="106"/>
      <c r="EO42" s="106"/>
      <c r="EP42" s="106"/>
      <c r="EQ42" s="106"/>
      <c r="ER42" s="106"/>
      <c r="ES42" s="106"/>
      <c r="ET42" s="244"/>
      <c r="EU42" s="244"/>
      <c r="EV42" s="244"/>
      <c r="EW42" s="244"/>
      <c r="EX42" s="244"/>
      <c r="EY42" s="244"/>
      <c r="EZ42" s="244"/>
      <c r="FA42" s="244"/>
      <c r="FB42" s="244"/>
      <c r="FC42" s="244"/>
      <c r="FD42" s="244"/>
      <c r="FE42" s="244"/>
      <c r="FF42" s="244"/>
      <c r="FG42" s="244"/>
      <c r="FH42" s="244"/>
      <c r="FI42" s="244"/>
      <c r="FJ42" s="244"/>
      <c r="FK42" s="244"/>
      <c r="FL42" s="244"/>
      <c r="FM42" s="244"/>
      <c r="FN42" s="244"/>
      <c r="FO42" s="244"/>
      <c r="FP42" s="244"/>
      <c r="FQ42" s="244"/>
      <c r="FR42" s="244"/>
      <c r="FS42" s="244"/>
      <c r="FT42" s="244"/>
      <c r="FU42" s="244"/>
      <c r="FV42" s="244"/>
      <c r="FW42" s="244"/>
      <c r="FX42" s="244"/>
      <c r="FY42" s="244"/>
      <c r="FZ42" s="244"/>
      <c r="GA42" s="244"/>
      <c r="GB42" s="244"/>
      <c r="GC42" s="244"/>
      <c r="GD42" s="244"/>
      <c r="GE42" s="244"/>
      <c r="GF42" s="244"/>
      <c r="GG42" s="244"/>
      <c r="GH42" s="244"/>
      <c r="GI42" s="244"/>
      <c r="GJ42" s="244"/>
      <c r="GK42" s="244"/>
      <c r="GL42" s="244"/>
      <c r="GM42" s="244"/>
      <c r="GN42" s="244"/>
      <c r="GO42" s="244"/>
      <c r="GP42" s="244"/>
      <c r="GQ42" s="244"/>
      <c r="GR42" s="244"/>
      <c r="GS42" s="244"/>
      <c r="GT42" s="244"/>
      <c r="GU42" s="244"/>
      <c r="GV42" s="244"/>
      <c r="GW42" s="244"/>
      <c r="GX42" s="244"/>
      <c r="GY42" s="244"/>
      <c r="GZ42" s="244"/>
      <c r="HA42" s="244"/>
      <c r="HB42" s="244"/>
      <c r="HC42" s="244"/>
      <c r="HD42" s="244"/>
      <c r="HE42" s="244"/>
    </row>
    <row r="43" spans="2:213" ht="15.6" customHeight="1">
      <c r="B43" s="104"/>
      <c r="C43" s="104"/>
      <c r="D43" s="104"/>
      <c r="E43" s="104"/>
      <c r="F43" s="104"/>
      <c r="G43" s="104"/>
      <c r="H43" s="104"/>
      <c r="I43" s="104"/>
      <c r="J43" s="104"/>
      <c r="K43" s="104"/>
      <c r="L43" s="104"/>
      <c r="M43" s="104"/>
      <c r="N43" s="104"/>
      <c r="O43" s="104"/>
      <c r="P43" s="104"/>
      <c r="Q43" s="104"/>
      <c r="R43" s="128"/>
      <c r="S43" s="128"/>
      <c r="T43" s="350"/>
      <c r="U43" s="98"/>
      <c r="V43" s="244"/>
      <c r="W43" s="259"/>
      <c r="X43" s="510"/>
      <c r="Y43" s="510"/>
      <c r="Z43" s="510"/>
      <c r="AA43" s="510"/>
      <c r="AB43" s="510"/>
      <c r="AC43" s="510"/>
      <c r="AD43" s="515" t="s">
        <v>250</v>
      </c>
      <c r="AE43" s="510">
        <v>300</v>
      </c>
      <c r="AF43" s="510"/>
      <c r="AG43" s="510"/>
      <c r="AH43" s="510"/>
      <c r="AI43" s="510"/>
      <c r="AJ43" s="510"/>
      <c r="AK43" s="510"/>
      <c r="AL43" s="510"/>
      <c r="AM43" s="510"/>
      <c r="AN43" s="510"/>
      <c r="AO43" s="510"/>
      <c r="AP43" s="510"/>
      <c r="AQ43" s="510"/>
      <c r="AR43" s="510"/>
      <c r="AS43" s="510"/>
      <c r="AT43" s="510"/>
      <c r="AU43" s="510"/>
      <c r="AV43" s="510"/>
      <c r="AW43" s="510"/>
      <c r="AX43" s="510"/>
      <c r="AY43" s="510"/>
      <c r="AZ43" s="510"/>
      <c r="BA43" s="510"/>
      <c r="BB43" s="510"/>
      <c r="BC43" s="510"/>
      <c r="BD43" s="510"/>
      <c r="BE43" s="510"/>
      <c r="BF43" s="510"/>
      <c r="BG43" s="510"/>
      <c r="BH43" s="510"/>
      <c r="BI43" s="510"/>
      <c r="BJ43" s="510"/>
      <c r="BK43" s="510"/>
      <c r="BL43" s="510"/>
      <c r="BM43" s="510"/>
      <c r="BN43" s="510"/>
      <c r="BO43" s="513"/>
      <c r="BP43" s="513"/>
      <c r="BQ43" s="513"/>
      <c r="BR43" s="513"/>
      <c r="BS43" s="510"/>
      <c r="BT43" s="510"/>
      <c r="BU43" s="285"/>
      <c r="BV43" s="510"/>
      <c r="BW43" s="510"/>
      <c r="BX43" s="510"/>
      <c r="BY43" s="510"/>
      <c r="BZ43" s="510"/>
      <c r="CA43" s="510"/>
      <c r="CB43" s="510"/>
      <c r="CC43" s="244"/>
      <c r="CD43" s="244"/>
      <c r="CE43" s="244"/>
      <c r="CF43" s="244"/>
      <c r="CG43" s="244"/>
      <c r="CH43" s="244"/>
      <c r="CI43" s="244"/>
      <c r="CJ43" s="244"/>
      <c r="CK43" s="244"/>
      <c r="CL43" s="244"/>
      <c r="CM43" s="244"/>
      <c r="CN43" s="244"/>
      <c r="CO43" s="244"/>
      <c r="CP43" s="244"/>
      <c r="CQ43" s="244"/>
      <c r="CR43" s="244"/>
      <c r="CS43" s="244"/>
      <c r="CT43" s="244"/>
      <c r="CU43" s="244"/>
      <c r="CV43" s="244"/>
      <c r="CW43" s="244"/>
      <c r="CX43" s="244"/>
      <c r="CY43" s="244"/>
      <c r="CZ43" s="244"/>
      <c r="DA43" s="244"/>
      <c r="DB43" s="244"/>
      <c r="DC43" s="244"/>
      <c r="DD43" s="244"/>
      <c r="DE43" s="244"/>
      <c r="DF43" s="244"/>
      <c r="DG43" s="244"/>
      <c r="DH43" s="106"/>
      <c r="DI43" s="106"/>
      <c r="DJ43" s="106"/>
      <c r="DK43" s="106"/>
      <c r="DL43" s="106"/>
      <c r="DM43" s="106"/>
      <c r="DN43" s="106"/>
      <c r="DO43" s="106"/>
      <c r="DP43" s="106"/>
      <c r="DQ43" s="106"/>
      <c r="DR43" s="106"/>
      <c r="DS43" s="106"/>
      <c r="DT43" s="106"/>
      <c r="DU43" s="106"/>
      <c r="DV43" s="106"/>
      <c r="DW43" s="106"/>
      <c r="DX43" s="106"/>
      <c r="DY43" s="106"/>
      <c r="DZ43" s="106"/>
      <c r="EA43" s="106"/>
      <c r="EB43" s="106"/>
      <c r="EC43" s="106"/>
      <c r="ED43" s="106"/>
      <c r="EE43" s="106"/>
      <c r="EF43" s="106"/>
      <c r="EG43" s="106"/>
      <c r="EH43" s="106"/>
      <c r="EI43" s="106"/>
      <c r="EJ43" s="106"/>
      <c r="EK43" s="106"/>
      <c r="EL43" s="106"/>
      <c r="EM43" s="106"/>
      <c r="EN43" s="106"/>
      <c r="EO43" s="106"/>
      <c r="EP43" s="106"/>
      <c r="EQ43" s="106"/>
      <c r="ER43" s="106"/>
      <c r="ES43" s="106"/>
      <c r="ET43" s="244"/>
      <c r="EU43" s="244"/>
      <c r="EV43" s="244"/>
      <c r="EW43" s="244"/>
      <c r="EX43" s="244"/>
      <c r="EY43" s="244"/>
      <c r="EZ43" s="244"/>
      <c r="FA43" s="244"/>
      <c r="FB43" s="244"/>
      <c r="FC43" s="244"/>
      <c r="FD43" s="244"/>
      <c r="FE43" s="244"/>
      <c r="FF43" s="244"/>
      <c r="FG43" s="244"/>
      <c r="FH43" s="244"/>
      <c r="FI43" s="244"/>
      <c r="FJ43" s="244"/>
      <c r="FK43" s="244"/>
      <c r="FL43" s="244"/>
      <c r="FM43" s="244"/>
      <c r="FN43" s="244"/>
      <c r="FO43" s="244"/>
      <c r="FP43" s="244"/>
      <c r="FQ43" s="244"/>
      <c r="FR43" s="244"/>
      <c r="FS43" s="244"/>
      <c r="FT43" s="244"/>
      <c r="FU43" s="244"/>
      <c r="FV43" s="244"/>
      <c r="FW43" s="244"/>
      <c r="FX43" s="244"/>
      <c r="FY43" s="244"/>
      <c r="FZ43" s="244"/>
      <c r="GA43" s="244"/>
      <c r="GB43" s="244"/>
      <c r="GC43" s="244"/>
      <c r="GD43" s="244"/>
      <c r="GE43" s="244"/>
      <c r="GF43" s="244"/>
      <c r="GG43" s="244"/>
      <c r="GH43" s="244"/>
      <c r="GI43" s="244"/>
      <c r="GJ43" s="244"/>
      <c r="GK43" s="244"/>
      <c r="GL43" s="244"/>
      <c r="GM43" s="244"/>
      <c r="GN43" s="244"/>
      <c r="GO43" s="244"/>
      <c r="GP43" s="244"/>
      <c r="GQ43" s="244"/>
      <c r="GR43" s="244"/>
      <c r="GS43" s="244"/>
      <c r="GT43" s="244"/>
      <c r="GU43" s="244"/>
      <c r="GV43" s="244"/>
      <c r="GW43" s="244"/>
      <c r="GX43" s="244"/>
      <c r="GY43" s="244"/>
      <c r="GZ43" s="244"/>
      <c r="HA43" s="244"/>
      <c r="HB43" s="244"/>
      <c r="HC43" s="244"/>
      <c r="HD43" s="244"/>
      <c r="HE43" s="244"/>
    </row>
    <row r="44" spans="2:213" ht="25.5" customHeight="1">
      <c r="B44" s="104"/>
      <c r="C44" s="104"/>
      <c r="D44" s="104"/>
      <c r="E44" s="104"/>
      <c r="F44" s="104"/>
      <c r="G44" s="104"/>
      <c r="H44" s="104"/>
      <c r="I44" s="104"/>
      <c r="J44" s="104"/>
      <c r="K44" s="104"/>
      <c r="L44" s="104"/>
      <c r="M44" s="104"/>
      <c r="N44" s="104"/>
      <c r="O44" s="104"/>
      <c r="P44" s="104"/>
      <c r="Q44" s="104"/>
      <c r="R44" s="128"/>
      <c r="S44" s="360"/>
      <c r="T44" s="361" t="s">
        <v>248</v>
      </c>
      <c r="U44" s="98"/>
      <c r="V44" s="244"/>
      <c r="W44" s="259"/>
      <c r="X44" s="510"/>
      <c r="Y44" s="510"/>
      <c r="Z44" s="510"/>
      <c r="AA44" s="510"/>
      <c r="AB44" s="510"/>
      <c r="AC44" s="510"/>
      <c r="AD44" s="515" t="s">
        <v>251</v>
      </c>
      <c r="AE44" s="510">
        <v>350</v>
      </c>
      <c r="AF44" s="510"/>
      <c r="AG44" s="510"/>
      <c r="AH44" s="510"/>
      <c r="AI44" s="510"/>
      <c r="AJ44" s="510"/>
      <c r="AK44" s="510"/>
      <c r="AL44" s="510"/>
      <c r="AM44" s="510"/>
      <c r="AN44" s="510"/>
      <c r="AO44" s="510"/>
      <c r="AP44" s="510"/>
      <c r="AQ44" s="510"/>
      <c r="AR44" s="510"/>
      <c r="AS44" s="510"/>
      <c r="AT44" s="510"/>
      <c r="AU44" s="510"/>
      <c r="AV44" s="510"/>
      <c r="AW44" s="510"/>
      <c r="AX44" s="510"/>
      <c r="AY44" s="510"/>
      <c r="AZ44" s="510"/>
      <c r="BA44" s="510"/>
      <c r="BB44" s="510"/>
      <c r="BC44" s="510"/>
      <c r="BD44" s="510"/>
      <c r="BE44" s="510"/>
      <c r="BF44" s="510"/>
      <c r="BG44" s="510"/>
      <c r="BH44" s="510"/>
      <c r="BI44" s="510"/>
      <c r="BJ44" s="510"/>
      <c r="BK44" s="510"/>
      <c r="BL44" s="510"/>
      <c r="BM44" s="510"/>
      <c r="BN44" s="510"/>
      <c r="BO44" s="513"/>
      <c r="BP44" s="513"/>
      <c r="BQ44" s="513"/>
      <c r="BR44" s="513"/>
      <c r="BS44" s="510"/>
      <c r="BT44" s="510"/>
      <c r="BU44" s="285"/>
      <c r="BV44" s="510"/>
      <c r="BW44" s="510"/>
      <c r="BX44" s="510"/>
      <c r="BY44" s="510"/>
      <c r="BZ44" s="510"/>
      <c r="CA44" s="510"/>
      <c r="CB44" s="510"/>
      <c r="CC44" s="244"/>
      <c r="CD44" s="244"/>
      <c r="CE44" s="244"/>
      <c r="CF44" s="244"/>
      <c r="CG44" s="244"/>
      <c r="CH44" s="244"/>
      <c r="CI44" s="244"/>
      <c r="CJ44" s="244"/>
      <c r="CK44" s="244"/>
      <c r="CL44" s="244"/>
      <c r="CM44" s="244"/>
      <c r="CN44" s="244"/>
      <c r="CO44" s="244"/>
      <c r="CP44" s="244"/>
      <c r="CQ44" s="244"/>
      <c r="CR44" s="244"/>
      <c r="CS44" s="244"/>
      <c r="CT44" s="244"/>
      <c r="CU44" s="244"/>
      <c r="CV44" s="244"/>
      <c r="CW44" s="244"/>
      <c r="CX44" s="244"/>
      <c r="CY44" s="244"/>
      <c r="CZ44" s="244"/>
      <c r="DA44" s="244"/>
      <c r="DB44" s="244"/>
      <c r="DC44" s="244"/>
      <c r="DD44" s="244"/>
      <c r="DE44" s="244"/>
      <c r="DF44" s="244"/>
      <c r="DG44" s="244"/>
      <c r="DH44" s="106"/>
      <c r="DI44" s="106"/>
      <c r="DJ44" s="106"/>
      <c r="DK44" s="106"/>
      <c r="DL44" s="106"/>
      <c r="DM44" s="106"/>
      <c r="DN44" s="106"/>
      <c r="DO44" s="106"/>
      <c r="DP44" s="106"/>
      <c r="DQ44" s="106"/>
      <c r="DR44" s="106"/>
      <c r="DS44" s="106"/>
      <c r="DT44" s="106"/>
      <c r="DU44" s="106"/>
      <c r="DV44" s="106"/>
      <c r="DW44" s="106"/>
      <c r="DX44" s="106"/>
      <c r="DY44" s="106"/>
      <c r="DZ44" s="106"/>
      <c r="EA44" s="106"/>
      <c r="EB44" s="106"/>
      <c r="EC44" s="106"/>
      <c r="ED44" s="106"/>
      <c r="EE44" s="106"/>
      <c r="EF44" s="106"/>
      <c r="EG44" s="106"/>
      <c r="EH44" s="106"/>
      <c r="EI44" s="106"/>
      <c r="EJ44" s="106"/>
      <c r="EK44" s="106"/>
      <c r="EL44" s="106"/>
      <c r="EM44" s="106"/>
      <c r="EN44" s="106"/>
      <c r="EO44" s="106"/>
      <c r="EP44" s="106"/>
      <c r="EQ44" s="106"/>
      <c r="ER44" s="106"/>
      <c r="ES44" s="106"/>
      <c r="ET44" s="244"/>
      <c r="EU44" s="244"/>
      <c r="EV44" s="244"/>
      <c r="EW44" s="244"/>
      <c r="EX44" s="244"/>
      <c r="EY44" s="244"/>
      <c r="EZ44" s="244"/>
      <c r="FA44" s="244"/>
      <c r="FB44" s="244"/>
      <c r="FC44" s="244"/>
      <c r="FD44" s="244"/>
      <c r="FE44" s="244"/>
      <c r="FF44" s="244"/>
      <c r="FG44" s="244"/>
      <c r="FH44" s="244"/>
      <c r="FI44" s="244"/>
      <c r="FJ44" s="244"/>
      <c r="FK44" s="244"/>
      <c r="FL44" s="244"/>
      <c r="FM44" s="244"/>
      <c r="FN44" s="244"/>
      <c r="FO44" s="244"/>
      <c r="FP44" s="244"/>
      <c r="FQ44" s="244"/>
      <c r="FR44" s="244"/>
      <c r="FS44" s="244"/>
      <c r="FT44" s="244"/>
      <c r="FU44" s="244"/>
      <c r="FV44" s="244"/>
      <c r="FW44" s="244"/>
      <c r="FX44" s="244"/>
      <c r="FY44" s="244"/>
      <c r="FZ44" s="244"/>
      <c r="GA44" s="244"/>
      <c r="GB44" s="244"/>
      <c r="GC44" s="244"/>
      <c r="GD44" s="244"/>
      <c r="GE44" s="244"/>
      <c r="GF44" s="244"/>
      <c r="GG44" s="244"/>
      <c r="GH44" s="244"/>
      <c r="GI44" s="244"/>
      <c r="GJ44" s="244"/>
      <c r="GK44" s="244"/>
      <c r="GL44" s="244"/>
      <c r="GM44" s="244"/>
      <c r="GN44" s="244"/>
      <c r="GO44" s="244"/>
      <c r="GP44" s="244"/>
      <c r="GQ44" s="244"/>
      <c r="GR44" s="244"/>
      <c r="GS44" s="244"/>
      <c r="GT44" s="244"/>
      <c r="GU44" s="244"/>
      <c r="GV44" s="244"/>
      <c r="GW44" s="244"/>
      <c r="GX44" s="244"/>
      <c r="GY44" s="244"/>
      <c r="GZ44" s="244"/>
      <c r="HA44" s="244"/>
      <c r="HB44" s="244"/>
      <c r="HC44" s="244"/>
      <c r="HD44" s="244"/>
      <c r="HE44" s="244"/>
    </row>
    <row r="45" spans="2:213" ht="9.6" customHeight="1">
      <c r="B45" s="104"/>
      <c r="C45" s="104"/>
      <c r="D45" s="104"/>
      <c r="E45" s="104"/>
      <c r="F45" s="104"/>
      <c r="G45" s="104"/>
      <c r="H45" s="104"/>
      <c r="I45" s="104"/>
      <c r="J45" s="104"/>
      <c r="K45" s="104"/>
      <c r="L45" s="104"/>
      <c r="M45" s="104"/>
      <c r="N45" s="104"/>
      <c r="O45" s="104"/>
      <c r="P45" s="104"/>
      <c r="Q45" s="104"/>
      <c r="R45" s="128"/>
      <c r="S45" s="103"/>
      <c r="T45" s="362"/>
      <c r="U45" s="98"/>
      <c r="V45" s="244"/>
      <c r="W45" s="128"/>
      <c r="X45" s="244"/>
      <c r="Y45" s="244"/>
      <c r="Z45" s="244"/>
      <c r="AA45" s="244"/>
      <c r="AB45" s="244"/>
      <c r="AC45" s="244"/>
      <c r="AD45" s="507" t="s">
        <v>252</v>
      </c>
      <c r="AE45" s="244">
        <v>400</v>
      </c>
      <c r="AF45" s="244"/>
      <c r="AG45" s="244"/>
      <c r="AH45" s="244"/>
      <c r="AI45" s="244"/>
      <c r="AJ45" s="244"/>
      <c r="AK45" s="244"/>
      <c r="AL45" s="244"/>
      <c r="AM45" s="244"/>
      <c r="AN45" s="244"/>
      <c r="AO45" s="244"/>
      <c r="AP45" s="244"/>
      <c r="AQ45" s="244"/>
      <c r="AR45" s="244"/>
      <c r="AS45" s="244"/>
      <c r="AT45" s="244"/>
      <c r="AU45" s="244"/>
      <c r="AV45" s="244"/>
      <c r="AW45" s="244"/>
      <c r="AX45" s="244"/>
      <c r="AY45" s="244"/>
      <c r="AZ45" s="244"/>
      <c r="BA45" s="244"/>
      <c r="BB45" s="244"/>
      <c r="BC45" s="244"/>
      <c r="BD45" s="244"/>
      <c r="BE45" s="244"/>
      <c r="BF45" s="244"/>
      <c r="BG45" s="244"/>
      <c r="BH45" s="244"/>
      <c r="BI45" s="244"/>
      <c r="BJ45" s="244"/>
      <c r="BK45" s="244"/>
      <c r="BL45" s="244"/>
      <c r="BM45" s="244"/>
      <c r="BN45" s="244"/>
      <c r="BO45" s="106"/>
      <c r="BP45" s="106"/>
      <c r="BQ45" s="106"/>
      <c r="BR45" s="106"/>
      <c r="BS45" s="244"/>
      <c r="BT45" s="244"/>
      <c r="BU45" s="245"/>
      <c r="BV45" s="244"/>
      <c r="BW45" s="244"/>
      <c r="BX45" s="244"/>
      <c r="BY45" s="244"/>
      <c r="BZ45" s="244"/>
      <c r="CA45" s="244"/>
      <c r="CB45" s="244"/>
      <c r="CC45" s="244"/>
      <c r="CD45" s="244"/>
      <c r="CE45" s="244"/>
      <c r="CF45" s="244"/>
      <c r="CG45" s="244"/>
      <c r="CH45" s="244"/>
      <c r="CI45" s="244"/>
      <c r="CJ45" s="244"/>
      <c r="CK45" s="244"/>
      <c r="CL45" s="244"/>
      <c r="CM45" s="244"/>
      <c r="CN45" s="244"/>
      <c r="CO45" s="244"/>
      <c r="CP45" s="244"/>
      <c r="CQ45" s="244"/>
      <c r="CR45" s="244"/>
      <c r="CS45" s="244"/>
      <c r="CT45" s="244"/>
      <c r="CU45" s="244"/>
      <c r="CV45" s="244"/>
      <c r="CW45" s="244"/>
      <c r="CX45" s="244"/>
      <c r="CY45" s="244"/>
      <c r="CZ45" s="244"/>
      <c r="DA45" s="244"/>
      <c r="DB45" s="244"/>
      <c r="DC45" s="244"/>
      <c r="DD45" s="244"/>
      <c r="DE45" s="244"/>
      <c r="DF45" s="244"/>
      <c r="DG45" s="244"/>
      <c r="DH45" s="106"/>
      <c r="DI45" s="106"/>
      <c r="DJ45" s="106"/>
      <c r="DK45" s="106"/>
      <c r="DL45" s="106"/>
      <c r="DM45" s="106"/>
      <c r="DN45" s="106"/>
      <c r="DO45" s="106"/>
      <c r="DP45" s="106"/>
      <c r="DQ45" s="106"/>
      <c r="DR45" s="106"/>
      <c r="DS45" s="106"/>
      <c r="DT45" s="106"/>
      <c r="DU45" s="106"/>
      <c r="DV45" s="106"/>
      <c r="DW45" s="106"/>
      <c r="DX45" s="106"/>
      <c r="DY45" s="106"/>
      <c r="DZ45" s="106"/>
      <c r="EA45" s="106"/>
      <c r="EB45" s="106"/>
      <c r="EC45" s="106"/>
      <c r="ED45" s="106"/>
      <c r="EE45" s="106"/>
      <c r="EF45" s="106"/>
      <c r="EG45" s="106"/>
      <c r="EH45" s="106"/>
      <c r="EI45" s="106"/>
      <c r="EJ45" s="106"/>
      <c r="EK45" s="106"/>
      <c r="EL45" s="106"/>
      <c r="EM45" s="106"/>
      <c r="EN45" s="106"/>
      <c r="EO45" s="106"/>
      <c r="EP45" s="106"/>
      <c r="EQ45" s="106"/>
      <c r="ER45" s="106"/>
      <c r="ES45" s="106"/>
      <c r="ET45" s="244"/>
      <c r="EU45" s="244"/>
      <c r="EV45" s="244"/>
      <c r="EW45" s="244"/>
      <c r="EX45" s="244"/>
      <c r="EY45" s="244"/>
      <c r="EZ45" s="244"/>
      <c r="FA45" s="244"/>
      <c r="FB45" s="244"/>
      <c r="FC45" s="244"/>
      <c r="FD45" s="244"/>
      <c r="FE45" s="244"/>
      <c r="FF45" s="244"/>
      <c r="FG45" s="244"/>
      <c r="FH45" s="244"/>
      <c r="FI45" s="244"/>
      <c r="FJ45" s="244"/>
      <c r="FK45" s="244"/>
      <c r="FL45" s="244"/>
      <c r="FM45" s="244"/>
      <c r="FN45" s="244"/>
      <c r="FO45" s="244"/>
      <c r="FP45" s="244"/>
      <c r="FQ45" s="244"/>
      <c r="FR45" s="244"/>
      <c r="FS45" s="244"/>
      <c r="FT45" s="244"/>
      <c r="FU45" s="244"/>
      <c r="FV45" s="244"/>
      <c r="FW45" s="244"/>
      <c r="FX45" s="244"/>
      <c r="FY45" s="244"/>
      <c r="FZ45" s="244"/>
      <c r="GA45" s="244"/>
      <c r="GB45" s="244"/>
      <c r="GC45" s="244"/>
      <c r="GD45" s="244"/>
      <c r="GE45" s="244"/>
      <c r="GF45" s="244"/>
      <c r="GG45" s="244"/>
      <c r="GH45" s="244"/>
      <c r="GI45" s="244"/>
      <c r="GJ45" s="244"/>
      <c r="GK45" s="244"/>
      <c r="GL45" s="244"/>
      <c r="GM45" s="244"/>
      <c r="GN45" s="244"/>
      <c r="GO45" s="244"/>
      <c r="GP45" s="244"/>
      <c r="GQ45" s="244"/>
      <c r="GR45" s="244"/>
      <c r="GS45" s="244"/>
      <c r="GT45" s="244"/>
      <c r="GU45" s="244"/>
      <c r="GV45" s="244"/>
      <c r="GW45" s="244"/>
      <c r="GX45" s="244"/>
      <c r="GY45" s="244"/>
      <c r="GZ45" s="244"/>
      <c r="HA45" s="244"/>
      <c r="HB45" s="244"/>
      <c r="HC45" s="244"/>
      <c r="HD45" s="244"/>
      <c r="HE45" s="244"/>
    </row>
    <row r="46" spans="2:213" ht="27" customHeight="1">
      <c r="B46" s="104"/>
      <c r="C46" s="104"/>
      <c r="D46" s="104"/>
      <c r="E46" s="104"/>
      <c r="F46" s="104"/>
      <c r="G46" s="104"/>
      <c r="H46" s="104"/>
      <c r="I46" s="104"/>
      <c r="J46" s="104"/>
      <c r="K46" s="104"/>
      <c r="L46" s="104"/>
      <c r="M46" s="104"/>
      <c r="N46" s="104"/>
      <c r="O46" s="104"/>
      <c r="P46" s="104"/>
      <c r="Q46" s="104"/>
      <c r="R46" s="128"/>
      <c r="S46" s="360"/>
      <c r="T46" s="361" t="s">
        <v>249</v>
      </c>
      <c r="U46" s="98"/>
      <c r="V46" s="244"/>
      <c r="W46" s="128"/>
      <c r="X46" s="244"/>
      <c r="Y46" s="244"/>
      <c r="Z46" s="244"/>
      <c r="AA46" s="244"/>
      <c r="AB46" s="244"/>
      <c r="AC46" s="244"/>
      <c r="AD46" s="244"/>
      <c r="AE46" s="244"/>
      <c r="AF46" s="244"/>
      <c r="AG46" s="244"/>
      <c r="AH46" s="244"/>
      <c r="AI46" s="244"/>
      <c r="AJ46" s="244"/>
      <c r="AK46" s="244"/>
      <c r="AL46" s="244"/>
      <c r="AM46" s="244"/>
      <c r="AN46" s="244"/>
      <c r="AO46" s="244"/>
      <c r="AP46" s="244"/>
      <c r="AQ46" s="244"/>
      <c r="AR46" s="244"/>
      <c r="AS46" s="244"/>
      <c r="AT46" s="244"/>
      <c r="AU46" s="244"/>
      <c r="AV46" s="244"/>
      <c r="AW46" s="244"/>
      <c r="AX46" s="244"/>
      <c r="AY46" s="244"/>
      <c r="AZ46" s="244"/>
      <c r="BA46" s="244"/>
      <c r="BB46" s="244"/>
      <c r="BC46" s="244"/>
      <c r="BD46" s="244"/>
      <c r="BE46" s="244"/>
      <c r="BF46" s="244"/>
      <c r="BG46" s="244"/>
      <c r="BH46" s="244"/>
      <c r="BI46" s="244"/>
      <c r="BJ46" s="244"/>
      <c r="BK46" s="244"/>
      <c r="BL46" s="244"/>
      <c r="BM46" s="244"/>
      <c r="BN46" s="244"/>
      <c r="BO46" s="106"/>
      <c r="BP46" s="106"/>
      <c r="BQ46" s="106"/>
      <c r="BR46" s="106"/>
      <c r="BS46" s="244"/>
      <c r="BT46" s="244"/>
      <c r="BU46" s="245"/>
      <c r="BV46" s="244"/>
      <c r="BW46" s="244"/>
      <c r="BX46" s="244"/>
      <c r="BY46" s="244"/>
      <c r="BZ46" s="244"/>
      <c r="CA46" s="244"/>
      <c r="CB46" s="244"/>
      <c r="CC46" s="244"/>
      <c r="CD46" s="244"/>
      <c r="CE46" s="244"/>
      <c r="CF46" s="244"/>
      <c r="CG46" s="244"/>
      <c r="CH46" s="244"/>
      <c r="CI46" s="244"/>
      <c r="CJ46" s="244"/>
      <c r="CK46" s="244"/>
      <c r="CL46" s="244"/>
      <c r="CM46" s="244"/>
      <c r="CN46" s="244"/>
      <c r="CO46" s="244"/>
      <c r="CP46" s="244"/>
      <c r="CQ46" s="244"/>
      <c r="CR46" s="244"/>
      <c r="CS46" s="244"/>
      <c r="CT46" s="244"/>
      <c r="CU46" s="244"/>
      <c r="CV46" s="244"/>
      <c r="CW46" s="244"/>
      <c r="CX46" s="244"/>
      <c r="CY46" s="244"/>
      <c r="CZ46" s="244"/>
      <c r="DA46" s="244"/>
      <c r="DB46" s="244"/>
      <c r="DC46" s="244"/>
      <c r="DD46" s="244"/>
      <c r="DE46" s="244"/>
      <c r="DF46" s="244"/>
      <c r="DG46" s="244"/>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244"/>
      <c r="EU46" s="244"/>
      <c r="EV46" s="244"/>
      <c r="EW46" s="244"/>
      <c r="EX46" s="244"/>
      <c r="EY46" s="244"/>
      <c r="EZ46" s="244"/>
      <c r="FA46" s="244"/>
      <c r="FB46" s="244"/>
      <c r="FC46" s="244"/>
      <c r="FD46" s="244"/>
      <c r="FE46" s="244"/>
      <c r="FF46" s="244"/>
      <c r="FG46" s="244"/>
      <c r="FH46" s="244"/>
      <c r="FI46" s="244"/>
      <c r="FJ46" s="244"/>
      <c r="FK46" s="244"/>
      <c r="FL46" s="244"/>
      <c r="FM46" s="244"/>
      <c r="FN46" s="244"/>
      <c r="FO46" s="244"/>
      <c r="FP46" s="244"/>
      <c r="FQ46" s="244"/>
      <c r="FR46" s="244"/>
      <c r="FS46" s="244"/>
      <c r="FT46" s="244"/>
      <c r="FU46" s="244"/>
      <c r="FV46" s="244"/>
      <c r="FW46" s="244"/>
      <c r="FX46" s="244"/>
      <c r="FY46" s="244"/>
      <c r="FZ46" s="244"/>
      <c r="GA46" s="244"/>
      <c r="GB46" s="244"/>
      <c r="GC46" s="244"/>
      <c r="GD46" s="244"/>
      <c r="GE46" s="244"/>
      <c r="GF46" s="244"/>
      <c r="GG46" s="244"/>
      <c r="GH46" s="244"/>
      <c r="GI46" s="244"/>
      <c r="GJ46" s="244"/>
      <c r="GK46" s="244"/>
      <c r="GL46" s="244"/>
      <c r="GM46" s="244"/>
      <c r="GN46" s="244"/>
      <c r="GO46" s="244"/>
      <c r="GP46" s="244"/>
      <c r="GQ46" s="244"/>
      <c r="GR46" s="244"/>
      <c r="GS46" s="244"/>
      <c r="GT46" s="244"/>
      <c r="GU46" s="244"/>
      <c r="GV46" s="244"/>
      <c r="GW46" s="244"/>
      <c r="GX46" s="244"/>
      <c r="GY46" s="244"/>
      <c r="GZ46" s="244"/>
      <c r="HA46" s="244"/>
      <c r="HB46" s="244"/>
      <c r="HC46" s="244"/>
      <c r="HD46" s="244"/>
      <c r="HE46" s="244"/>
    </row>
    <row r="47" spans="2:213" ht="8.1" customHeight="1">
      <c r="B47" s="104"/>
      <c r="C47" s="104"/>
      <c r="D47" s="104"/>
      <c r="E47" s="104"/>
      <c r="F47" s="104"/>
      <c r="G47" s="104"/>
      <c r="H47" s="104"/>
      <c r="I47" s="104"/>
      <c r="J47" s="104"/>
      <c r="K47" s="104"/>
      <c r="L47" s="104"/>
      <c r="M47" s="104"/>
      <c r="N47" s="104"/>
      <c r="O47" s="104"/>
      <c r="P47" s="104"/>
      <c r="Q47" s="104"/>
      <c r="R47" s="128"/>
      <c r="S47" s="103"/>
      <c r="T47" s="363"/>
      <c r="U47" s="98"/>
      <c r="V47" s="244"/>
      <c r="W47" s="128"/>
      <c r="X47" s="244"/>
      <c r="Y47" s="244"/>
      <c r="Z47" s="244"/>
      <c r="AA47" s="244"/>
      <c r="AB47" s="244"/>
      <c r="AC47" s="244"/>
      <c r="AD47" s="244"/>
      <c r="AE47" s="244"/>
      <c r="AF47" s="244"/>
      <c r="AG47" s="244"/>
      <c r="AH47" s="244"/>
      <c r="AI47" s="244"/>
      <c r="AJ47" s="244"/>
      <c r="AK47" s="244"/>
      <c r="AL47" s="244"/>
      <c r="AM47" s="244"/>
      <c r="AN47" s="244"/>
      <c r="AO47" s="244"/>
      <c r="AP47" s="244"/>
      <c r="AQ47" s="244"/>
      <c r="AR47" s="244"/>
      <c r="AS47" s="244"/>
      <c r="AT47" s="244"/>
      <c r="AU47" s="244"/>
      <c r="AV47" s="244"/>
      <c r="AW47" s="244"/>
      <c r="AX47" s="244"/>
      <c r="AY47" s="244"/>
      <c r="AZ47" s="244"/>
      <c r="BA47" s="244"/>
      <c r="BB47" s="244"/>
      <c r="BC47" s="244"/>
      <c r="BD47" s="244"/>
      <c r="BE47" s="244"/>
      <c r="BF47" s="244"/>
      <c r="BG47" s="244"/>
      <c r="BH47" s="244"/>
      <c r="BI47" s="244"/>
      <c r="BJ47" s="244"/>
      <c r="BK47" s="244"/>
      <c r="BL47" s="244"/>
      <c r="BM47" s="244"/>
      <c r="BN47" s="244"/>
      <c r="BO47" s="106"/>
      <c r="BP47" s="106"/>
      <c r="BQ47" s="106"/>
      <c r="BR47" s="106"/>
      <c r="BS47" s="244"/>
      <c r="BT47" s="244"/>
      <c r="BU47" s="245"/>
      <c r="BV47" s="244"/>
      <c r="BW47" s="244"/>
      <c r="BX47" s="244"/>
      <c r="BY47" s="244"/>
      <c r="BZ47" s="244"/>
      <c r="CA47" s="244"/>
      <c r="CB47" s="244"/>
      <c r="CC47" s="244"/>
      <c r="CD47" s="244"/>
      <c r="CE47" s="244"/>
      <c r="CF47" s="244"/>
      <c r="CG47" s="244"/>
      <c r="CH47" s="244"/>
      <c r="CI47" s="244"/>
      <c r="CJ47" s="244"/>
      <c r="CK47" s="244"/>
      <c r="CL47" s="244"/>
      <c r="CM47" s="244"/>
      <c r="CN47" s="244"/>
      <c r="CO47" s="244"/>
      <c r="CP47" s="244"/>
      <c r="CQ47" s="244"/>
      <c r="CR47" s="244"/>
      <c r="CS47" s="244"/>
      <c r="CT47" s="244"/>
      <c r="CU47" s="244"/>
      <c r="CV47" s="244"/>
      <c r="CW47" s="244"/>
      <c r="CX47" s="244"/>
      <c r="CY47" s="244"/>
      <c r="CZ47" s="244"/>
      <c r="DA47" s="244"/>
      <c r="DB47" s="244"/>
      <c r="DC47" s="244"/>
      <c r="DD47" s="244"/>
      <c r="DE47" s="244"/>
      <c r="DF47" s="244"/>
      <c r="DG47" s="244"/>
      <c r="DH47" s="106"/>
      <c r="DI47" s="106"/>
      <c r="DJ47" s="106"/>
      <c r="DK47" s="106"/>
      <c r="DL47" s="106"/>
      <c r="DM47" s="106"/>
      <c r="DN47" s="106"/>
      <c r="DO47" s="106"/>
      <c r="DP47" s="106"/>
      <c r="DQ47" s="106"/>
      <c r="DR47" s="106"/>
      <c r="DS47" s="106"/>
      <c r="DT47" s="106"/>
      <c r="DU47" s="106"/>
      <c r="DV47" s="106"/>
      <c r="DW47" s="106"/>
      <c r="DX47" s="106"/>
      <c r="DY47" s="106"/>
      <c r="DZ47" s="106"/>
      <c r="EA47" s="106"/>
      <c r="EB47" s="106"/>
      <c r="EC47" s="106"/>
      <c r="ED47" s="106"/>
      <c r="EE47" s="106"/>
      <c r="EF47" s="106"/>
      <c r="EG47" s="106"/>
      <c r="EH47" s="106"/>
      <c r="EI47" s="106"/>
      <c r="EJ47" s="106"/>
      <c r="EK47" s="106"/>
      <c r="EL47" s="106"/>
      <c r="EM47" s="106"/>
      <c r="EN47" s="106"/>
      <c r="EO47" s="106"/>
      <c r="EP47" s="106"/>
      <c r="EQ47" s="106"/>
      <c r="ER47" s="106"/>
      <c r="ES47" s="106"/>
      <c r="ET47" s="244"/>
      <c r="EU47" s="244"/>
      <c r="EV47" s="244"/>
      <c r="EW47" s="244"/>
      <c r="EX47" s="244"/>
      <c r="EY47" s="244"/>
      <c r="EZ47" s="244"/>
      <c r="FA47" s="244"/>
      <c r="FB47" s="244"/>
      <c r="FC47" s="244"/>
      <c r="FD47" s="244"/>
      <c r="FE47" s="244"/>
      <c r="FF47" s="244"/>
      <c r="FG47" s="244"/>
      <c r="FH47" s="244"/>
      <c r="FI47" s="244"/>
      <c r="FJ47" s="244"/>
      <c r="FK47" s="244"/>
      <c r="FL47" s="244"/>
      <c r="FM47" s="244"/>
      <c r="FN47" s="244"/>
      <c r="FO47" s="244"/>
      <c r="FP47" s="244"/>
      <c r="FQ47" s="244"/>
      <c r="FR47" s="244"/>
      <c r="FS47" s="244"/>
      <c r="FT47" s="244"/>
      <c r="FU47" s="244"/>
      <c r="FV47" s="244"/>
      <c r="FW47" s="244"/>
      <c r="FX47" s="244"/>
      <c r="FY47" s="244"/>
      <c r="FZ47" s="244"/>
      <c r="GA47" s="244"/>
      <c r="GB47" s="244"/>
      <c r="GC47" s="244"/>
      <c r="GD47" s="244"/>
      <c r="GE47" s="244"/>
      <c r="GF47" s="244"/>
      <c r="GG47" s="244"/>
      <c r="GH47" s="244"/>
      <c r="GI47" s="244"/>
      <c r="GJ47" s="244"/>
      <c r="GK47" s="244"/>
      <c r="GL47" s="244"/>
      <c r="GM47" s="244"/>
      <c r="GN47" s="244"/>
      <c r="GO47" s="244"/>
      <c r="GP47" s="244"/>
      <c r="GQ47" s="244"/>
      <c r="GR47" s="244"/>
      <c r="GS47" s="244"/>
      <c r="GT47" s="244"/>
      <c r="GU47" s="244"/>
      <c r="GV47" s="244"/>
      <c r="GW47" s="244"/>
      <c r="GX47" s="244"/>
      <c r="GY47" s="244"/>
      <c r="GZ47" s="244"/>
      <c r="HA47" s="244"/>
      <c r="HB47" s="244"/>
      <c r="HC47" s="244"/>
      <c r="HD47" s="244"/>
      <c r="HE47" s="244"/>
    </row>
    <row r="48" spans="2:213" ht="27" customHeight="1">
      <c r="B48" s="104"/>
      <c r="C48" s="104"/>
      <c r="D48" s="104"/>
      <c r="E48" s="104"/>
      <c r="F48" s="104"/>
      <c r="G48" s="104"/>
      <c r="H48" s="104"/>
      <c r="I48" s="104"/>
      <c r="J48" s="104"/>
      <c r="K48" s="104"/>
      <c r="L48" s="104"/>
      <c r="M48" s="104"/>
      <c r="N48" s="104"/>
      <c r="O48" s="104"/>
      <c r="P48" s="104"/>
      <c r="Q48" s="104"/>
      <c r="R48" s="128"/>
      <c r="S48" s="360"/>
      <c r="T48" s="361" t="s">
        <v>172</v>
      </c>
      <c r="U48" s="98"/>
      <c r="V48" s="244"/>
      <c r="W48" s="128"/>
      <c r="X48" s="244"/>
      <c r="Y48" s="244"/>
      <c r="Z48" s="244"/>
      <c r="AA48" s="244"/>
      <c r="AB48" s="244"/>
      <c r="AC48" s="244"/>
      <c r="AD48" s="244"/>
      <c r="AE48" s="244"/>
      <c r="AF48" s="244"/>
      <c r="AG48" s="244"/>
      <c r="AH48" s="244"/>
      <c r="AI48" s="244"/>
      <c r="AJ48" s="244"/>
      <c r="AK48" s="244"/>
      <c r="AL48" s="244"/>
      <c r="AM48" s="244"/>
      <c r="AN48" s="244"/>
      <c r="AO48" s="244"/>
      <c r="AP48" s="244"/>
      <c r="AQ48" s="244"/>
      <c r="AR48" s="244"/>
      <c r="AS48" s="244"/>
      <c r="AT48" s="244"/>
      <c r="AU48" s="244"/>
      <c r="AV48" s="244"/>
      <c r="AW48" s="244"/>
      <c r="AX48" s="244"/>
      <c r="AY48" s="244"/>
      <c r="AZ48" s="244"/>
      <c r="BA48" s="244"/>
      <c r="BB48" s="244"/>
      <c r="BC48" s="244"/>
      <c r="BD48" s="244"/>
      <c r="BE48" s="244"/>
      <c r="BF48" s="244"/>
      <c r="BG48" s="244"/>
      <c r="BH48" s="244"/>
      <c r="BI48" s="244"/>
      <c r="BJ48" s="244"/>
      <c r="BK48" s="244"/>
      <c r="BL48" s="244"/>
      <c r="BM48" s="244"/>
      <c r="BN48" s="244"/>
      <c r="BO48" s="106"/>
      <c r="BP48" s="106"/>
      <c r="BQ48" s="106"/>
      <c r="BR48" s="106"/>
      <c r="BS48" s="244"/>
      <c r="BT48" s="244"/>
      <c r="BU48" s="245"/>
      <c r="BV48" s="244"/>
      <c r="BW48" s="244"/>
      <c r="BX48" s="244"/>
      <c r="BY48" s="244"/>
      <c r="BZ48" s="244"/>
      <c r="CA48" s="244"/>
      <c r="CB48" s="244"/>
      <c r="CC48" s="244"/>
      <c r="CD48" s="244"/>
      <c r="CE48" s="244"/>
      <c r="CF48" s="244"/>
      <c r="CG48" s="244"/>
      <c r="CH48" s="244"/>
      <c r="CI48" s="244"/>
      <c r="CJ48" s="244"/>
      <c r="CK48" s="244"/>
      <c r="CL48" s="244"/>
      <c r="CM48" s="244"/>
      <c r="CN48" s="244"/>
      <c r="CO48" s="244"/>
      <c r="CP48" s="244"/>
      <c r="CQ48" s="244"/>
      <c r="CR48" s="244"/>
      <c r="CS48" s="244"/>
      <c r="CT48" s="244"/>
      <c r="CU48" s="244"/>
      <c r="CV48" s="244"/>
      <c r="CW48" s="244"/>
      <c r="CX48" s="244"/>
      <c r="CY48" s="244"/>
      <c r="CZ48" s="244"/>
      <c r="DA48" s="244"/>
      <c r="DB48" s="244"/>
      <c r="DC48" s="244"/>
      <c r="DD48" s="244"/>
      <c r="DE48" s="244"/>
      <c r="DF48" s="244"/>
      <c r="DG48" s="244"/>
      <c r="DH48" s="106"/>
      <c r="DI48" s="106"/>
      <c r="DJ48" s="106"/>
      <c r="DK48" s="106"/>
      <c r="DL48" s="106"/>
      <c r="DM48" s="106"/>
      <c r="DN48" s="106"/>
      <c r="DO48" s="106"/>
      <c r="DP48" s="106"/>
      <c r="DQ48" s="106"/>
      <c r="DR48" s="106"/>
      <c r="DS48" s="106"/>
      <c r="DT48" s="106"/>
      <c r="DU48" s="106"/>
      <c r="DV48" s="106"/>
      <c r="DW48" s="106"/>
      <c r="DX48" s="106"/>
      <c r="DY48" s="106"/>
      <c r="DZ48" s="106"/>
      <c r="EA48" s="106"/>
      <c r="EB48" s="106"/>
      <c r="EC48" s="106"/>
      <c r="ED48" s="106"/>
      <c r="EE48" s="106"/>
      <c r="EF48" s="106"/>
      <c r="EG48" s="106"/>
      <c r="EH48" s="106"/>
      <c r="EI48" s="106"/>
      <c r="EJ48" s="106"/>
      <c r="EK48" s="106"/>
      <c r="EL48" s="106"/>
      <c r="EM48" s="106"/>
      <c r="EN48" s="106"/>
      <c r="EO48" s="106"/>
      <c r="EP48" s="106"/>
      <c r="EQ48" s="106"/>
      <c r="ER48" s="106"/>
      <c r="ES48" s="106"/>
      <c r="ET48" s="244"/>
      <c r="EU48" s="244"/>
      <c r="EV48" s="244"/>
      <c r="EW48" s="244"/>
      <c r="EX48" s="244"/>
      <c r="EY48" s="244"/>
      <c r="EZ48" s="244"/>
      <c r="FA48" s="244"/>
      <c r="FB48" s="244"/>
      <c r="FC48" s="244"/>
      <c r="FD48" s="244"/>
      <c r="FE48" s="244"/>
      <c r="FF48" s="244"/>
      <c r="FG48" s="244"/>
      <c r="FH48" s="244"/>
      <c r="FI48" s="244"/>
      <c r="FJ48" s="244"/>
      <c r="FK48" s="244"/>
      <c r="FL48" s="244"/>
      <c r="FM48" s="244"/>
      <c r="FN48" s="244"/>
      <c r="FO48" s="244"/>
      <c r="FP48" s="244"/>
      <c r="FQ48" s="244"/>
      <c r="FR48" s="244"/>
      <c r="FS48" s="244"/>
      <c r="FT48" s="244"/>
      <c r="FU48" s="244"/>
      <c r="FV48" s="244"/>
      <c r="FW48" s="244"/>
      <c r="FX48" s="244"/>
      <c r="FY48" s="244"/>
      <c r="FZ48" s="244"/>
      <c r="GA48" s="244"/>
      <c r="GB48" s="244"/>
      <c r="GC48" s="244"/>
      <c r="GD48" s="244"/>
      <c r="GE48" s="244"/>
      <c r="GF48" s="244"/>
      <c r="GG48" s="244"/>
      <c r="GH48" s="244"/>
      <c r="GI48" s="244"/>
      <c r="GJ48" s="244"/>
      <c r="GK48" s="244"/>
      <c r="GL48" s="244"/>
      <c r="GM48" s="244"/>
      <c r="GN48" s="244"/>
      <c r="GO48" s="244"/>
      <c r="GP48" s="244"/>
      <c r="GQ48" s="244"/>
      <c r="GR48" s="244"/>
      <c r="GS48" s="244"/>
      <c r="GT48" s="244"/>
      <c r="GU48" s="244"/>
      <c r="GV48" s="244"/>
      <c r="GW48" s="244"/>
      <c r="GX48" s="244"/>
      <c r="GY48" s="244"/>
      <c r="GZ48" s="244"/>
      <c r="HA48" s="244"/>
      <c r="HB48" s="244"/>
      <c r="HC48" s="244"/>
      <c r="HD48" s="244"/>
      <c r="HE48" s="244"/>
    </row>
    <row r="49" spans="2:213" ht="8.1" customHeight="1">
      <c r="B49" s="104"/>
      <c r="C49" s="104"/>
      <c r="D49" s="104"/>
      <c r="E49" s="104"/>
      <c r="F49" s="104"/>
      <c r="G49" s="104"/>
      <c r="H49" s="104"/>
      <c r="I49" s="104"/>
      <c r="J49" s="104"/>
      <c r="K49" s="104"/>
      <c r="L49" s="104"/>
      <c r="M49" s="104"/>
      <c r="N49" s="104"/>
      <c r="O49" s="104"/>
      <c r="P49" s="104"/>
      <c r="Q49" s="104"/>
      <c r="R49" s="128"/>
      <c r="S49" s="103"/>
      <c r="T49" s="363"/>
      <c r="U49" s="98"/>
      <c r="V49" s="244"/>
      <c r="W49" s="128"/>
      <c r="X49" s="244"/>
      <c r="Y49" s="244"/>
      <c r="Z49" s="244"/>
      <c r="AA49" s="244"/>
      <c r="AB49" s="244"/>
      <c r="AC49" s="244"/>
      <c r="AD49" s="244"/>
      <c r="AE49" s="244"/>
      <c r="AF49" s="244"/>
      <c r="AG49" s="244"/>
      <c r="AH49" s="106"/>
      <c r="AI49" s="106"/>
      <c r="AJ49" s="106"/>
      <c r="AK49" s="106"/>
      <c r="AL49" s="106"/>
      <c r="AM49" s="106"/>
      <c r="AN49" s="106"/>
      <c r="AO49" s="244"/>
      <c r="AP49" s="244"/>
      <c r="AQ49" s="244"/>
      <c r="AR49" s="244"/>
      <c r="AS49" s="244"/>
      <c r="AT49" s="244"/>
      <c r="AU49" s="244"/>
      <c r="AV49" s="244"/>
      <c r="AW49" s="244"/>
      <c r="AX49" s="244"/>
      <c r="AY49" s="244"/>
      <c r="AZ49" s="244"/>
      <c r="BA49" s="244"/>
      <c r="BB49" s="244"/>
      <c r="BC49" s="244"/>
      <c r="BD49" s="244"/>
      <c r="BE49" s="244"/>
      <c r="BF49" s="244"/>
      <c r="BG49" s="244"/>
      <c r="BH49" s="106"/>
      <c r="BI49" s="106"/>
      <c r="BJ49" s="106"/>
      <c r="BK49" s="106"/>
      <c r="BL49" s="106"/>
      <c r="BM49" s="106"/>
      <c r="BN49" s="106"/>
      <c r="BO49" s="106"/>
      <c r="BP49" s="106"/>
      <c r="BQ49" s="106"/>
      <c r="BR49" s="106"/>
      <c r="BS49" s="106"/>
      <c r="BT49" s="106"/>
      <c r="BU49" s="306"/>
      <c r="BV49" s="106"/>
      <c r="BW49" s="106"/>
      <c r="BX49" s="106"/>
      <c r="BY49" s="244"/>
      <c r="BZ49" s="244"/>
      <c r="CA49" s="244"/>
      <c r="CB49" s="106"/>
      <c r="CC49" s="106"/>
      <c r="CD49" s="106"/>
      <c r="CE49" s="106"/>
      <c r="CF49" s="106"/>
      <c r="CG49" s="106"/>
      <c r="CH49" s="106"/>
      <c r="CI49" s="106"/>
      <c r="CJ49" s="106"/>
      <c r="CK49" s="106"/>
      <c r="CL49" s="106"/>
      <c r="CM49" s="106"/>
      <c r="CN49" s="106"/>
      <c r="CO49" s="106"/>
      <c r="CP49" s="106"/>
      <c r="CQ49" s="106"/>
      <c r="CR49" s="106"/>
      <c r="CS49" s="106"/>
      <c r="CT49" s="106"/>
      <c r="CU49" s="106"/>
      <c r="CV49" s="106"/>
      <c r="CW49" s="106"/>
      <c r="CX49" s="106"/>
      <c r="CY49" s="106"/>
      <c r="CZ49" s="106"/>
      <c r="DA49" s="106"/>
      <c r="DB49" s="106"/>
      <c r="DC49" s="106"/>
      <c r="DD49" s="106"/>
      <c r="DE49" s="106"/>
      <c r="DF49" s="106"/>
      <c r="DG49" s="106"/>
      <c r="DH49" s="106"/>
      <c r="DI49" s="106"/>
      <c r="DJ49" s="106"/>
      <c r="DK49" s="106"/>
      <c r="DL49" s="106"/>
      <c r="DM49" s="106"/>
      <c r="DN49" s="106"/>
      <c r="DO49" s="106"/>
      <c r="DP49" s="106"/>
      <c r="DQ49" s="106"/>
      <c r="DR49" s="106"/>
      <c r="DS49" s="106"/>
      <c r="DT49" s="106"/>
      <c r="DU49" s="106"/>
      <c r="DV49" s="106"/>
      <c r="DW49" s="106"/>
      <c r="DX49" s="106"/>
      <c r="DY49" s="106"/>
      <c r="DZ49" s="106"/>
      <c r="EA49" s="106"/>
      <c r="EB49" s="106"/>
      <c r="EC49" s="106"/>
      <c r="ED49" s="106"/>
      <c r="EE49" s="106"/>
      <c r="EF49" s="106"/>
      <c r="EG49" s="106"/>
      <c r="EH49" s="106"/>
      <c r="EI49" s="106"/>
      <c r="EJ49" s="106"/>
      <c r="EK49" s="106"/>
      <c r="EL49" s="106"/>
      <c r="EM49" s="106"/>
      <c r="EN49" s="106"/>
      <c r="EO49" s="106"/>
      <c r="EP49" s="106"/>
      <c r="EQ49" s="106"/>
      <c r="ER49" s="106"/>
      <c r="ES49" s="106"/>
      <c r="ET49" s="244"/>
      <c r="EU49" s="244"/>
      <c r="EV49" s="244"/>
      <c r="EW49" s="244"/>
      <c r="EX49" s="244"/>
      <c r="EY49" s="244"/>
      <c r="EZ49" s="244"/>
      <c r="FA49" s="244"/>
      <c r="FB49" s="244"/>
      <c r="FC49" s="244"/>
      <c r="FD49" s="244"/>
      <c r="FE49" s="244"/>
      <c r="FF49" s="244"/>
      <c r="FG49" s="244"/>
      <c r="FH49" s="244"/>
      <c r="FI49" s="244"/>
      <c r="FJ49" s="244"/>
      <c r="FK49" s="244"/>
      <c r="FL49" s="244"/>
      <c r="FM49" s="244"/>
      <c r="FN49" s="244"/>
      <c r="FO49" s="244"/>
      <c r="FP49" s="244"/>
      <c r="FQ49" s="244"/>
      <c r="FR49" s="244"/>
      <c r="FS49" s="244"/>
      <c r="FT49" s="244"/>
      <c r="FU49" s="244"/>
      <c r="FV49" s="244"/>
      <c r="FW49" s="244"/>
      <c r="FX49" s="244"/>
      <c r="FY49" s="244"/>
      <c r="FZ49" s="244"/>
      <c r="GA49" s="244"/>
      <c r="GB49" s="244"/>
      <c r="GC49" s="244"/>
      <c r="GD49" s="244"/>
      <c r="GE49" s="244"/>
      <c r="GF49" s="244"/>
      <c r="GG49" s="244"/>
      <c r="GH49" s="244"/>
      <c r="GI49" s="244"/>
      <c r="GJ49" s="244"/>
      <c r="GK49" s="244"/>
      <c r="GL49" s="244"/>
      <c r="GM49" s="244"/>
      <c r="GN49" s="244"/>
      <c r="GO49" s="244"/>
      <c r="GP49" s="244"/>
      <c r="GQ49" s="244"/>
      <c r="GR49" s="244"/>
      <c r="GS49" s="244"/>
      <c r="GT49" s="244"/>
      <c r="GU49" s="244"/>
      <c r="GV49" s="244"/>
      <c r="GW49" s="244"/>
      <c r="GX49" s="244"/>
      <c r="GY49" s="244"/>
      <c r="GZ49" s="244"/>
      <c r="HA49" s="244"/>
      <c r="HB49" s="244"/>
      <c r="HC49" s="244"/>
      <c r="HD49" s="244"/>
      <c r="HE49" s="244"/>
    </row>
    <row r="50" spans="2:213" ht="26.25" customHeight="1">
      <c r="B50" s="104"/>
      <c r="C50" s="104"/>
      <c r="D50" s="104"/>
      <c r="E50" s="104"/>
      <c r="F50" s="104"/>
      <c r="G50" s="104"/>
      <c r="H50" s="104"/>
      <c r="I50" s="104"/>
      <c r="J50" s="104"/>
      <c r="K50" s="104"/>
      <c r="L50" s="104"/>
      <c r="M50" s="104"/>
      <c r="N50" s="104"/>
      <c r="O50" s="104"/>
      <c r="P50" s="104"/>
      <c r="Q50" s="104"/>
      <c r="R50" s="128"/>
      <c r="S50" s="360"/>
      <c r="T50" s="361" t="s">
        <v>171</v>
      </c>
      <c r="U50" s="98"/>
      <c r="V50" s="244"/>
      <c r="W50" s="128"/>
      <c r="X50" s="244"/>
      <c r="Y50" s="244"/>
      <c r="Z50" s="244"/>
      <c r="AA50" s="244"/>
      <c r="AB50" s="244"/>
      <c r="AC50" s="244"/>
      <c r="AD50" s="244"/>
      <c r="AE50" s="244"/>
      <c r="AF50" s="244"/>
      <c r="AG50" s="244"/>
      <c r="AH50" s="106"/>
      <c r="AI50" s="106"/>
      <c r="AJ50" s="106"/>
      <c r="AK50" s="106"/>
      <c r="AL50" s="106"/>
      <c r="AM50" s="106"/>
      <c r="AN50" s="106"/>
      <c r="AO50" s="244"/>
      <c r="AP50" s="244"/>
      <c r="AQ50" s="244"/>
      <c r="AR50" s="244"/>
      <c r="AS50" s="244"/>
      <c r="AT50" s="244"/>
      <c r="AU50" s="244"/>
      <c r="AV50" s="244"/>
      <c r="AW50" s="244"/>
      <c r="AX50" s="244"/>
      <c r="AY50" s="244"/>
      <c r="AZ50" s="244"/>
      <c r="BA50" s="244"/>
      <c r="BB50" s="244"/>
      <c r="BC50" s="244"/>
      <c r="BD50" s="244"/>
      <c r="BE50" s="244"/>
      <c r="BF50" s="244"/>
      <c r="BG50" s="244"/>
      <c r="BH50" s="106"/>
      <c r="BI50" s="106"/>
      <c r="BJ50" s="106"/>
      <c r="BK50" s="106"/>
      <c r="BL50" s="106"/>
      <c r="BM50" s="106"/>
      <c r="BN50" s="106"/>
      <c r="BO50" s="106"/>
      <c r="BP50" s="106"/>
      <c r="BQ50" s="106"/>
      <c r="BR50" s="106"/>
      <c r="BS50" s="106"/>
      <c r="BT50" s="106"/>
      <c r="BU50" s="306"/>
      <c r="BV50" s="106"/>
      <c r="BW50" s="106"/>
      <c r="BX50" s="106"/>
      <c r="BY50" s="244"/>
      <c r="BZ50" s="244"/>
      <c r="CA50" s="244"/>
      <c r="CB50" s="106"/>
      <c r="CC50" s="106"/>
      <c r="CD50" s="106"/>
      <c r="CE50" s="106"/>
      <c r="CF50" s="106"/>
      <c r="CG50" s="106"/>
      <c r="CH50" s="106"/>
      <c r="CI50" s="106"/>
      <c r="CJ50" s="106"/>
      <c r="CK50" s="106"/>
      <c r="CL50" s="106"/>
      <c r="CM50" s="106"/>
      <c r="CN50" s="106"/>
      <c r="CO50" s="106"/>
      <c r="CP50" s="106"/>
      <c r="CQ50" s="106"/>
      <c r="CR50" s="106"/>
      <c r="CS50" s="106"/>
      <c r="CT50" s="106"/>
      <c r="CU50" s="106"/>
      <c r="CV50" s="106"/>
      <c r="CW50" s="106"/>
      <c r="CX50" s="106"/>
      <c r="CY50" s="106"/>
      <c r="CZ50" s="106"/>
      <c r="DA50" s="106"/>
      <c r="DB50" s="106"/>
      <c r="DC50" s="106"/>
      <c r="DD50" s="106"/>
      <c r="DE50" s="106"/>
      <c r="DF50" s="106"/>
      <c r="DG50" s="106"/>
      <c r="DH50" s="106"/>
      <c r="DI50" s="106"/>
      <c r="DJ50" s="106"/>
      <c r="DK50" s="106"/>
      <c r="DL50" s="106"/>
      <c r="DM50" s="106"/>
      <c r="DN50" s="106"/>
      <c r="DO50" s="106"/>
      <c r="DP50" s="106"/>
      <c r="DQ50" s="106"/>
      <c r="DR50" s="106"/>
      <c r="DS50" s="106"/>
      <c r="DT50" s="106"/>
      <c r="DU50" s="106"/>
      <c r="DV50" s="106"/>
      <c r="DW50" s="106"/>
      <c r="DX50" s="106"/>
      <c r="DY50" s="106"/>
      <c r="DZ50" s="106"/>
      <c r="EA50" s="106"/>
      <c r="EB50" s="106"/>
      <c r="EC50" s="106"/>
      <c r="ED50" s="106"/>
      <c r="EE50" s="106"/>
      <c r="EF50" s="106"/>
      <c r="EG50" s="106"/>
      <c r="EH50" s="106"/>
      <c r="EI50" s="106"/>
      <c r="EJ50" s="106"/>
      <c r="EK50" s="106"/>
      <c r="EL50" s="106"/>
      <c r="EM50" s="106"/>
      <c r="EN50" s="106"/>
      <c r="EO50" s="106"/>
      <c r="EP50" s="106"/>
      <c r="EQ50" s="106"/>
      <c r="ER50" s="106"/>
      <c r="ES50" s="106"/>
      <c r="ET50" s="244"/>
      <c r="EU50" s="244"/>
      <c r="EV50" s="244"/>
      <c r="EW50" s="244"/>
      <c r="EX50" s="244"/>
      <c r="EY50" s="244"/>
      <c r="EZ50" s="244"/>
      <c r="FA50" s="244"/>
      <c r="FB50" s="244"/>
      <c r="FC50" s="244"/>
      <c r="FD50" s="244"/>
      <c r="FE50" s="244"/>
      <c r="FF50" s="244"/>
      <c r="FG50" s="244"/>
      <c r="FH50" s="244"/>
      <c r="FI50" s="244"/>
      <c r="FJ50" s="244"/>
      <c r="FK50" s="244"/>
      <c r="FL50" s="244"/>
      <c r="FM50" s="244"/>
      <c r="FN50" s="244"/>
      <c r="FO50" s="244"/>
      <c r="FP50" s="244"/>
      <c r="FQ50" s="244"/>
      <c r="FR50" s="244"/>
      <c r="FS50" s="244"/>
      <c r="FT50" s="244"/>
      <c r="FU50" s="244"/>
      <c r="FV50" s="244"/>
      <c r="FW50" s="244"/>
      <c r="FX50" s="244"/>
      <c r="FY50" s="244"/>
      <c r="FZ50" s="244"/>
      <c r="GA50" s="244"/>
      <c r="GB50" s="244"/>
      <c r="GC50" s="244"/>
      <c r="GD50" s="244"/>
      <c r="GE50" s="244"/>
      <c r="GF50" s="244"/>
      <c r="GG50" s="244"/>
      <c r="GH50" s="244"/>
      <c r="GI50" s="244"/>
      <c r="GJ50" s="244"/>
      <c r="GK50" s="244"/>
      <c r="GL50" s="244"/>
      <c r="GM50" s="244"/>
      <c r="GN50" s="244"/>
      <c r="GO50" s="244"/>
      <c r="GP50" s="244"/>
      <c r="GQ50" s="244"/>
      <c r="GR50" s="244"/>
      <c r="GS50" s="244"/>
      <c r="GT50" s="244"/>
      <c r="GU50" s="244"/>
      <c r="GV50" s="244"/>
      <c r="GW50" s="244"/>
      <c r="GX50" s="244"/>
      <c r="GY50" s="244"/>
      <c r="GZ50" s="244"/>
      <c r="HA50" s="244"/>
      <c r="HB50" s="244"/>
      <c r="HC50" s="244"/>
      <c r="HD50" s="244"/>
      <c r="HE50" s="244"/>
    </row>
    <row r="51" spans="2:213" ht="9.6" customHeight="1">
      <c r="B51" s="104"/>
      <c r="C51" s="104"/>
      <c r="D51" s="104"/>
      <c r="E51" s="104"/>
      <c r="F51" s="104"/>
      <c r="G51" s="104"/>
      <c r="H51" s="104"/>
      <c r="I51" s="104"/>
      <c r="J51" s="104"/>
      <c r="K51" s="104"/>
      <c r="L51" s="104"/>
      <c r="M51" s="104"/>
      <c r="N51" s="104"/>
      <c r="O51" s="104"/>
      <c r="P51" s="104"/>
      <c r="Q51" s="104"/>
      <c r="R51" s="128"/>
      <c r="S51" s="103"/>
      <c r="T51" s="363"/>
      <c r="U51" s="98"/>
      <c r="V51" s="244"/>
      <c r="W51" s="128"/>
      <c r="X51" s="244"/>
      <c r="Y51" s="244"/>
      <c r="Z51" s="244"/>
      <c r="AA51" s="244"/>
      <c r="AB51" s="244"/>
      <c r="AC51" s="244"/>
      <c r="AD51" s="244"/>
      <c r="AE51" s="244"/>
      <c r="AF51" s="244"/>
      <c r="AG51" s="244"/>
      <c r="AH51" s="106"/>
      <c r="AI51" s="106"/>
      <c r="AJ51" s="106"/>
      <c r="AK51" s="106"/>
      <c r="AL51" s="106"/>
      <c r="AM51" s="106"/>
      <c r="AN51" s="106"/>
      <c r="AO51" s="244"/>
      <c r="AP51" s="244"/>
      <c r="AQ51" s="244"/>
      <c r="AR51" s="244"/>
      <c r="AS51" s="244"/>
      <c r="AT51" s="244"/>
      <c r="AU51" s="244"/>
      <c r="AV51" s="244"/>
      <c r="AW51" s="244"/>
      <c r="AX51" s="244"/>
      <c r="AY51" s="244"/>
      <c r="AZ51" s="244"/>
      <c r="BA51" s="244"/>
      <c r="BB51" s="244"/>
      <c r="BC51" s="244"/>
      <c r="BD51" s="244"/>
      <c r="BE51" s="244"/>
      <c r="BF51" s="244"/>
      <c r="BG51" s="244"/>
      <c r="BH51" s="106"/>
      <c r="BI51" s="106"/>
      <c r="BJ51" s="106"/>
      <c r="BK51" s="106"/>
      <c r="BL51" s="106"/>
      <c r="BM51" s="106"/>
      <c r="BN51" s="106"/>
      <c r="BO51" s="106"/>
      <c r="BP51" s="106"/>
      <c r="BQ51" s="106"/>
      <c r="BR51" s="106"/>
      <c r="BS51" s="106"/>
      <c r="BT51" s="106"/>
      <c r="BU51" s="306"/>
      <c r="BV51" s="106"/>
      <c r="BW51" s="106"/>
      <c r="BX51" s="106"/>
      <c r="BY51" s="244"/>
      <c r="BZ51" s="244"/>
      <c r="CA51" s="244"/>
      <c r="CB51" s="106"/>
      <c r="CC51" s="106"/>
      <c r="CD51" s="106"/>
      <c r="CE51" s="106"/>
      <c r="CF51" s="106"/>
      <c r="CG51" s="106"/>
      <c r="CH51" s="106"/>
      <c r="CI51" s="106"/>
      <c r="CJ51" s="106"/>
      <c r="CK51" s="106"/>
      <c r="CL51" s="106"/>
      <c r="CM51" s="106"/>
      <c r="CN51" s="106"/>
      <c r="CO51" s="106"/>
      <c r="CP51" s="106"/>
      <c r="CQ51" s="106"/>
      <c r="CR51" s="106"/>
      <c r="CS51" s="106"/>
      <c r="CT51" s="106"/>
      <c r="CU51" s="106"/>
      <c r="CV51" s="106"/>
      <c r="CW51" s="106"/>
      <c r="CX51" s="106"/>
      <c r="CY51" s="106"/>
      <c r="CZ51" s="106"/>
      <c r="DA51" s="106"/>
      <c r="DB51" s="106"/>
      <c r="DC51" s="106"/>
      <c r="DD51" s="106"/>
      <c r="DE51" s="106"/>
      <c r="DF51" s="106"/>
      <c r="DG51" s="106"/>
      <c r="DH51" s="106"/>
      <c r="DI51" s="106"/>
      <c r="DJ51" s="106"/>
      <c r="DK51" s="106"/>
      <c r="DL51" s="106"/>
      <c r="DM51" s="106"/>
      <c r="DN51" s="106"/>
      <c r="DO51" s="106"/>
      <c r="DP51" s="106"/>
      <c r="DQ51" s="106"/>
      <c r="DR51" s="106"/>
      <c r="DS51" s="106"/>
      <c r="DT51" s="106"/>
      <c r="DU51" s="106"/>
      <c r="DV51" s="106"/>
      <c r="DW51" s="106"/>
      <c r="DX51" s="106"/>
      <c r="DY51" s="106"/>
      <c r="DZ51" s="106"/>
      <c r="EA51" s="106"/>
      <c r="EB51" s="106"/>
      <c r="EC51" s="106"/>
      <c r="ED51" s="106"/>
      <c r="EE51" s="106"/>
      <c r="EF51" s="106"/>
      <c r="EG51" s="106"/>
      <c r="EH51" s="106"/>
      <c r="EI51" s="106"/>
      <c r="EJ51" s="106"/>
      <c r="EK51" s="106"/>
      <c r="EL51" s="106"/>
      <c r="EM51" s="106"/>
      <c r="EN51" s="106"/>
      <c r="EO51" s="106"/>
      <c r="EP51" s="106"/>
      <c r="EQ51" s="106"/>
      <c r="ER51" s="106"/>
      <c r="ES51" s="106"/>
      <c r="ET51" s="244"/>
      <c r="EU51" s="244"/>
      <c r="EV51" s="244"/>
      <c r="EW51" s="244"/>
      <c r="EX51" s="244"/>
      <c r="EY51" s="244"/>
      <c r="EZ51" s="244"/>
      <c r="FA51" s="244"/>
      <c r="FB51" s="244"/>
      <c r="FC51" s="244"/>
      <c r="FD51" s="244"/>
      <c r="FE51" s="244"/>
      <c r="FF51" s="244"/>
      <c r="FG51" s="244"/>
      <c r="FH51" s="244"/>
      <c r="FI51" s="244"/>
      <c r="FJ51" s="244"/>
      <c r="FK51" s="244"/>
      <c r="FL51" s="244"/>
      <c r="FM51" s="244"/>
      <c r="FN51" s="244"/>
      <c r="FO51" s="244"/>
      <c r="FP51" s="244"/>
      <c r="FQ51" s="244"/>
      <c r="FR51" s="244"/>
      <c r="FS51" s="244"/>
      <c r="FT51" s="244"/>
      <c r="FU51" s="244"/>
      <c r="FV51" s="244"/>
      <c r="FW51" s="244"/>
      <c r="FX51" s="244"/>
      <c r="FY51" s="244"/>
      <c r="FZ51" s="244"/>
      <c r="GA51" s="244"/>
      <c r="GB51" s="244"/>
      <c r="GC51" s="244"/>
      <c r="GD51" s="244"/>
      <c r="GE51" s="244"/>
      <c r="GF51" s="244"/>
      <c r="GG51" s="244"/>
      <c r="GH51" s="244"/>
      <c r="GI51" s="244"/>
      <c r="GJ51" s="244"/>
      <c r="GK51" s="244"/>
      <c r="GL51" s="244"/>
      <c r="GM51" s="244"/>
      <c r="GN51" s="244"/>
      <c r="GO51" s="244"/>
      <c r="GP51" s="244"/>
      <c r="GQ51" s="244"/>
      <c r="GR51" s="244"/>
      <c r="GS51" s="244"/>
      <c r="GT51" s="244"/>
      <c r="GU51" s="244"/>
      <c r="GV51" s="244"/>
      <c r="GW51" s="244"/>
      <c r="GX51" s="244"/>
      <c r="GY51" s="244"/>
      <c r="GZ51" s="244"/>
      <c r="HA51" s="244"/>
      <c r="HB51" s="244"/>
      <c r="HC51" s="244"/>
      <c r="HD51" s="244"/>
      <c r="HE51" s="244"/>
    </row>
    <row r="52" spans="2:213" ht="25.5" customHeight="1">
      <c r="B52" s="104"/>
      <c r="C52" s="104"/>
      <c r="D52" s="104"/>
      <c r="E52" s="104"/>
      <c r="F52" s="104"/>
      <c r="G52" s="104"/>
      <c r="H52" s="104"/>
      <c r="I52" s="104"/>
      <c r="J52" s="104"/>
      <c r="K52" s="104"/>
      <c r="L52" s="104"/>
      <c r="M52" s="104"/>
      <c r="N52" s="104"/>
      <c r="O52" s="104"/>
      <c r="P52" s="104"/>
      <c r="Q52" s="104"/>
      <c r="R52" s="128"/>
      <c r="S52" s="360"/>
      <c r="T52" s="361" t="s">
        <v>11</v>
      </c>
      <c r="U52" s="98"/>
      <c r="V52" s="244"/>
      <c r="W52" s="128"/>
      <c r="X52" s="244"/>
      <c r="Y52" s="244"/>
      <c r="Z52" s="244"/>
      <c r="AA52" s="244"/>
      <c r="AB52" s="244"/>
      <c r="AC52" s="244"/>
      <c r="AD52" s="244"/>
      <c r="AE52" s="244"/>
      <c r="AF52" s="244"/>
      <c r="AG52" s="244"/>
      <c r="AH52" s="106"/>
      <c r="AI52" s="106"/>
      <c r="AJ52" s="106"/>
      <c r="AK52" s="106"/>
      <c r="AL52" s="106"/>
      <c r="AM52" s="106"/>
      <c r="AN52" s="106"/>
      <c r="AO52" s="244"/>
      <c r="AP52" s="244"/>
      <c r="AQ52" s="244"/>
      <c r="AR52" s="244"/>
      <c r="AS52" s="244"/>
      <c r="AT52" s="244"/>
      <c r="AU52" s="244"/>
      <c r="AV52" s="244"/>
      <c r="AW52" s="244"/>
      <c r="AX52" s="244"/>
      <c r="AY52" s="244"/>
      <c r="AZ52" s="244"/>
      <c r="BA52" s="244"/>
      <c r="BB52" s="244"/>
      <c r="BC52" s="244"/>
      <c r="BD52" s="244"/>
      <c r="BE52" s="244"/>
      <c r="BF52" s="244"/>
      <c r="BG52" s="244"/>
      <c r="BH52" s="106"/>
      <c r="BI52" s="106"/>
      <c r="BJ52" s="106"/>
      <c r="BK52" s="106"/>
      <c r="BL52" s="106"/>
      <c r="BM52" s="106"/>
      <c r="BN52" s="106"/>
      <c r="BO52" s="106"/>
      <c r="BP52" s="106"/>
      <c r="BQ52" s="106"/>
      <c r="BR52" s="106"/>
      <c r="BS52" s="106"/>
      <c r="BT52" s="106"/>
      <c r="BU52" s="306"/>
      <c r="BV52" s="106"/>
      <c r="BW52" s="106"/>
      <c r="BX52" s="106"/>
      <c r="BY52" s="244"/>
      <c r="BZ52" s="244"/>
      <c r="CA52" s="244"/>
      <c r="CB52" s="106"/>
      <c r="CC52" s="106"/>
      <c r="CD52" s="106"/>
      <c r="CE52" s="106"/>
      <c r="CF52" s="106"/>
      <c r="CG52" s="106"/>
      <c r="CH52" s="106"/>
      <c r="CI52" s="106"/>
      <c r="CJ52" s="106"/>
      <c r="CK52" s="106"/>
      <c r="CL52" s="106"/>
      <c r="CM52" s="106"/>
      <c r="CN52" s="106"/>
      <c r="CO52" s="106"/>
      <c r="CP52" s="106"/>
      <c r="CQ52" s="106"/>
      <c r="CR52" s="106"/>
      <c r="CS52" s="106"/>
      <c r="CT52" s="106"/>
      <c r="CU52" s="106"/>
      <c r="CV52" s="106"/>
      <c r="CW52" s="106"/>
      <c r="CX52" s="106"/>
      <c r="CY52" s="106"/>
      <c r="CZ52" s="106"/>
      <c r="DA52" s="106"/>
      <c r="DB52" s="106"/>
      <c r="DC52" s="106"/>
      <c r="DD52" s="106"/>
      <c r="DE52" s="106"/>
      <c r="DF52" s="106"/>
      <c r="DG52" s="106"/>
      <c r="DH52" s="106"/>
      <c r="DI52" s="106"/>
      <c r="DJ52" s="106"/>
      <c r="DK52" s="106"/>
      <c r="DL52" s="106"/>
      <c r="DM52" s="106"/>
      <c r="DN52" s="106"/>
      <c r="DO52" s="106"/>
      <c r="DP52" s="106"/>
      <c r="DQ52" s="106"/>
      <c r="DR52" s="106"/>
      <c r="DS52" s="106"/>
      <c r="DT52" s="106"/>
      <c r="DU52" s="106"/>
      <c r="DV52" s="106"/>
      <c r="DW52" s="106"/>
      <c r="DX52" s="106"/>
      <c r="DY52" s="106"/>
      <c r="DZ52" s="106"/>
      <c r="EA52" s="106"/>
      <c r="EB52" s="106"/>
      <c r="EC52" s="106"/>
      <c r="ED52" s="106"/>
      <c r="EE52" s="106"/>
      <c r="EF52" s="106"/>
      <c r="EG52" s="106"/>
      <c r="EH52" s="106"/>
      <c r="EI52" s="106"/>
      <c r="EJ52" s="106"/>
      <c r="EK52" s="106"/>
      <c r="EL52" s="106"/>
      <c r="EM52" s="106"/>
      <c r="EN52" s="106"/>
      <c r="EO52" s="106"/>
      <c r="EP52" s="106"/>
      <c r="EQ52" s="106"/>
      <c r="ER52" s="106"/>
      <c r="ES52" s="106"/>
      <c r="ET52" s="244"/>
      <c r="EU52" s="244"/>
      <c r="EV52" s="244"/>
      <c r="EW52" s="244"/>
      <c r="EX52" s="244"/>
      <c r="EY52" s="244"/>
      <c r="EZ52" s="244"/>
      <c r="FA52" s="244"/>
      <c r="FB52" s="244"/>
      <c r="FC52" s="244"/>
      <c r="FD52" s="244"/>
      <c r="FE52" s="244"/>
      <c r="FF52" s="244"/>
      <c r="FG52" s="244"/>
      <c r="FH52" s="244"/>
      <c r="FI52" s="244"/>
      <c r="FJ52" s="244"/>
      <c r="FK52" s="244"/>
      <c r="FL52" s="244"/>
      <c r="FM52" s="244"/>
      <c r="FN52" s="244"/>
      <c r="FO52" s="244"/>
      <c r="FP52" s="244"/>
      <c r="FQ52" s="244"/>
      <c r="FR52" s="244"/>
      <c r="FS52" s="244"/>
      <c r="FT52" s="244"/>
      <c r="FU52" s="244"/>
      <c r="FV52" s="244"/>
      <c r="FW52" s="244"/>
      <c r="FX52" s="244"/>
      <c r="FY52" s="244"/>
      <c r="FZ52" s="244"/>
      <c r="GA52" s="244"/>
      <c r="GB52" s="244"/>
      <c r="GC52" s="244"/>
      <c r="GD52" s="244"/>
      <c r="GE52" s="244"/>
      <c r="GF52" s="244"/>
      <c r="GG52" s="244"/>
      <c r="GH52" s="244"/>
      <c r="GI52" s="244"/>
      <c r="GJ52" s="244"/>
      <c r="GK52" s="244"/>
      <c r="GL52" s="244"/>
      <c r="GM52" s="244"/>
      <c r="GN52" s="244"/>
      <c r="GO52" s="244"/>
      <c r="GP52" s="244"/>
      <c r="GQ52" s="244"/>
      <c r="GR52" s="244"/>
      <c r="GS52" s="244"/>
      <c r="GT52" s="244"/>
      <c r="GU52" s="244"/>
      <c r="GV52" s="244"/>
      <c r="GW52" s="244"/>
      <c r="GX52" s="244"/>
      <c r="GY52" s="244"/>
      <c r="GZ52" s="244"/>
      <c r="HA52" s="244"/>
      <c r="HB52" s="244"/>
      <c r="HC52" s="244"/>
      <c r="HD52" s="244"/>
      <c r="HE52" s="244"/>
    </row>
    <row r="53" spans="2:213" ht="9.6" customHeight="1">
      <c r="B53" s="104"/>
      <c r="C53" s="104"/>
      <c r="D53" s="104"/>
      <c r="E53" s="104"/>
      <c r="F53" s="104"/>
      <c r="G53" s="104"/>
      <c r="H53" s="104"/>
      <c r="I53" s="104"/>
      <c r="J53" s="104"/>
      <c r="K53" s="104"/>
      <c r="L53" s="104"/>
      <c r="M53" s="104"/>
      <c r="N53" s="104"/>
      <c r="O53" s="104"/>
      <c r="P53" s="104"/>
      <c r="Q53" s="104"/>
      <c r="R53" s="128"/>
      <c r="S53" s="103"/>
      <c r="T53" s="363"/>
      <c r="U53" s="98"/>
      <c r="V53" s="244"/>
      <c r="W53" s="128"/>
      <c r="X53" s="244"/>
      <c r="Y53" s="244"/>
      <c r="Z53" s="244"/>
      <c r="AA53" s="244"/>
      <c r="AB53" s="244"/>
      <c r="AC53" s="244"/>
      <c r="AD53" s="244"/>
      <c r="AE53" s="244"/>
      <c r="AF53" s="244"/>
      <c r="AG53" s="244"/>
      <c r="AH53" s="106"/>
      <c r="AI53" s="106"/>
      <c r="AJ53" s="106"/>
      <c r="AK53" s="106"/>
      <c r="AL53" s="106"/>
      <c r="AM53" s="106"/>
      <c r="AN53" s="106"/>
      <c r="AO53" s="244"/>
      <c r="AP53" s="244"/>
      <c r="AQ53" s="244"/>
      <c r="AR53" s="244"/>
      <c r="AS53" s="244"/>
      <c r="AT53" s="244"/>
      <c r="AU53" s="244"/>
      <c r="AV53" s="244"/>
      <c r="AW53" s="244"/>
      <c r="AX53" s="244"/>
      <c r="AY53" s="244"/>
      <c r="AZ53" s="244"/>
      <c r="BA53" s="244"/>
      <c r="BB53" s="244"/>
      <c r="BC53" s="244"/>
      <c r="BD53" s="244"/>
      <c r="BE53" s="244"/>
      <c r="BF53" s="244"/>
      <c r="BG53" s="244"/>
      <c r="BH53" s="106"/>
      <c r="BI53" s="106"/>
      <c r="BJ53" s="106"/>
      <c r="BK53" s="106"/>
      <c r="BL53" s="106"/>
      <c r="BM53" s="106"/>
      <c r="BN53" s="106"/>
      <c r="BO53" s="106"/>
      <c r="BP53" s="106"/>
      <c r="BQ53" s="106"/>
      <c r="BR53" s="106"/>
      <c r="BS53" s="106"/>
      <c r="BT53" s="106"/>
      <c r="BU53" s="306"/>
      <c r="BV53" s="106"/>
      <c r="BW53" s="106"/>
      <c r="BX53" s="106"/>
      <c r="BY53" s="244"/>
      <c r="BZ53" s="244"/>
      <c r="CA53" s="244"/>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6"/>
      <c r="DT53" s="106"/>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244"/>
      <c r="EU53" s="244"/>
      <c r="EV53" s="244"/>
      <c r="EW53" s="244"/>
      <c r="EX53" s="244"/>
      <c r="EY53" s="244"/>
      <c r="EZ53" s="244"/>
      <c r="FA53" s="244"/>
      <c r="FB53" s="244"/>
      <c r="FC53" s="244"/>
      <c r="FD53" s="244"/>
      <c r="FE53" s="244"/>
      <c r="FF53" s="244"/>
      <c r="FG53" s="244"/>
      <c r="FH53" s="244"/>
      <c r="FI53" s="244"/>
      <c r="FJ53" s="244"/>
      <c r="FK53" s="244"/>
      <c r="FL53" s="244"/>
      <c r="FM53" s="244"/>
      <c r="FN53" s="244"/>
      <c r="FO53" s="244"/>
      <c r="FP53" s="244"/>
      <c r="FQ53" s="244"/>
      <c r="FR53" s="244"/>
      <c r="FS53" s="244"/>
      <c r="FT53" s="244"/>
      <c r="FU53" s="244"/>
      <c r="FV53" s="244"/>
      <c r="FW53" s="244"/>
      <c r="FX53" s="244"/>
      <c r="FY53" s="244"/>
      <c r="FZ53" s="244"/>
      <c r="GA53" s="244"/>
      <c r="GB53" s="244"/>
      <c r="GC53" s="244"/>
      <c r="GD53" s="244"/>
      <c r="GE53" s="244"/>
      <c r="GF53" s="244"/>
      <c r="GG53" s="244"/>
      <c r="GH53" s="244"/>
      <c r="GI53" s="244"/>
      <c r="GJ53" s="244"/>
      <c r="GK53" s="244"/>
      <c r="GL53" s="244"/>
      <c r="GM53" s="244"/>
      <c r="GN53" s="244"/>
      <c r="GO53" s="244"/>
      <c r="GP53" s="244"/>
      <c r="GQ53" s="244"/>
      <c r="GR53" s="244"/>
      <c r="GS53" s="244"/>
      <c r="GT53" s="244"/>
      <c r="GU53" s="244"/>
      <c r="GV53" s="244"/>
      <c r="GW53" s="244"/>
      <c r="GX53" s="244"/>
      <c r="GY53" s="244"/>
      <c r="GZ53" s="244"/>
      <c r="HA53" s="244"/>
      <c r="HB53" s="244"/>
      <c r="HC53" s="244"/>
      <c r="HD53" s="244"/>
      <c r="HE53" s="244"/>
    </row>
    <row r="54" spans="2:213" ht="27" customHeight="1">
      <c r="B54" s="104"/>
      <c r="C54" s="104"/>
      <c r="D54" s="104"/>
      <c r="E54" s="104"/>
      <c r="F54" s="104"/>
      <c r="G54" s="104"/>
      <c r="H54" s="104"/>
      <c r="I54" s="104"/>
      <c r="J54" s="104"/>
      <c r="K54" s="104"/>
      <c r="L54" s="104"/>
      <c r="M54" s="104"/>
      <c r="N54" s="104"/>
      <c r="O54" s="104"/>
      <c r="P54" s="104"/>
      <c r="Q54" s="104"/>
      <c r="R54" s="128"/>
      <c r="S54" s="360"/>
      <c r="T54" s="361" t="s">
        <v>117</v>
      </c>
      <c r="U54" s="98"/>
      <c r="V54" s="244"/>
      <c r="W54" s="128"/>
      <c r="X54" s="244"/>
      <c r="Y54" s="244"/>
      <c r="Z54" s="244"/>
      <c r="AA54" s="244"/>
      <c r="AB54" s="244"/>
      <c r="AC54" s="244"/>
      <c r="AD54" s="244"/>
      <c r="AE54" s="244"/>
      <c r="AF54" s="244"/>
      <c r="AG54" s="244"/>
      <c r="AH54" s="106"/>
      <c r="AI54" s="106"/>
      <c r="AJ54" s="106"/>
      <c r="AK54" s="106"/>
      <c r="AL54" s="106"/>
      <c r="AM54" s="106"/>
      <c r="AN54" s="106"/>
      <c r="AO54" s="244"/>
      <c r="AP54" s="244"/>
      <c r="AQ54" s="244"/>
      <c r="AR54" s="244"/>
      <c r="AS54" s="244"/>
      <c r="AT54" s="244"/>
      <c r="AU54" s="244"/>
      <c r="AV54" s="244"/>
      <c r="AW54" s="244"/>
      <c r="AX54" s="244"/>
      <c r="AY54" s="244"/>
      <c r="AZ54" s="244"/>
      <c r="BA54" s="244"/>
      <c r="BB54" s="244"/>
      <c r="BC54" s="244"/>
      <c r="BD54" s="244"/>
      <c r="BE54" s="244"/>
      <c r="BF54" s="244"/>
      <c r="BG54" s="244"/>
      <c r="BH54" s="106"/>
      <c r="BI54" s="106"/>
      <c r="BJ54" s="106"/>
      <c r="BK54" s="106"/>
      <c r="BL54" s="106"/>
      <c r="BM54" s="106"/>
      <c r="BN54" s="106"/>
      <c r="BO54" s="106"/>
      <c r="BP54" s="106"/>
      <c r="BQ54" s="106"/>
      <c r="BR54" s="106"/>
      <c r="BS54" s="106"/>
      <c r="BT54" s="106"/>
      <c r="BU54" s="306"/>
      <c r="BV54" s="106"/>
      <c r="BW54" s="106"/>
      <c r="BX54" s="106"/>
      <c r="BY54" s="244"/>
      <c r="BZ54" s="244"/>
      <c r="CA54" s="244"/>
      <c r="CB54" s="106"/>
      <c r="CC54" s="106"/>
      <c r="CD54" s="106"/>
      <c r="CE54" s="106"/>
      <c r="CF54" s="106"/>
      <c r="CG54" s="106"/>
      <c r="CH54" s="106"/>
      <c r="CI54" s="106"/>
      <c r="CJ54" s="106"/>
      <c r="CK54" s="106"/>
      <c r="CL54" s="106"/>
      <c r="CM54" s="106"/>
      <c r="CN54" s="106"/>
      <c r="CO54" s="106"/>
      <c r="CP54" s="106"/>
      <c r="CQ54" s="106"/>
      <c r="CR54" s="106"/>
      <c r="CS54" s="106"/>
      <c r="CT54" s="106"/>
      <c r="CU54" s="106"/>
      <c r="CV54" s="106"/>
      <c r="CW54" s="106"/>
      <c r="CX54" s="106"/>
      <c r="CY54" s="106"/>
      <c r="CZ54" s="106"/>
      <c r="DA54" s="106"/>
      <c r="DB54" s="106"/>
      <c r="DC54" s="106"/>
      <c r="DD54" s="106"/>
      <c r="DE54" s="106"/>
      <c r="DF54" s="106"/>
      <c r="DG54" s="106"/>
      <c r="DH54" s="106"/>
      <c r="DI54" s="106"/>
      <c r="DJ54" s="106"/>
      <c r="DK54" s="106"/>
      <c r="DL54" s="106"/>
      <c r="DM54" s="106"/>
      <c r="DN54" s="106"/>
      <c r="DO54" s="106"/>
      <c r="DP54" s="106"/>
      <c r="DQ54" s="106"/>
      <c r="DR54" s="106"/>
      <c r="DS54" s="106"/>
      <c r="DT54" s="106"/>
      <c r="DU54" s="106"/>
      <c r="DV54" s="106"/>
      <c r="DW54" s="106"/>
      <c r="DX54" s="106"/>
      <c r="DY54" s="106"/>
      <c r="DZ54" s="106"/>
      <c r="EA54" s="106"/>
      <c r="EB54" s="106"/>
      <c r="EC54" s="106"/>
      <c r="ED54" s="106"/>
      <c r="EE54" s="106"/>
      <c r="EF54" s="106"/>
      <c r="EG54" s="106"/>
      <c r="EH54" s="106"/>
      <c r="EI54" s="106"/>
      <c r="EJ54" s="106"/>
      <c r="EK54" s="106"/>
      <c r="EL54" s="106"/>
      <c r="EM54" s="106"/>
      <c r="EN54" s="106"/>
      <c r="EO54" s="106"/>
      <c r="EP54" s="106"/>
      <c r="EQ54" s="106"/>
      <c r="ER54" s="106"/>
      <c r="ES54" s="106"/>
      <c r="ET54" s="244"/>
      <c r="EU54" s="244"/>
      <c r="EV54" s="244"/>
      <c r="EW54" s="244"/>
      <c r="EX54" s="244"/>
      <c r="EY54" s="244"/>
      <c r="EZ54" s="244"/>
      <c r="FA54" s="244"/>
      <c r="FB54" s="244"/>
      <c r="FC54" s="244"/>
      <c r="FD54" s="244"/>
      <c r="FE54" s="244"/>
      <c r="FF54" s="244"/>
      <c r="FG54" s="244"/>
      <c r="FH54" s="244"/>
      <c r="FI54" s="244"/>
      <c r="FJ54" s="244"/>
      <c r="FK54" s="244"/>
      <c r="FL54" s="244"/>
      <c r="FM54" s="244"/>
      <c r="FN54" s="244"/>
      <c r="FO54" s="244"/>
      <c r="FP54" s="244"/>
      <c r="FQ54" s="244"/>
      <c r="FR54" s="244"/>
      <c r="FS54" s="244"/>
      <c r="FT54" s="244"/>
      <c r="FU54" s="244"/>
      <c r="FV54" s="244"/>
      <c r="FW54" s="244"/>
      <c r="FX54" s="244"/>
      <c r="FY54" s="244"/>
      <c r="FZ54" s="244"/>
      <c r="GA54" s="244"/>
      <c r="GB54" s="244"/>
      <c r="GC54" s="244"/>
      <c r="GD54" s="244"/>
      <c r="GE54" s="244"/>
      <c r="GF54" s="244"/>
      <c r="GG54" s="244"/>
      <c r="GH54" s="244"/>
      <c r="GI54" s="244"/>
      <c r="GJ54" s="244"/>
      <c r="GK54" s="244"/>
      <c r="GL54" s="244"/>
      <c r="GM54" s="244"/>
      <c r="GN54" s="244"/>
      <c r="GO54" s="244"/>
      <c r="GP54" s="244"/>
      <c r="GQ54" s="244"/>
      <c r="GR54" s="244"/>
      <c r="GS54" s="244"/>
      <c r="GT54" s="244"/>
      <c r="GU54" s="244"/>
      <c r="GV54" s="244"/>
      <c r="GW54" s="244"/>
      <c r="GX54" s="244"/>
      <c r="GY54" s="244"/>
      <c r="GZ54" s="244"/>
      <c r="HA54" s="244"/>
      <c r="HB54" s="244"/>
      <c r="HC54" s="244"/>
      <c r="HD54" s="244"/>
      <c r="HE54" s="244"/>
    </row>
    <row r="55" spans="2:213" ht="7.35" customHeight="1">
      <c r="B55" s="104"/>
      <c r="C55" s="104"/>
      <c r="D55" s="104"/>
      <c r="E55" s="104"/>
      <c r="F55" s="104"/>
      <c r="G55" s="104"/>
      <c r="H55" s="104"/>
      <c r="I55" s="104"/>
      <c r="J55" s="104"/>
      <c r="K55" s="104"/>
      <c r="L55" s="104"/>
      <c r="M55" s="104"/>
      <c r="N55" s="104"/>
      <c r="O55" s="104"/>
      <c r="P55" s="104"/>
      <c r="Q55" s="104"/>
      <c r="R55" s="128"/>
      <c r="S55" s="103"/>
      <c r="T55" s="363"/>
      <c r="U55" s="98"/>
      <c r="V55" s="244"/>
      <c r="W55" s="128"/>
      <c r="X55" s="244"/>
      <c r="Y55" s="244"/>
      <c r="Z55" s="244"/>
      <c r="AA55" s="244"/>
      <c r="AB55" s="244"/>
      <c r="AC55" s="244"/>
      <c r="AD55" s="244"/>
      <c r="AE55" s="244"/>
      <c r="AF55" s="244"/>
      <c r="AG55" s="244"/>
      <c r="AH55" s="106"/>
      <c r="AI55" s="106"/>
      <c r="AJ55" s="106"/>
      <c r="AK55" s="106"/>
      <c r="AL55" s="106"/>
      <c r="AM55" s="106"/>
      <c r="AN55" s="106"/>
      <c r="AO55" s="244"/>
      <c r="AP55" s="244"/>
      <c r="AQ55" s="244"/>
      <c r="AR55" s="244"/>
      <c r="AS55" s="244"/>
      <c r="AT55" s="244"/>
      <c r="AU55" s="244"/>
      <c r="AV55" s="244"/>
      <c r="AW55" s="244"/>
      <c r="AX55" s="244"/>
      <c r="AY55" s="244"/>
      <c r="AZ55" s="244"/>
      <c r="BA55" s="244"/>
      <c r="BB55" s="244"/>
      <c r="BC55" s="244"/>
      <c r="BD55" s="244"/>
      <c r="BE55" s="244"/>
      <c r="BF55" s="244"/>
      <c r="BG55" s="244"/>
      <c r="BH55" s="106"/>
      <c r="BI55" s="106"/>
      <c r="BJ55" s="106"/>
      <c r="BK55" s="106"/>
      <c r="BL55" s="106"/>
      <c r="BM55" s="106"/>
      <c r="BN55" s="106"/>
      <c r="BO55" s="106"/>
      <c r="BP55" s="106"/>
      <c r="BQ55" s="106"/>
      <c r="BR55" s="106"/>
      <c r="BS55" s="106"/>
      <c r="BT55" s="106"/>
      <c r="BU55" s="306"/>
      <c r="BV55" s="106"/>
      <c r="BW55" s="106"/>
      <c r="BX55" s="106"/>
      <c r="BY55" s="244"/>
      <c r="BZ55" s="244"/>
      <c r="CA55" s="244"/>
      <c r="CB55" s="106"/>
      <c r="CC55" s="106"/>
      <c r="CD55" s="106"/>
      <c r="CE55" s="106"/>
      <c r="CF55" s="106"/>
      <c r="CG55" s="106"/>
      <c r="CH55" s="106"/>
      <c r="CI55" s="106"/>
      <c r="CJ55" s="106"/>
      <c r="CK55" s="106"/>
      <c r="CL55" s="106"/>
      <c r="CM55" s="106"/>
      <c r="CN55" s="106"/>
      <c r="CO55" s="106"/>
      <c r="CP55" s="106"/>
      <c r="CQ55" s="106"/>
      <c r="CR55" s="106"/>
      <c r="CS55" s="106"/>
      <c r="CT55" s="106"/>
      <c r="CU55" s="106"/>
      <c r="CV55" s="106"/>
      <c r="CW55" s="106"/>
      <c r="CX55" s="106"/>
      <c r="CY55" s="106"/>
      <c r="CZ55" s="106"/>
      <c r="DA55" s="106"/>
      <c r="DB55" s="106"/>
      <c r="DC55" s="106"/>
      <c r="DD55" s="106"/>
      <c r="DE55" s="106"/>
      <c r="DF55" s="106"/>
      <c r="DG55" s="106"/>
      <c r="DH55" s="106"/>
      <c r="DI55" s="106"/>
      <c r="DJ55" s="106"/>
      <c r="DK55" s="106"/>
      <c r="DL55" s="106"/>
      <c r="DM55" s="106"/>
      <c r="DN55" s="106"/>
      <c r="DO55" s="106"/>
      <c r="DP55" s="106"/>
      <c r="DQ55" s="106"/>
      <c r="DR55" s="106"/>
      <c r="DS55" s="106"/>
      <c r="DT55" s="106"/>
      <c r="DU55" s="106"/>
      <c r="DV55" s="106"/>
      <c r="DW55" s="106"/>
      <c r="DX55" s="106"/>
      <c r="DY55" s="106"/>
      <c r="DZ55" s="106"/>
      <c r="EA55" s="106"/>
      <c r="EB55" s="106"/>
      <c r="EC55" s="106"/>
      <c r="ED55" s="106"/>
      <c r="EE55" s="106"/>
      <c r="EF55" s="106"/>
      <c r="EG55" s="106"/>
      <c r="EH55" s="106"/>
      <c r="EI55" s="106"/>
      <c r="EJ55" s="106"/>
      <c r="EK55" s="106"/>
      <c r="EL55" s="106"/>
      <c r="EM55" s="106"/>
      <c r="EN55" s="106"/>
      <c r="EO55" s="106"/>
      <c r="EP55" s="106"/>
      <c r="EQ55" s="106"/>
      <c r="ER55" s="106"/>
      <c r="ES55" s="106"/>
      <c r="ET55" s="244"/>
      <c r="EU55" s="244"/>
      <c r="EV55" s="244"/>
      <c r="EW55" s="244"/>
      <c r="EX55" s="244"/>
      <c r="EY55" s="244"/>
      <c r="EZ55" s="244"/>
      <c r="FA55" s="244"/>
      <c r="FB55" s="244"/>
      <c r="FC55" s="244"/>
      <c r="FD55" s="244"/>
      <c r="FE55" s="244"/>
      <c r="FF55" s="244"/>
      <c r="FG55" s="244"/>
      <c r="FH55" s="244"/>
      <c r="FI55" s="244"/>
      <c r="FJ55" s="244"/>
      <c r="FK55" s="244"/>
      <c r="FL55" s="244"/>
      <c r="FM55" s="244"/>
      <c r="FN55" s="244"/>
      <c r="FO55" s="244"/>
      <c r="FP55" s="244"/>
      <c r="FQ55" s="244"/>
      <c r="FR55" s="244"/>
      <c r="FS55" s="244"/>
      <c r="FT55" s="244"/>
      <c r="FU55" s="244"/>
      <c r="FV55" s="244"/>
      <c r="FW55" s="244"/>
      <c r="FX55" s="244"/>
      <c r="FY55" s="244"/>
      <c r="FZ55" s="244"/>
      <c r="GA55" s="244"/>
      <c r="GB55" s="244"/>
      <c r="GC55" s="244"/>
      <c r="GD55" s="244"/>
      <c r="GE55" s="244"/>
      <c r="GF55" s="244"/>
      <c r="GG55" s="244"/>
      <c r="GH55" s="244"/>
      <c r="GI55" s="244"/>
      <c r="GJ55" s="244"/>
      <c r="GK55" s="244"/>
      <c r="GL55" s="244"/>
      <c r="GM55" s="244"/>
      <c r="GN55" s="244"/>
      <c r="GO55" s="244"/>
      <c r="GP55" s="244"/>
      <c r="GQ55" s="244"/>
      <c r="GR55" s="244"/>
      <c r="GS55" s="244"/>
      <c r="GT55" s="244"/>
      <c r="GU55" s="244"/>
      <c r="GV55" s="244"/>
      <c r="GW55" s="244"/>
      <c r="GX55" s="244"/>
      <c r="GY55" s="244"/>
      <c r="GZ55" s="244"/>
      <c r="HA55" s="244"/>
      <c r="HB55" s="244"/>
      <c r="HC55" s="244"/>
      <c r="HD55" s="244"/>
      <c r="HE55" s="244"/>
    </row>
    <row r="56" spans="2:213" ht="27" customHeight="1">
      <c r="B56" s="104"/>
      <c r="C56" s="104"/>
      <c r="D56" s="104"/>
      <c r="E56" s="104"/>
      <c r="F56" s="104"/>
      <c r="G56" s="104"/>
      <c r="H56" s="104"/>
      <c r="I56" s="104"/>
      <c r="J56" s="104"/>
      <c r="K56" s="104"/>
      <c r="L56" s="104"/>
      <c r="M56" s="104"/>
      <c r="N56" s="104"/>
      <c r="O56" s="104"/>
      <c r="P56" s="104"/>
      <c r="Q56" s="104"/>
      <c r="R56" s="128"/>
      <c r="S56" s="360"/>
      <c r="T56" s="361" t="s">
        <v>250</v>
      </c>
      <c r="U56" s="98"/>
      <c r="V56" s="244"/>
      <c r="W56" s="128"/>
      <c r="X56" s="244"/>
      <c r="Y56" s="244"/>
      <c r="Z56" s="244"/>
      <c r="AA56" s="244"/>
      <c r="AB56" s="244"/>
      <c r="AC56" s="244"/>
      <c r="AD56" s="244"/>
      <c r="AE56" s="244"/>
      <c r="AF56" s="244"/>
      <c r="AG56" s="244"/>
      <c r="AH56" s="106"/>
      <c r="AI56" s="106"/>
      <c r="AJ56" s="106"/>
      <c r="AK56" s="106"/>
      <c r="AL56" s="106"/>
      <c r="AM56" s="106"/>
      <c r="AN56" s="106"/>
      <c r="AO56" s="244"/>
      <c r="AP56" s="244"/>
      <c r="AQ56" s="244"/>
      <c r="AR56" s="244"/>
      <c r="AS56" s="244"/>
      <c r="AT56" s="244"/>
      <c r="AU56" s="244"/>
      <c r="AV56" s="244"/>
      <c r="AW56" s="244"/>
      <c r="AX56" s="244"/>
      <c r="AY56" s="244"/>
      <c r="AZ56" s="244"/>
      <c r="BA56" s="244"/>
      <c r="BB56" s="244"/>
      <c r="BC56" s="244"/>
      <c r="BD56" s="244"/>
      <c r="BE56" s="244"/>
      <c r="BF56" s="244"/>
      <c r="BG56" s="244"/>
      <c r="BH56" s="106"/>
      <c r="BI56" s="106"/>
      <c r="BJ56" s="106"/>
      <c r="BK56" s="106"/>
      <c r="BL56" s="106"/>
      <c r="BM56" s="106"/>
      <c r="BN56" s="106"/>
      <c r="BO56" s="106"/>
      <c r="BP56" s="106"/>
      <c r="BQ56" s="106"/>
      <c r="BR56" s="106"/>
      <c r="BS56" s="106"/>
      <c r="BT56" s="106"/>
      <c r="BU56" s="306"/>
      <c r="BV56" s="106"/>
      <c r="BW56" s="106"/>
      <c r="BX56" s="106"/>
      <c r="BY56" s="244"/>
      <c r="BZ56" s="244"/>
      <c r="CA56" s="244"/>
      <c r="CB56" s="106"/>
      <c r="CC56" s="106"/>
      <c r="CD56" s="106"/>
      <c r="CE56" s="106"/>
      <c r="CF56" s="106"/>
      <c r="CG56" s="106"/>
      <c r="CH56" s="106"/>
      <c r="CI56" s="106"/>
      <c r="CJ56" s="106"/>
      <c r="CK56" s="106"/>
      <c r="CL56" s="106"/>
      <c r="CM56" s="106"/>
      <c r="CN56" s="106"/>
      <c r="CO56" s="106"/>
      <c r="CP56" s="106"/>
      <c r="CQ56" s="106"/>
      <c r="CR56" s="106"/>
      <c r="CS56" s="106"/>
      <c r="CT56" s="106"/>
      <c r="CU56" s="106"/>
      <c r="CV56" s="106"/>
      <c r="CW56" s="106"/>
      <c r="CX56" s="106"/>
      <c r="CY56" s="106"/>
      <c r="CZ56" s="106"/>
      <c r="DA56" s="106"/>
      <c r="DB56" s="106"/>
      <c r="DC56" s="106"/>
      <c r="DD56" s="106"/>
      <c r="DE56" s="106"/>
      <c r="DF56" s="106"/>
      <c r="DG56" s="106"/>
      <c r="DH56" s="106"/>
      <c r="DI56" s="106"/>
      <c r="DJ56" s="106"/>
      <c r="DK56" s="106"/>
      <c r="DL56" s="106"/>
      <c r="DM56" s="106"/>
      <c r="DN56" s="106"/>
      <c r="DO56" s="106"/>
      <c r="DP56" s="106"/>
      <c r="DQ56" s="106"/>
      <c r="DR56" s="106"/>
      <c r="DS56" s="106"/>
      <c r="DT56" s="106"/>
      <c r="DU56" s="106"/>
      <c r="DV56" s="106"/>
      <c r="DW56" s="106"/>
      <c r="DX56" s="106"/>
      <c r="DY56" s="106"/>
      <c r="DZ56" s="106"/>
      <c r="EA56" s="106"/>
      <c r="EB56" s="106"/>
      <c r="EC56" s="106"/>
      <c r="ED56" s="106"/>
      <c r="EE56" s="106"/>
      <c r="EF56" s="106"/>
      <c r="EG56" s="106"/>
      <c r="EH56" s="106"/>
      <c r="EI56" s="106"/>
      <c r="EJ56" s="106"/>
      <c r="EK56" s="106"/>
      <c r="EL56" s="106"/>
      <c r="EM56" s="106"/>
      <c r="EN56" s="106"/>
      <c r="EO56" s="106"/>
      <c r="EP56" s="106"/>
      <c r="EQ56" s="106"/>
      <c r="ER56" s="106"/>
      <c r="ES56" s="106"/>
      <c r="ET56" s="244"/>
      <c r="EU56" s="244"/>
      <c r="EV56" s="244"/>
      <c r="EW56" s="244"/>
      <c r="EX56" s="244"/>
      <c r="EY56" s="244"/>
      <c r="EZ56" s="244"/>
      <c r="FA56" s="244"/>
      <c r="FB56" s="244"/>
      <c r="FC56" s="244"/>
      <c r="FD56" s="244"/>
      <c r="FE56" s="244"/>
      <c r="FF56" s="244"/>
      <c r="FG56" s="244"/>
      <c r="FH56" s="244"/>
      <c r="FI56" s="244"/>
      <c r="FJ56" s="244"/>
      <c r="FK56" s="244"/>
      <c r="FL56" s="244"/>
      <c r="FM56" s="244"/>
      <c r="FN56" s="244"/>
      <c r="FO56" s="244"/>
      <c r="FP56" s="244"/>
      <c r="FQ56" s="244"/>
      <c r="FR56" s="244"/>
      <c r="FS56" s="244"/>
      <c r="FT56" s="244"/>
      <c r="FU56" s="244"/>
      <c r="FV56" s="244"/>
      <c r="FW56" s="244"/>
      <c r="FX56" s="244"/>
      <c r="FY56" s="244"/>
      <c r="FZ56" s="244"/>
      <c r="GA56" s="244"/>
      <c r="GB56" s="244"/>
      <c r="GC56" s="244"/>
      <c r="GD56" s="244"/>
      <c r="GE56" s="244"/>
      <c r="GF56" s="244"/>
      <c r="GG56" s="244"/>
      <c r="GH56" s="244"/>
      <c r="GI56" s="244"/>
      <c r="GJ56" s="244"/>
      <c r="GK56" s="244"/>
      <c r="GL56" s="244"/>
      <c r="GM56" s="244"/>
      <c r="GN56" s="244"/>
      <c r="GO56" s="244"/>
      <c r="GP56" s="244"/>
      <c r="GQ56" s="244"/>
      <c r="GR56" s="244"/>
      <c r="GS56" s="244"/>
      <c r="GT56" s="244"/>
      <c r="GU56" s="244"/>
      <c r="GV56" s="244"/>
      <c r="GW56" s="244"/>
      <c r="GX56" s="244"/>
      <c r="GY56" s="244"/>
      <c r="GZ56" s="244"/>
      <c r="HA56" s="244"/>
      <c r="HB56" s="244"/>
      <c r="HC56" s="244"/>
      <c r="HD56" s="244"/>
      <c r="HE56" s="244"/>
    </row>
    <row r="57" spans="2:213" ht="9.6" customHeight="1">
      <c r="B57" s="104"/>
      <c r="C57" s="104"/>
      <c r="D57" s="104"/>
      <c r="E57" s="104"/>
      <c r="F57" s="104"/>
      <c r="G57" s="104"/>
      <c r="H57" s="104"/>
      <c r="I57" s="104"/>
      <c r="J57" s="104"/>
      <c r="K57" s="104"/>
      <c r="L57" s="104"/>
      <c r="M57" s="104"/>
      <c r="N57" s="104"/>
      <c r="O57" s="104"/>
      <c r="P57" s="104"/>
      <c r="Q57" s="104"/>
      <c r="R57" s="128"/>
      <c r="S57" s="103"/>
      <c r="T57" s="363"/>
      <c r="U57" s="98"/>
      <c r="V57" s="244"/>
      <c r="W57" s="128"/>
      <c r="X57" s="244"/>
      <c r="Y57" s="244"/>
      <c r="Z57" s="244"/>
      <c r="AA57" s="244"/>
      <c r="AB57" s="244"/>
      <c r="AC57" s="244"/>
      <c r="AD57" s="244"/>
      <c r="AE57" s="244"/>
      <c r="AF57" s="244"/>
      <c r="AG57" s="244"/>
      <c r="AH57" s="106"/>
      <c r="AI57" s="106"/>
      <c r="AJ57" s="106"/>
      <c r="AK57" s="106"/>
      <c r="AL57" s="106"/>
      <c r="AM57" s="106"/>
      <c r="AN57" s="106"/>
      <c r="AO57" s="244"/>
      <c r="AP57" s="244"/>
      <c r="AQ57" s="244"/>
      <c r="AR57" s="244"/>
      <c r="AS57" s="244"/>
      <c r="AT57" s="244"/>
      <c r="AU57" s="244"/>
      <c r="AV57" s="244"/>
      <c r="AW57" s="244"/>
      <c r="AX57" s="244"/>
      <c r="AY57" s="244"/>
      <c r="AZ57" s="244"/>
      <c r="BA57" s="244"/>
      <c r="BB57" s="244"/>
      <c r="BC57" s="244"/>
      <c r="BD57" s="244"/>
      <c r="BE57" s="244"/>
      <c r="BF57" s="244"/>
      <c r="BG57" s="244"/>
      <c r="BH57" s="106"/>
      <c r="BI57" s="106"/>
      <c r="BJ57" s="106"/>
      <c r="BK57" s="106"/>
      <c r="BL57" s="106"/>
      <c r="BM57" s="106"/>
      <c r="BN57" s="106"/>
      <c r="BO57" s="106"/>
      <c r="BP57" s="106"/>
      <c r="BQ57" s="106"/>
      <c r="BR57" s="106"/>
      <c r="BS57" s="106"/>
      <c r="BT57" s="106"/>
      <c r="BU57" s="306"/>
      <c r="BV57" s="106"/>
      <c r="BW57" s="106"/>
      <c r="BX57" s="106"/>
      <c r="BY57" s="244"/>
      <c r="BZ57" s="244"/>
      <c r="CA57" s="244"/>
      <c r="CB57" s="106"/>
      <c r="CC57" s="106"/>
      <c r="CD57" s="106"/>
      <c r="CE57" s="106"/>
      <c r="CF57" s="106"/>
      <c r="CG57" s="106"/>
      <c r="CH57" s="106"/>
      <c r="CI57" s="106"/>
      <c r="CJ57" s="106"/>
      <c r="CK57" s="106"/>
      <c r="CL57" s="106"/>
      <c r="CM57" s="106"/>
      <c r="CN57" s="106"/>
      <c r="CO57" s="106"/>
      <c r="CP57" s="106"/>
      <c r="CQ57" s="106"/>
      <c r="CR57" s="106"/>
      <c r="CS57" s="106"/>
      <c r="CT57" s="106"/>
      <c r="CU57" s="106"/>
      <c r="CV57" s="106"/>
      <c r="CW57" s="106"/>
      <c r="CX57" s="106"/>
      <c r="CY57" s="106"/>
      <c r="CZ57" s="106"/>
      <c r="DA57" s="106"/>
      <c r="DB57" s="106"/>
      <c r="DC57" s="106"/>
      <c r="DD57" s="106"/>
      <c r="DE57" s="106"/>
      <c r="DF57" s="106"/>
      <c r="DG57" s="106"/>
      <c r="DH57" s="106"/>
      <c r="DI57" s="106"/>
      <c r="DJ57" s="106"/>
      <c r="DK57" s="106"/>
      <c r="DL57" s="106"/>
      <c r="DM57" s="106"/>
      <c r="DN57" s="106"/>
      <c r="DO57" s="106"/>
      <c r="DP57" s="106"/>
      <c r="DQ57" s="106"/>
      <c r="DR57" s="106"/>
      <c r="DS57" s="106"/>
      <c r="DT57" s="106"/>
      <c r="DU57" s="106"/>
      <c r="DV57" s="106"/>
      <c r="DW57" s="106"/>
      <c r="DX57" s="106"/>
      <c r="DY57" s="106"/>
      <c r="DZ57" s="106"/>
      <c r="EA57" s="106"/>
      <c r="EB57" s="106"/>
      <c r="EC57" s="106"/>
      <c r="ED57" s="106"/>
      <c r="EE57" s="106"/>
      <c r="EF57" s="106"/>
      <c r="EG57" s="106"/>
      <c r="EH57" s="106"/>
      <c r="EI57" s="106"/>
      <c r="EJ57" s="106"/>
      <c r="EK57" s="106"/>
      <c r="EL57" s="106"/>
      <c r="EM57" s="106"/>
      <c r="EN57" s="106"/>
      <c r="EO57" s="106"/>
      <c r="EP57" s="106"/>
      <c r="EQ57" s="106"/>
      <c r="ER57" s="106"/>
      <c r="ES57" s="106"/>
      <c r="ET57" s="244"/>
      <c r="EU57" s="244"/>
      <c r="EV57" s="244"/>
      <c r="EW57" s="244"/>
      <c r="EX57" s="244"/>
      <c r="EY57" s="244"/>
      <c r="EZ57" s="244"/>
      <c r="FA57" s="244"/>
      <c r="FB57" s="244"/>
      <c r="FC57" s="244"/>
      <c r="FD57" s="244"/>
      <c r="FE57" s="244"/>
      <c r="FF57" s="244"/>
      <c r="FG57" s="244"/>
      <c r="FH57" s="244"/>
      <c r="FI57" s="244"/>
      <c r="FJ57" s="244"/>
      <c r="FK57" s="244"/>
      <c r="FL57" s="244"/>
      <c r="FM57" s="244"/>
      <c r="FN57" s="244"/>
      <c r="FO57" s="244"/>
      <c r="FP57" s="244"/>
      <c r="FQ57" s="244"/>
      <c r="FR57" s="244"/>
      <c r="FS57" s="244"/>
      <c r="FT57" s="244"/>
      <c r="FU57" s="244"/>
      <c r="FV57" s="244"/>
      <c r="FW57" s="244"/>
      <c r="FX57" s="244"/>
      <c r="FY57" s="244"/>
      <c r="FZ57" s="244"/>
      <c r="GA57" s="244"/>
      <c r="GB57" s="244"/>
      <c r="GC57" s="244"/>
      <c r="GD57" s="244"/>
      <c r="GE57" s="244"/>
      <c r="GF57" s="244"/>
      <c r="GG57" s="244"/>
      <c r="GH57" s="244"/>
      <c r="GI57" s="244"/>
      <c r="GJ57" s="244"/>
      <c r="GK57" s="244"/>
      <c r="GL57" s="244"/>
      <c r="GM57" s="244"/>
      <c r="GN57" s="244"/>
      <c r="GO57" s="244"/>
      <c r="GP57" s="244"/>
      <c r="GQ57" s="244"/>
      <c r="GR57" s="244"/>
      <c r="GS57" s="244"/>
      <c r="GT57" s="244"/>
      <c r="GU57" s="244"/>
      <c r="GV57" s="244"/>
      <c r="GW57" s="244"/>
      <c r="GX57" s="244"/>
      <c r="GY57" s="244"/>
      <c r="GZ57" s="244"/>
      <c r="HA57" s="244"/>
      <c r="HB57" s="244"/>
      <c r="HC57" s="244"/>
      <c r="HD57" s="244"/>
      <c r="HE57" s="244"/>
    </row>
    <row r="58" spans="2:213" ht="24" customHeight="1">
      <c r="B58" s="104"/>
      <c r="C58" s="104"/>
      <c r="D58" s="104"/>
      <c r="E58" s="104"/>
      <c r="F58" s="104"/>
      <c r="G58" s="104"/>
      <c r="H58" s="104"/>
      <c r="I58" s="104"/>
      <c r="J58" s="104"/>
      <c r="K58" s="104"/>
      <c r="L58" s="104"/>
      <c r="M58" s="104"/>
      <c r="N58" s="104"/>
      <c r="O58" s="104"/>
      <c r="P58" s="104"/>
      <c r="Q58" s="104"/>
      <c r="R58" s="128"/>
      <c r="S58" s="360"/>
      <c r="T58" s="361" t="s">
        <v>251</v>
      </c>
      <c r="U58" s="98"/>
      <c r="V58" s="244"/>
      <c r="W58" s="128"/>
      <c r="X58" s="244"/>
      <c r="Y58" s="244"/>
      <c r="Z58" s="244"/>
      <c r="AA58" s="244"/>
      <c r="AB58" s="244"/>
      <c r="AC58" s="244"/>
      <c r="AD58" s="244"/>
      <c r="AE58" s="244"/>
      <c r="AF58" s="244"/>
      <c r="AG58" s="244"/>
      <c r="AH58" s="106"/>
      <c r="AI58" s="106"/>
      <c r="AJ58" s="106"/>
      <c r="AK58" s="106"/>
      <c r="AL58" s="106"/>
      <c r="AM58" s="106"/>
      <c r="AN58" s="106"/>
      <c r="AO58" s="244"/>
      <c r="AP58" s="244"/>
      <c r="AQ58" s="244"/>
      <c r="AR58" s="244"/>
      <c r="AS58" s="244"/>
      <c r="AT58" s="244"/>
      <c r="AU58" s="244"/>
      <c r="AV58" s="244"/>
      <c r="AW58" s="244"/>
      <c r="AX58" s="244"/>
      <c r="AY58" s="244"/>
      <c r="AZ58" s="244"/>
      <c r="BA58" s="244"/>
      <c r="BB58" s="244"/>
      <c r="BC58" s="244"/>
      <c r="BD58" s="244"/>
      <c r="BE58" s="244"/>
      <c r="BF58" s="244"/>
      <c r="BG58" s="244"/>
      <c r="BH58" s="106"/>
      <c r="BI58" s="106"/>
      <c r="BJ58" s="106"/>
      <c r="BK58" s="106"/>
      <c r="BL58" s="106"/>
      <c r="BM58" s="106"/>
      <c r="BN58" s="106"/>
      <c r="BO58" s="106"/>
      <c r="BP58" s="106"/>
      <c r="BQ58" s="106"/>
      <c r="BR58" s="106"/>
      <c r="BS58" s="106"/>
      <c r="BT58" s="106"/>
      <c r="BU58" s="306"/>
      <c r="BV58" s="106"/>
      <c r="BW58" s="106"/>
      <c r="BX58" s="106"/>
      <c r="BY58" s="244"/>
      <c r="BZ58" s="244"/>
      <c r="CA58" s="244"/>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244"/>
      <c r="EU58" s="244"/>
      <c r="EV58" s="244"/>
      <c r="EW58" s="244"/>
      <c r="EX58" s="244"/>
      <c r="EY58" s="244"/>
      <c r="EZ58" s="244"/>
      <c r="FA58" s="244"/>
      <c r="FB58" s="244"/>
      <c r="FC58" s="244"/>
      <c r="FD58" s="244"/>
      <c r="FE58" s="244"/>
      <c r="FF58" s="244"/>
      <c r="FG58" s="244"/>
      <c r="FH58" s="244"/>
      <c r="FI58" s="244"/>
      <c r="FJ58" s="244"/>
      <c r="FK58" s="244"/>
      <c r="FL58" s="244"/>
      <c r="FM58" s="244"/>
      <c r="FN58" s="244"/>
      <c r="FO58" s="244"/>
      <c r="FP58" s="244"/>
      <c r="FQ58" s="244"/>
      <c r="FR58" s="244"/>
      <c r="FS58" s="244"/>
      <c r="FT58" s="244"/>
      <c r="FU58" s="244"/>
      <c r="FV58" s="244"/>
      <c r="FW58" s="244"/>
      <c r="FX58" s="244"/>
      <c r="FY58" s="244"/>
      <c r="FZ58" s="244"/>
      <c r="GA58" s="244"/>
      <c r="GB58" s="244"/>
      <c r="GC58" s="244"/>
      <c r="GD58" s="244"/>
      <c r="GE58" s="244"/>
      <c r="GF58" s="244"/>
      <c r="GG58" s="244"/>
      <c r="GH58" s="244"/>
      <c r="GI58" s="244"/>
      <c r="GJ58" s="244"/>
      <c r="GK58" s="244"/>
      <c r="GL58" s="244"/>
      <c r="GM58" s="244"/>
      <c r="GN58" s="244"/>
      <c r="GO58" s="244"/>
      <c r="GP58" s="244"/>
      <c r="GQ58" s="244"/>
      <c r="GR58" s="244"/>
      <c r="GS58" s="244"/>
      <c r="GT58" s="244"/>
      <c r="GU58" s="244"/>
      <c r="GV58" s="244"/>
      <c r="GW58" s="244"/>
      <c r="GX58" s="244"/>
      <c r="GY58" s="244"/>
      <c r="GZ58" s="244"/>
      <c r="HA58" s="244"/>
      <c r="HB58" s="244"/>
      <c r="HC58" s="244"/>
      <c r="HD58" s="244"/>
      <c r="HE58" s="244"/>
    </row>
    <row r="59" spans="2:213" ht="9.6" customHeight="1">
      <c r="B59" s="104"/>
      <c r="C59" s="104"/>
      <c r="D59" s="104"/>
      <c r="E59" s="104"/>
      <c r="F59" s="104"/>
      <c r="G59" s="104"/>
      <c r="H59" s="104"/>
      <c r="I59" s="104"/>
      <c r="J59" s="104"/>
      <c r="K59" s="104"/>
      <c r="L59" s="105"/>
      <c r="M59" s="105"/>
      <c r="N59" s="105"/>
      <c r="O59" s="105"/>
      <c r="P59" s="105"/>
      <c r="Q59" s="105"/>
      <c r="R59" s="128"/>
      <c r="S59" s="103"/>
      <c r="T59" s="363"/>
      <c r="U59" s="98"/>
      <c r="V59" s="244"/>
      <c r="W59" s="128"/>
      <c r="X59" s="244"/>
      <c r="Y59" s="244"/>
      <c r="Z59" s="244"/>
      <c r="AA59" s="244"/>
      <c r="AB59" s="244"/>
      <c r="AC59" s="244"/>
      <c r="AD59" s="244"/>
      <c r="AE59" s="244"/>
      <c r="AF59" s="244"/>
      <c r="AG59" s="244"/>
      <c r="AH59" s="106"/>
      <c r="AI59" s="106"/>
      <c r="AJ59" s="106"/>
      <c r="AK59" s="106"/>
      <c r="AL59" s="106"/>
      <c r="AM59" s="106"/>
      <c r="AN59" s="106"/>
      <c r="AO59" s="244"/>
      <c r="AP59" s="244"/>
      <c r="AQ59" s="244"/>
      <c r="AR59" s="244"/>
      <c r="AS59" s="244"/>
      <c r="AT59" s="244"/>
      <c r="AU59" s="244"/>
      <c r="AV59" s="244"/>
      <c r="AW59" s="244"/>
      <c r="AX59" s="244"/>
      <c r="AY59" s="244"/>
      <c r="AZ59" s="244"/>
      <c r="BA59" s="244"/>
      <c r="BB59" s="244"/>
      <c r="BC59" s="244"/>
      <c r="BD59" s="244"/>
      <c r="BE59" s="244"/>
      <c r="BF59" s="244"/>
      <c r="BG59" s="244"/>
      <c r="BH59" s="106"/>
      <c r="BI59" s="106"/>
      <c r="BJ59" s="106"/>
      <c r="BK59" s="106"/>
      <c r="BL59" s="106"/>
      <c r="BM59" s="106"/>
      <c r="BN59" s="106"/>
      <c r="BO59" s="106"/>
      <c r="BP59" s="106"/>
      <c r="BQ59" s="106"/>
      <c r="BR59" s="106"/>
      <c r="BS59" s="106"/>
      <c r="BT59" s="106"/>
      <c r="BU59" s="306"/>
      <c r="BV59" s="106"/>
      <c r="BW59" s="106"/>
      <c r="BX59" s="106"/>
      <c r="BY59" s="244"/>
      <c r="BZ59" s="244"/>
      <c r="CA59" s="244"/>
      <c r="CB59" s="106"/>
      <c r="CC59" s="106"/>
      <c r="CD59" s="106"/>
      <c r="CE59" s="106"/>
      <c r="CF59" s="106"/>
      <c r="CG59" s="106"/>
      <c r="CH59" s="106"/>
      <c r="CI59" s="106"/>
      <c r="CJ59" s="106"/>
      <c r="CK59" s="106"/>
      <c r="CL59" s="106"/>
      <c r="CM59" s="106"/>
      <c r="CN59" s="106"/>
      <c r="CO59" s="106"/>
      <c r="CP59" s="106"/>
      <c r="CQ59" s="106"/>
      <c r="CR59" s="106"/>
      <c r="CS59" s="106"/>
      <c r="CT59" s="106"/>
      <c r="CU59" s="106"/>
      <c r="CV59" s="106"/>
      <c r="CW59" s="106"/>
      <c r="CX59" s="106"/>
      <c r="CY59" s="106"/>
      <c r="CZ59" s="106"/>
      <c r="DA59" s="106"/>
      <c r="DB59" s="106"/>
      <c r="DC59" s="106"/>
      <c r="DD59" s="106"/>
      <c r="DE59" s="106"/>
      <c r="DF59" s="106"/>
      <c r="DG59" s="106"/>
      <c r="DH59" s="106"/>
      <c r="DI59" s="106"/>
      <c r="DJ59" s="106"/>
      <c r="DK59" s="106"/>
      <c r="DL59" s="106"/>
      <c r="DM59" s="106"/>
      <c r="DN59" s="106"/>
      <c r="DO59" s="106"/>
      <c r="DP59" s="106"/>
      <c r="DQ59" s="106"/>
      <c r="DR59" s="106"/>
      <c r="DS59" s="106"/>
      <c r="DT59" s="106"/>
      <c r="DU59" s="106"/>
      <c r="DV59" s="106"/>
      <c r="DW59" s="106"/>
      <c r="DX59" s="106"/>
      <c r="DY59" s="106"/>
      <c r="DZ59" s="106"/>
      <c r="EA59" s="106"/>
      <c r="EB59" s="106"/>
      <c r="EC59" s="106"/>
      <c r="ED59" s="106"/>
      <c r="EE59" s="106"/>
      <c r="EF59" s="106"/>
      <c r="EG59" s="106"/>
      <c r="EH59" s="106"/>
      <c r="EI59" s="106"/>
      <c r="EJ59" s="106"/>
      <c r="EK59" s="106"/>
      <c r="EL59" s="106"/>
      <c r="EM59" s="106"/>
      <c r="EN59" s="106"/>
      <c r="EO59" s="106"/>
      <c r="EP59" s="106"/>
      <c r="EQ59" s="106"/>
      <c r="ER59" s="106"/>
      <c r="ES59" s="106"/>
      <c r="ET59" s="244"/>
      <c r="EU59" s="244"/>
      <c r="EV59" s="244"/>
      <c r="EW59" s="244"/>
      <c r="EX59" s="244"/>
      <c r="EY59" s="244"/>
      <c r="EZ59" s="244"/>
      <c r="FA59" s="244"/>
      <c r="FB59" s="244"/>
      <c r="FC59" s="244"/>
      <c r="FD59" s="244"/>
      <c r="FE59" s="244"/>
      <c r="FF59" s="244"/>
      <c r="FG59" s="244"/>
      <c r="FH59" s="244"/>
      <c r="FI59" s="244"/>
      <c r="FJ59" s="244"/>
      <c r="FK59" s="244"/>
      <c r="FL59" s="244"/>
      <c r="FM59" s="244"/>
      <c r="FN59" s="244"/>
      <c r="FO59" s="244"/>
      <c r="FP59" s="244"/>
      <c r="FQ59" s="244"/>
      <c r="FR59" s="244"/>
      <c r="FS59" s="244"/>
      <c r="FT59" s="244"/>
      <c r="FU59" s="244"/>
      <c r="FV59" s="244"/>
      <c r="FW59" s="244"/>
      <c r="FX59" s="244"/>
      <c r="FY59" s="244"/>
      <c r="FZ59" s="244"/>
      <c r="GA59" s="244"/>
      <c r="GB59" s="244"/>
      <c r="GC59" s="244"/>
      <c r="GD59" s="244"/>
      <c r="GE59" s="244"/>
      <c r="GF59" s="244"/>
      <c r="GG59" s="244"/>
      <c r="GH59" s="244"/>
      <c r="GI59" s="244"/>
      <c r="GJ59" s="244"/>
      <c r="GK59" s="244"/>
      <c r="GL59" s="244"/>
      <c r="GM59" s="244"/>
      <c r="GN59" s="244"/>
      <c r="GO59" s="244"/>
      <c r="GP59" s="244"/>
      <c r="GQ59" s="244"/>
      <c r="GR59" s="244"/>
      <c r="GS59" s="244"/>
      <c r="GT59" s="244"/>
      <c r="GU59" s="244"/>
      <c r="GV59" s="244"/>
      <c r="GW59" s="244"/>
      <c r="GX59" s="244"/>
      <c r="GY59" s="244"/>
      <c r="GZ59" s="244"/>
      <c r="HA59" s="244"/>
      <c r="HB59" s="244"/>
      <c r="HC59" s="244"/>
      <c r="HD59" s="244"/>
      <c r="HE59" s="244"/>
    </row>
    <row r="60" spans="2:213" ht="26.1" customHeight="1">
      <c r="B60" s="104"/>
      <c r="C60" s="104"/>
      <c r="D60" s="104"/>
      <c r="E60" s="104"/>
      <c r="F60" s="104"/>
      <c r="G60" s="104"/>
      <c r="H60" s="104"/>
      <c r="I60" s="104"/>
      <c r="J60" s="104"/>
      <c r="K60" s="104"/>
      <c r="L60" s="105"/>
      <c r="M60" s="105"/>
      <c r="N60" s="105"/>
      <c r="O60" s="105"/>
      <c r="P60" s="105"/>
      <c r="Q60" s="105"/>
      <c r="R60" s="128"/>
      <c r="S60" s="360"/>
      <c r="T60" s="361" t="s">
        <v>252</v>
      </c>
      <c r="U60" s="98"/>
      <c r="V60" s="244"/>
      <c r="W60" s="128"/>
      <c r="X60" s="244"/>
      <c r="Y60" s="244"/>
      <c r="Z60" s="244"/>
      <c r="AA60" s="244"/>
      <c r="AB60" s="244"/>
      <c r="AC60" s="244"/>
      <c r="AD60" s="244"/>
      <c r="AE60" s="244"/>
      <c r="AF60" s="244"/>
      <c r="AG60" s="244"/>
      <c r="AH60" s="106"/>
      <c r="AI60" s="106"/>
      <c r="AJ60" s="106"/>
      <c r="AK60" s="106"/>
      <c r="AL60" s="106"/>
      <c r="AM60" s="106"/>
      <c r="AN60" s="106"/>
      <c r="AO60" s="244"/>
      <c r="AP60" s="244"/>
      <c r="AQ60" s="244"/>
      <c r="AR60" s="244"/>
      <c r="AS60" s="244"/>
      <c r="AT60" s="244"/>
      <c r="AU60" s="244"/>
      <c r="AV60" s="244"/>
      <c r="AW60" s="244"/>
      <c r="AX60" s="244"/>
      <c r="AY60" s="244"/>
      <c r="AZ60" s="244"/>
      <c r="BA60" s="244"/>
      <c r="BB60" s="244"/>
      <c r="BC60" s="244"/>
      <c r="BD60" s="244"/>
      <c r="BE60" s="244"/>
      <c r="BF60" s="244"/>
      <c r="BG60" s="244"/>
      <c r="BH60" s="106"/>
      <c r="BI60" s="106"/>
      <c r="BJ60" s="106"/>
      <c r="BK60" s="106"/>
      <c r="BL60" s="106"/>
      <c r="BM60" s="106"/>
      <c r="BN60" s="106"/>
      <c r="BO60" s="106"/>
      <c r="BP60" s="106"/>
      <c r="BQ60" s="106"/>
      <c r="BR60" s="106"/>
      <c r="BS60" s="106"/>
      <c r="BT60" s="106"/>
      <c r="BU60" s="306"/>
      <c r="BV60" s="106"/>
      <c r="BW60" s="106"/>
      <c r="BX60" s="106"/>
      <c r="BY60" s="244"/>
      <c r="BZ60" s="244"/>
      <c r="CA60" s="244"/>
      <c r="CB60" s="106"/>
      <c r="CC60" s="106"/>
      <c r="CD60" s="106"/>
      <c r="CE60" s="106"/>
      <c r="CF60" s="106"/>
      <c r="CG60" s="106"/>
      <c r="CH60" s="106"/>
      <c r="CI60" s="106"/>
      <c r="CJ60" s="106"/>
      <c r="CK60" s="106"/>
      <c r="CL60" s="106"/>
      <c r="CM60" s="106"/>
      <c r="CN60" s="106"/>
      <c r="CO60" s="106"/>
      <c r="CP60" s="106"/>
      <c r="CQ60" s="106"/>
      <c r="CR60" s="106"/>
      <c r="CS60" s="106"/>
      <c r="CT60" s="106"/>
      <c r="CU60" s="106"/>
      <c r="CV60" s="106"/>
      <c r="CW60" s="106"/>
      <c r="CX60" s="106"/>
      <c r="CY60" s="106"/>
      <c r="CZ60" s="106"/>
      <c r="DA60" s="106"/>
      <c r="DB60" s="106"/>
      <c r="DC60" s="106"/>
      <c r="DD60" s="106"/>
      <c r="DE60" s="106"/>
      <c r="DF60" s="106"/>
      <c r="DG60" s="106"/>
      <c r="DH60" s="106"/>
      <c r="DI60" s="106"/>
      <c r="DJ60" s="106"/>
      <c r="DK60" s="106"/>
      <c r="DL60" s="106"/>
      <c r="DM60" s="106"/>
      <c r="DN60" s="106"/>
      <c r="DO60" s="106"/>
      <c r="DP60" s="106"/>
      <c r="DQ60" s="106"/>
      <c r="DR60" s="106"/>
      <c r="DS60" s="106"/>
      <c r="DT60" s="106"/>
      <c r="DU60" s="106"/>
      <c r="DV60" s="106"/>
      <c r="DW60" s="106"/>
      <c r="DX60" s="106"/>
      <c r="DY60" s="106"/>
      <c r="DZ60" s="106"/>
      <c r="EA60" s="106"/>
      <c r="EB60" s="106"/>
      <c r="EC60" s="106"/>
      <c r="ED60" s="106"/>
      <c r="EE60" s="106"/>
      <c r="EF60" s="106"/>
      <c r="EG60" s="106"/>
      <c r="EH60" s="106"/>
      <c r="EI60" s="106"/>
      <c r="EJ60" s="106"/>
      <c r="EK60" s="106"/>
      <c r="EL60" s="106"/>
      <c r="EM60" s="106"/>
      <c r="EN60" s="106"/>
      <c r="EO60" s="106"/>
      <c r="EP60" s="106"/>
      <c r="EQ60" s="106"/>
      <c r="ER60" s="106"/>
      <c r="ES60" s="106"/>
      <c r="ET60" s="244"/>
      <c r="EU60" s="244"/>
      <c r="EV60" s="244"/>
      <c r="EW60" s="244"/>
      <c r="EX60" s="244"/>
      <c r="EY60" s="244"/>
      <c r="EZ60" s="244"/>
      <c r="FA60" s="244"/>
      <c r="FB60" s="244"/>
      <c r="FC60" s="244"/>
      <c r="FD60" s="244"/>
      <c r="FE60" s="244"/>
      <c r="FF60" s="244"/>
      <c r="FG60" s="244"/>
      <c r="FH60" s="244"/>
      <c r="FI60" s="244"/>
      <c r="FJ60" s="244"/>
      <c r="FK60" s="244"/>
      <c r="FL60" s="244"/>
      <c r="FM60" s="244"/>
      <c r="FN60" s="244"/>
      <c r="FO60" s="244"/>
      <c r="FP60" s="244"/>
      <c r="FQ60" s="244"/>
      <c r="FR60" s="244"/>
      <c r="FS60" s="244"/>
      <c r="FT60" s="244"/>
      <c r="FU60" s="244"/>
      <c r="FV60" s="244"/>
      <c r="FW60" s="244"/>
      <c r="FX60" s="244"/>
      <c r="FY60" s="244"/>
      <c r="FZ60" s="244"/>
      <c r="GA60" s="244"/>
      <c r="GB60" s="244"/>
      <c r="GC60" s="244"/>
      <c r="GD60" s="244"/>
      <c r="GE60" s="244"/>
      <c r="GF60" s="244"/>
      <c r="GG60" s="244"/>
      <c r="GH60" s="244"/>
      <c r="GI60" s="244"/>
      <c r="GJ60" s="244"/>
      <c r="GK60" s="244"/>
      <c r="GL60" s="244"/>
      <c r="GM60" s="244"/>
      <c r="GN60" s="244"/>
      <c r="GO60" s="244"/>
      <c r="GP60" s="244"/>
      <c r="GQ60" s="244"/>
      <c r="GR60" s="244"/>
      <c r="GS60" s="244"/>
      <c r="GT60" s="244"/>
      <c r="GU60" s="244"/>
      <c r="GV60" s="244"/>
      <c r="GW60" s="244"/>
      <c r="GX60" s="244"/>
      <c r="GY60" s="244"/>
      <c r="GZ60" s="244"/>
      <c r="HA60" s="244"/>
      <c r="HB60" s="244"/>
      <c r="HC60" s="244"/>
      <c r="HD60" s="244"/>
      <c r="HE60" s="244"/>
    </row>
    <row r="61" spans="2:213" ht="18" customHeight="1">
      <c r="B61" s="104"/>
      <c r="C61" s="104"/>
      <c r="D61" s="104"/>
      <c r="E61" s="104"/>
      <c r="F61" s="104"/>
      <c r="G61" s="104"/>
      <c r="H61" s="104"/>
      <c r="I61" s="104"/>
      <c r="J61" s="104"/>
      <c r="K61" s="104"/>
      <c r="L61" s="105"/>
      <c r="M61" s="105"/>
      <c r="N61" s="105"/>
      <c r="O61" s="105"/>
      <c r="P61" s="105"/>
      <c r="Q61" s="105"/>
      <c r="R61" s="128"/>
      <c r="S61" s="364" t="s">
        <v>463</v>
      </c>
      <c r="T61" s="365" t="e">
        <f>$G$32</f>
        <v>#DIV/0!</v>
      </c>
      <c r="U61" s="98"/>
      <c r="V61" s="244"/>
      <c r="W61" s="128"/>
      <c r="X61" s="244"/>
      <c r="Y61" s="244"/>
      <c r="Z61" s="244"/>
      <c r="AA61" s="244"/>
      <c r="AB61" s="244"/>
      <c r="AC61" s="244"/>
      <c r="AD61" s="244"/>
      <c r="AE61" s="244"/>
      <c r="AF61" s="244"/>
      <c r="AG61" s="244"/>
      <c r="AH61" s="106"/>
      <c r="AI61" s="106"/>
      <c r="AJ61" s="106"/>
      <c r="AK61" s="106"/>
      <c r="AL61" s="106"/>
      <c r="AM61" s="106"/>
      <c r="AN61" s="106"/>
      <c r="AO61" s="244"/>
      <c r="AP61" s="244"/>
      <c r="AQ61" s="244"/>
      <c r="AR61" s="244"/>
      <c r="AS61" s="244"/>
      <c r="AT61" s="244"/>
      <c r="AU61" s="244"/>
      <c r="AV61" s="244"/>
      <c r="AW61" s="244"/>
      <c r="AX61" s="244"/>
      <c r="AY61" s="244"/>
      <c r="AZ61" s="244"/>
      <c r="BA61" s="244"/>
      <c r="BB61" s="244"/>
      <c r="BC61" s="244"/>
      <c r="BD61" s="244"/>
      <c r="BE61" s="244"/>
      <c r="BF61" s="244"/>
      <c r="BG61" s="244"/>
      <c r="BH61" s="106"/>
      <c r="BI61" s="106"/>
      <c r="BJ61" s="106"/>
      <c r="BK61" s="106"/>
      <c r="BL61" s="106"/>
      <c r="BM61" s="106"/>
      <c r="BN61" s="106"/>
      <c r="BO61" s="106"/>
      <c r="BP61" s="106"/>
      <c r="BQ61" s="106"/>
      <c r="BR61" s="106"/>
      <c r="BS61" s="106"/>
      <c r="BT61" s="106"/>
      <c r="BU61" s="306"/>
      <c r="BV61" s="106"/>
      <c r="BW61" s="106"/>
      <c r="BX61" s="106"/>
      <c r="BY61" s="244"/>
      <c r="BZ61" s="244"/>
      <c r="CA61" s="244"/>
      <c r="CB61" s="106"/>
      <c r="CC61" s="106"/>
      <c r="CD61" s="106"/>
      <c r="CE61" s="106"/>
      <c r="CF61" s="106"/>
      <c r="CG61" s="106"/>
      <c r="CH61" s="106"/>
      <c r="CI61" s="106"/>
      <c r="CJ61" s="106"/>
      <c r="CK61" s="106"/>
      <c r="CL61" s="106"/>
      <c r="CM61" s="106"/>
      <c r="CN61" s="106"/>
      <c r="CO61" s="106"/>
      <c r="CP61" s="106"/>
      <c r="CQ61" s="106"/>
      <c r="CR61" s="106"/>
      <c r="CS61" s="106"/>
      <c r="CT61" s="106"/>
      <c r="CU61" s="106"/>
      <c r="CV61" s="106"/>
      <c r="CW61" s="106"/>
      <c r="CX61" s="106"/>
      <c r="CY61" s="106"/>
      <c r="CZ61" s="106"/>
      <c r="DA61" s="106"/>
      <c r="DB61" s="106"/>
      <c r="DC61" s="106"/>
      <c r="DD61" s="106"/>
      <c r="DE61" s="106"/>
      <c r="DF61" s="106"/>
      <c r="DG61" s="106"/>
      <c r="DH61" s="106"/>
      <c r="DI61" s="106"/>
      <c r="DJ61" s="106"/>
      <c r="DK61" s="106"/>
      <c r="DL61" s="106"/>
      <c r="DM61" s="106"/>
      <c r="DN61" s="106"/>
      <c r="DO61" s="106"/>
      <c r="DP61" s="106"/>
      <c r="DQ61" s="106"/>
      <c r="DR61" s="106"/>
      <c r="DS61" s="106"/>
      <c r="DT61" s="106"/>
      <c r="DU61" s="106"/>
      <c r="DV61" s="106"/>
      <c r="DW61" s="106"/>
      <c r="DX61" s="106"/>
      <c r="DY61" s="106"/>
      <c r="DZ61" s="106"/>
      <c r="EA61" s="106"/>
      <c r="EB61" s="106"/>
      <c r="EC61" s="106"/>
      <c r="ED61" s="106"/>
      <c r="EE61" s="106"/>
      <c r="EF61" s="106"/>
      <c r="EG61" s="106"/>
      <c r="EH61" s="106"/>
      <c r="EI61" s="106"/>
      <c r="EJ61" s="106"/>
      <c r="EK61" s="106"/>
      <c r="EL61" s="106"/>
      <c r="EM61" s="106"/>
      <c r="EN61" s="106"/>
      <c r="EO61" s="106"/>
      <c r="EP61" s="106"/>
      <c r="EQ61" s="106"/>
      <c r="ER61" s="106"/>
      <c r="ES61" s="106"/>
      <c r="ET61" s="244"/>
      <c r="EU61" s="244"/>
      <c r="EV61" s="244"/>
      <c r="EW61" s="244"/>
      <c r="EX61" s="244"/>
      <c r="EY61" s="244"/>
      <c r="EZ61" s="244"/>
      <c r="FA61" s="244"/>
      <c r="FB61" s="244"/>
      <c r="FC61" s="244"/>
      <c r="FD61" s="244"/>
      <c r="FE61" s="244"/>
      <c r="FF61" s="244"/>
      <c r="FG61" s="244"/>
      <c r="FH61" s="244"/>
      <c r="FI61" s="244"/>
      <c r="FJ61" s="244"/>
      <c r="FK61" s="244"/>
      <c r="FL61" s="244"/>
      <c r="FM61" s="244"/>
      <c r="FN61" s="244"/>
      <c r="FO61" s="244"/>
      <c r="FP61" s="244"/>
      <c r="FQ61" s="244"/>
      <c r="FR61" s="244"/>
      <c r="FS61" s="244"/>
      <c r="FT61" s="244"/>
      <c r="FU61" s="244"/>
      <c r="FV61" s="244"/>
      <c r="FW61" s="244"/>
      <c r="FX61" s="244"/>
      <c r="FY61" s="244"/>
      <c r="FZ61" s="244"/>
      <c r="GA61" s="244"/>
      <c r="GB61" s="244"/>
      <c r="GC61" s="244"/>
      <c r="GD61" s="244"/>
      <c r="GE61" s="244"/>
      <c r="GF61" s="244"/>
      <c r="GG61" s="244"/>
      <c r="GH61" s="244"/>
      <c r="GI61" s="244"/>
      <c r="GJ61" s="244"/>
      <c r="GK61" s="244"/>
      <c r="GL61" s="244"/>
      <c r="GM61" s="244"/>
      <c r="GN61" s="244"/>
      <c r="GO61" s="244"/>
      <c r="GP61" s="244"/>
      <c r="GQ61" s="244"/>
      <c r="GR61" s="244"/>
      <c r="GS61" s="244"/>
      <c r="GT61" s="244"/>
      <c r="GU61" s="244"/>
      <c r="GV61" s="244"/>
      <c r="GW61" s="244"/>
      <c r="GX61" s="244"/>
      <c r="GY61" s="244"/>
      <c r="GZ61" s="244"/>
      <c r="HA61" s="244"/>
      <c r="HB61" s="244"/>
      <c r="HC61" s="244"/>
      <c r="HD61" s="244"/>
      <c r="HE61" s="244"/>
    </row>
    <row r="62" spans="2:213" ht="18" customHeight="1">
      <c r="B62" s="104"/>
      <c r="C62" s="104"/>
      <c r="D62" s="104"/>
      <c r="E62" s="104"/>
      <c r="F62" s="104"/>
      <c r="G62" s="104"/>
      <c r="H62" s="104"/>
      <c r="I62" s="104"/>
      <c r="J62" s="104"/>
      <c r="K62" s="104"/>
      <c r="L62" s="105"/>
      <c r="M62" s="105"/>
      <c r="N62" s="105"/>
      <c r="O62" s="105"/>
      <c r="P62" s="105"/>
      <c r="Q62" s="105"/>
      <c r="R62" s="105"/>
      <c r="S62" s="105"/>
      <c r="T62" s="105"/>
      <c r="U62" s="98"/>
      <c r="V62" s="244"/>
      <c r="W62" s="128"/>
      <c r="X62" s="244"/>
      <c r="Y62" s="244"/>
      <c r="Z62" s="244"/>
      <c r="AA62" s="244"/>
      <c r="AB62" s="244"/>
      <c r="AC62" s="244"/>
      <c r="AD62" s="244"/>
      <c r="AE62" s="244"/>
      <c r="AF62" s="244"/>
      <c r="AG62" s="244"/>
      <c r="AH62" s="106"/>
      <c r="AI62" s="106"/>
      <c r="AJ62" s="106"/>
      <c r="AK62" s="106"/>
      <c r="AL62" s="106"/>
      <c r="AM62" s="106"/>
      <c r="AN62" s="106"/>
      <c r="AO62" s="244"/>
      <c r="AP62" s="244"/>
      <c r="AQ62" s="244"/>
      <c r="AR62" s="244"/>
      <c r="AS62" s="244"/>
      <c r="AT62" s="244"/>
      <c r="AU62" s="244"/>
      <c r="AV62" s="244"/>
      <c r="AW62" s="244"/>
      <c r="AX62" s="244"/>
      <c r="AY62" s="244"/>
      <c r="AZ62" s="244"/>
      <c r="BA62" s="244"/>
      <c r="BB62" s="244"/>
      <c r="BC62" s="244"/>
      <c r="BD62" s="244"/>
      <c r="BE62" s="244"/>
      <c r="BF62" s="244"/>
      <c r="BG62" s="244"/>
      <c r="BH62" s="106"/>
      <c r="BI62" s="106"/>
      <c r="BJ62" s="106"/>
      <c r="BK62" s="106"/>
      <c r="BL62" s="106"/>
      <c r="BM62" s="106"/>
      <c r="BN62" s="106"/>
      <c r="BO62" s="106"/>
      <c r="BP62" s="106"/>
      <c r="BQ62" s="106"/>
      <c r="BR62" s="106"/>
      <c r="BS62" s="106"/>
      <c r="BT62" s="106"/>
      <c r="BU62" s="306"/>
      <c r="BV62" s="106"/>
      <c r="BW62" s="106"/>
      <c r="BX62" s="106"/>
      <c r="BY62" s="244"/>
      <c r="BZ62" s="244"/>
      <c r="CA62" s="244"/>
      <c r="CB62" s="106"/>
      <c r="CC62" s="106"/>
      <c r="CD62" s="106"/>
      <c r="CE62" s="106"/>
      <c r="CF62" s="106"/>
      <c r="CG62" s="106"/>
      <c r="CH62" s="106"/>
      <c r="CI62" s="106"/>
      <c r="CJ62" s="106"/>
      <c r="CK62" s="106"/>
      <c r="CL62" s="106"/>
      <c r="CM62" s="106"/>
      <c r="CN62" s="106"/>
      <c r="CO62" s="106"/>
      <c r="CP62" s="106"/>
      <c r="CQ62" s="106"/>
      <c r="CR62" s="106"/>
      <c r="CS62" s="106"/>
      <c r="CT62" s="106"/>
      <c r="CU62" s="106"/>
      <c r="CV62" s="106"/>
      <c r="CW62" s="106"/>
      <c r="CX62" s="106"/>
      <c r="CY62" s="106"/>
      <c r="CZ62" s="106"/>
      <c r="DA62" s="106"/>
      <c r="DB62" s="106"/>
      <c r="DC62" s="106"/>
      <c r="DD62" s="106"/>
      <c r="DE62" s="106"/>
      <c r="DF62" s="106"/>
      <c r="DG62" s="106"/>
      <c r="DH62" s="106"/>
      <c r="DI62" s="106"/>
      <c r="DJ62" s="106"/>
      <c r="DK62" s="106"/>
      <c r="DL62" s="106"/>
      <c r="DM62" s="106"/>
      <c r="DN62" s="106"/>
      <c r="DO62" s="106"/>
      <c r="DP62" s="106"/>
      <c r="DQ62" s="106"/>
      <c r="DR62" s="106"/>
      <c r="DS62" s="106"/>
      <c r="DT62" s="106"/>
      <c r="DU62" s="106"/>
      <c r="DV62" s="106"/>
      <c r="DW62" s="106"/>
      <c r="DX62" s="106"/>
      <c r="DY62" s="106"/>
      <c r="DZ62" s="106"/>
      <c r="EA62" s="106"/>
      <c r="EB62" s="106"/>
      <c r="EC62" s="106"/>
      <c r="ED62" s="106"/>
      <c r="EE62" s="106"/>
      <c r="EF62" s="106"/>
      <c r="EG62" s="106"/>
      <c r="EH62" s="106"/>
      <c r="EI62" s="106"/>
      <c r="EJ62" s="106"/>
      <c r="EK62" s="106"/>
      <c r="EL62" s="106"/>
      <c r="EM62" s="106"/>
      <c r="EN62" s="106"/>
      <c r="EO62" s="106"/>
      <c r="EP62" s="106"/>
      <c r="EQ62" s="106"/>
      <c r="ER62" s="106"/>
      <c r="ES62" s="106"/>
      <c r="ET62" s="244"/>
      <c r="EU62" s="244"/>
      <c r="EV62" s="244"/>
      <c r="EW62" s="244"/>
      <c r="EX62" s="244"/>
      <c r="EY62" s="244"/>
      <c r="EZ62" s="244"/>
      <c r="FA62" s="244"/>
      <c r="FB62" s="244"/>
      <c r="FC62" s="244"/>
      <c r="FD62" s="244"/>
      <c r="FE62" s="244"/>
      <c r="FF62" s="244"/>
      <c r="FG62" s="244"/>
      <c r="FH62" s="244"/>
      <c r="FI62" s="244"/>
      <c r="FJ62" s="244"/>
      <c r="FK62" s="244"/>
      <c r="FL62" s="244"/>
      <c r="FM62" s="244"/>
      <c r="FN62" s="244"/>
      <c r="FO62" s="244"/>
      <c r="FP62" s="244"/>
      <c r="FQ62" s="244"/>
      <c r="FR62" s="244"/>
      <c r="FS62" s="244"/>
      <c r="FT62" s="244"/>
      <c r="FU62" s="244"/>
      <c r="FV62" s="244"/>
      <c r="FW62" s="244"/>
      <c r="FX62" s="244"/>
      <c r="FY62" s="244"/>
      <c r="FZ62" s="244"/>
      <c r="GA62" s="244"/>
      <c r="GB62" s="244"/>
      <c r="GC62" s="244"/>
      <c r="GD62" s="244"/>
      <c r="GE62" s="244"/>
      <c r="GF62" s="244"/>
      <c r="GG62" s="244"/>
      <c r="GH62" s="244"/>
      <c r="GI62" s="244"/>
      <c r="GJ62" s="244"/>
      <c r="GK62" s="244"/>
      <c r="GL62" s="244"/>
      <c r="GM62" s="244"/>
      <c r="GN62" s="244"/>
      <c r="GO62" s="244"/>
      <c r="GP62" s="244"/>
      <c r="GQ62" s="244"/>
      <c r="GR62" s="244"/>
      <c r="GS62" s="244"/>
      <c r="GT62" s="244"/>
      <c r="GU62" s="244"/>
      <c r="GV62" s="244"/>
      <c r="GW62" s="244"/>
      <c r="GX62" s="244"/>
      <c r="GY62" s="244"/>
      <c r="GZ62" s="244"/>
      <c r="HA62" s="244"/>
      <c r="HB62" s="244"/>
      <c r="HC62" s="244"/>
      <c r="HD62" s="244"/>
      <c r="HE62" s="244"/>
    </row>
    <row r="63" spans="2:213" ht="18" customHeight="1">
      <c r="B63" s="104"/>
      <c r="C63" s="104"/>
      <c r="D63" s="104"/>
      <c r="E63" s="104"/>
      <c r="F63" s="104"/>
      <c r="G63" s="104"/>
      <c r="H63" s="104"/>
      <c r="I63" s="104"/>
      <c r="J63" s="104"/>
      <c r="K63" s="104"/>
      <c r="L63" s="105"/>
      <c r="N63" s="105"/>
      <c r="O63" s="105"/>
      <c r="P63" s="105"/>
      <c r="Q63" s="105"/>
      <c r="R63" s="105"/>
      <c r="S63" s="105"/>
      <c r="T63" s="105"/>
      <c r="U63" s="98"/>
      <c r="V63" s="244"/>
      <c r="W63" s="128"/>
      <c r="X63" s="244"/>
      <c r="Y63" s="244"/>
      <c r="Z63" s="244"/>
      <c r="AA63" s="244"/>
      <c r="AB63" s="244"/>
      <c r="AC63" s="244"/>
      <c r="AD63" s="244"/>
      <c r="AE63" s="244"/>
      <c r="AF63" s="244"/>
      <c r="AG63" s="244"/>
      <c r="AH63" s="106"/>
      <c r="AI63" s="106"/>
      <c r="AJ63" s="106"/>
      <c r="AK63" s="106"/>
      <c r="AL63" s="106"/>
      <c r="AM63" s="106"/>
      <c r="AN63" s="106"/>
      <c r="AO63" s="244"/>
      <c r="AP63" s="244"/>
      <c r="AQ63" s="244"/>
      <c r="AR63" s="244"/>
      <c r="AS63" s="244"/>
      <c r="AT63" s="244"/>
      <c r="AU63" s="244"/>
      <c r="AV63" s="244"/>
      <c r="AW63" s="244"/>
      <c r="AX63" s="244"/>
      <c r="AY63" s="244"/>
      <c r="AZ63" s="244"/>
      <c r="BA63" s="244"/>
      <c r="BB63" s="244"/>
      <c r="BC63" s="244"/>
      <c r="BD63" s="244"/>
      <c r="BE63" s="244"/>
      <c r="BF63" s="244"/>
      <c r="BG63" s="244"/>
      <c r="BH63" s="106"/>
      <c r="BI63" s="106"/>
      <c r="BJ63" s="106"/>
      <c r="BK63" s="106"/>
      <c r="BL63" s="106"/>
      <c r="BM63" s="106"/>
      <c r="BN63" s="106"/>
      <c r="BO63" s="106"/>
      <c r="BP63" s="106"/>
      <c r="BQ63" s="106"/>
      <c r="BR63" s="106"/>
      <c r="BS63" s="106"/>
      <c r="BT63" s="106"/>
      <c r="BU63" s="306"/>
      <c r="BV63" s="106"/>
      <c r="BW63" s="106"/>
      <c r="BX63" s="106"/>
      <c r="BY63" s="244"/>
      <c r="BZ63" s="244"/>
      <c r="CA63" s="244"/>
      <c r="CB63" s="106"/>
      <c r="CC63" s="106"/>
      <c r="CD63" s="106"/>
      <c r="CE63" s="106"/>
      <c r="CF63" s="106"/>
      <c r="CG63" s="106"/>
      <c r="CH63" s="106"/>
      <c r="CI63" s="106"/>
      <c r="CJ63" s="106"/>
      <c r="CK63" s="106"/>
      <c r="CL63" s="106"/>
      <c r="CM63" s="106"/>
      <c r="CN63" s="106"/>
      <c r="CO63" s="106"/>
      <c r="CP63" s="106"/>
      <c r="CQ63" s="106"/>
      <c r="CR63" s="106"/>
      <c r="CS63" s="106"/>
      <c r="CT63" s="106"/>
      <c r="CU63" s="106"/>
      <c r="CV63" s="106"/>
      <c r="CW63" s="106"/>
      <c r="CX63" s="106"/>
      <c r="CY63" s="106"/>
      <c r="CZ63" s="106"/>
      <c r="DA63" s="106"/>
      <c r="DB63" s="106"/>
      <c r="DC63" s="106"/>
      <c r="DD63" s="106"/>
      <c r="DE63" s="106"/>
      <c r="DF63" s="106"/>
      <c r="DG63" s="106"/>
      <c r="DH63" s="106"/>
      <c r="DI63" s="106"/>
      <c r="DJ63" s="106"/>
      <c r="DK63" s="106"/>
      <c r="DL63" s="106"/>
      <c r="DM63" s="106"/>
      <c r="DN63" s="106"/>
      <c r="DO63" s="106"/>
      <c r="DP63" s="106"/>
      <c r="DQ63" s="106"/>
      <c r="DR63" s="106"/>
      <c r="DS63" s="106"/>
      <c r="DT63" s="106"/>
      <c r="DU63" s="106"/>
      <c r="DV63" s="106"/>
      <c r="DW63" s="106"/>
      <c r="DX63" s="106"/>
      <c r="DY63" s="106"/>
      <c r="DZ63" s="106"/>
      <c r="EA63" s="106"/>
      <c r="EB63" s="106"/>
      <c r="EC63" s="106"/>
      <c r="ED63" s="106"/>
      <c r="EE63" s="106"/>
      <c r="EF63" s="106"/>
      <c r="EG63" s="106"/>
      <c r="EH63" s="106"/>
      <c r="EI63" s="106"/>
      <c r="EJ63" s="106"/>
      <c r="EK63" s="106"/>
      <c r="EL63" s="106"/>
      <c r="EM63" s="106"/>
      <c r="EN63" s="106"/>
      <c r="EO63" s="106"/>
      <c r="EP63" s="106"/>
      <c r="EQ63" s="106"/>
      <c r="ER63" s="106"/>
      <c r="ES63" s="106"/>
      <c r="ET63" s="244"/>
      <c r="EU63" s="244"/>
      <c r="EV63" s="244"/>
      <c r="EW63" s="244"/>
      <c r="EX63" s="244"/>
      <c r="EY63" s="244"/>
      <c r="EZ63" s="244"/>
      <c r="FA63" s="244"/>
      <c r="FB63" s="244"/>
      <c r="FC63" s="244"/>
      <c r="FD63" s="244"/>
      <c r="FE63" s="244"/>
      <c r="FF63" s="244"/>
      <c r="FG63" s="244"/>
      <c r="FH63" s="244"/>
      <c r="FI63" s="244"/>
      <c r="FJ63" s="244"/>
      <c r="FK63" s="244"/>
      <c r="FL63" s="244"/>
      <c r="FM63" s="244"/>
      <c r="FN63" s="244"/>
      <c r="FO63" s="244"/>
      <c r="FP63" s="244"/>
      <c r="FQ63" s="244"/>
      <c r="FR63" s="244"/>
      <c r="FS63" s="244"/>
      <c r="FT63" s="244"/>
      <c r="FU63" s="244"/>
      <c r="FV63" s="244"/>
      <c r="FW63" s="244"/>
      <c r="FX63" s="244"/>
      <c r="FY63" s="244"/>
      <c r="FZ63" s="244"/>
      <c r="GA63" s="244"/>
      <c r="GB63" s="244"/>
      <c r="GC63" s="244"/>
      <c r="GD63" s="244"/>
      <c r="GE63" s="244"/>
      <c r="GF63" s="244"/>
      <c r="GG63" s="244"/>
      <c r="GH63" s="244"/>
      <c r="GI63" s="244"/>
      <c r="GJ63" s="244"/>
      <c r="GK63" s="244"/>
      <c r="GL63" s="244"/>
      <c r="GM63" s="244"/>
      <c r="GN63" s="244"/>
      <c r="GO63" s="244"/>
      <c r="GP63" s="244"/>
      <c r="GQ63" s="244"/>
      <c r="GR63" s="244"/>
      <c r="GS63" s="244"/>
      <c r="GT63" s="244"/>
      <c r="GU63" s="244"/>
      <c r="GV63" s="244"/>
      <c r="GW63" s="244"/>
      <c r="GX63" s="244"/>
      <c r="GY63" s="244"/>
      <c r="GZ63" s="244"/>
      <c r="HA63" s="244"/>
      <c r="HB63" s="244"/>
      <c r="HC63" s="244"/>
      <c r="HD63" s="244"/>
      <c r="HE63" s="244"/>
    </row>
    <row r="64" spans="2:213" ht="18" customHeight="1">
      <c r="B64" s="104"/>
      <c r="C64" s="104"/>
      <c r="D64" s="104"/>
      <c r="E64" s="104"/>
      <c r="F64" s="104"/>
      <c r="G64" s="104"/>
      <c r="H64" s="104"/>
      <c r="I64" s="104"/>
      <c r="J64" s="104"/>
      <c r="K64" s="104"/>
      <c r="L64" s="105"/>
      <c r="M64" s="655" t="s">
        <v>668</v>
      </c>
      <c r="N64" s="655"/>
      <c r="O64" s="655"/>
      <c r="P64" s="655"/>
      <c r="Q64" s="655"/>
      <c r="R64" s="655"/>
      <c r="S64" s="655"/>
      <c r="T64" s="655"/>
      <c r="U64" s="98"/>
      <c r="V64" s="244"/>
      <c r="W64" s="128"/>
      <c r="X64" s="244"/>
      <c r="Y64" s="244"/>
      <c r="Z64" s="244"/>
      <c r="AA64" s="244"/>
      <c r="AB64" s="244"/>
      <c r="AC64" s="244"/>
      <c r="AD64" s="244"/>
      <c r="AE64" s="244"/>
      <c r="AF64" s="244"/>
      <c r="AG64" s="244"/>
      <c r="AH64" s="106"/>
      <c r="AI64" s="106"/>
      <c r="AJ64" s="106"/>
      <c r="AK64" s="106"/>
      <c r="AL64" s="106"/>
      <c r="AM64" s="106"/>
      <c r="AN64" s="106"/>
      <c r="AO64" s="244"/>
      <c r="AP64" s="244"/>
      <c r="AQ64" s="244"/>
      <c r="AR64" s="244"/>
      <c r="AS64" s="244"/>
      <c r="AT64" s="244"/>
      <c r="AU64" s="244"/>
      <c r="AV64" s="244"/>
      <c r="AW64" s="244"/>
      <c r="AX64" s="244"/>
      <c r="AY64" s="244"/>
      <c r="AZ64" s="244"/>
      <c r="BA64" s="244"/>
      <c r="BB64" s="244"/>
      <c r="BC64" s="244"/>
      <c r="BD64" s="244"/>
      <c r="BE64" s="244"/>
      <c r="BF64" s="244"/>
      <c r="BG64" s="244"/>
      <c r="BH64" s="106"/>
      <c r="BI64" s="106"/>
      <c r="BJ64" s="106"/>
      <c r="BK64" s="106"/>
      <c r="BL64" s="106"/>
      <c r="BM64" s="106"/>
      <c r="BN64" s="106"/>
      <c r="BO64" s="106"/>
      <c r="BP64" s="106"/>
      <c r="BQ64" s="106"/>
      <c r="BR64" s="106"/>
      <c r="BS64" s="106"/>
      <c r="BT64" s="106"/>
      <c r="BU64" s="306"/>
      <c r="BV64" s="106"/>
      <c r="BW64" s="106"/>
      <c r="BX64" s="106"/>
      <c r="BY64" s="244"/>
      <c r="BZ64" s="244"/>
      <c r="CA64" s="244"/>
      <c r="CB64" s="106"/>
      <c r="CC64" s="106"/>
      <c r="CD64" s="106"/>
      <c r="CE64" s="106"/>
      <c r="CF64" s="106"/>
      <c r="CG64" s="106"/>
      <c r="CH64" s="106"/>
      <c r="CI64" s="106"/>
      <c r="CJ64" s="106"/>
      <c r="CK64" s="106"/>
      <c r="CL64" s="106"/>
      <c r="CM64" s="106"/>
      <c r="CN64" s="106"/>
      <c r="CO64" s="106"/>
      <c r="CP64" s="106"/>
      <c r="CQ64" s="106"/>
      <c r="CR64" s="106"/>
      <c r="CS64" s="106"/>
      <c r="CT64" s="106"/>
      <c r="CU64" s="106"/>
      <c r="CV64" s="106"/>
      <c r="CW64" s="106"/>
      <c r="CX64" s="106"/>
      <c r="CY64" s="106"/>
      <c r="CZ64" s="106"/>
      <c r="DA64" s="106"/>
      <c r="DB64" s="106"/>
      <c r="DC64" s="106"/>
      <c r="DD64" s="106"/>
      <c r="DE64" s="106"/>
      <c r="DF64" s="106"/>
      <c r="DG64" s="106"/>
      <c r="DH64" s="106"/>
      <c r="DI64" s="106"/>
      <c r="DJ64" s="106"/>
      <c r="DK64" s="106"/>
      <c r="DL64" s="106"/>
      <c r="DM64" s="106"/>
      <c r="DN64" s="106"/>
      <c r="DO64" s="106"/>
      <c r="DP64" s="106"/>
      <c r="DQ64" s="106"/>
      <c r="DR64" s="106"/>
      <c r="DS64" s="106"/>
      <c r="DT64" s="106"/>
      <c r="DU64" s="106"/>
      <c r="DV64" s="106"/>
      <c r="DW64" s="106"/>
      <c r="DX64" s="106"/>
      <c r="DY64" s="106"/>
      <c r="DZ64" s="106"/>
      <c r="EA64" s="106"/>
      <c r="EB64" s="106"/>
      <c r="EC64" s="106"/>
      <c r="ED64" s="106"/>
      <c r="EE64" s="106"/>
      <c r="EF64" s="106"/>
      <c r="EG64" s="106"/>
      <c r="EH64" s="106"/>
      <c r="EI64" s="106"/>
      <c r="EJ64" s="106"/>
      <c r="EK64" s="106"/>
      <c r="EL64" s="106"/>
      <c r="EM64" s="106"/>
      <c r="EN64" s="106"/>
      <c r="EO64" s="106"/>
      <c r="EP64" s="106"/>
      <c r="EQ64" s="106"/>
      <c r="ER64" s="106"/>
      <c r="ES64" s="106"/>
      <c r="ET64" s="244"/>
      <c r="EU64" s="244"/>
      <c r="EV64" s="244"/>
      <c r="EW64" s="244"/>
      <c r="EX64" s="244"/>
      <c r="EY64" s="244"/>
      <c r="EZ64" s="244"/>
      <c r="FA64" s="244"/>
      <c r="FB64" s="244"/>
      <c r="FC64" s="244"/>
      <c r="FD64" s="244"/>
      <c r="FE64" s="244"/>
      <c r="FF64" s="244"/>
      <c r="FG64" s="244"/>
      <c r="FH64" s="244"/>
      <c r="FI64" s="244"/>
      <c r="FJ64" s="244"/>
      <c r="FK64" s="244"/>
      <c r="FL64" s="244"/>
      <c r="FM64" s="244"/>
      <c r="FN64" s="244"/>
      <c r="FO64" s="244"/>
      <c r="FP64" s="244"/>
      <c r="FQ64" s="244"/>
      <c r="FR64" s="244"/>
      <c r="FS64" s="244"/>
      <c r="FT64" s="244"/>
      <c r="FU64" s="244"/>
      <c r="FV64" s="244"/>
      <c r="FW64" s="244"/>
      <c r="FX64" s="244"/>
      <c r="FY64" s="244"/>
      <c r="FZ64" s="244"/>
      <c r="GA64" s="244"/>
      <c r="GB64" s="244"/>
      <c r="GC64" s="244"/>
      <c r="GD64" s="244"/>
      <c r="GE64" s="244"/>
      <c r="GF64" s="244"/>
      <c r="GG64" s="244"/>
      <c r="GH64" s="244"/>
      <c r="GI64" s="244"/>
      <c r="GJ64" s="244"/>
      <c r="GK64" s="244"/>
      <c r="GL64" s="244"/>
      <c r="GM64" s="244"/>
      <c r="GN64" s="244"/>
      <c r="GO64" s="244"/>
      <c r="GP64" s="244"/>
      <c r="GQ64" s="244"/>
      <c r="GR64" s="244"/>
      <c r="GS64" s="244"/>
      <c r="GT64" s="244"/>
      <c r="GU64" s="244"/>
      <c r="GV64" s="244"/>
      <c r="GW64" s="244"/>
      <c r="GX64" s="244"/>
      <c r="GY64" s="244"/>
      <c r="GZ64" s="244"/>
      <c r="HA64" s="244"/>
      <c r="HB64" s="244"/>
      <c r="HC64" s="244"/>
      <c r="HD64" s="244"/>
      <c r="HE64" s="244"/>
    </row>
    <row r="65" spans="2:213" ht="31.5" customHeight="1">
      <c r="B65" s="102" t="s">
        <v>490</v>
      </c>
      <c r="C65" s="107"/>
      <c r="D65" s="107"/>
      <c r="E65" s="107"/>
      <c r="F65" s="107"/>
      <c r="G65" s="107"/>
      <c r="H65" s="107"/>
      <c r="I65" s="107"/>
      <c r="J65" s="107"/>
      <c r="K65" s="107"/>
      <c r="L65" s="105"/>
      <c r="M65" s="655"/>
      <c r="N65" s="655"/>
      <c r="O65" s="655"/>
      <c r="P65" s="655"/>
      <c r="Q65" s="655"/>
      <c r="R65" s="655"/>
      <c r="S65" s="655"/>
      <c r="T65" s="655"/>
      <c r="U65" s="98"/>
      <c r="V65" s="244"/>
      <c r="W65" s="128"/>
      <c r="X65" s="244"/>
      <c r="Y65" s="244"/>
      <c r="Z65" s="244"/>
      <c r="AA65" s="244"/>
      <c r="AB65" s="244"/>
      <c r="AC65" s="244"/>
      <c r="AD65" s="244"/>
      <c r="AE65" s="244"/>
      <c r="AF65" s="244"/>
      <c r="AG65" s="244"/>
      <c r="AH65" s="106"/>
      <c r="AI65" s="106"/>
      <c r="AJ65" s="106"/>
      <c r="AK65" s="106"/>
      <c r="AL65" s="106"/>
      <c r="AM65" s="106"/>
      <c r="AN65" s="106"/>
      <c r="AO65" s="244"/>
      <c r="AP65" s="244"/>
      <c r="AQ65" s="244"/>
      <c r="AR65" s="244"/>
      <c r="AS65" s="244"/>
      <c r="AT65" s="244"/>
      <c r="AU65" s="244"/>
      <c r="AV65" s="244"/>
      <c r="AW65" s="244"/>
      <c r="AX65" s="244"/>
      <c r="AY65" s="244"/>
      <c r="AZ65" s="244"/>
      <c r="BA65" s="244"/>
      <c r="BB65" s="244"/>
      <c r="BC65" s="244"/>
      <c r="BD65" s="244"/>
      <c r="BE65" s="244"/>
      <c r="BF65" s="244"/>
      <c r="BG65" s="245"/>
      <c r="BH65" s="306"/>
      <c r="BI65" s="306"/>
      <c r="BJ65" s="305"/>
      <c r="BK65" s="305"/>
      <c r="BL65" s="305"/>
      <c r="BM65" s="305"/>
      <c r="BN65" s="106"/>
      <c r="BO65" s="106"/>
      <c r="BP65" s="106"/>
      <c r="BQ65" s="106"/>
      <c r="BR65" s="106"/>
      <c r="BS65" s="126"/>
      <c r="BT65" s="126"/>
      <c r="BU65" s="127"/>
      <c r="BV65" s="126"/>
      <c r="BW65" s="126"/>
      <c r="BX65" s="126"/>
      <c r="BY65" s="126"/>
      <c r="BZ65" s="126"/>
      <c r="CA65" s="244"/>
      <c r="CB65" s="106"/>
      <c r="CC65" s="106"/>
      <c r="CD65" s="106"/>
      <c r="CE65" s="106"/>
      <c r="CF65" s="106"/>
      <c r="CG65" s="106"/>
      <c r="CH65" s="106"/>
      <c r="CI65" s="106"/>
      <c r="CJ65" s="106"/>
      <c r="CK65" s="106"/>
      <c r="CL65" s="106"/>
      <c r="CM65" s="106"/>
      <c r="CN65" s="106"/>
      <c r="CO65" s="106"/>
      <c r="CP65" s="106"/>
      <c r="CQ65" s="106"/>
      <c r="CR65" s="106"/>
      <c r="CS65" s="106"/>
      <c r="CT65" s="106"/>
      <c r="CU65" s="106"/>
      <c r="CV65" s="106"/>
      <c r="CW65" s="106"/>
      <c r="CX65" s="106"/>
      <c r="CY65" s="106"/>
      <c r="CZ65" s="106"/>
      <c r="DA65" s="106"/>
      <c r="DB65" s="106"/>
      <c r="DC65" s="106"/>
      <c r="DD65" s="106"/>
      <c r="DE65" s="106"/>
      <c r="DF65" s="106"/>
      <c r="DG65" s="106"/>
      <c r="DH65" s="106"/>
      <c r="DI65" s="106"/>
      <c r="DJ65" s="106"/>
      <c r="DK65" s="106"/>
      <c r="DL65" s="106"/>
      <c r="DM65" s="106"/>
      <c r="DN65" s="106"/>
      <c r="DO65" s="106"/>
      <c r="DP65" s="106"/>
      <c r="DQ65" s="106"/>
      <c r="DR65" s="106"/>
      <c r="DS65" s="106"/>
      <c r="DT65" s="106"/>
      <c r="DU65" s="106"/>
      <c r="DV65" s="106"/>
      <c r="DW65" s="106"/>
      <c r="DX65" s="106"/>
      <c r="DY65" s="106"/>
      <c r="DZ65" s="106"/>
      <c r="EA65" s="106"/>
      <c r="EB65" s="106"/>
      <c r="EC65" s="106"/>
      <c r="ED65" s="106"/>
      <c r="EE65" s="106"/>
      <c r="EF65" s="106"/>
      <c r="EG65" s="106"/>
      <c r="EH65" s="106"/>
      <c r="EI65" s="106"/>
      <c r="EJ65" s="106"/>
      <c r="EK65" s="106"/>
      <c r="EL65" s="106"/>
      <c r="EM65" s="106"/>
      <c r="EN65" s="106"/>
      <c r="EO65" s="106"/>
      <c r="EP65" s="106"/>
      <c r="EQ65" s="106"/>
      <c r="ER65" s="106"/>
      <c r="ES65" s="106"/>
      <c r="ET65" s="244"/>
      <c r="EU65" s="244"/>
      <c r="EV65" s="244"/>
      <c r="EW65" s="244"/>
      <c r="EX65" s="244"/>
      <c r="EY65" s="244"/>
      <c r="EZ65" s="244"/>
      <c r="FA65" s="244"/>
      <c r="FB65" s="244"/>
      <c r="FC65" s="244"/>
      <c r="FD65" s="244"/>
      <c r="FE65" s="244"/>
      <c r="FF65" s="244"/>
      <c r="FG65" s="244"/>
      <c r="FH65" s="244"/>
      <c r="FI65" s="244"/>
      <c r="FJ65" s="244"/>
      <c r="FK65" s="244"/>
      <c r="FL65" s="244"/>
      <c r="FM65" s="244"/>
      <c r="FN65" s="244"/>
      <c r="FO65" s="244"/>
      <c r="FP65" s="244"/>
      <c r="FQ65" s="244"/>
      <c r="FR65" s="244"/>
      <c r="FS65" s="244"/>
      <c r="FT65" s="244"/>
      <c r="FU65" s="244"/>
      <c r="FV65" s="244"/>
      <c r="FW65" s="244"/>
      <c r="FX65" s="244"/>
      <c r="FY65" s="244"/>
      <c r="FZ65" s="244"/>
      <c r="GA65" s="244"/>
      <c r="GB65" s="244"/>
      <c r="GC65" s="244"/>
      <c r="GD65" s="244"/>
      <c r="GE65" s="244"/>
      <c r="GF65" s="244"/>
      <c r="GG65" s="244"/>
      <c r="GH65" s="244"/>
      <c r="GI65" s="244"/>
      <c r="GJ65" s="244"/>
      <c r="GK65" s="244"/>
      <c r="GL65" s="244"/>
      <c r="GM65" s="244"/>
      <c r="GN65" s="244"/>
      <c r="GO65" s="244"/>
      <c r="GP65" s="244"/>
      <c r="GQ65" s="244"/>
      <c r="GR65" s="244"/>
      <c r="GS65" s="244"/>
      <c r="GT65" s="244"/>
      <c r="GU65" s="244"/>
      <c r="GV65" s="244"/>
      <c r="GW65" s="244"/>
      <c r="GX65" s="244"/>
      <c r="GY65" s="244"/>
      <c r="GZ65" s="244"/>
      <c r="HA65" s="244"/>
      <c r="HB65" s="244"/>
      <c r="HC65" s="244"/>
      <c r="HD65" s="244"/>
      <c r="HE65" s="244"/>
    </row>
    <row r="66" spans="2:213" ht="18" customHeight="1">
      <c r="B66" s="104"/>
      <c r="C66" s="107"/>
      <c r="D66" s="107"/>
      <c r="E66" s="107"/>
      <c r="F66" s="107"/>
      <c r="G66" s="107"/>
      <c r="H66" s="107"/>
      <c r="I66" s="107"/>
      <c r="J66" s="107"/>
      <c r="K66" s="107"/>
      <c r="L66" s="105"/>
      <c r="M66" s="105"/>
      <c r="N66" s="105"/>
      <c r="O66" s="105"/>
      <c r="P66" s="105"/>
      <c r="Q66" s="105"/>
      <c r="R66" s="105"/>
      <c r="S66" s="105"/>
      <c r="T66" s="105"/>
      <c r="U66" s="98"/>
      <c r="V66" s="244"/>
      <c r="W66" s="128"/>
      <c r="X66" s="244"/>
      <c r="Y66" s="244"/>
      <c r="Z66" s="244"/>
      <c r="AA66" s="244"/>
      <c r="AB66" s="244"/>
      <c r="AC66" s="244"/>
      <c r="AD66" s="244"/>
      <c r="AE66" s="244"/>
      <c r="AF66" s="244"/>
      <c r="AG66" s="244"/>
      <c r="AH66" s="106"/>
      <c r="AI66" s="106"/>
      <c r="AJ66" s="106"/>
      <c r="AK66" s="106"/>
      <c r="AL66" s="106"/>
      <c r="AM66" s="106"/>
      <c r="AN66" s="106"/>
      <c r="AO66" s="244"/>
      <c r="AP66" s="244"/>
      <c r="AQ66" s="244"/>
      <c r="AR66" s="244"/>
      <c r="AS66" s="244"/>
      <c r="AT66" s="244"/>
      <c r="AU66" s="244"/>
      <c r="AV66" s="244"/>
      <c r="AW66" s="244"/>
      <c r="AX66" s="244"/>
      <c r="AY66" s="244"/>
      <c r="AZ66" s="244"/>
      <c r="BA66" s="244"/>
      <c r="BB66" s="244"/>
      <c r="BC66" s="244"/>
      <c r="BD66" s="244"/>
      <c r="BE66" s="244"/>
      <c r="BF66" s="244"/>
      <c r="BG66" s="245"/>
      <c r="BH66" s="306"/>
      <c r="BI66" s="306"/>
      <c r="BJ66" s="305"/>
      <c r="BK66" s="305"/>
      <c r="BL66" s="305"/>
      <c r="BM66" s="305"/>
      <c r="BN66" s="106"/>
      <c r="BO66" s="106"/>
      <c r="BP66" s="106"/>
      <c r="BQ66" s="106"/>
      <c r="BR66" s="106"/>
      <c r="BS66" s="126"/>
      <c r="BT66" s="126"/>
      <c r="BU66" s="127"/>
      <c r="BV66" s="126"/>
      <c r="BW66" s="126"/>
      <c r="BX66" s="126"/>
      <c r="BY66" s="126"/>
      <c r="BZ66" s="126"/>
      <c r="CA66" s="244"/>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244"/>
      <c r="EU66" s="244"/>
      <c r="EV66" s="244"/>
      <c r="EW66" s="244"/>
      <c r="EX66" s="244"/>
      <c r="EY66" s="244"/>
      <c r="EZ66" s="244"/>
      <c r="FA66" s="244"/>
      <c r="FB66" s="244"/>
      <c r="FC66" s="244"/>
      <c r="FD66" s="244"/>
      <c r="FE66" s="244"/>
      <c r="FF66" s="244"/>
      <c r="FG66" s="244"/>
      <c r="FH66" s="244"/>
      <c r="FI66" s="244"/>
      <c r="FJ66" s="244"/>
      <c r="FK66" s="244"/>
      <c r="FL66" s="244"/>
      <c r="FM66" s="244"/>
      <c r="FN66" s="244"/>
      <c r="FO66" s="244"/>
      <c r="FP66" s="244"/>
      <c r="FQ66" s="244"/>
      <c r="FR66" s="244"/>
      <c r="FS66" s="244"/>
      <c r="FT66" s="244"/>
      <c r="FU66" s="244"/>
      <c r="FV66" s="244"/>
      <c r="FW66" s="244"/>
      <c r="FX66" s="244"/>
      <c r="FY66" s="244"/>
      <c r="FZ66" s="244"/>
      <c r="GA66" s="244"/>
      <c r="GB66" s="244"/>
      <c r="GC66" s="244"/>
      <c r="GD66" s="244"/>
      <c r="GE66" s="244"/>
      <c r="GF66" s="244"/>
      <c r="GG66" s="244"/>
      <c r="GH66" s="244"/>
      <c r="GI66" s="244"/>
      <c r="GJ66" s="244"/>
      <c r="GK66" s="244"/>
      <c r="GL66" s="244"/>
      <c r="GM66" s="244"/>
      <c r="GN66" s="244"/>
      <c r="GO66" s="244"/>
      <c r="GP66" s="244"/>
      <c r="GQ66" s="244"/>
      <c r="GR66" s="244"/>
      <c r="GS66" s="244"/>
      <c r="GT66" s="244"/>
      <c r="GU66" s="244"/>
      <c r="GV66" s="244"/>
      <c r="GW66" s="244"/>
      <c r="GX66" s="244"/>
      <c r="GY66" s="244"/>
      <c r="GZ66" s="244"/>
      <c r="HA66" s="244"/>
      <c r="HB66" s="244"/>
      <c r="HC66" s="244"/>
      <c r="HD66" s="244"/>
      <c r="HE66" s="244"/>
    </row>
    <row r="67" spans="2:213" ht="18" customHeight="1">
      <c r="B67" s="104"/>
      <c r="C67" s="107"/>
      <c r="D67" s="107"/>
      <c r="E67" s="107"/>
      <c r="F67" s="107"/>
      <c r="G67" s="107"/>
      <c r="H67" s="107"/>
      <c r="I67" s="107"/>
      <c r="J67" s="107"/>
      <c r="K67" s="107"/>
      <c r="L67" s="105"/>
      <c r="M67" s="105"/>
      <c r="N67" s="105"/>
      <c r="O67" s="105"/>
      <c r="P67" s="105"/>
      <c r="Q67" s="105"/>
      <c r="R67" s="105"/>
      <c r="S67" s="105"/>
      <c r="T67" s="105"/>
      <c r="U67" s="98"/>
      <c r="V67" s="244"/>
      <c r="W67" s="128"/>
      <c r="X67" s="244"/>
      <c r="Y67" s="244"/>
      <c r="Z67" s="244"/>
      <c r="AA67" s="244"/>
      <c r="AB67" s="244"/>
      <c r="AC67" s="244"/>
      <c r="AD67" s="244"/>
      <c r="AE67" s="244"/>
      <c r="AF67" s="244"/>
      <c r="AG67" s="244"/>
      <c r="AH67" s="106"/>
      <c r="AI67" s="106"/>
      <c r="AJ67" s="106"/>
      <c r="AK67" s="106"/>
      <c r="AL67" s="106"/>
      <c r="AM67" s="106"/>
      <c r="AN67" s="106"/>
      <c r="AO67" s="244"/>
      <c r="AP67" s="244"/>
      <c r="AQ67" s="244"/>
      <c r="AR67" s="244"/>
      <c r="AS67" s="244"/>
      <c r="AT67" s="244"/>
      <c r="AU67" s="244"/>
      <c r="AV67" s="244"/>
      <c r="AW67" s="244"/>
      <c r="AX67" s="244"/>
      <c r="AY67" s="244"/>
      <c r="AZ67" s="244"/>
      <c r="BA67" s="244"/>
      <c r="BB67" s="244"/>
      <c r="BC67" s="244"/>
      <c r="BD67" s="244"/>
      <c r="BE67" s="244"/>
      <c r="BF67" s="244"/>
      <c r="BG67" s="245"/>
      <c r="BH67" s="306"/>
      <c r="BI67" s="306"/>
      <c r="BJ67" s="305"/>
      <c r="BK67" s="305"/>
      <c r="BL67" s="305"/>
      <c r="BM67" s="305"/>
      <c r="BN67" s="106"/>
      <c r="BO67" s="106"/>
      <c r="BP67" s="106"/>
      <c r="BQ67" s="106"/>
      <c r="BR67" s="106"/>
      <c r="BS67" s="126"/>
      <c r="BT67" s="126"/>
      <c r="BU67" s="127"/>
      <c r="BV67" s="126"/>
      <c r="BW67" s="126"/>
      <c r="BX67" s="126"/>
      <c r="BY67" s="126"/>
      <c r="BZ67" s="126"/>
      <c r="CA67" s="244"/>
      <c r="CB67" s="106"/>
      <c r="CC67" s="106"/>
      <c r="CD67" s="106"/>
      <c r="CE67" s="106"/>
      <c r="CF67" s="106"/>
      <c r="CG67" s="106"/>
      <c r="CH67" s="106"/>
      <c r="CI67" s="106"/>
      <c r="CJ67" s="106"/>
      <c r="CK67" s="106"/>
      <c r="CL67" s="106"/>
      <c r="CM67" s="106"/>
      <c r="CN67" s="106"/>
      <c r="CO67" s="106"/>
      <c r="CP67" s="106"/>
      <c r="CQ67" s="106"/>
      <c r="CR67" s="106"/>
      <c r="CS67" s="106"/>
      <c r="CT67" s="106"/>
      <c r="CU67" s="106"/>
      <c r="CV67" s="106"/>
      <c r="CW67" s="106"/>
      <c r="CX67" s="106"/>
      <c r="CY67" s="106"/>
      <c r="CZ67" s="106"/>
      <c r="DA67" s="106"/>
      <c r="DB67" s="106"/>
      <c r="DC67" s="106"/>
      <c r="DD67" s="106"/>
      <c r="DE67" s="106"/>
      <c r="DF67" s="106"/>
      <c r="DG67" s="106"/>
      <c r="DH67" s="106"/>
      <c r="DI67" s="106"/>
      <c r="DJ67" s="106"/>
      <c r="DK67" s="106"/>
      <c r="DL67" s="106"/>
      <c r="DM67" s="106"/>
      <c r="DN67" s="106"/>
      <c r="DO67" s="106"/>
      <c r="DP67" s="106"/>
      <c r="DQ67" s="106"/>
      <c r="DR67" s="106"/>
      <c r="DS67" s="106"/>
      <c r="DT67" s="106"/>
      <c r="DU67" s="106"/>
      <c r="DV67" s="106"/>
      <c r="DW67" s="106"/>
      <c r="DX67" s="106"/>
      <c r="DY67" s="106"/>
      <c r="DZ67" s="106"/>
      <c r="EA67" s="106"/>
      <c r="EB67" s="106"/>
      <c r="EC67" s="106"/>
      <c r="ED67" s="106"/>
      <c r="EE67" s="106"/>
      <c r="EF67" s="106"/>
      <c r="EG67" s="106"/>
      <c r="EH67" s="106"/>
      <c r="EI67" s="106"/>
      <c r="EJ67" s="106"/>
      <c r="EK67" s="106"/>
      <c r="EL67" s="106"/>
      <c r="EM67" s="106"/>
      <c r="EN67" s="106"/>
      <c r="EO67" s="106"/>
      <c r="EP67" s="106"/>
      <c r="EQ67" s="106"/>
      <c r="ER67" s="106"/>
      <c r="ES67" s="106"/>
      <c r="ET67" s="244"/>
      <c r="EU67" s="244"/>
      <c r="EV67" s="244"/>
      <c r="EW67" s="244"/>
      <c r="EX67" s="244"/>
      <c r="EY67" s="244"/>
      <c r="EZ67" s="244"/>
      <c r="FA67" s="244"/>
      <c r="FB67" s="244"/>
      <c r="FC67" s="244"/>
      <c r="FD67" s="244"/>
      <c r="FE67" s="244"/>
      <c r="FF67" s="244"/>
      <c r="FG67" s="244"/>
      <c r="FH67" s="244"/>
      <c r="FI67" s="244"/>
      <c r="FJ67" s="244"/>
      <c r="FK67" s="244"/>
      <c r="FL67" s="244"/>
      <c r="FM67" s="244"/>
      <c r="FN67" s="244"/>
      <c r="FO67" s="244"/>
      <c r="FP67" s="244"/>
      <c r="FQ67" s="244"/>
      <c r="FR67" s="244"/>
      <c r="FS67" s="244"/>
      <c r="FT67" s="244"/>
      <c r="FU67" s="244"/>
      <c r="FV67" s="244"/>
      <c r="FW67" s="244"/>
      <c r="FX67" s="244"/>
      <c r="FY67" s="244"/>
      <c r="FZ67" s="244"/>
      <c r="GA67" s="244"/>
      <c r="GB67" s="244"/>
      <c r="GC67" s="244"/>
      <c r="GD67" s="244"/>
      <c r="GE67" s="244"/>
      <c r="GF67" s="244"/>
      <c r="GG67" s="244"/>
      <c r="GH67" s="244"/>
      <c r="GI67" s="244"/>
      <c r="GJ67" s="244"/>
      <c r="GK67" s="244"/>
      <c r="GL67" s="244"/>
      <c r="GM67" s="244"/>
      <c r="GN67" s="244"/>
      <c r="GO67" s="244"/>
      <c r="GP67" s="244"/>
      <c r="GQ67" s="244"/>
      <c r="GR67" s="244"/>
      <c r="GS67" s="244"/>
      <c r="GT67" s="244"/>
      <c r="GU67" s="244"/>
      <c r="GV67" s="244"/>
      <c r="GW67" s="244"/>
      <c r="GX67" s="244"/>
      <c r="GY67" s="244"/>
      <c r="GZ67" s="244"/>
      <c r="HA67" s="244"/>
      <c r="HB67" s="244"/>
      <c r="HC67" s="244"/>
      <c r="HD67" s="244"/>
      <c r="HE67" s="244"/>
    </row>
    <row r="68" spans="2:213" ht="18" customHeight="1">
      <c r="B68" s="104"/>
      <c r="C68" s="107"/>
      <c r="D68" s="107"/>
      <c r="E68" s="107"/>
      <c r="F68" s="107"/>
      <c r="G68" s="107"/>
      <c r="H68" s="107"/>
      <c r="I68" s="107"/>
      <c r="J68" s="107"/>
      <c r="K68" s="107"/>
      <c r="L68" s="105"/>
      <c r="M68" s="105"/>
      <c r="N68" s="105"/>
      <c r="O68" s="105"/>
      <c r="P68" s="105"/>
      <c r="Q68" s="105"/>
      <c r="R68" s="105"/>
      <c r="S68" s="105"/>
      <c r="T68" s="105"/>
      <c r="U68" s="98"/>
      <c r="V68" s="244"/>
      <c r="W68" s="128"/>
      <c r="X68" s="244"/>
      <c r="Y68" s="244"/>
      <c r="Z68" s="244"/>
      <c r="AA68" s="244"/>
      <c r="AB68" s="244"/>
      <c r="AC68" s="244"/>
      <c r="AD68" s="244"/>
      <c r="AE68" s="244"/>
      <c r="AF68" s="244"/>
      <c r="AG68" s="244"/>
      <c r="AH68" s="106"/>
      <c r="AI68" s="106"/>
      <c r="AJ68" s="106"/>
      <c r="AK68" s="106"/>
      <c r="AL68" s="106"/>
      <c r="AM68" s="106"/>
      <c r="AN68" s="106"/>
      <c r="AO68" s="244"/>
      <c r="AP68" s="244"/>
      <c r="AQ68" s="244"/>
      <c r="AR68" s="244"/>
      <c r="AS68" s="244"/>
      <c r="AT68" s="244"/>
      <c r="AU68" s="244"/>
      <c r="AV68" s="244"/>
      <c r="AW68" s="244"/>
      <c r="AX68" s="244"/>
      <c r="AY68" s="244"/>
      <c r="AZ68" s="244"/>
      <c r="BA68" s="244"/>
      <c r="BB68" s="244"/>
      <c r="BC68" s="244"/>
      <c r="BD68" s="244"/>
      <c r="BE68" s="244"/>
      <c r="BF68" s="244"/>
      <c r="BG68" s="245"/>
      <c r="BH68" s="306"/>
      <c r="BI68" s="306"/>
      <c r="BJ68" s="305"/>
      <c r="BK68" s="305"/>
      <c r="BL68" s="305"/>
      <c r="BM68" s="305"/>
      <c r="BN68" s="106"/>
      <c r="BO68" s="106"/>
      <c r="BP68" s="106"/>
      <c r="BQ68" s="106"/>
      <c r="BR68" s="106"/>
      <c r="BS68" s="126"/>
      <c r="BT68" s="126"/>
      <c r="BU68" s="127"/>
      <c r="BV68" s="126"/>
      <c r="BW68" s="126"/>
      <c r="BX68" s="126"/>
      <c r="BY68" s="126"/>
      <c r="BZ68" s="126"/>
      <c r="CA68" s="244"/>
      <c r="CB68" s="106"/>
      <c r="CC68" s="106"/>
      <c r="CD68" s="106"/>
      <c r="CE68" s="106"/>
      <c r="CF68" s="106"/>
      <c r="CG68" s="106"/>
      <c r="CH68" s="106"/>
      <c r="CI68" s="106"/>
      <c r="CJ68" s="106"/>
      <c r="CK68" s="106"/>
      <c r="CL68" s="106"/>
      <c r="CM68" s="106"/>
      <c r="CN68" s="106"/>
      <c r="CO68" s="106"/>
      <c r="CP68" s="106"/>
      <c r="CQ68" s="106"/>
      <c r="CR68" s="106"/>
      <c r="CS68" s="106"/>
      <c r="CT68" s="106"/>
      <c r="CU68" s="106"/>
      <c r="CV68" s="106"/>
      <c r="CW68" s="106"/>
      <c r="CX68" s="106"/>
      <c r="CY68" s="106"/>
      <c r="CZ68" s="106"/>
      <c r="DA68" s="106"/>
      <c r="DB68" s="106"/>
      <c r="DC68" s="106"/>
      <c r="DD68" s="106"/>
      <c r="DE68" s="106"/>
      <c r="DF68" s="106"/>
      <c r="DG68" s="106"/>
      <c r="DH68" s="106"/>
      <c r="DI68" s="106"/>
      <c r="DJ68" s="106"/>
      <c r="DK68" s="106"/>
      <c r="DL68" s="106"/>
      <c r="DM68" s="106"/>
      <c r="DN68" s="106"/>
      <c r="DO68" s="106"/>
      <c r="DP68" s="106"/>
      <c r="DQ68" s="106"/>
      <c r="DR68" s="106"/>
      <c r="DS68" s="106"/>
      <c r="DT68" s="106"/>
      <c r="DU68" s="106"/>
      <c r="DV68" s="106"/>
      <c r="DW68" s="106"/>
      <c r="DX68" s="106"/>
      <c r="DY68" s="106"/>
      <c r="DZ68" s="106"/>
      <c r="EA68" s="106"/>
      <c r="EB68" s="106"/>
      <c r="EC68" s="106"/>
      <c r="ED68" s="106"/>
      <c r="EE68" s="106"/>
      <c r="EF68" s="106"/>
      <c r="EG68" s="106"/>
      <c r="EH68" s="106"/>
      <c r="EI68" s="106"/>
      <c r="EJ68" s="106"/>
      <c r="EK68" s="106"/>
      <c r="EL68" s="106"/>
      <c r="EM68" s="106"/>
      <c r="EN68" s="106"/>
      <c r="EO68" s="106"/>
      <c r="EP68" s="106"/>
      <c r="EQ68" s="106"/>
      <c r="ER68" s="106"/>
      <c r="ES68" s="106"/>
      <c r="ET68" s="244"/>
      <c r="EU68" s="244"/>
      <c r="EV68" s="244"/>
      <c r="EW68" s="244"/>
      <c r="EX68" s="244"/>
      <c r="EY68" s="244"/>
      <c r="EZ68" s="244"/>
      <c r="FA68" s="244"/>
      <c r="FB68" s="244"/>
      <c r="FC68" s="244"/>
      <c r="FD68" s="244"/>
      <c r="FE68" s="244"/>
      <c r="FF68" s="244"/>
      <c r="FG68" s="244"/>
      <c r="FH68" s="244"/>
      <c r="FI68" s="244"/>
      <c r="FJ68" s="244"/>
      <c r="FK68" s="244"/>
      <c r="FL68" s="244"/>
      <c r="FM68" s="244"/>
      <c r="FN68" s="244"/>
      <c r="FO68" s="244"/>
      <c r="FP68" s="244"/>
      <c r="FQ68" s="244"/>
      <c r="FR68" s="244"/>
      <c r="FS68" s="244"/>
      <c r="FT68" s="244"/>
      <c r="FU68" s="244"/>
      <c r="FV68" s="244"/>
      <c r="FW68" s="244"/>
      <c r="FX68" s="244"/>
      <c r="FY68" s="244"/>
      <c r="FZ68" s="244"/>
      <c r="GA68" s="244"/>
      <c r="GB68" s="244"/>
      <c r="GC68" s="244"/>
      <c r="GD68" s="244"/>
      <c r="GE68" s="244"/>
      <c r="GF68" s="244"/>
      <c r="GG68" s="244"/>
      <c r="GH68" s="244"/>
      <c r="GI68" s="244"/>
      <c r="GJ68" s="244"/>
      <c r="GK68" s="244"/>
      <c r="GL68" s="244"/>
      <c r="GM68" s="244"/>
      <c r="GN68" s="244"/>
      <c r="GO68" s="244"/>
      <c r="GP68" s="244"/>
      <c r="GQ68" s="244"/>
      <c r="GR68" s="244"/>
      <c r="GS68" s="244"/>
      <c r="GT68" s="244"/>
      <c r="GU68" s="244"/>
      <c r="GV68" s="244"/>
      <c r="GW68" s="244"/>
      <c r="GX68" s="244"/>
      <c r="GY68" s="244"/>
      <c r="GZ68" s="244"/>
      <c r="HA68" s="244"/>
      <c r="HB68" s="244"/>
      <c r="HC68" s="244"/>
      <c r="HD68" s="244"/>
      <c r="HE68" s="244"/>
    </row>
    <row r="69" spans="2:213" ht="18" customHeight="1">
      <c r="B69" s="104"/>
      <c r="C69" s="107"/>
      <c r="D69" s="107"/>
      <c r="E69" s="107"/>
      <c r="F69" s="107"/>
      <c r="G69" s="107"/>
      <c r="H69" s="107"/>
      <c r="I69" s="107"/>
      <c r="J69" s="110"/>
      <c r="K69" s="107"/>
      <c r="L69" s="105"/>
      <c r="M69" s="105"/>
      <c r="N69" s="105"/>
      <c r="O69" s="105"/>
      <c r="P69" s="105"/>
      <c r="Q69" s="105"/>
      <c r="R69" s="128"/>
      <c r="S69" s="128"/>
      <c r="T69" s="128"/>
      <c r="U69" s="305"/>
      <c r="V69" s="106"/>
      <c r="W69" s="288"/>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306"/>
      <c r="BH69" s="306"/>
      <c r="BI69" s="306"/>
      <c r="BJ69" s="305"/>
      <c r="BK69" s="305"/>
      <c r="BL69" s="305"/>
      <c r="BM69" s="305"/>
      <c r="BN69" s="106"/>
      <c r="BO69" s="106"/>
      <c r="BP69" s="106"/>
      <c r="BQ69" s="106"/>
      <c r="BR69" s="106"/>
      <c r="BS69" s="126"/>
      <c r="BT69" s="126"/>
      <c r="BU69" s="127"/>
      <c r="BV69" s="126"/>
      <c r="BW69" s="126"/>
      <c r="BX69" s="126"/>
      <c r="BY69" s="126"/>
      <c r="BZ69" s="126"/>
      <c r="CA69" s="106"/>
      <c r="CB69" s="106"/>
      <c r="CC69" s="106"/>
      <c r="CD69" s="106"/>
      <c r="CE69" s="106"/>
      <c r="CF69" s="106"/>
      <c r="CG69" s="106"/>
      <c r="CH69" s="106"/>
      <c r="CI69" s="106"/>
      <c r="CJ69" s="106"/>
      <c r="CK69" s="106"/>
      <c r="CL69" s="106"/>
      <c r="CM69" s="106"/>
      <c r="CN69" s="106"/>
      <c r="CO69" s="106"/>
      <c r="CP69" s="106"/>
      <c r="CQ69" s="106"/>
      <c r="CR69" s="106"/>
      <c r="CS69" s="106"/>
      <c r="CT69" s="106"/>
      <c r="CU69" s="106"/>
      <c r="CV69" s="106"/>
      <c r="CW69" s="106"/>
      <c r="CX69" s="106"/>
      <c r="CY69" s="106"/>
      <c r="CZ69" s="106"/>
      <c r="DA69" s="106"/>
      <c r="DB69" s="106"/>
      <c r="DC69" s="106"/>
      <c r="DD69" s="106"/>
      <c r="DE69" s="106"/>
      <c r="DF69" s="106"/>
      <c r="DG69" s="106"/>
      <c r="DH69" s="106"/>
      <c r="DI69" s="106"/>
      <c r="DJ69" s="106"/>
      <c r="DK69" s="106"/>
      <c r="DL69" s="106"/>
      <c r="DM69" s="106"/>
      <c r="DN69" s="106"/>
      <c r="DO69" s="106"/>
      <c r="DP69" s="106"/>
      <c r="DQ69" s="106"/>
      <c r="DR69" s="106"/>
      <c r="DS69" s="106"/>
      <c r="DT69" s="106"/>
      <c r="DU69" s="106"/>
      <c r="DV69" s="106"/>
      <c r="DW69" s="106"/>
      <c r="DX69" s="106"/>
      <c r="DY69" s="106"/>
      <c r="DZ69" s="106"/>
      <c r="EA69" s="106"/>
      <c r="EB69" s="106"/>
      <c r="EC69" s="106"/>
      <c r="ED69" s="106"/>
      <c r="EE69" s="106"/>
      <c r="EF69" s="106"/>
      <c r="EG69" s="106"/>
      <c r="EH69" s="106"/>
      <c r="EI69" s="106"/>
      <c r="EJ69" s="106"/>
      <c r="EK69" s="106"/>
      <c r="EL69" s="106"/>
      <c r="EM69" s="106"/>
      <c r="EN69" s="106"/>
      <c r="EO69" s="106"/>
      <c r="EP69" s="106"/>
      <c r="EQ69" s="106"/>
      <c r="ER69" s="106"/>
      <c r="ES69" s="106"/>
      <c r="ET69" s="102"/>
      <c r="EU69" s="102"/>
      <c r="EV69" s="102"/>
      <c r="EW69" s="102"/>
      <c r="EX69" s="102"/>
      <c r="EY69" s="102"/>
      <c r="EZ69" s="102"/>
      <c r="FA69" s="102"/>
      <c r="FB69" s="102"/>
      <c r="FC69" s="102"/>
      <c r="FD69" s="102"/>
      <c r="FE69" s="102"/>
      <c r="FF69" s="102"/>
      <c r="FG69" s="102"/>
      <c r="FH69" s="102"/>
      <c r="FI69" s="102"/>
      <c r="FJ69" s="101"/>
      <c r="FK69" s="101"/>
      <c r="FL69" s="101"/>
      <c r="FM69" s="101"/>
      <c r="FN69" s="101"/>
      <c r="FO69" s="101"/>
      <c r="FP69" s="101"/>
      <c r="FQ69" s="101"/>
      <c r="FR69" s="101"/>
      <c r="FS69" s="101"/>
      <c r="FT69" s="101"/>
      <c r="FU69" s="101"/>
      <c r="FV69" s="101"/>
      <c r="FW69" s="101"/>
      <c r="FX69" s="101"/>
      <c r="FY69" s="101"/>
      <c r="FZ69" s="101"/>
      <c r="GA69" s="101"/>
      <c r="GB69" s="101"/>
      <c r="GC69" s="101"/>
      <c r="GD69" s="101"/>
      <c r="GE69" s="101"/>
      <c r="GF69" s="101"/>
      <c r="GG69" s="101"/>
      <c r="GH69" s="101"/>
      <c r="GI69" s="101"/>
      <c r="GJ69" s="101"/>
      <c r="GK69" s="101"/>
      <c r="GL69" s="101"/>
      <c r="GM69" s="101"/>
      <c r="GN69" s="101"/>
      <c r="GO69" s="101"/>
      <c r="GP69" s="101"/>
      <c r="GQ69" s="101"/>
      <c r="GR69" s="101"/>
      <c r="GS69" s="101"/>
      <c r="GT69" s="101"/>
      <c r="GU69" s="101"/>
      <c r="GV69" s="101"/>
      <c r="GW69" s="101"/>
      <c r="GX69" s="101"/>
      <c r="GY69" s="101"/>
      <c r="GZ69" s="101"/>
      <c r="HA69" s="101"/>
      <c r="HB69" s="101"/>
      <c r="HC69" s="101"/>
      <c r="HD69" s="101"/>
      <c r="HE69" s="101"/>
    </row>
    <row r="70" spans="2:213" ht="18" customHeight="1">
      <c r="B70" s="104"/>
      <c r="C70" s="107"/>
      <c r="D70" s="107"/>
      <c r="E70" s="107"/>
      <c r="F70" s="107"/>
      <c r="G70" s="107"/>
      <c r="H70" s="107"/>
      <c r="I70" s="107"/>
      <c r="J70" s="107"/>
      <c r="K70" s="107"/>
      <c r="L70" s="105"/>
      <c r="M70" s="105"/>
      <c r="N70" s="105"/>
      <c r="O70" s="105"/>
      <c r="P70" s="105"/>
      <c r="Q70" s="105"/>
      <c r="R70" s="105"/>
      <c r="S70" s="105"/>
      <c r="T70" s="105"/>
      <c r="U70" s="305"/>
      <c r="V70" s="106"/>
      <c r="W70" s="288"/>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306"/>
      <c r="BH70" s="306"/>
      <c r="BI70" s="306"/>
      <c r="BJ70" s="305"/>
      <c r="BK70" s="305"/>
      <c r="BL70" s="305"/>
      <c r="BM70" s="305"/>
      <c r="BN70" s="106"/>
      <c r="BO70" s="106"/>
      <c r="BP70" s="106"/>
      <c r="BQ70" s="106"/>
      <c r="BR70" s="106"/>
      <c r="BS70" s="126"/>
      <c r="BT70" s="126"/>
      <c r="BU70" s="127"/>
      <c r="BV70" s="126"/>
      <c r="BW70" s="126"/>
      <c r="BX70" s="126"/>
      <c r="BY70" s="126"/>
      <c r="BZ70" s="126"/>
      <c r="CA70" s="106"/>
      <c r="CB70" s="106"/>
      <c r="CC70" s="106"/>
      <c r="CD70" s="106"/>
      <c r="CE70" s="106"/>
      <c r="CF70" s="106"/>
      <c r="CG70" s="106"/>
      <c r="CH70" s="106"/>
      <c r="CI70" s="106"/>
      <c r="CJ70" s="106"/>
      <c r="CK70" s="106"/>
      <c r="CL70" s="106"/>
      <c r="CM70" s="106"/>
      <c r="CN70" s="106"/>
      <c r="CO70" s="106"/>
      <c r="CP70" s="106"/>
      <c r="CQ70" s="106"/>
      <c r="CR70" s="106"/>
      <c r="CS70" s="106"/>
      <c r="CT70" s="106"/>
      <c r="CU70" s="106"/>
      <c r="CV70" s="106"/>
      <c r="CW70" s="106"/>
      <c r="CX70" s="106"/>
      <c r="CY70" s="106"/>
      <c r="CZ70" s="106"/>
      <c r="DA70" s="106"/>
      <c r="DB70" s="106"/>
      <c r="DC70" s="106"/>
      <c r="DD70" s="106"/>
      <c r="DE70" s="106"/>
      <c r="DF70" s="106"/>
      <c r="DG70" s="106"/>
      <c r="DH70" s="106"/>
      <c r="DI70" s="106"/>
      <c r="DJ70" s="106"/>
      <c r="DK70" s="106"/>
      <c r="DL70" s="106"/>
      <c r="DM70" s="106"/>
      <c r="DN70" s="106"/>
      <c r="DO70" s="106"/>
      <c r="DP70" s="106"/>
      <c r="DQ70" s="106"/>
      <c r="DR70" s="106"/>
      <c r="DS70" s="106"/>
      <c r="DT70" s="106"/>
      <c r="DU70" s="106"/>
      <c r="DV70" s="106"/>
      <c r="DW70" s="106"/>
      <c r="DX70" s="106"/>
      <c r="DY70" s="106"/>
      <c r="DZ70" s="106"/>
      <c r="EA70" s="106"/>
      <c r="EB70" s="106"/>
      <c r="EC70" s="106"/>
      <c r="ED70" s="106"/>
      <c r="EE70" s="106"/>
      <c r="EF70" s="106"/>
      <c r="EG70" s="106"/>
      <c r="EH70" s="106"/>
      <c r="EI70" s="106"/>
      <c r="EJ70" s="106"/>
      <c r="EK70" s="106"/>
      <c r="EL70" s="106"/>
      <c r="EM70" s="106"/>
      <c r="EN70" s="106"/>
      <c r="EO70" s="106"/>
      <c r="EP70" s="106"/>
      <c r="EQ70" s="106"/>
      <c r="ER70" s="106"/>
      <c r="ES70" s="106"/>
      <c r="ET70" s="102"/>
      <c r="EU70" s="102"/>
      <c r="EV70" s="102"/>
      <c r="EW70" s="102"/>
      <c r="EX70" s="102"/>
      <c r="EY70" s="102"/>
      <c r="EZ70" s="102"/>
      <c r="FA70" s="102"/>
      <c r="FB70" s="102"/>
      <c r="FC70" s="102"/>
      <c r="FD70" s="102"/>
      <c r="FE70" s="102"/>
      <c r="FF70" s="102"/>
      <c r="FG70" s="102"/>
      <c r="FH70" s="102"/>
      <c r="FI70" s="102"/>
      <c r="FJ70" s="101"/>
      <c r="FK70" s="101"/>
      <c r="FL70" s="101"/>
      <c r="FM70" s="101"/>
      <c r="FN70" s="101"/>
      <c r="FO70" s="101"/>
      <c r="FP70" s="101"/>
      <c r="FQ70" s="101"/>
      <c r="FR70" s="101"/>
      <c r="FS70" s="101"/>
      <c r="FT70" s="101"/>
      <c r="FU70" s="101"/>
      <c r="FV70" s="101"/>
      <c r="FW70" s="101"/>
      <c r="FX70" s="101"/>
      <c r="FY70" s="101"/>
      <c r="FZ70" s="101"/>
      <c r="GA70" s="101"/>
      <c r="GB70" s="101"/>
      <c r="GC70" s="101"/>
      <c r="GD70" s="101"/>
      <c r="GE70" s="101"/>
      <c r="GF70" s="101"/>
      <c r="GG70" s="101"/>
      <c r="GH70" s="101"/>
      <c r="GI70" s="101"/>
      <c r="GJ70" s="101"/>
      <c r="GK70" s="101"/>
      <c r="GL70" s="101"/>
      <c r="GM70" s="101"/>
      <c r="GN70" s="101"/>
      <c r="GO70" s="101"/>
      <c r="GP70" s="101"/>
      <c r="GQ70" s="101"/>
      <c r="GR70" s="101"/>
      <c r="GS70" s="101"/>
      <c r="GT70" s="101"/>
      <c r="GU70" s="101"/>
      <c r="GV70" s="101"/>
      <c r="GW70" s="101"/>
      <c r="GX70" s="101"/>
      <c r="GY70" s="101"/>
      <c r="GZ70" s="101"/>
      <c r="HA70" s="101"/>
      <c r="HB70" s="101"/>
      <c r="HC70" s="101"/>
      <c r="HD70" s="101"/>
      <c r="HE70" s="101"/>
    </row>
    <row r="71" spans="2:213">
      <c r="B71" s="104"/>
      <c r="C71" s="107"/>
      <c r="D71" s="107"/>
      <c r="E71" s="107"/>
      <c r="F71" s="107"/>
      <c r="G71" s="107"/>
      <c r="H71" s="107"/>
      <c r="I71" s="107"/>
      <c r="J71" s="107"/>
      <c r="K71" s="107"/>
      <c r="L71" s="105"/>
      <c r="N71" s="105"/>
      <c r="O71" s="105"/>
      <c r="P71" s="105"/>
      <c r="Q71" s="105"/>
      <c r="R71" s="105"/>
      <c r="S71" s="105"/>
      <c r="T71" s="105"/>
      <c r="U71" s="305"/>
      <c r="V71" s="106"/>
      <c r="W71" s="288"/>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c r="AX71" s="106"/>
      <c r="AY71" s="106"/>
      <c r="AZ71" s="106"/>
      <c r="BA71" s="106"/>
      <c r="BB71" s="106"/>
      <c r="BC71" s="106"/>
      <c r="BD71" s="106"/>
      <c r="BE71" s="106"/>
      <c r="BF71" s="106"/>
      <c r="BG71" s="306"/>
      <c r="BH71" s="306"/>
      <c r="BI71" s="306"/>
      <c r="BJ71" s="305"/>
      <c r="BK71" s="305"/>
      <c r="BL71" s="305"/>
      <c r="BM71" s="305"/>
      <c r="BN71" s="106"/>
      <c r="BO71" s="106"/>
      <c r="BP71" s="106"/>
      <c r="BQ71" s="106"/>
      <c r="BR71" s="106"/>
      <c r="BS71" s="126"/>
      <c r="BT71" s="126"/>
      <c r="BU71" s="127"/>
      <c r="BV71" s="126"/>
      <c r="BW71" s="126"/>
      <c r="BX71" s="126"/>
      <c r="BY71" s="126"/>
      <c r="BZ71" s="126"/>
      <c r="CA71" s="106"/>
      <c r="CB71" s="106"/>
      <c r="CC71" s="106"/>
      <c r="CD71" s="106"/>
      <c r="CE71" s="106"/>
      <c r="CF71" s="106"/>
      <c r="CG71" s="106"/>
      <c r="CH71" s="106"/>
      <c r="CI71" s="106"/>
      <c r="CJ71" s="106"/>
      <c r="CK71" s="106"/>
      <c r="CL71" s="106"/>
      <c r="CM71" s="106"/>
      <c r="CN71" s="106"/>
      <c r="CO71" s="106"/>
      <c r="CP71" s="106"/>
      <c r="CQ71" s="106"/>
      <c r="CR71" s="106"/>
      <c r="CS71" s="106"/>
      <c r="CT71" s="106"/>
      <c r="CU71" s="106"/>
      <c r="CV71" s="106"/>
      <c r="CW71" s="106"/>
      <c r="CX71" s="106"/>
      <c r="CY71" s="106"/>
      <c r="CZ71" s="106"/>
      <c r="DA71" s="106"/>
      <c r="DB71" s="106"/>
      <c r="DC71" s="106"/>
      <c r="DD71" s="106"/>
      <c r="DE71" s="106"/>
      <c r="DF71" s="106"/>
      <c r="DG71" s="106"/>
      <c r="DH71" s="106"/>
      <c r="DI71" s="106"/>
      <c r="DJ71" s="106"/>
      <c r="DK71" s="106"/>
      <c r="DL71" s="106"/>
      <c r="DM71" s="106"/>
      <c r="DN71" s="106"/>
      <c r="DO71" s="106"/>
      <c r="DP71" s="106"/>
      <c r="DQ71" s="106"/>
      <c r="DR71" s="106"/>
      <c r="DS71" s="106"/>
      <c r="DT71" s="106"/>
      <c r="DU71" s="106"/>
      <c r="DV71" s="106"/>
      <c r="DW71" s="106"/>
      <c r="DX71" s="106"/>
      <c r="DY71" s="106"/>
      <c r="DZ71" s="106"/>
      <c r="EA71" s="106"/>
      <c r="EB71" s="106"/>
      <c r="EC71" s="106"/>
      <c r="ED71" s="106"/>
      <c r="EE71" s="106"/>
      <c r="EF71" s="106"/>
      <c r="EG71" s="106"/>
      <c r="EH71" s="106"/>
      <c r="EI71" s="106"/>
      <c r="EJ71" s="106"/>
      <c r="EK71" s="106"/>
      <c r="EL71" s="106"/>
      <c r="EM71" s="106"/>
      <c r="EN71" s="106"/>
      <c r="EO71" s="106"/>
      <c r="EP71" s="106"/>
      <c r="EQ71" s="106"/>
      <c r="ER71" s="106"/>
      <c r="ES71" s="106"/>
      <c r="ET71" s="102"/>
      <c r="EU71" s="102"/>
      <c r="EV71" s="102"/>
      <c r="EW71" s="102"/>
      <c r="EX71" s="102"/>
      <c r="EY71" s="102"/>
      <c r="EZ71" s="102"/>
      <c r="FA71" s="102"/>
      <c r="FB71" s="102"/>
      <c r="FC71" s="102"/>
      <c r="FD71" s="102"/>
      <c r="FE71" s="102"/>
      <c r="FF71" s="102"/>
      <c r="FG71" s="102"/>
      <c r="FH71" s="102"/>
      <c r="FI71" s="102"/>
      <c r="FJ71" s="101"/>
      <c r="FK71" s="101"/>
      <c r="FL71" s="101"/>
      <c r="FM71" s="101"/>
      <c r="FN71" s="101"/>
      <c r="FO71" s="101"/>
      <c r="FP71" s="101"/>
      <c r="FQ71" s="101"/>
      <c r="FR71" s="101"/>
      <c r="FS71" s="101"/>
      <c r="FT71" s="101"/>
      <c r="FU71" s="101"/>
      <c r="FV71" s="101"/>
      <c r="FW71" s="101"/>
      <c r="FX71" s="101"/>
      <c r="FY71" s="101"/>
      <c r="FZ71" s="101"/>
      <c r="GA71" s="101"/>
      <c r="GB71" s="101"/>
      <c r="GC71" s="101"/>
      <c r="GD71" s="101"/>
      <c r="GE71" s="101"/>
      <c r="GF71" s="101"/>
      <c r="GG71" s="101"/>
      <c r="GH71" s="101"/>
      <c r="GI71" s="101"/>
      <c r="GJ71" s="101"/>
      <c r="GK71" s="101"/>
      <c r="GL71" s="101"/>
      <c r="GM71" s="101"/>
      <c r="GN71" s="101"/>
      <c r="GO71" s="101"/>
      <c r="GP71" s="101"/>
      <c r="GQ71" s="101"/>
      <c r="GR71" s="101"/>
      <c r="GS71" s="101"/>
      <c r="GT71" s="101"/>
      <c r="GU71" s="101"/>
      <c r="GV71" s="101"/>
      <c r="GW71" s="101"/>
      <c r="GX71" s="101"/>
      <c r="GY71" s="101"/>
      <c r="GZ71" s="101"/>
      <c r="HA71" s="101"/>
      <c r="HB71" s="101"/>
      <c r="HC71" s="101"/>
      <c r="HD71" s="101"/>
      <c r="HE71" s="101"/>
    </row>
    <row r="72" spans="2:213">
      <c r="B72" s="104"/>
      <c r="C72" s="107"/>
      <c r="D72" s="107"/>
      <c r="E72" s="107"/>
      <c r="F72" s="107"/>
      <c r="G72" s="107"/>
      <c r="H72" s="107"/>
      <c r="I72" s="107"/>
      <c r="J72" s="107"/>
      <c r="K72" s="107"/>
      <c r="L72" s="105"/>
      <c r="M72" s="647"/>
      <c r="N72" s="647"/>
      <c r="O72" s="647"/>
      <c r="P72" s="647"/>
      <c r="Q72" s="647"/>
      <c r="R72" s="647"/>
      <c r="S72" s="647"/>
      <c r="T72" s="647"/>
      <c r="U72" s="305"/>
      <c r="V72" s="106"/>
      <c r="W72" s="288"/>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306"/>
      <c r="BH72" s="306"/>
      <c r="BI72" s="306"/>
      <c r="BJ72" s="305"/>
      <c r="BK72" s="305"/>
      <c r="BL72" s="305"/>
      <c r="BM72" s="305"/>
      <c r="BN72" s="106"/>
      <c r="BO72" s="106"/>
      <c r="BP72" s="106"/>
      <c r="BQ72" s="106"/>
      <c r="BR72" s="106"/>
      <c r="BS72" s="126"/>
      <c r="BT72" s="126"/>
      <c r="BU72" s="127"/>
      <c r="BV72" s="126"/>
      <c r="BW72" s="126"/>
      <c r="BX72" s="126"/>
      <c r="BY72" s="126"/>
      <c r="BZ72" s="126"/>
      <c r="CA72" s="106"/>
      <c r="CB72" s="106"/>
      <c r="CC72" s="106"/>
      <c r="CD72" s="106"/>
      <c r="CE72" s="106"/>
      <c r="CF72" s="106"/>
      <c r="CG72" s="106"/>
      <c r="CH72" s="106"/>
      <c r="CI72" s="106"/>
      <c r="CJ72" s="106"/>
      <c r="CK72" s="106"/>
      <c r="CL72" s="106"/>
      <c r="CM72" s="106"/>
      <c r="CN72" s="106"/>
      <c r="CO72" s="106"/>
      <c r="CP72" s="106"/>
      <c r="CQ72" s="106"/>
      <c r="CR72" s="106"/>
      <c r="CS72" s="106"/>
      <c r="CT72" s="106"/>
      <c r="CU72" s="106"/>
      <c r="CV72" s="106"/>
      <c r="CW72" s="106"/>
      <c r="CX72" s="106"/>
      <c r="CY72" s="106"/>
      <c r="CZ72" s="106"/>
      <c r="DA72" s="106"/>
      <c r="DB72" s="106"/>
      <c r="DC72" s="106"/>
      <c r="DD72" s="106"/>
      <c r="DE72" s="106"/>
      <c r="DF72" s="106"/>
      <c r="DG72" s="106"/>
      <c r="DH72" s="106"/>
      <c r="DI72" s="106"/>
      <c r="DJ72" s="106"/>
      <c r="DK72" s="106"/>
      <c r="DL72" s="106"/>
      <c r="DM72" s="106"/>
      <c r="DN72" s="106"/>
      <c r="DO72" s="106"/>
      <c r="DP72" s="106"/>
      <c r="DQ72" s="106"/>
      <c r="DR72" s="106"/>
      <c r="DS72" s="106"/>
      <c r="DT72" s="106"/>
      <c r="DU72" s="106"/>
      <c r="DV72" s="106"/>
      <c r="DW72" s="106"/>
      <c r="DX72" s="106"/>
      <c r="DY72" s="106"/>
      <c r="DZ72" s="106"/>
      <c r="EA72" s="106"/>
      <c r="EB72" s="106"/>
      <c r="EC72" s="106"/>
      <c r="ED72" s="106"/>
      <c r="EE72" s="106"/>
      <c r="EF72" s="106"/>
      <c r="EG72" s="106"/>
      <c r="EH72" s="106"/>
      <c r="EI72" s="106"/>
      <c r="EJ72" s="106"/>
      <c r="EK72" s="106"/>
      <c r="EL72" s="106"/>
      <c r="EM72" s="106"/>
      <c r="EN72" s="106"/>
      <c r="EO72" s="106"/>
      <c r="EP72" s="106"/>
      <c r="EQ72" s="106"/>
      <c r="ER72" s="106"/>
      <c r="ES72" s="106"/>
      <c r="ET72" s="102"/>
      <c r="EU72" s="102"/>
      <c r="EV72" s="102"/>
      <c r="EW72" s="102"/>
      <c r="EX72" s="102"/>
      <c r="EY72" s="102"/>
      <c r="EZ72" s="102"/>
      <c r="FA72" s="102"/>
      <c r="FB72" s="102"/>
      <c r="FC72" s="102"/>
      <c r="FD72" s="102"/>
      <c r="FE72" s="102"/>
      <c r="FF72" s="102"/>
      <c r="FG72" s="102"/>
      <c r="FH72" s="102"/>
      <c r="FI72" s="102"/>
      <c r="FJ72" s="101"/>
      <c r="FK72" s="101"/>
      <c r="FL72" s="101"/>
      <c r="FM72" s="101"/>
      <c r="FN72" s="101"/>
      <c r="FO72" s="101"/>
      <c r="FP72" s="101"/>
      <c r="FQ72" s="101"/>
      <c r="FR72" s="101"/>
      <c r="FS72" s="101"/>
      <c r="FT72" s="101"/>
      <c r="FU72" s="101"/>
      <c r="FV72" s="101"/>
      <c r="FW72" s="101"/>
      <c r="FX72" s="101"/>
      <c r="FY72" s="101"/>
      <c r="FZ72" s="101"/>
      <c r="GA72" s="101"/>
      <c r="GB72" s="101"/>
      <c r="GC72" s="101"/>
      <c r="GD72" s="101"/>
      <c r="GE72" s="101"/>
      <c r="GF72" s="101"/>
      <c r="GG72" s="101"/>
      <c r="GH72" s="101"/>
      <c r="GI72" s="101"/>
      <c r="GJ72" s="101"/>
      <c r="GK72" s="101"/>
      <c r="GL72" s="101"/>
      <c r="GM72" s="101"/>
      <c r="GN72" s="101"/>
      <c r="GO72" s="101"/>
      <c r="GP72" s="101"/>
      <c r="GQ72" s="101"/>
      <c r="GR72" s="101"/>
      <c r="GS72" s="101"/>
      <c r="GT72" s="101"/>
      <c r="GU72" s="101"/>
      <c r="GV72" s="101"/>
      <c r="GW72" s="101"/>
      <c r="GX72" s="101"/>
      <c r="GY72" s="101"/>
      <c r="GZ72" s="101"/>
      <c r="HA72" s="101"/>
      <c r="HB72" s="101"/>
      <c r="HC72" s="101"/>
      <c r="HD72" s="101"/>
      <c r="HE72" s="101"/>
    </row>
    <row r="73" spans="2:213" ht="26.25">
      <c r="B73" s="107"/>
      <c r="C73" s="107"/>
      <c r="D73" s="107"/>
      <c r="E73" s="107"/>
      <c r="F73" s="107"/>
      <c r="G73" s="107"/>
      <c r="H73" s="107"/>
      <c r="I73" s="107"/>
      <c r="J73" s="107"/>
      <c r="K73" s="107"/>
      <c r="L73" s="105"/>
      <c r="M73" s="647"/>
      <c r="N73" s="647"/>
      <c r="O73" s="647"/>
      <c r="P73" s="647"/>
      <c r="Q73" s="647"/>
      <c r="R73" s="647"/>
      <c r="S73" s="647"/>
      <c r="T73" s="647"/>
      <c r="U73" s="305"/>
      <c r="V73" s="106"/>
      <c r="W73" s="288"/>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306"/>
      <c r="BH73" s="306"/>
      <c r="BI73" s="306"/>
      <c r="BJ73" s="305"/>
      <c r="BK73" s="305"/>
      <c r="BL73" s="305"/>
      <c r="BM73" s="502"/>
      <c r="BN73" s="106"/>
      <c r="BO73" s="106"/>
      <c r="BP73" s="106"/>
      <c r="BQ73" s="106"/>
      <c r="BR73" s="106"/>
      <c r="BS73" s="126"/>
      <c r="BT73" s="377" t="s">
        <v>466</v>
      </c>
      <c r="BU73" s="378">
        <f>CA6</f>
        <v>137</v>
      </c>
      <c r="BV73" s="377" t="e">
        <f>IF(BU73=0, "Target N/A",IF($G$32&lt;BU73,"Scheme meets target", "Scheme does not meet target"))</f>
        <v>#DIV/0!</v>
      </c>
      <c r="BW73" s="566"/>
      <c r="BX73" s="126"/>
      <c r="BY73" s="126"/>
      <c r="BZ73" s="126"/>
      <c r="CA73" s="106"/>
      <c r="CB73" s="106"/>
      <c r="CC73" s="106"/>
      <c r="CD73" s="106"/>
      <c r="CE73" s="106"/>
      <c r="CF73" s="106"/>
      <c r="CG73" s="106"/>
      <c r="CH73" s="106"/>
      <c r="CI73" s="106"/>
      <c r="CJ73" s="106"/>
      <c r="CK73" s="106"/>
      <c r="CL73" s="106"/>
      <c r="CM73" s="106"/>
      <c r="CN73" s="106"/>
      <c r="CO73" s="106"/>
      <c r="CP73" s="106"/>
      <c r="CQ73" s="106"/>
      <c r="CR73" s="106"/>
      <c r="CS73" s="106"/>
      <c r="CT73" s="106"/>
      <c r="CU73" s="106"/>
      <c r="CV73" s="106"/>
      <c r="CW73" s="106"/>
      <c r="CX73" s="106"/>
      <c r="CY73" s="106"/>
      <c r="CZ73" s="106"/>
      <c r="DA73" s="106"/>
      <c r="DB73" s="106"/>
      <c r="DC73" s="106"/>
      <c r="DD73" s="106"/>
      <c r="DE73" s="106"/>
      <c r="DF73" s="106"/>
      <c r="DG73" s="106"/>
      <c r="DH73" s="106"/>
      <c r="DI73" s="106"/>
      <c r="DJ73" s="106"/>
      <c r="DK73" s="106"/>
      <c r="DL73" s="106"/>
      <c r="DM73" s="106"/>
      <c r="DN73" s="106"/>
      <c r="DO73" s="106"/>
      <c r="DP73" s="106"/>
      <c r="DQ73" s="106"/>
      <c r="DR73" s="106"/>
      <c r="DS73" s="106"/>
      <c r="DT73" s="106"/>
      <c r="DU73" s="106"/>
      <c r="DV73" s="106"/>
      <c r="DW73" s="106"/>
      <c r="DX73" s="106"/>
      <c r="DY73" s="106"/>
      <c r="DZ73" s="106"/>
      <c r="EA73" s="106"/>
      <c r="EB73" s="106"/>
      <c r="EC73" s="106"/>
      <c r="ED73" s="106"/>
      <c r="EE73" s="106"/>
      <c r="EF73" s="106"/>
      <c r="EG73" s="106"/>
      <c r="EH73" s="106"/>
      <c r="EI73" s="106"/>
      <c r="EJ73" s="106"/>
      <c r="EK73" s="106"/>
      <c r="EL73" s="106"/>
      <c r="EM73" s="106"/>
      <c r="EN73" s="106"/>
      <c r="EO73" s="106"/>
      <c r="EP73" s="106"/>
      <c r="EQ73" s="106"/>
      <c r="ER73" s="106"/>
      <c r="ES73" s="106"/>
      <c r="ET73" s="102"/>
      <c r="EU73" s="102"/>
      <c r="EV73" s="102"/>
      <c r="EW73" s="102"/>
      <c r="EX73" s="102"/>
      <c r="EY73" s="102"/>
      <c r="EZ73" s="102"/>
      <c r="FA73" s="102"/>
      <c r="FB73" s="102"/>
      <c r="FC73" s="102"/>
      <c r="FD73" s="102"/>
      <c r="FE73" s="102"/>
      <c r="FF73" s="102"/>
      <c r="FG73" s="102"/>
      <c r="FH73" s="102"/>
      <c r="FI73" s="102"/>
      <c r="FJ73" s="101"/>
      <c r="FK73" s="101"/>
      <c r="FL73" s="101"/>
      <c r="FM73" s="101"/>
      <c r="FN73" s="101"/>
      <c r="FO73" s="101"/>
      <c r="FP73" s="101"/>
      <c r="FQ73" s="101"/>
      <c r="FR73" s="101"/>
      <c r="FS73" s="101"/>
      <c r="FT73" s="101"/>
      <c r="FU73" s="101"/>
      <c r="FV73" s="101"/>
      <c r="FW73" s="101"/>
      <c r="FX73" s="101"/>
      <c r="FY73" s="101"/>
      <c r="FZ73" s="101"/>
      <c r="GA73" s="101"/>
      <c r="GB73" s="101"/>
      <c r="GC73" s="101"/>
      <c r="GD73" s="101"/>
      <c r="GE73" s="101"/>
      <c r="GF73" s="101"/>
      <c r="GG73" s="101"/>
      <c r="GH73" s="101"/>
      <c r="GI73" s="101"/>
      <c r="GJ73" s="101"/>
      <c r="GK73" s="101"/>
      <c r="GL73" s="101"/>
      <c r="GM73" s="101"/>
      <c r="GN73" s="101"/>
      <c r="GO73" s="101"/>
      <c r="GP73" s="101"/>
      <c r="GQ73" s="101"/>
      <c r="GR73" s="101"/>
      <c r="GS73" s="101"/>
      <c r="GT73" s="101"/>
      <c r="GU73" s="101"/>
      <c r="GV73" s="101"/>
      <c r="GW73" s="101"/>
      <c r="GX73" s="101"/>
      <c r="GY73" s="101"/>
      <c r="GZ73" s="101"/>
      <c r="HA73" s="101"/>
      <c r="HB73" s="101"/>
      <c r="HC73" s="101"/>
      <c r="HD73" s="101"/>
      <c r="HE73" s="101"/>
    </row>
    <row r="74" spans="2:213" ht="26.25">
      <c r="B74" s="104"/>
      <c r="C74" s="107"/>
      <c r="D74" s="107"/>
      <c r="E74" s="107"/>
      <c r="F74" s="107"/>
      <c r="G74" s="107"/>
      <c r="H74" s="107"/>
      <c r="I74" s="107"/>
      <c r="J74" s="107"/>
      <c r="K74" s="107"/>
      <c r="L74" s="105"/>
      <c r="M74" s="105"/>
      <c r="N74" s="105"/>
      <c r="O74" s="105"/>
      <c r="P74" s="105"/>
      <c r="Q74" s="105"/>
      <c r="R74" s="105"/>
      <c r="S74" s="105"/>
      <c r="T74" s="105"/>
      <c r="U74" s="305"/>
      <c r="V74" s="106"/>
      <c r="W74" s="288"/>
      <c r="X74" s="106"/>
      <c r="Y74" s="106"/>
      <c r="Z74" s="106"/>
      <c r="AA74" s="106"/>
      <c r="AB74" s="106"/>
      <c r="AC74" s="106"/>
      <c r="AD74" s="106"/>
      <c r="AE74" s="106"/>
      <c r="AF74" s="106"/>
      <c r="AG74" s="106"/>
      <c r="AH74" s="106"/>
      <c r="AI74" s="106"/>
      <c r="AJ74" s="106"/>
      <c r="AK74" s="106"/>
      <c r="AL74" s="106"/>
      <c r="AM74" s="106"/>
      <c r="AN74" s="106"/>
      <c r="AO74" s="106"/>
      <c r="AP74" s="106"/>
      <c r="AQ74" s="106"/>
      <c r="AR74" s="106"/>
      <c r="AS74" s="106"/>
      <c r="AT74" s="106"/>
      <c r="AU74" s="106"/>
      <c r="AV74" s="106"/>
      <c r="AW74" s="106"/>
      <c r="AX74" s="106"/>
      <c r="AY74" s="106"/>
      <c r="AZ74" s="106"/>
      <c r="BA74" s="106"/>
      <c r="BB74" s="106"/>
      <c r="BC74" s="106"/>
      <c r="BD74" s="106"/>
      <c r="BE74" s="106"/>
      <c r="BF74" s="106"/>
      <c r="BG74" s="306"/>
      <c r="BH74" s="306"/>
      <c r="BI74" s="306"/>
      <c r="BJ74" s="305"/>
      <c r="BK74" s="305"/>
      <c r="BL74" s="305"/>
      <c r="BM74" s="305"/>
      <c r="BN74" s="106"/>
      <c r="BO74" s="106"/>
      <c r="BP74" s="106"/>
      <c r="BQ74" s="106"/>
      <c r="BR74" s="106"/>
      <c r="BS74" s="126"/>
      <c r="BT74" s="377" t="s">
        <v>464</v>
      </c>
      <c r="BU74" s="378">
        <f>IF(ISERROR(FIND(TYPOLOGY,BZ7)),IF(ISERROR(FIND(TYPOLOGY,BZ8)),0,CA8),CA7)</f>
        <v>144</v>
      </c>
      <c r="BV74" s="377" t="e">
        <f>IF(BU74=0, "Target N/A",IF($G$32&lt;BU74,"Scheme meets target", "Scheme does not meet target"))</f>
        <v>#DIV/0!</v>
      </c>
      <c r="BW74" s="566"/>
      <c r="BX74" s="126"/>
      <c r="BY74" s="126"/>
      <c r="BZ74" s="126"/>
      <c r="CA74" s="106"/>
      <c r="CB74" s="106"/>
      <c r="CC74" s="106"/>
      <c r="CD74" s="106"/>
      <c r="CE74" s="106"/>
      <c r="CF74" s="106"/>
      <c r="CG74" s="106"/>
      <c r="CH74" s="106"/>
      <c r="CI74" s="106"/>
      <c r="CJ74" s="106"/>
      <c r="CK74" s="106"/>
      <c r="CL74" s="106"/>
      <c r="CM74" s="106"/>
      <c r="CN74" s="106"/>
      <c r="CO74" s="106"/>
      <c r="CP74" s="106"/>
      <c r="CQ74" s="106"/>
      <c r="CR74" s="106"/>
      <c r="CS74" s="106"/>
      <c r="CT74" s="106"/>
      <c r="CU74" s="106"/>
      <c r="CV74" s="106"/>
      <c r="CW74" s="106"/>
      <c r="CX74" s="106"/>
      <c r="CY74" s="106"/>
      <c r="CZ74" s="106"/>
      <c r="DA74" s="106"/>
      <c r="DB74" s="106"/>
      <c r="DC74" s="106"/>
      <c r="DD74" s="106"/>
      <c r="DE74" s="106"/>
      <c r="DF74" s="106"/>
      <c r="DG74" s="106"/>
      <c r="DH74" s="106"/>
      <c r="DI74" s="106"/>
      <c r="DJ74" s="106"/>
      <c r="DK74" s="106"/>
      <c r="DL74" s="106"/>
      <c r="DM74" s="106"/>
      <c r="DN74" s="106"/>
      <c r="DO74" s="106"/>
      <c r="DP74" s="106"/>
      <c r="DQ74" s="106"/>
      <c r="DR74" s="106"/>
      <c r="DS74" s="106"/>
      <c r="DT74" s="106"/>
      <c r="DU74" s="106"/>
      <c r="DV74" s="106"/>
      <c r="DW74" s="106"/>
      <c r="DX74" s="106"/>
      <c r="DY74" s="106"/>
      <c r="DZ74" s="106"/>
      <c r="EA74" s="106"/>
      <c r="EB74" s="106"/>
      <c r="EC74" s="106"/>
      <c r="ED74" s="106"/>
      <c r="EE74" s="106"/>
      <c r="EF74" s="106"/>
      <c r="EG74" s="106"/>
      <c r="EH74" s="106"/>
      <c r="EI74" s="106"/>
      <c r="EJ74" s="106"/>
      <c r="EK74" s="106"/>
      <c r="EL74" s="106"/>
      <c r="EM74" s="106"/>
      <c r="EN74" s="106"/>
      <c r="EO74" s="106"/>
      <c r="EP74" s="106"/>
      <c r="EQ74" s="106"/>
      <c r="ER74" s="106"/>
      <c r="ES74" s="106"/>
      <c r="ET74" s="102"/>
      <c r="EU74" s="102"/>
      <c r="EV74" s="102"/>
      <c r="EW74" s="102"/>
      <c r="EX74" s="102"/>
      <c r="EY74" s="102"/>
      <c r="EZ74" s="102"/>
      <c r="FA74" s="102"/>
      <c r="FB74" s="102"/>
      <c r="FC74" s="102"/>
      <c r="FD74" s="102"/>
      <c r="FE74" s="102"/>
      <c r="FF74" s="102"/>
      <c r="FG74" s="102"/>
      <c r="FH74" s="102"/>
      <c r="FI74" s="102"/>
      <c r="FJ74" s="101"/>
      <c r="FK74" s="101"/>
      <c r="FL74" s="101"/>
      <c r="FM74" s="101"/>
      <c r="FN74" s="101"/>
      <c r="FO74" s="101"/>
      <c r="FP74" s="101"/>
      <c r="FQ74" s="101"/>
      <c r="FR74" s="101"/>
      <c r="FS74" s="101"/>
      <c r="FT74" s="101"/>
      <c r="FU74" s="101"/>
      <c r="FV74" s="101"/>
      <c r="FW74" s="101"/>
      <c r="FX74" s="101"/>
      <c r="FY74" s="101"/>
      <c r="FZ74" s="101"/>
      <c r="GA74" s="101"/>
      <c r="GB74" s="101"/>
      <c r="GC74" s="101"/>
      <c r="GD74" s="101"/>
      <c r="GE74" s="101"/>
      <c r="GF74" s="101"/>
      <c r="GG74" s="101"/>
      <c r="GH74" s="101"/>
      <c r="GI74" s="101"/>
      <c r="GJ74" s="101"/>
      <c r="GK74" s="101"/>
      <c r="GL74" s="101"/>
      <c r="GM74" s="101"/>
      <c r="GN74" s="101"/>
      <c r="GO74" s="101"/>
      <c r="GP74" s="101"/>
      <c r="GQ74" s="101"/>
      <c r="GR74" s="101"/>
      <c r="GS74" s="101"/>
      <c r="GT74" s="101"/>
      <c r="GU74" s="101"/>
      <c r="GV74" s="101"/>
      <c r="GW74" s="101"/>
      <c r="GX74" s="101"/>
      <c r="GY74" s="101"/>
      <c r="GZ74" s="101"/>
      <c r="HA74" s="101"/>
      <c r="HB74" s="101"/>
      <c r="HC74" s="101"/>
      <c r="HD74" s="101"/>
      <c r="HE74" s="101"/>
    </row>
    <row r="75" spans="2:213" ht="26.25">
      <c r="B75" s="104"/>
      <c r="C75" s="107"/>
      <c r="D75" s="107"/>
      <c r="E75" s="107"/>
      <c r="F75" s="107"/>
      <c r="G75" s="107"/>
      <c r="H75" s="107"/>
      <c r="I75" s="107"/>
      <c r="J75" s="107"/>
      <c r="K75" s="107"/>
      <c r="L75" s="105"/>
      <c r="M75" s="105"/>
      <c r="N75" s="105"/>
      <c r="O75" s="105"/>
      <c r="P75" s="105"/>
      <c r="Q75" s="105"/>
      <c r="R75" s="105"/>
      <c r="S75" s="105"/>
      <c r="T75" s="105"/>
      <c r="U75" s="305"/>
      <c r="V75" s="106"/>
      <c r="W75" s="288"/>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306"/>
      <c r="BH75" s="306"/>
      <c r="BI75" s="306"/>
      <c r="BJ75" s="305"/>
      <c r="BK75" s="305"/>
      <c r="BL75" s="305"/>
      <c r="BM75" s="305"/>
      <c r="BN75" s="106"/>
      <c r="BO75" s="106"/>
      <c r="BP75" s="106"/>
      <c r="BQ75" s="106"/>
      <c r="BR75" s="106"/>
      <c r="BS75" s="126"/>
      <c r="BT75" s="377" t="s">
        <v>465</v>
      </c>
      <c r="BU75" s="378">
        <f>IFERROR(VLOOKUP(TYPOLOGY,$BZ$9:$CA$11,2,FALSE),0)</f>
        <v>0</v>
      </c>
      <c r="BV75" s="377" t="str">
        <f>IF(BU75=0, "Target N/A",IF($G$32&lt;BU75,"Scheme meets target", "Scheme does not meet target"))</f>
        <v>Target N/A</v>
      </c>
      <c r="BW75" s="566"/>
      <c r="BX75" s="126"/>
      <c r="BY75" s="126"/>
      <c r="BZ75" s="126"/>
      <c r="CA75" s="106"/>
      <c r="CB75" s="106"/>
      <c r="CC75" s="106"/>
      <c r="CD75" s="106"/>
      <c r="CE75" s="106"/>
      <c r="CF75" s="106"/>
      <c r="CG75" s="106"/>
      <c r="CH75" s="106"/>
      <c r="CI75" s="106"/>
      <c r="CJ75" s="106"/>
      <c r="CK75" s="106"/>
      <c r="CL75" s="106"/>
      <c r="CM75" s="106"/>
      <c r="CN75" s="106"/>
      <c r="CO75" s="106"/>
      <c r="CP75" s="106"/>
      <c r="CQ75" s="106"/>
      <c r="CR75" s="106"/>
      <c r="CS75" s="106"/>
      <c r="CT75" s="106"/>
      <c r="CU75" s="106"/>
      <c r="CV75" s="106"/>
      <c r="CW75" s="106"/>
      <c r="CX75" s="106"/>
      <c r="CY75" s="106"/>
      <c r="CZ75" s="106"/>
      <c r="DA75" s="106"/>
      <c r="DB75" s="106"/>
      <c r="DC75" s="106"/>
      <c r="DD75" s="106"/>
      <c r="DE75" s="106"/>
      <c r="DF75" s="106"/>
      <c r="DG75" s="106"/>
      <c r="DH75" s="106"/>
      <c r="DI75" s="106"/>
      <c r="DJ75" s="106"/>
      <c r="DK75" s="106"/>
      <c r="DL75" s="106"/>
      <c r="DM75" s="106"/>
      <c r="DN75" s="106"/>
      <c r="DO75" s="106"/>
      <c r="DP75" s="106"/>
      <c r="DQ75" s="106"/>
      <c r="DR75" s="106"/>
      <c r="DS75" s="106"/>
      <c r="DT75" s="106"/>
      <c r="DU75" s="106"/>
      <c r="DV75" s="106"/>
      <c r="DW75" s="106"/>
      <c r="DX75" s="106"/>
      <c r="DY75" s="106"/>
      <c r="DZ75" s="106"/>
      <c r="EA75" s="106"/>
      <c r="EB75" s="106"/>
      <c r="EC75" s="106"/>
      <c r="ED75" s="106"/>
      <c r="EE75" s="106"/>
      <c r="EF75" s="106"/>
      <c r="EG75" s="106"/>
      <c r="EH75" s="106"/>
      <c r="EI75" s="106"/>
      <c r="EJ75" s="106"/>
      <c r="EK75" s="106"/>
      <c r="EL75" s="106"/>
      <c r="EM75" s="106"/>
      <c r="EN75" s="106"/>
      <c r="EO75" s="106"/>
      <c r="EP75" s="106"/>
      <c r="EQ75" s="106"/>
      <c r="ER75" s="106"/>
      <c r="ES75" s="106"/>
      <c r="ET75" s="102"/>
      <c r="EU75" s="102"/>
      <c r="EV75" s="102"/>
      <c r="EW75" s="102"/>
      <c r="EX75" s="102"/>
      <c r="EY75" s="102"/>
      <c r="EZ75" s="102"/>
      <c r="FA75" s="102"/>
      <c r="FB75" s="102"/>
      <c r="FC75" s="102"/>
      <c r="FD75" s="102"/>
      <c r="FE75" s="102"/>
      <c r="FF75" s="102"/>
      <c r="FG75" s="102"/>
      <c r="FH75" s="102"/>
      <c r="FI75" s="102"/>
      <c r="FJ75" s="101"/>
      <c r="FK75" s="101"/>
      <c r="FL75" s="101"/>
      <c r="FM75" s="101"/>
      <c r="FN75" s="101"/>
      <c r="FO75" s="101"/>
      <c r="FP75" s="101"/>
      <c r="FQ75" s="101"/>
      <c r="FR75" s="101"/>
      <c r="FS75" s="101"/>
      <c r="FT75" s="101"/>
      <c r="FU75" s="101"/>
      <c r="FV75" s="101"/>
      <c r="FW75" s="101"/>
      <c r="FX75" s="101"/>
      <c r="FY75" s="101"/>
      <c r="FZ75" s="101"/>
      <c r="GA75" s="101"/>
      <c r="GB75" s="101"/>
      <c r="GC75" s="101"/>
      <c r="GD75" s="101"/>
      <c r="GE75" s="101"/>
      <c r="GF75" s="101"/>
      <c r="GG75" s="101"/>
      <c r="GH75" s="101"/>
      <c r="GI75" s="101"/>
      <c r="GJ75" s="101"/>
      <c r="GK75" s="101"/>
      <c r="GL75" s="101"/>
      <c r="GM75" s="101"/>
      <c r="GN75" s="101"/>
      <c r="GO75" s="101"/>
      <c r="GP75" s="101"/>
      <c r="GQ75" s="101"/>
      <c r="GR75" s="101"/>
      <c r="GS75" s="101"/>
      <c r="GT75" s="101"/>
      <c r="GU75" s="101"/>
      <c r="GV75" s="101"/>
      <c r="GW75" s="101"/>
      <c r="GX75" s="101"/>
      <c r="GY75" s="101"/>
      <c r="GZ75" s="101"/>
      <c r="HA75" s="101"/>
      <c r="HB75" s="101"/>
      <c r="HC75" s="101"/>
      <c r="HD75" s="101"/>
      <c r="HE75" s="101"/>
    </row>
    <row r="76" spans="2:213">
      <c r="B76" s="104"/>
      <c r="C76" s="107"/>
      <c r="D76" s="107"/>
      <c r="E76" s="107"/>
      <c r="F76" s="107"/>
      <c r="G76" s="107"/>
      <c r="H76" s="107"/>
      <c r="I76" s="107"/>
      <c r="J76" s="107"/>
      <c r="K76" s="107"/>
      <c r="L76" s="105"/>
      <c r="M76" s="105"/>
      <c r="N76" s="105"/>
      <c r="O76" s="105"/>
      <c r="P76" s="105"/>
      <c r="Q76" s="105"/>
      <c r="R76" s="105"/>
      <c r="S76" s="105"/>
      <c r="T76" s="105"/>
      <c r="U76" s="305"/>
      <c r="V76" s="106"/>
      <c r="W76" s="288"/>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306"/>
      <c r="BH76" s="306"/>
      <c r="BI76" s="306"/>
      <c r="BJ76" s="305"/>
      <c r="BK76" s="305"/>
      <c r="BL76" s="305"/>
      <c r="BM76" s="305"/>
      <c r="BN76" s="106"/>
      <c r="BO76" s="106"/>
      <c r="BP76" s="106"/>
      <c r="BQ76" s="106"/>
      <c r="BR76" s="106"/>
      <c r="BS76" s="126"/>
      <c r="BT76" s="126"/>
      <c r="BU76" s="127"/>
      <c r="BV76" s="126"/>
      <c r="BW76" s="126"/>
      <c r="BX76" s="126"/>
      <c r="BY76" s="126"/>
      <c r="BZ76" s="126"/>
      <c r="CA76" s="106"/>
      <c r="CB76" s="106"/>
      <c r="CC76" s="106"/>
      <c r="CD76" s="106"/>
      <c r="CE76" s="106"/>
      <c r="CF76" s="106"/>
      <c r="CG76" s="106"/>
      <c r="CH76" s="106"/>
      <c r="CI76" s="106"/>
      <c r="CJ76" s="106"/>
      <c r="CK76" s="106"/>
      <c r="CL76" s="106"/>
      <c r="CM76" s="106"/>
      <c r="CN76" s="106"/>
      <c r="CO76" s="106"/>
      <c r="CP76" s="106"/>
      <c r="CQ76" s="106"/>
      <c r="CR76" s="106"/>
      <c r="CS76" s="106"/>
      <c r="CT76" s="106"/>
      <c r="CU76" s="106"/>
      <c r="CV76" s="106"/>
      <c r="CW76" s="106"/>
      <c r="CX76" s="106"/>
      <c r="CY76" s="106"/>
      <c r="CZ76" s="106"/>
      <c r="DA76" s="106"/>
      <c r="DB76" s="106"/>
      <c r="DC76" s="106"/>
      <c r="DD76" s="106"/>
      <c r="DE76" s="106"/>
      <c r="DF76" s="106"/>
      <c r="DG76" s="106"/>
      <c r="DH76" s="106"/>
      <c r="DI76" s="106"/>
      <c r="DJ76" s="106"/>
      <c r="DK76" s="106"/>
      <c r="DL76" s="106"/>
      <c r="DM76" s="106"/>
      <c r="DN76" s="106"/>
      <c r="DO76" s="106"/>
      <c r="DP76" s="106"/>
      <c r="DQ76" s="106"/>
      <c r="DR76" s="106"/>
      <c r="DS76" s="106"/>
      <c r="DT76" s="106"/>
      <c r="DU76" s="106"/>
      <c r="DV76" s="106"/>
      <c r="DW76" s="106"/>
      <c r="DX76" s="106"/>
      <c r="DY76" s="106"/>
      <c r="DZ76" s="106"/>
      <c r="EA76" s="106"/>
      <c r="EB76" s="106"/>
      <c r="EC76" s="106"/>
      <c r="ED76" s="106"/>
      <c r="EE76" s="106"/>
      <c r="EF76" s="106"/>
      <c r="EG76" s="106"/>
      <c r="EH76" s="106"/>
      <c r="EI76" s="106"/>
      <c r="EJ76" s="106"/>
      <c r="EK76" s="106"/>
      <c r="EL76" s="106"/>
      <c r="EM76" s="106"/>
      <c r="EN76" s="106"/>
      <c r="EO76" s="106"/>
      <c r="EP76" s="106"/>
      <c r="EQ76" s="106"/>
      <c r="ER76" s="106"/>
      <c r="ES76" s="106"/>
      <c r="ET76" s="102"/>
      <c r="EU76" s="102"/>
      <c r="EV76" s="102"/>
      <c r="EW76" s="102"/>
      <c r="EX76" s="102"/>
      <c r="EY76" s="102"/>
      <c r="EZ76" s="102"/>
      <c r="FA76" s="102"/>
      <c r="FB76" s="102"/>
      <c r="FC76" s="102"/>
      <c r="FD76" s="102"/>
      <c r="FE76" s="102"/>
      <c r="FF76" s="102"/>
      <c r="FG76" s="102"/>
      <c r="FH76" s="102"/>
      <c r="FI76" s="102"/>
      <c r="FJ76" s="101"/>
      <c r="FK76" s="101"/>
      <c r="FL76" s="101"/>
      <c r="FM76" s="101"/>
      <c r="FN76" s="101"/>
      <c r="FO76" s="101"/>
      <c r="FP76" s="101"/>
      <c r="FQ76" s="101"/>
      <c r="FR76" s="101"/>
      <c r="FS76" s="101"/>
      <c r="FT76" s="101"/>
      <c r="FU76" s="101"/>
      <c r="FV76" s="101"/>
      <c r="FW76" s="101"/>
      <c r="FX76" s="101"/>
      <c r="FY76" s="101"/>
      <c r="FZ76" s="101"/>
      <c r="GA76" s="101"/>
      <c r="GB76" s="101"/>
      <c r="GC76" s="101"/>
      <c r="GD76" s="101"/>
      <c r="GE76" s="101"/>
      <c r="GF76" s="101"/>
      <c r="GG76" s="101"/>
      <c r="GH76" s="101"/>
      <c r="GI76" s="101"/>
      <c r="GJ76" s="101"/>
      <c r="GK76" s="101"/>
      <c r="GL76" s="101"/>
      <c r="GM76" s="101"/>
      <c r="GN76" s="101"/>
      <c r="GO76" s="101"/>
      <c r="GP76" s="101"/>
      <c r="GQ76" s="101"/>
      <c r="GR76" s="101"/>
      <c r="GS76" s="101"/>
      <c r="GT76" s="101"/>
      <c r="GU76" s="101"/>
      <c r="GV76" s="101"/>
      <c r="GW76" s="101"/>
      <c r="GX76" s="101"/>
      <c r="GY76" s="101"/>
      <c r="GZ76" s="101"/>
      <c r="HA76" s="101"/>
      <c r="HB76" s="101"/>
      <c r="HC76" s="101"/>
      <c r="HD76" s="101"/>
      <c r="HE76" s="101"/>
    </row>
    <row r="77" spans="2:213" ht="20.25">
      <c r="B77" s="104"/>
      <c r="C77" s="107"/>
      <c r="D77" s="107"/>
      <c r="E77" s="107"/>
      <c r="F77" s="109"/>
      <c r="G77" s="109"/>
      <c r="H77" s="109"/>
      <c r="I77" s="109"/>
      <c r="J77" s="107"/>
      <c r="K77" s="107"/>
      <c r="L77" s="105"/>
      <c r="M77" s="105"/>
      <c r="N77" s="105"/>
      <c r="O77" s="105"/>
      <c r="P77" s="105"/>
      <c r="Q77" s="105"/>
      <c r="R77" s="105"/>
      <c r="S77" s="105"/>
      <c r="T77" s="105"/>
      <c r="U77" s="305"/>
      <c r="V77" s="106"/>
      <c r="W77" s="288"/>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c r="AX77" s="106"/>
      <c r="AY77" s="106"/>
      <c r="AZ77" s="106"/>
      <c r="BA77" s="106"/>
      <c r="BB77" s="106"/>
      <c r="BC77" s="106"/>
      <c r="BD77" s="106"/>
      <c r="BE77" s="106"/>
      <c r="BF77" s="106"/>
      <c r="BG77" s="306"/>
      <c r="BH77" s="306"/>
      <c r="BI77" s="306"/>
      <c r="BJ77" s="305"/>
      <c r="BK77" s="305"/>
      <c r="BL77" s="305"/>
      <c r="BM77" s="305"/>
      <c r="BN77" s="106"/>
      <c r="BO77" s="106"/>
      <c r="BP77" s="106"/>
      <c r="BQ77" s="106"/>
      <c r="BR77" s="106"/>
      <c r="BS77" s="126"/>
      <c r="BT77" s="126"/>
      <c r="BU77" s="127"/>
      <c r="BV77" s="126"/>
      <c r="BW77" s="126"/>
      <c r="BX77" s="126"/>
      <c r="BY77" s="126"/>
      <c r="BZ77" s="126"/>
      <c r="CA77" s="106"/>
      <c r="CB77" s="106"/>
      <c r="CC77" s="106"/>
      <c r="CD77" s="106"/>
      <c r="CE77" s="106"/>
      <c r="CF77" s="106"/>
      <c r="CG77" s="106"/>
      <c r="CH77" s="106"/>
      <c r="CI77" s="106"/>
      <c r="CJ77" s="106"/>
      <c r="CK77" s="106"/>
      <c r="CL77" s="106"/>
      <c r="CM77" s="106"/>
      <c r="CN77" s="106"/>
      <c r="CO77" s="106"/>
      <c r="CP77" s="106"/>
      <c r="CQ77" s="106"/>
      <c r="CR77" s="106"/>
      <c r="CS77" s="106"/>
      <c r="CT77" s="106"/>
      <c r="CU77" s="106"/>
      <c r="CV77" s="106"/>
      <c r="CW77" s="106"/>
      <c r="CX77" s="106"/>
      <c r="CY77" s="106"/>
      <c r="CZ77" s="106"/>
      <c r="DA77" s="106"/>
      <c r="DB77" s="106"/>
      <c r="DC77" s="106"/>
      <c r="DD77" s="106"/>
      <c r="DE77" s="106"/>
      <c r="DF77" s="106"/>
      <c r="DG77" s="106"/>
      <c r="DH77" s="106"/>
      <c r="DI77" s="106"/>
      <c r="DJ77" s="106"/>
      <c r="DK77" s="106"/>
      <c r="DL77" s="106"/>
      <c r="DM77" s="106"/>
      <c r="DN77" s="106"/>
      <c r="DO77" s="106"/>
      <c r="DP77" s="106"/>
      <c r="DQ77" s="106"/>
      <c r="DR77" s="106"/>
      <c r="DS77" s="106"/>
      <c r="DT77" s="106"/>
      <c r="DU77" s="106"/>
      <c r="DV77" s="106"/>
      <c r="DW77" s="106"/>
      <c r="DX77" s="106"/>
      <c r="DY77" s="106"/>
      <c r="DZ77" s="106"/>
      <c r="EA77" s="106"/>
      <c r="EB77" s="106"/>
      <c r="EC77" s="106"/>
      <c r="ED77" s="106"/>
      <c r="EE77" s="106"/>
      <c r="EF77" s="106"/>
      <c r="EG77" s="106"/>
      <c r="EH77" s="106"/>
      <c r="EI77" s="106"/>
      <c r="EJ77" s="106"/>
      <c r="EK77" s="106"/>
      <c r="EL77" s="106"/>
      <c r="EM77" s="106"/>
      <c r="EN77" s="106"/>
      <c r="EO77" s="106"/>
      <c r="EP77" s="106"/>
      <c r="EQ77" s="106"/>
      <c r="ER77" s="106"/>
      <c r="ES77" s="106"/>
      <c r="ET77" s="102"/>
      <c r="EU77" s="102"/>
      <c r="EV77" s="102"/>
      <c r="EW77" s="102"/>
      <c r="EX77" s="102"/>
      <c r="EY77" s="102"/>
      <c r="EZ77" s="102"/>
      <c r="FA77" s="102"/>
      <c r="FB77" s="102"/>
      <c r="FC77" s="102"/>
      <c r="FD77" s="102"/>
      <c r="FE77" s="102"/>
      <c r="FF77" s="102"/>
      <c r="FG77" s="102"/>
      <c r="FH77" s="102"/>
      <c r="FI77" s="102"/>
      <c r="FJ77" s="101"/>
      <c r="FK77" s="101"/>
      <c r="FL77" s="101"/>
      <c r="FM77" s="101"/>
      <c r="FN77" s="101"/>
      <c r="FO77" s="101"/>
      <c r="FP77" s="101"/>
      <c r="FQ77" s="101"/>
      <c r="FR77" s="101"/>
      <c r="FS77" s="101"/>
      <c r="FT77" s="101"/>
      <c r="FU77" s="101"/>
      <c r="FV77" s="101"/>
      <c r="FW77" s="101"/>
      <c r="FX77" s="101"/>
      <c r="FY77" s="101"/>
      <c r="FZ77" s="101"/>
      <c r="GA77" s="101"/>
      <c r="GB77" s="101"/>
      <c r="GC77" s="101"/>
      <c r="GD77" s="101"/>
      <c r="GE77" s="101"/>
      <c r="GF77" s="101"/>
      <c r="GG77" s="101"/>
      <c r="GH77" s="101"/>
      <c r="GI77" s="101"/>
      <c r="GJ77" s="101"/>
      <c r="GK77" s="101"/>
      <c r="GL77" s="101"/>
      <c r="GM77" s="101"/>
      <c r="GN77" s="101"/>
      <c r="GO77" s="101"/>
      <c r="GP77" s="101"/>
      <c r="GQ77" s="101"/>
      <c r="GR77" s="101"/>
      <c r="GS77" s="101"/>
      <c r="GT77" s="101"/>
      <c r="GU77" s="101"/>
      <c r="GV77" s="101"/>
      <c r="GW77" s="101"/>
      <c r="GX77" s="101"/>
      <c r="GY77" s="101"/>
      <c r="GZ77" s="101"/>
      <c r="HA77" s="101"/>
      <c r="HB77" s="101"/>
      <c r="HC77" s="101"/>
      <c r="HD77" s="101"/>
      <c r="HE77" s="101"/>
    </row>
    <row r="78" spans="2:213">
      <c r="B78" s="104"/>
      <c r="C78" s="107"/>
      <c r="D78" s="107"/>
      <c r="E78" s="107"/>
      <c r="F78" s="107"/>
      <c r="G78" s="107"/>
      <c r="H78" s="107"/>
      <c r="I78" s="107"/>
      <c r="J78" s="108"/>
      <c r="K78" s="107"/>
      <c r="L78" s="105"/>
      <c r="M78" s="105"/>
      <c r="N78" s="105"/>
      <c r="O78" s="105"/>
      <c r="P78" s="105"/>
      <c r="Q78" s="105"/>
      <c r="R78" s="105"/>
      <c r="S78" s="105"/>
      <c r="T78" s="105"/>
      <c r="U78" s="305"/>
      <c r="V78" s="106"/>
      <c r="W78" s="288"/>
      <c r="X78" s="106"/>
      <c r="Y78" s="106"/>
      <c r="Z78" s="106"/>
      <c r="AA78" s="106"/>
      <c r="AB78" s="106"/>
      <c r="AC78" s="106"/>
      <c r="AD78" s="106"/>
      <c r="AE78" s="106"/>
      <c r="AF78" s="106"/>
      <c r="AG78" s="106"/>
      <c r="AH78" s="106"/>
      <c r="AI78" s="106"/>
      <c r="AJ78" s="106"/>
      <c r="AK78" s="106"/>
      <c r="AL78" s="106"/>
      <c r="AM78" s="106"/>
      <c r="AN78" s="106"/>
      <c r="AO78" s="106"/>
      <c r="AP78" s="106"/>
      <c r="AQ78" s="106"/>
      <c r="AR78" s="106"/>
      <c r="AS78" s="106"/>
      <c r="AT78" s="106"/>
      <c r="AU78" s="106"/>
      <c r="AV78" s="106"/>
      <c r="AW78" s="106"/>
      <c r="AX78" s="106"/>
      <c r="AY78" s="106"/>
      <c r="AZ78" s="106"/>
      <c r="BA78" s="106"/>
      <c r="BB78" s="106"/>
      <c r="BC78" s="106"/>
      <c r="BD78" s="106"/>
      <c r="BE78" s="106"/>
      <c r="BF78" s="106"/>
      <c r="BG78" s="306"/>
      <c r="BH78" s="306"/>
      <c r="BI78" s="306"/>
      <c r="BJ78" s="305"/>
      <c r="BK78" s="305"/>
      <c r="BL78" s="305"/>
      <c r="BM78" s="305"/>
      <c r="BN78" s="106"/>
      <c r="BO78" s="106"/>
      <c r="BP78" s="106"/>
      <c r="BQ78" s="106"/>
      <c r="BR78" s="106"/>
      <c r="BS78" s="126"/>
      <c r="BT78" s="126"/>
      <c r="BU78" s="127"/>
      <c r="BV78" s="126"/>
      <c r="BW78" s="126"/>
      <c r="BX78" s="126"/>
      <c r="BY78" s="126"/>
      <c r="BZ78" s="126"/>
      <c r="CA78" s="106"/>
      <c r="CB78" s="106"/>
      <c r="CC78" s="106"/>
      <c r="CD78" s="106"/>
      <c r="CE78" s="106"/>
      <c r="CF78" s="106"/>
      <c r="CG78" s="106"/>
      <c r="CH78" s="106"/>
      <c r="CI78" s="106"/>
      <c r="CJ78" s="106"/>
      <c r="CK78" s="106"/>
      <c r="CL78" s="106"/>
      <c r="CM78" s="106"/>
      <c r="CN78" s="106"/>
      <c r="CO78" s="106"/>
      <c r="CP78" s="106"/>
      <c r="CQ78" s="106"/>
      <c r="CR78" s="106"/>
      <c r="CS78" s="106"/>
      <c r="CT78" s="106"/>
      <c r="CU78" s="106"/>
      <c r="CV78" s="106"/>
      <c r="CW78" s="106"/>
      <c r="CX78" s="106"/>
      <c r="CY78" s="106"/>
      <c r="CZ78" s="106"/>
      <c r="DA78" s="106"/>
      <c r="DB78" s="106"/>
      <c r="DC78" s="106"/>
      <c r="DD78" s="106"/>
      <c r="DE78" s="106"/>
      <c r="DF78" s="106"/>
      <c r="DG78" s="106"/>
      <c r="DH78" s="106"/>
      <c r="DI78" s="106"/>
      <c r="DJ78" s="106"/>
      <c r="DK78" s="106"/>
      <c r="DL78" s="106"/>
      <c r="DM78" s="106"/>
      <c r="DN78" s="106"/>
      <c r="DO78" s="106"/>
      <c r="DP78" s="106"/>
      <c r="DQ78" s="106"/>
      <c r="DR78" s="106"/>
      <c r="DS78" s="106"/>
      <c r="DT78" s="106"/>
      <c r="DU78" s="106"/>
      <c r="DV78" s="106"/>
      <c r="DW78" s="106"/>
      <c r="DX78" s="106"/>
      <c r="DY78" s="106"/>
      <c r="DZ78" s="106"/>
      <c r="EA78" s="106"/>
      <c r="EB78" s="106"/>
      <c r="EC78" s="106"/>
      <c r="ED78" s="106"/>
      <c r="EE78" s="106"/>
      <c r="EF78" s="106"/>
      <c r="EG78" s="106"/>
      <c r="EH78" s="106"/>
      <c r="EI78" s="106"/>
      <c r="EJ78" s="106"/>
      <c r="EK78" s="106"/>
      <c r="EL78" s="106"/>
      <c r="EM78" s="106"/>
      <c r="EN78" s="106"/>
      <c r="EO78" s="106"/>
      <c r="EP78" s="106"/>
      <c r="EQ78" s="106"/>
      <c r="ER78" s="106"/>
      <c r="ES78" s="106"/>
      <c r="ET78" s="102"/>
      <c r="EU78" s="102"/>
      <c r="EV78" s="102"/>
      <c r="EW78" s="102"/>
      <c r="EX78" s="102"/>
      <c r="EY78" s="102"/>
      <c r="EZ78" s="102"/>
      <c r="FA78" s="102"/>
      <c r="FB78" s="102"/>
      <c r="FC78" s="102"/>
      <c r="FD78" s="102"/>
      <c r="FE78" s="102"/>
      <c r="FF78" s="102"/>
      <c r="FG78" s="102"/>
      <c r="FH78" s="102"/>
      <c r="FI78" s="102"/>
      <c r="FJ78" s="101"/>
      <c r="FK78" s="101"/>
      <c r="FL78" s="101"/>
      <c r="FM78" s="101"/>
      <c r="FN78" s="101"/>
      <c r="FO78" s="101"/>
      <c r="FP78" s="101"/>
      <c r="FQ78" s="101"/>
      <c r="FR78" s="101"/>
      <c r="FS78" s="101"/>
      <c r="FT78" s="101"/>
      <c r="FU78" s="101"/>
      <c r="FV78" s="101"/>
      <c r="FW78" s="101"/>
      <c r="FX78" s="101"/>
      <c r="FY78" s="101"/>
      <c r="FZ78" s="101"/>
      <c r="GA78" s="101"/>
      <c r="GB78" s="101"/>
      <c r="GC78" s="101"/>
      <c r="GD78" s="101"/>
      <c r="GE78" s="101"/>
      <c r="GF78" s="101"/>
      <c r="GG78" s="101"/>
      <c r="GH78" s="101"/>
      <c r="GI78" s="101"/>
      <c r="GJ78" s="101"/>
      <c r="GK78" s="101"/>
      <c r="GL78" s="101"/>
      <c r="GM78" s="101"/>
      <c r="GN78" s="101"/>
      <c r="GO78" s="101"/>
      <c r="GP78" s="101"/>
      <c r="GQ78" s="101"/>
      <c r="GR78" s="101"/>
      <c r="GS78" s="101"/>
      <c r="GT78" s="101"/>
      <c r="GU78" s="101"/>
      <c r="GV78" s="101"/>
      <c r="GW78" s="101"/>
      <c r="GX78" s="101"/>
      <c r="GY78" s="101"/>
      <c r="GZ78" s="101"/>
      <c r="HA78" s="101"/>
      <c r="HB78" s="101"/>
      <c r="HC78" s="101"/>
      <c r="HD78" s="101"/>
      <c r="HE78" s="101"/>
    </row>
    <row r="79" spans="2:213" ht="26.25">
      <c r="C79" s="107"/>
      <c r="D79" s="107"/>
      <c r="E79" s="107"/>
      <c r="F79" s="107"/>
      <c r="G79" s="107"/>
      <c r="H79" s="107"/>
      <c r="I79" s="107"/>
      <c r="J79" s="107"/>
      <c r="K79" s="107"/>
      <c r="L79" s="105"/>
      <c r="M79" s="105"/>
      <c r="N79" s="105"/>
      <c r="O79" s="105"/>
      <c r="P79" s="105"/>
      <c r="Q79" s="105"/>
      <c r="R79" s="105"/>
      <c r="S79" s="105"/>
      <c r="T79" s="105"/>
      <c r="U79" s="305"/>
      <c r="V79" s="106"/>
      <c r="W79" s="288"/>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306"/>
      <c r="BH79" s="306"/>
      <c r="BI79" s="306"/>
      <c r="BJ79" s="305"/>
      <c r="BK79" s="305"/>
      <c r="BL79" s="305"/>
      <c r="BM79" s="305"/>
      <c r="BN79" s="106"/>
      <c r="BO79" s="106"/>
      <c r="BP79" s="106"/>
      <c r="BQ79" s="106"/>
      <c r="BR79" s="106"/>
      <c r="BS79" s="126"/>
      <c r="BT79" s="126"/>
      <c r="BU79" s="127"/>
      <c r="BV79" s="126"/>
      <c r="BW79" s="126"/>
      <c r="BX79" s="126"/>
      <c r="BY79" s="126"/>
      <c r="BZ79" s="126"/>
      <c r="CA79" s="106"/>
      <c r="CB79" s="501"/>
      <c r="CC79" s="106"/>
      <c r="CD79" s="106"/>
      <c r="CE79" s="106"/>
      <c r="CF79" s="106"/>
      <c r="CG79" s="106"/>
      <c r="CH79" s="106"/>
      <c r="CI79" s="106"/>
      <c r="CJ79" s="106"/>
      <c r="CK79" s="106"/>
      <c r="CL79" s="106"/>
      <c r="CM79" s="106"/>
      <c r="CN79" s="106"/>
      <c r="CO79" s="106"/>
      <c r="CP79" s="106"/>
      <c r="CQ79" s="106"/>
      <c r="CR79" s="106"/>
      <c r="CS79" s="106"/>
      <c r="CT79" s="106"/>
      <c r="CU79" s="106"/>
      <c r="CV79" s="106"/>
      <c r="CW79" s="106"/>
      <c r="CX79" s="106"/>
      <c r="CY79" s="106"/>
      <c r="CZ79" s="106"/>
      <c r="DA79" s="106"/>
      <c r="DB79" s="106"/>
      <c r="DC79" s="106"/>
      <c r="DD79" s="106"/>
      <c r="DE79" s="106"/>
      <c r="DF79" s="106"/>
      <c r="DG79" s="106"/>
      <c r="DH79" s="106"/>
      <c r="DI79" s="106"/>
      <c r="DJ79" s="106"/>
      <c r="DK79" s="106"/>
      <c r="DL79" s="106"/>
      <c r="DM79" s="106"/>
      <c r="DN79" s="106"/>
      <c r="DO79" s="106"/>
      <c r="DP79" s="106"/>
      <c r="DQ79" s="106"/>
      <c r="DR79" s="106"/>
      <c r="DS79" s="106"/>
      <c r="DT79" s="106"/>
      <c r="DU79" s="106"/>
      <c r="DV79" s="106"/>
      <c r="DW79" s="106"/>
      <c r="DX79" s="106"/>
      <c r="DY79" s="106"/>
      <c r="DZ79" s="106"/>
      <c r="EA79" s="106"/>
      <c r="EB79" s="106"/>
      <c r="EC79" s="106"/>
      <c r="ED79" s="106"/>
      <c r="EE79" s="106"/>
      <c r="EF79" s="106"/>
      <c r="EG79" s="106"/>
      <c r="EH79" s="106"/>
      <c r="EI79" s="106"/>
      <c r="EJ79" s="106"/>
      <c r="EK79" s="106"/>
      <c r="EL79" s="106"/>
      <c r="EM79" s="106"/>
      <c r="EN79" s="106"/>
      <c r="EO79" s="106"/>
      <c r="EP79" s="106"/>
      <c r="EQ79" s="106"/>
      <c r="ER79" s="106"/>
      <c r="ES79" s="106"/>
      <c r="ET79" s="102"/>
      <c r="EU79" s="102"/>
      <c r="EV79" s="102"/>
      <c r="EW79" s="102"/>
      <c r="EX79" s="102"/>
      <c r="EY79" s="102"/>
      <c r="EZ79" s="102"/>
      <c r="FA79" s="102"/>
      <c r="FB79" s="102"/>
      <c r="FC79" s="102"/>
      <c r="FD79" s="102"/>
      <c r="FE79" s="102"/>
      <c r="FF79" s="102"/>
      <c r="FG79" s="102"/>
      <c r="FH79" s="102"/>
      <c r="FI79" s="102"/>
      <c r="FJ79" s="101"/>
      <c r="FK79" s="101"/>
      <c r="FL79" s="101"/>
      <c r="FM79" s="101"/>
      <c r="FN79" s="101"/>
      <c r="FO79" s="101"/>
      <c r="FP79" s="101"/>
      <c r="FQ79" s="101"/>
      <c r="FR79" s="101"/>
      <c r="FS79" s="101"/>
      <c r="FT79" s="101"/>
      <c r="FU79" s="101"/>
      <c r="FV79" s="101"/>
      <c r="FW79" s="101"/>
      <c r="FX79" s="101"/>
      <c r="FY79" s="101"/>
      <c r="FZ79" s="101"/>
      <c r="GA79" s="101"/>
      <c r="GB79" s="101"/>
      <c r="GC79" s="101"/>
      <c r="GD79" s="101"/>
      <c r="GE79" s="101"/>
      <c r="GF79" s="101"/>
      <c r="GG79" s="101"/>
      <c r="GH79" s="101"/>
      <c r="GI79" s="101"/>
      <c r="GJ79" s="101"/>
      <c r="GK79" s="101"/>
      <c r="GL79" s="101"/>
      <c r="GM79" s="101"/>
      <c r="GN79" s="101"/>
      <c r="GO79" s="101"/>
      <c r="GP79" s="101"/>
      <c r="GQ79" s="101"/>
      <c r="GR79" s="101"/>
      <c r="GS79" s="101"/>
      <c r="GT79" s="101"/>
      <c r="GU79" s="101"/>
      <c r="GV79" s="101"/>
      <c r="GW79" s="101"/>
      <c r="GX79" s="101"/>
      <c r="GY79" s="101"/>
      <c r="GZ79" s="101"/>
      <c r="HA79" s="101"/>
      <c r="HB79" s="101"/>
      <c r="HC79" s="101"/>
      <c r="HD79" s="101"/>
      <c r="HE79" s="101"/>
    </row>
  </sheetData>
  <sheetProtection algorithmName="SHA-512" hashValue="g8EcY/QuJoDWxwyeQ353/JrdJYzieM7J3eNqEToO5TvkbF2uDzMLWdI2RhWabcBz1m9wOD+yqsFkanooir/uCA==" saltValue="mc7luuGsLHySFcziExJJSw==" spinCount="100000" sheet="1" objects="1" scenarios="1"/>
  <dataConsolidate/>
  <mergeCells count="7">
    <mergeCell ref="M72:T73"/>
    <mergeCell ref="F3:J3"/>
    <mergeCell ref="AJ6:AL6"/>
    <mergeCell ref="AM6:AP6"/>
    <mergeCell ref="R34:S34"/>
    <mergeCell ref="R35:S35"/>
    <mergeCell ref="M64:T65"/>
  </mergeCells>
  <conditionalFormatting sqref="U6:U27">
    <cfRule type="expression" dxfId="549" priority="23">
      <formula>AND(ISERROR($BJ6),K6&gt;0)</formula>
    </cfRule>
  </conditionalFormatting>
  <conditionalFormatting sqref="BT73:BV73">
    <cfRule type="expression" dxfId="548" priority="21">
      <formula>$BV$73="Scheme meets target"</formula>
    </cfRule>
    <cfRule type="expression" dxfId="547" priority="22">
      <formula>$BV$73="Target N/A"</formula>
    </cfRule>
  </conditionalFormatting>
  <conditionalFormatting sqref="BT74:BV74">
    <cfRule type="expression" dxfId="546" priority="3">
      <formula>$BV$74="Scheme meets target"</formula>
    </cfRule>
    <cfRule type="expression" dxfId="545" priority="20">
      <formula>$BV$74="Target N/A"</formula>
    </cfRule>
  </conditionalFormatting>
  <conditionalFormatting sqref="BT75:BV75">
    <cfRule type="expression" dxfId="544" priority="1">
      <formula>$BV$75="Scheme meets target"</formula>
    </cfRule>
    <cfRule type="expression" dxfId="543" priority="2">
      <formula>$BV$75="Target N/A"</formula>
    </cfRule>
  </conditionalFormatting>
  <conditionalFormatting sqref="M28:T29">
    <cfRule type="expression" dxfId="542" priority="19">
      <formula>M28=0</formula>
    </cfRule>
  </conditionalFormatting>
  <conditionalFormatting sqref="F77:I77">
    <cfRule type="expression" dxfId="541" priority="26">
      <formula>$G$32&lt;=228</formula>
    </cfRule>
    <cfRule type="expression" dxfId="540" priority="27">
      <formula>$G$32&gt;228</formula>
    </cfRule>
  </conditionalFormatting>
  <conditionalFormatting sqref="BM73">
    <cfRule type="expression" dxfId="539" priority="32">
      <formula>$G$32&lt;=144</formula>
    </cfRule>
    <cfRule type="expression" dxfId="538" priority="33">
      <formula>$G$32&gt;144</formula>
    </cfRule>
  </conditionalFormatting>
  <conditionalFormatting sqref="S44:T44 T45">
    <cfRule type="expression" dxfId="537" priority="34">
      <formula>$G$32&gt;=50</formula>
    </cfRule>
  </conditionalFormatting>
  <conditionalFormatting sqref="S46:T46">
    <cfRule type="expression" dxfId="536" priority="35">
      <formula>$G$32&lt;50</formula>
    </cfRule>
    <cfRule type="expression" dxfId="535" priority="36">
      <formula>$G$32&gt;=100</formula>
    </cfRule>
  </conditionalFormatting>
  <conditionalFormatting sqref="S48:T48">
    <cfRule type="expression" dxfId="534" priority="37">
      <formula>$G$32&lt;100</formula>
    </cfRule>
    <cfRule type="expression" dxfId="533" priority="38">
      <formula>$G$32&gt;=150</formula>
    </cfRule>
  </conditionalFormatting>
  <conditionalFormatting sqref="S50:T50">
    <cfRule type="expression" dxfId="532" priority="39">
      <formula>$G$32&lt;150</formula>
    </cfRule>
    <cfRule type="expression" dxfId="531" priority="40">
      <formula>$G$32&gt;=200</formula>
    </cfRule>
  </conditionalFormatting>
  <conditionalFormatting sqref="S52:T52">
    <cfRule type="expression" dxfId="530" priority="41">
      <formula>$G$32&lt;200</formula>
    </cfRule>
    <cfRule type="expression" dxfId="529" priority="42">
      <formula>$G$32&gt;=250</formula>
    </cfRule>
  </conditionalFormatting>
  <conditionalFormatting sqref="S54:T54">
    <cfRule type="expression" dxfId="528" priority="43">
      <formula>$G$32&lt;250</formula>
    </cfRule>
    <cfRule type="expression" dxfId="527" priority="44">
      <formula>$G$32&gt;=300</formula>
    </cfRule>
  </conditionalFormatting>
  <conditionalFormatting sqref="S56:T56">
    <cfRule type="expression" dxfId="526" priority="45">
      <formula>$G$32&lt;300</formula>
    </cfRule>
    <cfRule type="expression" dxfId="525" priority="46">
      <formula>$G$32&gt;=350</formula>
    </cfRule>
  </conditionalFormatting>
  <conditionalFormatting sqref="S58:T58">
    <cfRule type="expression" dxfId="524" priority="47">
      <formula>$G$32&lt;350</formula>
    </cfRule>
    <cfRule type="expression" dxfId="523" priority="48">
      <formula>$G$32&gt;=400</formula>
    </cfRule>
  </conditionalFormatting>
  <conditionalFormatting sqref="S60:T60">
    <cfRule type="expression" dxfId="522" priority="49">
      <formula>$G$32&lt;400</formula>
    </cfRule>
  </conditionalFormatting>
  <conditionalFormatting sqref="D6:D27">
    <cfRule type="expression" dxfId="521" priority="16">
      <formula>OR(C6="Galvanised_profiled_sheet (e.g. decking)",C6="Plate",C6="Granular_Fill", C6="Hot Rolled Galvanised")</formula>
    </cfRule>
  </conditionalFormatting>
  <conditionalFormatting sqref="C6:D27">
    <cfRule type="expression" dxfId="520" priority="15">
      <formula>AND(ISERROR($BJ6),$K6&gt;0)</formula>
    </cfRule>
  </conditionalFormatting>
  <conditionalFormatting sqref="M6:T27">
    <cfRule type="expression" dxfId="519" priority="14">
      <formula>M6=0</formula>
    </cfRule>
  </conditionalFormatting>
  <conditionalFormatting sqref="L6:L27">
    <cfRule type="expression" dxfId="518" priority="8">
      <formula>AND($BL6&gt;0,$BI6="No_Reinforcement")</formula>
    </cfRule>
    <cfRule type="expression" dxfId="517" priority="13">
      <formula>$BI6="No_Reinforcement"</formula>
    </cfRule>
    <cfRule type="expression" dxfId="516" priority="18">
      <formula>$BI6="Reinforcement"</formula>
    </cfRule>
  </conditionalFormatting>
  <conditionalFormatting sqref="H6:H27">
    <cfRule type="expression" dxfId="515" priority="11">
      <formula>$H6="Yes"</formula>
    </cfRule>
  </conditionalFormatting>
  <conditionalFormatting sqref="I6:I27">
    <cfRule type="expression" dxfId="514" priority="6">
      <formula>$H6="No"</formula>
    </cfRule>
    <cfRule type="expression" dxfId="513" priority="12">
      <formula>OR(0&gt;I6,1&lt;I6)</formula>
    </cfRule>
  </conditionalFormatting>
  <conditionalFormatting sqref="G6:I27">
    <cfRule type="expression" dxfId="512" priority="5">
      <formula>ISBLANK($B6)</formula>
    </cfRule>
  </conditionalFormatting>
  <conditionalFormatting sqref="G6:G27">
    <cfRule type="expression" dxfId="511" priority="7">
      <formula>$H6="Yes"</formula>
    </cfRule>
    <cfRule type="expression" dxfId="510" priority="9">
      <formula>$G6&gt;DESIGN_LIFE</formula>
    </cfRule>
    <cfRule type="expression" dxfId="509" priority="10">
      <formula>$G6&lt;&gt;DESIGN_LIFE</formula>
    </cfRule>
  </conditionalFormatting>
  <conditionalFormatting sqref="K6:K27">
    <cfRule type="expression" dxfId="508" priority="4">
      <formula>$K6&lt;0</formula>
    </cfRule>
  </conditionalFormatting>
  <dataValidations count="9">
    <dataValidation type="list" allowBlank="1" showInputMessage="1" showErrorMessage="1" sqref="L29 L6:L27" xr:uid="{9040DF94-3DCD-43A7-A6C6-E32F2147F086}">
      <formula1>INDIRECT(BI6)</formula1>
    </dataValidation>
    <dataValidation type="list" allowBlank="1" showInputMessage="1" showErrorMessage="1" sqref="E6:E27" xr:uid="{82D0EB7D-4C46-4128-9878-7D2351269B41}">
      <formula1>LST_STR_ELEMENT</formula1>
    </dataValidation>
    <dataValidation type="list" allowBlank="1" showInputMessage="1" showErrorMessage="1" sqref="C6:D27" xr:uid="{215A899A-4B44-4A4B-8AC9-565E13EA12E7}">
      <formula1>INDIRECT(B6)</formula1>
    </dataValidation>
    <dataValidation type="list" allowBlank="1" showInputMessage="1" showErrorMessage="1" sqref="B6:B27" xr:uid="{B114FD74-B3C5-41DF-B0BE-B60D49DE1241}">
      <formula1>Material_list</formula1>
    </dataValidation>
    <dataValidation type="list" allowBlank="1" showInputMessage="1" showErrorMessage="1" sqref="J29 J6:J27" xr:uid="{47140186-3C0C-4BF1-9A30-5D8EE23AFF18}">
      <formula1>LST_MATQUANT</formula1>
    </dataValidation>
    <dataValidation type="list" allowBlank="1" showInputMessage="1" showErrorMessage="1" sqref="H6:H27" xr:uid="{F5F21A3E-B457-499F-A0D7-75CF513BCE8D}">
      <formula1>"No, Yes"</formula1>
    </dataValidation>
    <dataValidation type="custom" showInputMessage="1" showErrorMessage="1" error="'Temp Works Waste Rate' only applicable to temporary works._x000a__x000a_'Temp Works Waste Rate' must be between 0 and 100%." sqref="I6:I27" xr:uid="{95EB68A0-9574-4F75-9A4B-0D1995CF02D0}">
      <formula1>AND($H6="yes",0&lt;=I6,1&gt;=I6)</formula1>
    </dataValidation>
    <dataValidation type="custom" allowBlank="1" showInputMessage="1" showErrorMessage="1" error="'Component Lifespan' must be less than or equal to the 'Design Life' of the building._x000a__x000a_The 'Design Life' is entered by the user on the 'Project Info' sheet. " sqref="G6:G27" xr:uid="{8C87AB5B-4107-4080-9EAB-16CF9549E689}">
      <formula1>AND(H6="No",G6&gt;1,G6&lt;=DESIGN_LIFE)</formula1>
    </dataValidation>
    <dataValidation type="custom" allowBlank="1" showInputMessage="1" showErrorMessage="1" error="Material Quantity must not be negative." sqref="K6:K27" xr:uid="{87B1120B-1BC7-4097-BC92-84C8D5CC421F}">
      <formula1>K6&gt;=0</formula1>
    </dataValidation>
  </dataValidations>
  <printOptions horizontalCentered="1" verticalCentered="1"/>
  <pageMargins left="0.23622047244094491" right="0.23622047244094491" top="0.74803149606299213" bottom="0.74803149606299213" header="0.31496062992125984" footer="0.31496062992125984"/>
  <pageSetup paperSize="8" scale="5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PrintPDF" altText="Print Page- PDF">
                <anchor moveWithCells="1">
                  <from>
                    <xdr:col>2</xdr:col>
                    <xdr:colOff>171450</xdr:colOff>
                    <xdr:row>3</xdr:row>
                    <xdr:rowOff>19050</xdr:rowOff>
                  </from>
                  <to>
                    <xdr:col>2</xdr:col>
                    <xdr:colOff>2000250</xdr:colOff>
                    <xdr:row>3</xdr:row>
                    <xdr:rowOff>285750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7A8C06D0-F335-4A18-A9D6-5EB428F69913}">
            <xm:f>AND(K6&gt;0,COUNTIF('Custom Data'!$N$16:$N$36,L6)=0)</xm:f>
            <x14:dxf>
              <fill>
                <patternFill>
                  <bgColor rgb="FFFF0000"/>
                </patternFill>
              </fill>
            </x14:dxf>
          </x14:cfRule>
          <xm:sqref>L6:L27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FD870-94D1-444C-BFC1-089AF63E1EEF}">
  <sheetPr codeName="Sheet42">
    <tabColor theme="5"/>
    <pageSetUpPr fitToPage="1"/>
  </sheetPr>
  <dimension ref="A1:HE79"/>
  <sheetViews>
    <sheetView showGridLines="0" zoomScale="70" zoomScaleNormal="70" zoomScaleSheetLayoutView="55" zoomScalePageLayoutView="55" workbookViewId="0">
      <selection activeCell="B6" sqref="B6"/>
    </sheetView>
  </sheetViews>
  <sheetFormatPr defaultColWidth="9" defaultRowHeight="14.25"/>
  <cols>
    <col min="1" max="1" width="2.625" style="104" customWidth="1"/>
    <col min="2" max="2" width="20.75" style="93" customWidth="1"/>
    <col min="3" max="3" width="31.5" style="93" customWidth="1"/>
    <col min="4" max="4" width="39.25" style="93" customWidth="1"/>
    <col min="5" max="5" width="32.125" style="93" customWidth="1"/>
    <col min="6" max="6" width="27.625" style="93" customWidth="1"/>
    <col min="7" max="7" width="18.875" style="93" customWidth="1"/>
    <col min="8" max="8" width="11.25" style="93" customWidth="1"/>
    <col min="9" max="9" width="14.5" style="93" customWidth="1"/>
    <col min="10" max="10" width="20.25" style="93" customWidth="1"/>
    <col min="11" max="11" width="16.625" style="93" customWidth="1"/>
    <col min="12" max="12" width="23.25" style="1" customWidth="1"/>
    <col min="13" max="13" width="23.5" style="1" customWidth="1"/>
    <col min="14" max="19" width="7.75" style="1" customWidth="1"/>
    <col min="20" max="20" width="16.5" style="1" customWidth="1"/>
    <col min="21" max="21" width="19.75" style="246" customWidth="1"/>
    <col min="22" max="22" width="9" style="280" customWidth="1"/>
    <col min="23" max="23" width="5.625" style="279" customWidth="1"/>
    <col min="24" max="24" width="5.375" style="280" customWidth="1"/>
    <col min="25" max="25" width="27.75" style="280" customWidth="1"/>
    <col min="26" max="28" width="9" style="280" customWidth="1"/>
    <col min="29" max="29" width="47.25" style="280" customWidth="1"/>
    <col min="30" max="30" width="9" style="280" customWidth="1"/>
    <col min="31" max="31" width="9.75" style="280" customWidth="1"/>
    <col min="32" max="32" width="9" style="280" customWidth="1"/>
    <col min="33" max="33" width="11.75" style="280" customWidth="1"/>
    <col min="34" max="35" width="9" style="548" customWidth="1"/>
    <col min="36" max="36" width="17.75" style="548" customWidth="1"/>
    <col min="37" max="37" width="9.125" style="548" customWidth="1"/>
    <col min="38" max="38" width="9" style="548" customWidth="1"/>
    <col min="39" max="39" width="17.875" style="548" customWidth="1"/>
    <col min="40" max="40" width="9.75" style="548" customWidth="1"/>
    <col min="41" max="42" width="9.75" style="280" customWidth="1"/>
    <col min="43" max="43" width="9.25" style="280" customWidth="1"/>
    <col min="44" max="44" width="9.5" style="280" customWidth="1"/>
    <col min="45" max="48" width="11.75" style="280" customWidth="1"/>
    <col min="49" max="58" width="9" style="280" customWidth="1"/>
    <col min="59" max="59" width="15.625" style="285" customWidth="1"/>
    <col min="60" max="60" width="56.5" style="545" customWidth="1"/>
    <col min="61" max="61" width="19.25" style="545" customWidth="1"/>
    <col min="62" max="62" width="20.5" style="546" customWidth="1"/>
    <col min="63" max="63" width="16.75" style="546" customWidth="1"/>
    <col min="64" max="64" width="20" style="546" customWidth="1"/>
    <col min="65" max="65" width="13.75" style="546" customWidth="1"/>
    <col min="66" max="67" width="12.625" style="548" customWidth="1"/>
    <col min="68" max="68" width="13.75" style="548" customWidth="1"/>
    <col min="69" max="69" width="15.125" style="548" customWidth="1"/>
    <col min="70" max="70" width="15.5" style="548" customWidth="1"/>
    <col min="71" max="71" width="9" style="548" customWidth="1"/>
    <col min="72" max="72" width="15" style="548" customWidth="1"/>
    <col min="73" max="73" width="26.25" style="544" customWidth="1"/>
    <col min="74" max="74" width="51.25" style="548" customWidth="1"/>
    <col min="75" max="75" width="9" style="548"/>
    <col min="76" max="76" width="23.75" style="548" bestFit="1" customWidth="1"/>
    <col min="77" max="79" width="9" style="100"/>
    <col min="80" max="80" width="83.625" style="548" customWidth="1"/>
    <col min="81" max="149" width="9" style="548"/>
    <col min="150" max="213" width="9" style="100"/>
    <col min="214" max="16384" width="9" style="101"/>
  </cols>
  <sheetData>
    <row r="1" spans="1:213" ht="10.9" customHeight="1" thickBot="1">
      <c r="A1" s="403"/>
      <c r="B1" s="404"/>
      <c r="C1" s="404"/>
      <c r="D1" s="404"/>
      <c r="E1" s="404"/>
      <c r="F1" s="404"/>
      <c r="G1" s="404"/>
      <c r="H1" s="404"/>
      <c r="I1" s="404"/>
      <c r="J1" s="404"/>
      <c r="K1" s="404"/>
      <c r="L1" s="405"/>
      <c r="M1" s="405"/>
      <c r="N1" s="405"/>
      <c r="O1" s="405"/>
      <c r="P1" s="405"/>
      <c r="Q1" s="405"/>
      <c r="R1" s="405"/>
      <c r="S1" s="405"/>
      <c r="T1" s="405"/>
      <c r="U1" s="98"/>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5"/>
      <c r="BH1" s="245"/>
      <c r="BI1" s="245"/>
      <c r="BJ1" s="98"/>
      <c r="BK1" s="98"/>
      <c r="BL1" s="98"/>
      <c r="BM1" s="98"/>
      <c r="BN1" s="244"/>
      <c r="BO1" s="244"/>
      <c r="BP1" s="244"/>
      <c r="BQ1" s="244"/>
      <c r="BR1" s="244"/>
      <c r="BS1" s="244"/>
      <c r="BT1" s="244"/>
      <c r="BU1" s="245"/>
      <c r="BV1" s="244"/>
      <c r="BW1" s="510"/>
      <c r="BX1" s="510"/>
      <c r="BY1" s="510"/>
      <c r="BZ1" s="510"/>
      <c r="CA1" s="510"/>
      <c r="CB1" s="510"/>
      <c r="CC1" s="510"/>
      <c r="CD1" s="510"/>
      <c r="CE1" s="510"/>
      <c r="CF1" s="510"/>
      <c r="CG1" s="510"/>
      <c r="CH1" s="510"/>
      <c r="CI1" s="510"/>
      <c r="CJ1" s="510"/>
      <c r="CK1" s="510"/>
      <c r="CL1" s="510"/>
      <c r="CM1" s="510"/>
      <c r="CN1" s="510"/>
      <c r="CO1" s="510"/>
      <c r="CP1" s="510"/>
      <c r="CQ1" s="510"/>
      <c r="CR1" s="510"/>
      <c r="CS1" s="510"/>
      <c r="CT1" s="569"/>
      <c r="CU1" s="569"/>
      <c r="CV1" s="569"/>
      <c r="CW1" s="569"/>
      <c r="CX1" s="569"/>
      <c r="CY1" s="569"/>
      <c r="CZ1" s="569"/>
      <c r="DA1" s="569"/>
      <c r="DB1" s="569"/>
      <c r="DC1" s="569"/>
      <c r="DD1" s="569"/>
      <c r="DE1" s="569"/>
      <c r="DF1" s="569"/>
      <c r="DG1" s="569"/>
      <c r="DH1" s="569"/>
      <c r="DI1" s="569"/>
      <c r="DJ1" s="569"/>
      <c r="DK1" s="569"/>
      <c r="DL1" s="569"/>
      <c r="DM1" s="569"/>
      <c r="DN1" s="569"/>
      <c r="DO1" s="569"/>
      <c r="DP1" s="569"/>
      <c r="DQ1" s="569"/>
      <c r="DR1" s="569"/>
      <c r="DS1" s="569"/>
      <c r="DT1" s="569"/>
      <c r="DU1" s="569"/>
      <c r="DV1" s="569"/>
      <c r="DW1" s="569"/>
      <c r="DX1" s="569"/>
      <c r="DY1" s="569"/>
      <c r="DZ1" s="569"/>
      <c r="EA1" s="569"/>
      <c r="EB1" s="569"/>
      <c r="EC1" s="569"/>
      <c r="ED1" s="569"/>
      <c r="EE1" s="569"/>
      <c r="EF1" s="569"/>
      <c r="EG1" s="569"/>
      <c r="EH1" s="569"/>
      <c r="EI1" s="569"/>
      <c r="EJ1" s="569"/>
      <c r="EK1" s="569"/>
      <c r="EL1" s="569"/>
      <c r="EM1" s="569"/>
      <c r="EN1" s="569"/>
      <c r="EO1" s="569"/>
      <c r="EP1" s="569"/>
      <c r="EQ1" s="569"/>
      <c r="ER1" s="569"/>
      <c r="ES1" s="569"/>
      <c r="ET1" s="569"/>
      <c r="EU1" s="569"/>
      <c r="EV1" s="569"/>
      <c r="EW1" s="569"/>
      <c r="EX1" s="569"/>
      <c r="EY1" s="569"/>
      <c r="EZ1" s="569"/>
      <c r="FA1" s="569"/>
      <c r="FB1" s="569"/>
      <c r="FC1" s="569"/>
      <c r="FD1" s="569"/>
      <c r="FE1" s="569"/>
      <c r="FF1" s="569"/>
      <c r="FG1" s="569"/>
      <c r="FH1" s="569"/>
      <c r="FI1" s="569"/>
      <c r="FJ1" s="569"/>
      <c r="FK1" s="569"/>
      <c r="FL1" s="569"/>
      <c r="FM1" s="569"/>
      <c r="FN1" s="569"/>
      <c r="FO1" s="569"/>
      <c r="FP1" s="569"/>
      <c r="FQ1" s="569"/>
      <c r="FR1" s="569"/>
      <c r="FS1" s="569"/>
      <c r="FT1" s="569"/>
      <c r="FU1" s="569"/>
      <c r="FV1" s="569"/>
      <c r="FW1" s="569"/>
      <c r="FX1" s="569"/>
      <c r="FY1" s="569"/>
      <c r="FZ1" s="569"/>
      <c r="GA1" s="569"/>
      <c r="GB1" s="569"/>
      <c r="GC1" s="569"/>
      <c r="GD1" s="569"/>
      <c r="GE1" s="569"/>
      <c r="GF1" s="569"/>
      <c r="GG1" s="569"/>
      <c r="GH1" s="569"/>
      <c r="GI1" s="569"/>
      <c r="GJ1" s="569"/>
      <c r="GK1" s="569"/>
      <c r="GL1" s="569"/>
      <c r="GM1" s="569"/>
      <c r="GN1" s="569"/>
      <c r="GO1" s="569"/>
      <c r="GP1" s="569"/>
      <c r="GQ1" s="101"/>
      <c r="GR1" s="101"/>
      <c r="GS1" s="101"/>
      <c r="GT1" s="101"/>
      <c r="GU1" s="101"/>
      <c r="GV1" s="101"/>
      <c r="GW1" s="101"/>
      <c r="GX1" s="101"/>
      <c r="GY1" s="101"/>
      <c r="GZ1" s="101"/>
      <c r="HA1" s="101"/>
      <c r="HB1" s="101"/>
      <c r="HC1" s="101"/>
      <c r="HD1" s="101"/>
      <c r="HE1" s="101"/>
    </row>
    <row r="2" spans="1:213" s="102" customFormat="1">
      <c r="A2" s="403"/>
      <c r="B2" s="93"/>
      <c r="C2" s="93"/>
      <c r="D2" s="93"/>
      <c r="E2" s="93"/>
      <c r="F2" s="93"/>
      <c r="G2" s="93"/>
      <c r="H2" s="93"/>
      <c r="I2" s="93"/>
      <c r="J2" s="93"/>
      <c r="K2" s="107"/>
      <c r="L2" s="105"/>
      <c r="M2" s="105"/>
      <c r="N2" s="105"/>
      <c r="O2" s="105"/>
      <c r="P2" s="105"/>
      <c r="Q2" s="105"/>
      <c r="R2" s="105"/>
      <c r="S2" s="105"/>
      <c r="T2" s="105"/>
      <c r="U2" s="305"/>
      <c r="V2" s="244"/>
      <c r="W2" s="244"/>
      <c r="X2" s="244"/>
      <c r="Y2" s="244"/>
      <c r="Z2" s="244"/>
      <c r="AA2" s="244"/>
      <c r="AB2" s="244"/>
      <c r="AC2" s="244"/>
      <c r="AD2" s="244"/>
      <c r="AE2" s="244"/>
      <c r="AF2" s="244"/>
      <c r="AG2" s="244"/>
      <c r="AH2" s="244"/>
      <c r="AI2" s="244"/>
      <c r="AJ2" s="244"/>
      <c r="AK2" s="244"/>
      <c r="AL2" s="244"/>
      <c r="AM2" s="244"/>
      <c r="AN2" s="244"/>
      <c r="AO2" s="244"/>
      <c r="AP2" s="244"/>
      <c r="AQ2" s="244"/>
      <c r="AR2" s="244"/>
      <c r="AS2" s="244"/>
      <c r="AT2" s="244"/>
      <c r="AU2" s="244"/>
      <c r="AV2" s="244"/>
      <c r="AW2" s="244"/>
      <c r="AX2" s="244"/>
      <c r="AY2" s="244"/>
      <c r="AZ2" s="244"/>
      <c r="BA2" s="244"/>
      <c r="BB2" s="244"/>
      <c r="BC2" s="244"/>
      <c r="BD2" s="244"/>
      <c r="BE2" s="244"/>
      <c r="BF2" s="244"/>
      <c r="BG2" s="245"/>
      <c r="BH2" s="245"/>
      <c r="BI2" s="245"/>
      <c r="BJ2" s="98"/>
      <c r="BK2" s="98"/>
      <c r="BL2" s="98"/>
      <c r="BM2" s="98"/>
      <c r="BN2" s="244"/>
      <c r="BO2" s="244"/>
      <c r="BP2" s="244"/>
      <c r="BQ2" s="244"/>
      <c r="BR2" s="244"/>
      <c r="BS2" s="244"/>
      <c r="BT2" s="244"/>
      <c r="BU2" s="245"/>
      <c r="BV2" s="244"/>
      <c r="BW2" s="244"/>
      <c r="BX2" s="244"/>
      <c r="BY2" s="244"/>
      <c r="BZ2" s="244"/>
      <c r="CA2" s="244"/>
      <c r="CB2" s="244"/>
      <c r="CC2" s="244"/>
      <c r="CD2" s="244"/>
      <c r="CE2" s="244"/>
      <c r="CF2" s="244"/>
      <c r="CG2" s="244"/>
      <c r="CH2" s="244"/>
      <c r="CI2" s="244"/>
      <c r="CJ2" s="244"/>
      <c r="CK2" s="244"/>
      <c r="CL2" s="244"/>
      <c r="CM2" s="244"/>
      <c r="CN2" s="244"/>
      <c r="CO2" s="244"/>
      <c r="CP2" s="244"/>
      <c r="CQ2" s="244"/>
      <c r="CR2" s="244"/>
      <c r="CS2" s="244"/>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row>
    <row r="3" spans="1:213" ht="30">
      <c r="A3" s="403"/>
      <c r="B3" s="93" t="str">
        <f>VERSION</f>
        <v>TSCT v2</v>
      </c>
      <c r="C3" s="406"/>
      <c r="D3" s="406"/>
      <c r="E3" s="407" t="s">
        <v>245</v>
      </c>
      <c r="F3" s="648" t="s">
        <v>676</v>
      </c>
      <c r="G3" s="648"/>
      <c r="H3" s="648"/>
      <c r="I3" s="648"/>
      <c r="J3" s="648"/>
      <c r="K3" s="119"/>
      <c r="L3" s="111"/>
      <c r="M3" s="111"/>
      <c r="N3" s="111"/>
      <c r="O3" s="111"/>
      <c r="P3" s="111"/>
      <c r="Q3" s="111"/>
      <c r="R3" s="111"/>
      <c r="S3" s="111"/>
      <c r="T3" s="111"/>
      <c r="U3" s="503"/>
      <c r="V3" s="244"/>
      <c r="W3" s="259"/>
      <c r="X3" s="259"/>
      <c r="Y3" s="510"/>
      <c r="Z3" s="510"/>
      <c r="AA3" s="510"/>
      <c r="AB3" s="510"/>
      <c r="AC3" s="510"/>
      <c r="AD3" s="510"/>
      <c r="AE3" s="510"/>
      <c r="AF3" s="510"/>
      <c r="AG3" s="510"/>
      <c r="AH3" s="510"/>
      <c r="AI3" s="510"/>
      <c r="AJ3" s="510"/>
      <c r="AK3" s="510"/>
      <c r="AL3" s="510"/>
      <c r="AM3" s="510"/>
      <c r="AN3" s="510"/>
      <c r="AO3" s="510"/>
      <c r="AP3" s="510"/>
      <c r="AQ3" s="510"/>
      <c r="AR3" s="510"/>
      <c r="AS3" s="510"/>
      <c r="AT3" s="510"/>
      <c r="AU3" s="510"/>
      <c r="AV3" s="510"/>
      <c r="AW3" s="510"/>
      <c r="AX3" s="510"/>
      <c r="AY3" s="510"/>
      <c r="AZ3" s="510"/>
      <c r="BA3" s="510"/>
      <c r="BB3" s="510"/>
      <c r="BC3" s="510"/>
      <c r="BD3" s="510"/>
      <c r="BE3" s="510"/>
      <c r="BF3" s="510"/>
      <c r="BG3" s="511"/>
      <c r="BH3" s="511"/>
      <c r="BI3" s="511"/>
      <c r="BJ3" s="511"/>
      <c r="BK3" s="511"/>
      <c r="BL3" s="511"/>
      <c r="BM3" s="512"/>
      <c r="BN3" s="510"/>
      <c r="BO3" s="510"/>
      <c r="BP3" s="510"/>
      <c r="BQ3" s="510"/>
      <c r="BR3" s="510"/>
      <c r="BS3" s="510"/>
      <c r="BT3" s="510"/>
      <c r="BU3" s="285"/>
      <c r="BV3" s="510"/>
      <c r="BW3" s="510"/>
      <c r="BX3" s="510"/>
      <c r="BY3" s="510"/>
      <c r="BZ3" s="510"/>
      <c r="CA3" s="510"/>
      <c r="CB3" s="510"/>
      <c r="CC3" s="244"/>
      <c r="CD3" s="244"/>
      <c r="CE3" s="244"/>
      <c r="CF3" s="244"/>
      <c r="CG3" s="244"/>
      <c r="CH3" s="244"/>
      <c r="CI3" s="244"/>
      <c r="CJ3" s="244"/>
      <c r="CK3" s="244"/>
      <c r="CL3" s="244"/>
      <c r="CM3" s="244"/>
      <c r="CN3" s="244"/>
      <c r="CO3" s="244"/>
      <c r="CP3" s="244"/>
      <c r="CQ3" s="244"/>
      <c r="CR3" s="244"/>
      <c r="CS3" s="244"/>
      <c r="CT3" s="126"/>
      <c r="CU3" s="126"/>
      <c r="CV3" s="126"/>
      <c r="CW3" s="126"/>
      <c r="CX3" s="126"/>
      <c r="CY3" s="126"/>
      <c r="CZ3" s="126"/>
      <c r="DA3" s="126"/>
      <c r="DB3" s="126"/>
      <c r="DC3" s="126"/>
      <c r="DD3" s="126"/>
      <c r="DE3" s="126"/>
      <c r="DF3" s="126"/>
      <c r="DG3" s="126"/>
      <c r="DH3" s="126"/>
      <c r="DI3" s="126"/>
      <c r="DJ3" s="126"/>
      <c r="DK3" s="126"/>
      <c r="DL3" s="126"/>
      <c r="DM3" s="126"/>
      <c r="DN3" s="126"/>
      <c r="DO3" s="126"/>
      <c r="DP3" s="126"/>
      <c r="DQ3" s="126"/>
      <c r="DR3" s="126"/>
      <c r="DS3" s="126"/>
      <c r="DT3" s="126"/>
      <c r="DU3" s="126"/>
      <c r="DV3" s="126"/>
      <c r="DW3" s="126"/>
      <c r="DX3" s="126"/>
      <c r="DY3" s="126"/>
      <c r="DZ3" s="126"/>
      <c r="EA3" s="126"/>
      <c r="EB3" s="126"/>
      <c r="EC3" s="126"/>
      <c r="ED3" s="126"/>
      <c r="EE3" s="126"/>
      <c r="EF3" s="126"/>
      <c r="EG3" s="126"/>
      <c r="EH3" s="126"/>
      <c r="EI3" s="126"/>
      <c r="EJ3" s="126"/>
      <c r="EK3" s="126"/>
      <c r="EL3" s="126"/>
      <c r="EM3" s="126"/>
      <c r="EN3" s="126"/>
      <c r="EO3" s="126"/>
      <c r="EP3" s="126"/>
      <c r="EQ3" s="126"/>
      <c r="ER3" s="126"/>
      <c r="ES3" s="126"/>
      <c r="ET3" s="126"/>
      <c r="EU3" s="126"/>
      <c r="EV3" s="126"/>
      <c r="EW3" s="126"/>
      <c r="EX3" s="126"/>
      <c r="EY3" s="126"/>
      <c r="EZ3" s="126"/>
      <c r="FA3" s="126"/>
      <c r="FB3" s="126"/>
      <c r="FC3" s="126"/>
      <c r="FD3" s="126"/>
      <c r="FE3" s="126"/>
      <c r="FF3" s="126"/>
      <c r="FG3" s="126"/>
      <c r="FH3" s="126"/>
      <c r="FI3" s="126"/>
      <c r="FJ3" s="126"/>
      <c r="FK3" s="126"/>
      <c r="FL3" s="126"/>
      <c r="FM3" s="126"/>
      <c r="FN3" s="126"/>
      <c r="FO3" s="126"/>
      <c r="FP3" s="126"/>
      <c r="FQ3" s="126"/>
      <c r="FR3" s="126"/>
      <c r="FS3" s="126"/>
      <c r="FT3" s="126"/>
      <c r="FU3" s="126"/>
      <c r="FV3" s="126"/>
      <c r="FW3" s="126"/>
      <c r="FX3" s="126"/>
      <c r="FY3" s="126"/>
      <c r="FZ3" s="126"/>
      <c r="GA3" s="126"/>
      <c r="GB3" s="126"/>
      <c r="GC3" s="126"/>
      <c r="GD3" s="126"/>
      <c r="GE3" s="126"/>
      <c r="GF3" s="126"/>
      <c r="GG3" s="126"/>
      <c r="GH3" s="126"/>
      <c r="GI3" s="126"/>
      <c r="GJ3" s="126"/>
      <c r="GK3" s="126"/>
      <c r="GL3" s="126"/>
      <c r="GM3" s="126"/>
      <c r="GN3" s="126"/>
      <c r="GO3" s="126"/>
      <c r="GP3" s="126"/>
      <c r="GQ3" s="126"/>
      <c r="GR3" s="126"/>
      <c r="GS3" s="126"/>
      <c r="GT3" s="126"/>
      <c r="GU3" s="126"/>
      <c r="GV3" s="126"/>
      <c r="GW3" s="126"/>
      <c r="GX3" s="126"/>
      <c r="GY3" s="126"/>
      <c r="GZ3" s="126"/>
      <c r="HA3" s="126"/>
      <c r="HB3" s="126"/>
      <c r="HC3" s="126"/>
      <c r="HD3" s="126"/>
      <c r="HE3" s="126"/>
    </row>
    <row r="4" spans="1:213" ht="30.75" thickBot="1">
      <c r="A4" s="403"/>
      <c r="B4" s="406"/>
      <c r="C4" s="406"/>
      <c r="E4" s="408"/>
      <c r="F4" s="125"/>
      <c r="G4" s="125"/>
      <c r="H4" s="125"/>
      <c r="I4" s="125"/>
      <c r="J4" s="125"/>
      <c r="K4" s="291"/>
      <c r="L4" s="291"/>
      <c r="M4" s="351"/>
      <c r="N4" s="111"/>
      <c r="O4" s="111"/>
      <c r="P4" s="111"/>
      <c r="Q4" s="111"/>
      <c r="R4" s="111"/>
      <c r="S4" s="111"/>
      <c r="T4" s="111"/>
      <c r="U4" s="504"/>
      <c r="V4" s="244"/>
      <c r="W4" s="259"/>
      <c r="X4" s="510"/>
      <c r="Y4" s="510"/>
      <c r="Z4" s="510"/>
      <c r="AA4" s="510"/>
      <c r="AB4" s="510"/>
      <c r="AC4" s="510"/>
      <c r="AD4" s="510"/>
      <c r="AE4" s="510"/>
      <c r="AF4" s="510"/>
      <c r="AG4" s="510"/>
      <c r="AH4" s="510"/>
      <c r="AI4" s="510"/>
      <c r="AJ4" s="516"/>
      <c r="AK4" s="516"/>
      <c r="AL4" s="516"/>
      <c r="AM4" s="516"/>
      <c r="AN4" s="517"/>
      <c r="AO4" s="517"/>
      <c r="AP4" s="517"/>
      <c r="AQ4" s="517"/>
      <c r="AR4" s="517"/>
      <c r="AS4" s="517"/>
      <c r="AT4" s="517"/>
      <c r="AU4" s="517"/>
      <c r="AV4" s="518"/>
      <c r="AW4" s="518"/>
      <c r="AX4" s="518"/>
      <c r="AY4" s="518"/>
      <c r="AZ4" s="518"/>
      <c r="BA4" s="518"/>
      <c r="BB4" s="518"/>
      <c r="BC4" s="518"/>
      <c r="BD4" s="518"/>
      <c r="BE4" s="518"/>
      <c r="BF4" s="510"/>
      <c r="BG4" s="519" t="s">
        <v>474</v>
      </c>
      <c r="BH4" s="511"/>
      <c r="BI4" s="511"/>
      <c r="BJ4" s="520"/>
      <c r="BK4" s="511"/>
      <c r="BL4" s="511"/>
      <c r="BM4" s="520"/>
      <c r="BN4" s="510"/>
      <c r="BO4" s="510"/>
      <c r="BP4" s="510"/>
      <c r="BQ4" s="510"/>
      <c r="BR4" s="510"/>
      <c r="BS4" s="510"/>
      <c r="BT4" s="510"/>
      <c r="BU4" s="285"/>
      <c r="BV4" s="510"/>
      <c r="BW4" s="510"/>
      <c r="BX4" s="510"/>
      <c r="BY4" s="510"/>
      <c r="BZ4" s="510"/>
      <c r="CA4" s="510"/>
      <c r="CB4" s="510"/>
      <c r="CC4" s="244"/>
      <c r="CD4" s="244"/>
      <c r="CE4" s="244"/>
      <c r="CF4" s="244"/>
      <c r="CG4" s="510"/>
      <c r="CH4" s="516">
        <v>0</v>
      </c>
      <c r="CI4" s="516">
        <f>CH4+1</f>
        <v>1</v>
      </c>
      <c r="CJ4" s="516"/>
      <c r="CK4" s="516">
        <f>CI4+1</f>
        <v>2</v>
      </c>
      <c r="CL4" s="516">
        <f t="shared" ref="CL4:DA5" si="0">CK4+1</f>
        <v>3</v>
      </c>
      <c r="CM4" s="516">
        <f t="shared" si="0"/>
        <v>4</v>
      </c>
      <c r="CN4" s="516">
        <f t="shared" si="0"/>
        <v>5</v>
      </c>
      <c r="CO4" s="516">
        <f t="shared" si="0"/>
        <v>6</v>
      </c>
      <c r="CP4" s="516">
        <f t="shared" si="0"/>
        <v>7</v>
      </c>
      <c r="CQ4" s="516">
        <f t="shared" si="0"/>
        <v>8</v>
      </c>
      <c r="CR4" s="516">
        <f t="shared" si="0"/>
        <v>9</v>
      </c>
      <c r="CS4" s="516">
        <f t="shared" si="0"/>
        <v>10</v>
      </c>
      <c r="CT4" s="516">
        <f t="shared" si="0"/>
        <v>11</v>
      </c>
      <c r="CU4" s="516">
        <f t="shared" si="0"/>
        <v>12</v>
      </c>
      <c r="CV4" s="516">
        <f t="shared" si="0"/>
        <v>13</v>
      </c>
      <c r="CW4" s="516">
        <f t="shared" si="0"/>
        <v>14</v>
      </c>
      <c r="CX4" s="516">
        <f t="shared" si="0"/>
        <v>15</v>
      </c>
      <c r="CY4" s="516">
        <f t="shared" si="0"/>
        <v>16</v>
      </c>
      <c r="CZ4" s="516">
        <f t="shared" si="0"/>
        <v>17</v>
      </c>
      <c r="DA4" s="516">
        <f t="shared" si="0"/>
        <v>18</v>
      </c>
      <c r="DB4" s="516">
        <f t="shared" ref="DB4:DQ5" si="1">DA4+1</f>
        <v>19</v>
      </c>
      <c r="DC4" s="516">
        <f t="shared" si="1"/>
        <v>20</v>
      </c>
      <c r="DD4" s="516">
        <f t="shared" si="1"/>
        <v>21</v>
      </c>
      <c r="DE4" s="516">
        <f t="shared" si="1"/>
        <v>22</v>
      </c>
      <c r="DF4" s="516">
        <f t="shared" si="1"/>
        <v>23</v>
      </c>
      <c r="DG4" s="516">
        <f t="shared" si="1"/>
        <v>24</v>
      </c>
      <c r="DH4" s="516">
        <f t="shared" si="1"/>
        <v>25</v>
      </c>
      <c r="DI4" s="516">
        <f t="shared" si="1"/>
        <v>26</v>
      </c>
      <c r="DJ4" s="516">
        <f t="shared" si="1"/>
        <v>27</v>
      </c>
      <c r="DK4" s="516">
        <f t="shared" si="1"/>
        <v>28</v>
      </c>
      <c r="DL4" s="516">
        <f t="shared" si="1"/>
        <v>29</v>
      </c>
      <c r="DM4" s="516">
        <f t="shared" si="1"/>
        <v>30</v>
      </c>
      <c r="DN4" s="516">
        <f t="shared" si="1"/>
        <v>31</v>
      </c>
      <c r="DO4" s="516">
        <f t="shared" si="1"/>
        <v>32</v>
      </c>
      <c r="DP4" s="516">
        <f t="shared" si="1"/>
        <v>33</v>
      </c>
      <c r="DQ4" s="516">
        <f t="shared" si="1"/>
        <v>34</v>
      </c>
      <c r="DR4" s="516">
        <f t="shared" ref="DR4:EG5" si="2">DQ4+1</f>
        <v>35</v>
      </c>
      <c r="DS4" s="516">
        <f t="shared" si="2"/>
        <v>36</v>
      </c>
      <c r="DT4" s="516">
        <f t="shared" si="2"/>
        <v>37</v>
      </c>
      <c r="DU4" s="516">
        <f t="shared" si="2"/>
        <v>38</v>
      </c>
      <c r="DV4" s="516">
        <f t="shared" si="2"/>
        <v>39</v>
      </c>
      <c r="DW4" s="516">
        <f t="shared" si="2"/>
        <v>40</v>
      </c>
      <c r="DX4" s="516">
        <f t="shared" si="2"/>
        <v>41</v>
      </c>
      <c r="DY4" s="516">
        <f t="shared" si="2"/>
        <v>42</v>
      </c>
      <c r="DZ4" s="516">
        <f t="shared" si="2"/>
        <v>43</v>
      </c>
      <c r="EA4" s="516">
        <f t="shared" si="2"/>
        <v>44</v>
      </c>
      <c r="EB4" s="516">
        <f t="shared" si="2"/>
        <v>45</v>
      </c>
      <c r="EC4" s="516">
        <f t="shared" si="2"/>
        <v>46</v>
      </c>
      <c r="ED4" s="516">
        <f t="shared" si="2"/>
        <v>47</v>
      </c>
      <c r="EE4" s="516">
        <f t="shared" si="2"/>
        <v>48</v>
      </c>
      <c r="EF4" s="516">
        <f t="shared" si="2"/>
        <v>49</v>
      </c>
      <c r="EG4" s="516">
        <f t="shared" si="2"/>
        <v>50</v>
      </c>
      <c r="EH4" s="516">
        <f t="shared" ref="EH4:EW5" si="3">EG4+1</f>
        <v>51</v>
      </c>
      <c r="EI4" s="516">
        <f t="shared" si="3"/>
        <v>52</v>
      </c>
      <c r="EJ4" s="516">
        <f t="shared" si="3"/>
        <v>53</v>
      </c>
      <c r="EK4" s="516">
        <f t="shared" si="3"/>
        <v>54</v>
      </c>
      <c r="EL4" s="516">
        <f t="shared" si="3"/>
        <v>55</v>
      </c>
      <c r="EM4" s="516">
        <f t="shared" si="3"/>
        <v>56</v>
      </c>
      <c r="EN4" s="516">
        <f t="shared" si="3"/>
        <v>57</v>
      </c>
      <c r="EO4" s="516">
        <f t="shared" si="3"/>
        <v>58</v>
      </c>
      <c r="EP4" s="516">
        <f t="shared" si="3"/>
        <v>59</v>
      </c>
      <c r="EQ4" s="516">
        <f t="shared" si="3"/>
        <v>60</v>
      </c>
      <c r="ER4" s="516">
        <f t="shared" si="3"/>
        <v>61</v>
      </c>
      <c r="ES4" s="516">
        <f t="shared" si="3"/>
        <v>62</v>
      </c>
      <c r="ET4" s="516">
        <f t="shared" si="3"/>
        <v>63</v>
      </c>
      <c r="EU4" s="516">
        <f t="shared" si="3"/>
        <v>64</v>
      </c>
      <c r="EV4" s="516">
        <f t="shared" si="3"/>
        <v>65</v>
      </c>
      <c r="EW4" s="516">
        <f t="shared" si="3"/>
        <v>66</v>
      </c>
      <c r="EX4" s="516">
        <f t="shared" ref="EX4:FM5" si="4">EW4+1</f>
        <v>67</v>
      </c>
      <c r="EY4" s="516">
        <f t="shared" si="4"/>
        <v>68</v>
      </c>
      <c r="EZ4" s="516">
        <f t="shared" si="4"/>
        <v>69</v>
      </c>
      <c r="FA4" s="516">
        <f t="shared" si="4"/>
        <v>70</v>
      </c>
      <c r="FB4" s="516">
        <f t="shared" si="4"/>
        <v>71</v>
      </c>
      <c r="FC4" s="516">
        <f t="shared" si="4"/>
        <v>72</v>
      </c>
      <c r="FD4" s="516">
        <f t="shared" si="4"/>
        <v>73</v>
      </c>
      <c r="FE4" s="516">
        <f t="shared" si="4"/>
        <v>74</v>
      </c>
      <c r="FF4" s="516">
        <f t="shared" si="4"/>
        <v>75</v>
      </c>
      <c r="FG4" s="516">
        <f t="shared" si="4"/>
        <v>76</v>
      </c>
      <c r="FH4" s="516">
        <f t="shared" si="4"/>
        <v>77</v>
      </c>
      <c r="FI4" s="516">
        <f t="shared" si="4"/>
        <v>78</v>
      </c>
      <c r="FJ4" s="516">
        <f t="shared" si="4"/>
        <v>79</v>
      </c>
      <c r="FK4" s="516">
        <f t="shared" si="4"/>
        <v>80</v>
      </c>
      <c r="FL4" s="516">
        <f t="shared" si="4"/>
        <v>81</v>
      </c>
      <c r="FM4" s="516">
        <f t="shared" si="4"/>
        <v>82</v>
      </c>
      <c r="FN4" s="516">
        <f t="shared" ref="FN4:GC5" si="5">FM4+1</f>
        <v>83</v>
      </c>
      <c r="FO4" s="516">
        <f t="shared" si="5"/>
        <v>84</v>
      </c>
      <c r="FP4" s="516">
        <f t="shared" si="5"/>
        <v>85</v>
      </c>
      <c r="FQ4" s="516">
        <f t="shared" si="5"/>
        <v>86</v>
      </c>
      <c r="FR4" s="516">
        <f t="shared" si="5"/>
        <v>87</v>
      </c>
      <c r="FS4" s="516">
        <f t="shared" si="5"/>
        <v>88</v>
      </c>
      <c r="FT4" s="516">
        <f t="shared" si="5"/>
        <v>89</v>
      </c>
      <c r="FU4" s="516">
        <f t="shared" si="5"/>
        <v>90</v>
      </c>
      <c r="FV4" s="516">
        <f t="shared" si="5"/>
        <v>91</v>
      </c>
      <c r="FW4" s="516">
        <f t="shared" si="5"/>
        <v>92</v>
      </c>
      <c r="FX4" s="516">
        <f t="shared" si="5"/>
        <v>93</v>
      </c>
      <c r="FY4" s="516">
        <f t="shared" si="5"/>
        <v>94</v>
      </c>
      <c r="FZ4" s="516">
        <f t="shared" si="5"/>
        <v>95</v>
      </c>
      <c r="GA4" s="516">
        <f t="shared" si="5"/>
        <v>96</v>
      </c>
      <c r="GB4" s="516">
        <f t="shared" si="5"/>
        <v>97</v>
      </c>
      <c r="GC4" s="516">
        <f t="shared" si="5"/>
        <v>98</v>
      </c>
      <c r="GD4" s="516">
        <f t="shared" ref="GD4:GS5" si="6">GC4+1</f>
        <v>99</v>
      </c>
      <c r="GE4" s="516">
        <f t="shared" si="6"/>
        <v>100</v>
      </c>
      <c r="GF4" s="516">
        <f t="shared" si="6"/>
        <v>101</v>
      </c>
      <c r="GG4" s="516">
        <f t="shared" si="6"/>
        <v>102</v>
      </c>
      <c r="GH4" s="516">
        <f t="shared" si="6"/>
        <v>103</v>
      </c>
      <c r="GI4" s="516">
        <f t="shared" si="6"/>
        <v>104</v>
      </c>
      <c r="GJ4" s="516">
        <f t="shared" si="6"/>
        <v>105</v>
      </c>
      <c r="GK4" s="516">
        <f t="shared" si="6"/>
        <v>106</v>
      </c>
      <c r="GL4" s="516">
        <f t="shared" si="6"/>
        <v>107</v>
      </c>
      <c r="GM4" s="516">
        <f t="shared" si="6"/>
        <v>108</v>
      </c>
      <c r="GN4" s="516">
        <f t="shared" si="6"/>
        <v>109</v>
      </c>
      <c r="GO4" s="516">
        <f t="shared" si="6"/>
        <v>110</v>
      </c>
      <c r="GP4" s="516">
        <f t="shared" si="6"/>
        <v>111</v>
      </c>
      <c r="GQ4" s="516">
        <f t="shared" si="6"/>
        <v>112</v>
      </c>
      <c r="GR4" s="516">
        <f t="shared" si="6"/>
        <v>113</v>
      </c>
      <c r="GS4" s="516">
        <f t="shared" si="6"/>
        <v>114</v>
      </c>
      <c r="GT4" s="516">
        <f t="shared" ref="GT4:GX5" si="7">GS4+1</f>
        <v>115</v>
      </c>
      <c r="GU4" s="516">
        <f t="shared" si="7"/>
        <v>116</v>
      </c>
      <c r="GV4" s="516">
        <f t="shared" si="7"/>
        <v>117</v>
      </c>
      <c r="GW4" s="516">
        <f t="shared" si="7"/>
        <v>118</v>
      </c>
      <c r="GX4" s="516">
        <f t="shared" si="7"/>
        <v>119</v>
      </c>
      <c r="GY4" s="516">
        <f>GX4+1</f>
        <v>120</v>
      </c>
      <c r="GZ4" s="516">
        <f t="shared" ref="GZ4:GZ5" si="8">GY4+1</f>
        <v>121</v>
      </c>
      <c r="HA4" s="516">
        <f>GZ4+1</f>
        <v>122</v>
      </c>
      <c r="HB4" s="244"/>
      <c r="HC4" s="244"/>
      <c r="HD4" s="126"/>
      <c r="HE4" s="126"/>
    </row>
    <row r="5" spans="1:213" ht="45" customHeight="1" thickBot="1">
      <c r="B5" s="352" t="s">
        <v>1</v>
      </c>
      <c r="C5" s="352" t="s">
        <v>320</v>
      </c>
      <c r="D5" s="352" t="s">
        <v>321</v>
      </c>
      <c r="E5" s="352" t="s">
        <v>140</v>
      </c>
      <c r="F5" s="352" t="s">
        <v>322</v>
      </c>
      <c r="G5" s="352" t="s">
        <v>527</v>
      </c>
      <c r="H5" s="352" t="s">
        <v>519</v>
      </c>
      <c r="I5" s="352" t="s">
        <v>732</v>
      </c>
      <c r="J5" s="352" t="s">
        <v>323</v>
      </c>
      <c r="K5" s="352" t="s">
        <v>324</v>
      </c>
      <c r="L5" s="353" t="s">
        <v>335</v>
      </c>
      <c r="M5" s="352" t="s">
        <v>325</v>
      </c>
      <c r="N5" s="352" t="s">
        <v>109</v>
      </c>
      <c r="O5" s="352" t="s">
        <v>110</v>
      </c>
      <c r="P5" s="352" t="s">
        <v>159</v>
      </c>
      <c r="Q5" s="352" t="s">
        <v>520</v>
      </c>
      <c r="R5" s="352" t="s">
        <v>170</v>
      </c>
      <c r="S5" s="352" t="s">
        <v>117</v>
      </c>
      <c r="T5" s="352" t="s">
        <v>662</v>
      </c>
      <c r="U5" s="98"/>
      <c r="V5" s="244"/>
      <c r="W5" s="259"/>
      <c r="X5" s="510"/>
      <c r="Y5" s="510"/>
      <c r="Z5" s="510"/>
      <c r="AA5" s="510"/>
      <c r="AB5" s="510"/>
      <c r="AC5" s="510"/>
      <c r="AD5" s="510"/>
      <c r="AE5" s="510"/>
      <c r="AF5" s="510"/>
      <c r="AG5" s="510"/>
      <c r="AH5" s="510"/>
      <c r="AI5" s="510"/>
      <c r="AJ5" s="516" t="s">
        <v>472</v>
      </c>
      <c r="AK5" s="510"/>
      <c r="AL5" s="510"/>
      <c r="AM5" s="510"/>
      <c r="AN5" s="521"/>
      <c r="AO5" s="521"/>
      <c r="AP5" s="521"/>
      <c r="AQ5" s="516"/>
      <c r="AR5" s="518"/>
      <c r="AS5" s="518"/>
      <c r="AT5" s="518"/>
      <c r="AU5" s="518"/>
      <c r="AV5" s="518"/>
      <c r="AW5" s="518"/>
      <c r="AX5" s="518"/>
      <c r="AY5" s="518"/>
      <c r="AZ5" s="518"/>
      <c r="BA5" s="518"/>
      <c r="BB5" s="522"/>
      <c r="BC5" s="522"/>
      <c r="BD5" s="522"/>
      <c r="BE5" s="522"/>
      <c r="BF5" s="522"/>
      <c r="BG5" s="523" t="s">
        <v>79</v>
      </c>
      <c r="BH5" s="523"/>
      <c r="BI5" s="523"/>
      <c r="BJ5" s="521" t="s">
        <v>8</v>
      </c>
      <c r="BK5" s="523" t="s">
        <v>3</v>
      </c>
      <c r="BL5" s="523" t="s">
        <v>119</v>
      </c>
      <c r="BM5" s="523" t="s">
        <v>104</v>
      </c>
      <c r="BN5" s="516" t="s">
        <v>112</v>
      </c>
      <c r="BO5" s="516" t="s">
        <v>358</v>
      </c>
      <c r="BP5" s="516" t="s">
        <v>430</v>
      </c>
      <c r="BQ5" s="516" t="s">
        <v>431</v>
      </c>
      <c r="BR5" s="524" t="s">
        <v>109</v>
      </c>
      <c r="BS5" s="516" t="s">
        <v>110</v>
      </c>
      <c r="BT5" s="510" t="s">
        <v>346</v>
      </c>
      <c r="BU5" s="285" t="s">
        <v>170</v>
      </c>
      <c r="BV5" s="510" t="s">
        <v>482</v>
      </c>
      <c r="BW5" s="510" t="s">
        <v>117</v>
      </c>
      <c r="BX5" s="510"/>
      <c r="BY5" s="516" t="s">
        <v>475</v>
      </c>
      <c r="BZ5" s="285"/>
      <c r="CA5" s="516" t="s">
        <v>476</v>
      </c>
      <c r="CB5" s="510" t="s">
        <v>733</v>
      </c>
      <c r="CC5" s="244" t="s">
        <v>542</v>
      </c>
      <c r="CD5" s="244"/>
      <c r="CE5" s="244" t="s">
        <v>663</v>
      </c>
      <c r="CF5" s="244"/>
      <c r="CG5" s="516" t="s">
        <v>538</v>
      </c>
      <c r="CH5" s="516">
        <v>-2</v>
      </c>
      <c r="CI5" s="516">
        <v>-1</v>
      </c>
      <c r="CJ5" s="516">
        <v>-0.5</v>
      </c>
      <c r="CK5" s="516">
        <f>CI5+1</f>
        <v>0</v>
      </c>
      <c r="CL5" s="516">
        <f t="shared" si="0"/>
        <v>1</v>
      </c>
      <c r="CM5" s="516">
        <f t="shared" si="0"/>
        <v>2</v>
      </c>
      <c r="CN5" s="516">
        <f t="shared" si="0"/>
        <v>3</v>
      </c>
      <c r="CO5" s="516">
        <f t="shared" si="0"/>
        <v>4</v>
      </c>
      <c r="CP5" s="516">
        <f t="shared" si="0"/>
        <v>5</v>
      </c>
      <c r="CQ5" s="516">
        <f t="shared" si="0"/>
        <v>6</v>
      </c>
      <c r="CR5" s="516">
        <f t="shared" si="0"/>
        <v>7</v>
      </c>
      <c r="CS5" s="516">
        <f t="shared" si="0"/>
        <v>8</v>
      </c>
      <c r="CT5" s="516">
        <f t="shared" si="0"/>
        <v>9</v>
      </c>
      <c r="CU5" s="516">
        <f t="shared" si="0"/>
        <v>10</v>
      </c>
      <c r="CV5" s="516">
        <f t="shared" si="0"/>
        <v>11</v>
      </c>
      <c r="CW5" s="516">
        <f t="shared" si="0"/>
        <v>12</v>
      </c>
      <c r="CX5" s="516">
        <f t="shared" si="0"/>
        <v>13</v>
      </c>
      <c r="CY5" s="516">
        <f t="shared" si="0"/>
        <v>14</v>
      </c>
      <c r="CZ5" s="516">
        <f t="shared" si="0"/>
        <v>15</v>
      </c>
      <c r="DA5" s="516">
        <f t="shared" si="0"/>
        <v>16</v>
      </c>
      <c r="DB5" s="516">
        <f t="shared" si="1"/>
        <v>17</v>
      </c>
      <c r="DC5" s="516">
        <f t="shared" si="1"/>
        <v>18</v>
      </c>
      <c r="DD5" s="516">
        <f t="shared" si="1"/>
        <v>19</v>
      </c>
      <c r="DE5" s="516">
        <f t="shared" si="1"/>
        <v>20</v>
      </c>
      <c r="DF5" s="516">
        <f t="shared" si="1"/>
        <v>21</v>
      </c>
      <c r="DG5" s="516">
        <f t="shared" si="1"/>
        <v>22</v>
      </c>
      <c r="DH5" s="516">
        <f t="shared" si="1"/>
        <v>23</v>
      </c>
      <c r="DI5" s="516">
        <f t="shared" si="1"/>
        <v>24</v>
      </c>
      <c r="DJ5" s="516">
        <f t="shared" si="1"/>
        <v>25</v>
      </c>
      <c r="DK5" s="516">
        <f t="shared" si="1"/>
        <v>26</v>
      </c>
      <c r="DL5" s="516">
        <f t="shared" si="1"/>
        <v>27</v>
      </c>
      <c r="DM5" s="516">
        <f t="shared" si="1"/>
        <v>28</v>
      </c>
      <c r="DN5" s="516">
        <f t="shared" si="1"/>
        <v>29</v>
      </c>
      <c r="DO5" s="516">
        <f t="shared" si="1"/>
        <v>30</v>
      </c>
      <c r="DP5" s="516">
        <f t="shared" si="1"/>
        <v>31</v>
      </c>
      <c r="DQ5" s="516">
        <f t="shared" si="1"/>
        <v>32</v>
      </c>
      <c r="DR5" s="516">
        <f t="shared" si="2"/>
        <v>33</v>
      </c>
      <c r="DS5" s="516">
        <f t="shared" si="2"/>
        <v>34</v>
      </c>
      <c r="DT5" s="516">
        <f t="shared" si="2"/>
        <v>35</v>
      </c>
      <c r="DU5" s="516">
        <f t="shared" si="2"/>
        <v>36</v>
      </c>
      <c r="DV5" s="516">
        <f t="shared" si="2"/>
        <v>37</v>
      </c>
      <c r="DW5" s="516">
        <f t="shared" si="2"/>
        <v>38</v>
      </c>
      <c r="DX5" s="516">
        <f t="shared" si="2"/>
        <v>39</v>
      </c>
      <c r="DY5" s="516">
        <f t="shared" si="2"/>
        <v>40</v>
      </c>
      <c r="DZ5" s="516">
        <f t="shared" si="2"/>
        <v>41</v>
      </c>
      <c r="EA5" s="516">
        <f t="shared" si="2"/>
        <v>42</v>
      </c>
      <c r="EB5" s="516">
        <f t="shared" si="2"/>
        <v>43</v>
      </c>
      <c r="EC5" s="516">
        <f t="shared" si="2"/>
        <v>44</v>
      </c>
      <c r="ED5" s="516">
        <f t="shared" si="2"/>
        <v>45</v>
      </c>
      <c r="EE5" s="516">
        <f t="shared" si="2"/>
        <v>46</v>
      </c>
      <c r="EF5" s="516">
        <f t="shared" si="2"/>
        <v>47</v>
      </c>
      <c r="EG5" s="516">
        <f t="shared" si="2"/>
        <v>48</v>
      </c>
      <c r="EH5" s="516">
        <f t="shared" si="3"/>
        <v>49</v>
      </c>
      <c r="EI5" s="516">
        <f t="shared" si="3"/>
        <v>50</v>
      </c>
      <c r="EJ5" s="516">
        <f t="shared" si="3"/>
        <v>51</v>
      </c>
      <c r="EK5" s="516">
        <f t="shared" si="3"/>
        <v>52</v>
      </c>
      <c r="EL5" s="516">
        <f t="shared" si="3"/>
        <v>53</v>
      </c>
      <c r="EM5" s="516">
        <f t="shared" si="3"/>
        <v>54</v>
      </c>
      <c r="EN5" s="516">
        <f t="shared" si="3"/>
        <v>55</v>
      </c>
      <c r="EO5" s="516">
        <f t="shared" si="3"/>
        <v>56</v>
      </c>
      <c r="EP5" s="516">
        <f t="shared" si="3"/>
        <v>57</v>
      </c>
      <c r="EQ5" s="516">
        <f t="shared" si="3"/>
        <v>58</v>
      </c>
      <c r="ER5" s="516">
        <f t="shared" si="3"/>
        <v>59</v>
      </c>
      <c r="ES5" s="516">
        <f t="shared" si="3"/>
        <v>60</v>
      </c>
      <c r="ET5" s="516">
        <f t="shared" si="3"/>
        <v>61</v>
      </c>
      <c r="EU5" s="516">
        <f t="shared" si="3"/>
        <v>62</v>
      </c>
      <c r="EV5" s="516">
        <f t="shared" si="3"/>
        <v>63</v>
      </c>
      <c r="EW5" s="516">
        <f t="shared" si="3"/>
        <v>64</v>
      </c>
      <c r="EX5" s="516">
        <f t="shared" si="4"/>
        <v>65</v>
      </c>
      <c r="EY5" s="516">
        <f t="shared" si="4"/>
        <v>66</v>
      </c>
      <c r="EZ5" s="516">
        <f t="shared" si="4"/>
        <v>67</v>
      </c>
      <c r="FA5" s="516">
        <f t="shared" si="4"/>
        <v>68</v>
      </c>
      <c r="FB5" s="516">
        <f t="shared" si="4"/>
        <v>69</v>
      </c>
      <c r="FC5" s="516">
        <f t="shared" si="4"/>
        <v>70</v>
      </c>
      <c r="FD5" s="516">
        <f t="shared" si="4"/>
        <v>71</v>
      </c>
      <c r="FE5" s="516">
        <f t="shared" si="4"/>
        <v>72</v>
      </c>
      <c r="FF5" s="516">
        <f t="shared" si="4"/>
        <v>73</v>
      </c>
      <c r="FG5" s="516">
        <f t="shared" si="4"/>
        <v>74</v>
      </c>
      <c r="FH5" s="516">
        <f t="shared" si="4"/>
        <v>75</v>
      </c>
      <c r="FI5" s="516">
        <f t="shared" si="4"/>
        <v>76</v>
      </c>
      <c r="FJ5" s="516">
        <f t="shared" si="4"/>
        <v>77</v>
      </c>
      <c r="FK5" s="516">
        <f t="shared" si="4"/>
        <v>78</v>
      </c>
      <c r="FL5" s="516">
        <f t="shared" si="4"/>
        <v>79</v>
      </c>
      <c r="FM5" s="516">
        <f t="shared" si="4"/>
        <v>80</v>
      </c>
      <c r="FN5" s="516">
        <f t="shared" si="5"/>
        <v>81</v>
      </c>
      <c r="FO5" s="516">
        <f t="shared" si="5"/>
        <v>82</v>
      </c>
      <c r="FP5" s="516">
        <f t="shared" si="5"/>
        <v>83</v>
      </c>
      <c r="FQ5" s="516">
        <f t="shared" si="5"/>
        <v>84</v>
      </c>
      <c r="FR5" s="516">
        <f t="shared" si="5"/>
        <v>85</v>
      </c>
      <c r="FS5" s="516">
        <f t="shared" si="5"/>
        <v>86</v>
      </c>
      <c r="FT5" s="516">
        <f t="shared" si="5"/>
        <v>87</v>
      </c>
      <c r="FU5" s="516">
        <f t="shared" si="5"/>
        <v>88</v>
      </c>
      <c r="FV5" s="516">
        <f t="shared" si="5"/>
        <v>89</v>
      </c>
      <c r="FW5" s="516">
        <f t="shared" si="5"/>
        <v>90</v>
      </c>
      <c r="FX5" s="516">
        <f t="shared" si="5"/>
        <v>91</v>
      </c>
      <c r="FY5" s="516">
        <f t="shared" si="5"/>
        <v>92</v>
      </c>
      <c r="FZ5" s="516">
        <f t="shared" si="5"/>
        <v>93</v>
      </c>
      <c r="GA5" s="516">
        <f t="shared" si="5"/>
        <v>94</v>
      </c>
      <c r="GB5" s="516">
        <f t="shared" si="5"/>
        <v>95</v>
      </c>
      <c r="GC5" s="516">
        <f t="shared" si="5"/>
        <v>96</v>
      </c>
      <c r="GD5" s="516">
        <f t="shared" si="6"/>
        <v>97</v>
      </c>
      <c r="GE5" s="516">
        <f t="shared" si="6"/>
        <v>98</v>
      </c>
      <c r="GF5" s="516">
        <f t="shared" si="6"/>
        <v>99</v>
      </c>
      <c r="GG5" s="516">
        <f t="shared" si="6"/>
        <v>100</v>
      </c>
      <c r="GH5" s="516">
        <f t="shared" si="6"/>
        <v>101</v>
      </c>
      <c r="GI5" s="516">
        <f t="shared" si="6"/>
        <v>102</v>
      </c>
      <c r="GJ5" s="516">
        <f t="shared" si="6"/>
        <v>103</v>
      </c>
      <c r="GK5" s="516">
        <f t="shared" si="6"/>
        <v>104</v>
      </c>
      <c r="GL5" s="516">
        <f t="shared" si="6"/>
        <v>105</v>
      </c>
      <c r="GM5" s="516">
        <f t="shared" si="6"/>
        <v>106</v>
      </c>
      <c r="GN5" s="516">
        <f t="shared" si="6"/>
        <v>107</v>
      </c>
      <c r="GO5" s="516">
        <f t="shared" si="6"/>
        <v>108</v>
      </c>
      <c r="GP5" s="516">
        <f t="shared" si="6"/>
        <v>109</v>
      </c>
      <c r="GQ5" s="516">
        <f t="shared" si="6"/>
        <v>110</v>
      </c>
      <c r="GR5" s="516">
        <f t="shared" si="6"/>
        <v>111</v>
      </c>
      <c r="GS5" s="516">
        <f t="shared" si="6"/>
        <v>112</v>
      </c>
      <c r="GT5" s="516">
        <f t="shared" si="7"/>
        <v>113</v>
      </c>
      <c r="GU5" s="516">
        <f t="shared" si="7"/>
        <v>114</v>
      </c>
      <c r="GV5" s="516">
        <f t="shared" si="7"/>
        <v>115</v>
      </c>
      <c r="GW5" s="516">
        <f t="shared" si="7"/>
        <v>116</v>
      </c>
      <c r="GX5" s="516">
        <f t="shared" si="7"/>
        <v>117</v>
      </c>
      <c r="GY5" s="516">
        <f>GX5+1</f>
        <v>118</v>
      </c>
      <c r="GZ5" s="516">
        <f t="shared" si="8"/>
        <v>119</v>
      </c>
      <c r="HA5" s="516">
        <f>GZ5+1</f>
        <v>120</v>
      </c>
      <c r="HB5" s="244"/>
      <c r="HC5" s="244"/>
      <c r="HD5" s="126"/>
      <c r="HE5" s="126"/>
    </row>
    <row r="6" spans="1:213" ht="20.100000000000001" customHeight="1">
      <c r="B6" s="479"/>
      <c r="C6" s="122"/>
      <c r="D6" s="123"/>
      <c r="E6" s="124"/>
      <c r="F6" s="123"/>
      <c r="G6" s="465">
        <f t="shared" ref="G6:G25" si="9">DESIGN_LIFE</f>
        <v>60</v>
      </c>
      <c r="H6" s="466" t="s">
        <v>64</v>
      </c>
      <c r="I6" s="464">
        <v>1</v>
      </c>
      <c r="J6" s="123"/>
      <c r="K6" s="97"/>
      <c r="L6" s="480"/>
      <c r="M6" s="188">
        <f>IFERROR(SUM(N6:R6,T6),"")</f>
        <v>0</v>
      </c>
      <c r="N6" s="189" t="str">
        <f>IFERROR(IF($H6="Yes","",$BR6),"")</f>
        <v/>
      </c>
      <c r="O6" s="190" t="str">
        <f>IFERROR(IF($H6="Yes",$BS6*(1-$I6),$BS6),"")</f>
        <v/>
      </c>
      <c r="P6" s="190" t="str">
        <f>IFERROR(IF($H6="Yes",$CB6*(($I6*$BR6)+$BS6+$BN6+($I6*($BO6+BV6))),$BT6),"")</f>
        <v/>
      </c>
      <c r="Q6" s="191">
        <f>IF(H6="Yes","",(SUM(N6:P6,R6)+T6)*CC6)</f>
        <v>0</v>
      </c>
      <c r="R6" s="191" t="str">
        <f>IFERROR(IF($H6="Yes","",$BU6),"")</f>
        <v/>
      </c>
      <c r="S6" s="188" t="str">
        <f>IFERROR(IF($H6="Yes","",$BW6*($CC6+1)),"")</f>
        <v/>
      </c>
      <c r="T6" s="192">
        <f>IFERROR(IF($H6="Yes","",$BV6),"")</f>
        <v>0</v>
      </c>
      <c r="U6" s="366" t="s">
        <v>478</v>
      </c>
      <c r="V6" s="244"/>
      <c r="W6" s="259"/>
      <c r="X6" s="510"/>
      <c r="Y6" s="510"/>
      <c r="Z6" s="510"/>
      <c r="AA6" s="510"/>
      <c r="AB6" s="510"/>
      <c r="AC6" s="510"/>
      <c r="AD6" s="510"/>
      <c r="AE6" s="510"/>
      <c r="AF6" s="510"/>
      <c r="AG6" s="510"/>
      <c r="AH6" s="510"/>
      <c r="AI6" s="510"/>
      <c r="AJ6" s="649"/>
      <c r="AK6" s="649"/>
      <c r="AL6" s="649"/>
      <c r="AM6" s="650"/>
      <c r="AN6" s="650"/>
      <c r="AO6" s="650"/>
      <c r="AP6" s="650"/>
      <c r="AQ6" s="516"/>
      <c r="AR6" s="525"/>
      <c r="AS6" s="525"/>
      <c r="AT6" s="525"/>
      <c r="AU6" s="525"/>
      <c r="AV6" s="525"/>
      <c r="AW6" s="525"/>
      <c r="AX6" s="525"/>
      <c r="AY6" s="525"/>
      <c r="AZ6" s="525"/>
      <c r="BA6" s="525"/>
      <c r="BB6" s="510"/>
      <c r="BC6" s="510"/>
      <c r="BD6" s="510"/>
      <c r="BE6" s="510"/>
      <c r="BF6" s="510"/>
      <c r="BG6" s="285" t="str">
        <f t="shared" ref="BG6:BG27" si="10">IF(B6="Concrete","C_",IF(B6="Steel","S_",IF(B6="Timber","T_",IF(B6="Other","O_",IF(B6="Custom EPD","E_",IF(B6="_","ER","ER"))))))</f>
        <v>ER</v>
      </c>
      <c r="BH6" s="285" t="str">
        <f t="shared" ref="BH6:BH27" si="11">CONCATENATE(B6," - ",C6," - ", D6)</f>
        <v xml:space="preserve"> -  - </v>
      </c>
      <c r="BI6" s="285" t="str">
        <f t="shared" ref="BI6:BI27" si="12">IF(OR(AND(B6="concrete",D6&lt;&gt;"Reinforced - 150mm hollow core slab"),C6="Concrete_EPD",), "Reinforcement", "No_Reinforcement")</f>
        <v>No_Reinforcement</v>
      </c>
      <c r="BJ6" s="246" t="e">
        <f>VLOOKUP(BH6,'Lifecycle Material Data'!$A$5:$G$67,4,FALSE)</f>
        <v>#N/A</v>
      </c>
      <c r="BK6" s="246">
        <f>IFERROR(VLOOKUP(L6,'Custom Data'!$N$16:$P$36,3,FALSE),0)</f>
        <v>0</v>
      </c>
      <c r="BL6" s="246">
        <f t="shared" ref="BL6:BL27" si="13">IFERROR(BK6*BM6/(1000*BJ6),0)</f>
        <v>0</v>
      </c>
      <c r="BM6" s="526" t="str">
        <f>IF(J6="VOLUME [m3]", 1000*$K6*$BJ6, IF(AND(J6="MASS [kg]",ISNUMBER(BJ6)), $K6,"ER"))</f>
        <v>ER</v>
      </c>
      <c r="BN6" s="510" t="str">
        <f>IFERROR(VLOOKUP($BH6,'Lifecycle Material Data'!$A$5:$L$67,9,FALSE)*($BM6/1000)+VLOOKUP('Project Info'!$C$15,'Lifecycle Material Data'!$A$5:$L$67,9,FALSE)*($BL6/1000),"")</f>
        <v/>
      </c>
      <c r="BO6" s="510" t="str">
        <f>IFERROR(VLOOKUP($BH6,'Lifecycle Material Data'!$A$5:$L$67,10,FALSE)*($BM6/1000)+VLOOKUP('Project Info'!$C$15,'Lifecycle Material Data'!$A$5:$L$67,10,FALSE)*($BL6/1000),"")</f>
        <v/>
      </c>
      <c r="BP6" s="510" t="str">
        <f>IF(OR($E6=$Y$8, $E6=$Y$9, $E6=$Y$10),"Excavation","")</f>
        <v/>
      </c>
      <c r="BQ6" s="510" t="str">
        <f>IF($J6='MATERIAL DATA'!$O$5,$K6, IF($J6='MATERIAL DATA'!$O$6,$K6/(1000*'Scheme 3'!$BJ6),""))</f>
        <v/>
      </c>
      <c r="BR6" s="510" t="str">
        <f>IFERROR(((VLOOKUP($BH6,'Lifecycle Material Data'!$A$5:$L$67,6,FALSE))*$BM6/1000+VLOOKUP('Project Info'!$C$15,'Lifecycle Material Data'!$A$5:$L$67,6,FALSE)*$BL6/1000),"")</f>
        <v/>
      </c>
      <c r="BS6" s="510" t="str">
        <f>IFERROR((VLOOKUP($BH6,'Lifecycle Material Data'!$A$5:$L$67,7,FALSE)*$BM6/1000++VLOOKUP('Project Info'!$C$15,'Lifecycle Material Data'!$A$5:$L$67,7,FALSE)*$BL6/1000),"")</f>
        <v/>
      </c>
      <c r="BT6" s="510" t="str">
        <f>IFERROR(VLOOKUP($BH6,'Lifecycle Material Data'!$A$5:$L$67,8,FALSE)*SUM(BR6,BS6,BU6,BV6),"")</f>
        <v/>
      </c>
      <c r="BU6" s="285" t="str">
        <f>IFERROR((VLOOKUP($BH6,'Lifecycle Material Data'!$A$5:$L$67,11,FALSE)*$BM6/1000++VLOOKUP('Project Info'!$C$15,'Lifecycle Material Data'!$A$5:$L$67,11,FALSE)*$BL6/1000),"")</f>
        <v/>
      </c>
      <c r="BV6" s="510">
        <f>IFERROR(IF(OR($B6="Timber",$C6="Timber_EPD"),VLOOKUP($BH6,'LIFECYCLE MATERIAL DATA Master'!$A$10:$N$68,5,FALSE)*$BM6,0),"")/1000</f>
        <v>0</v>
      </c>
      <c r="BW6" s="510" t="str">
        <f>IFERROR((VLOOKUP($BH6,'Lifecycle Material Data'!$A$5:$M$67,12,FALSE)*$BM6/1000++VLOOKUP('Project Info'!$C$15,'Lifecycle Material Data'!$A$5:$L$67,12,FALSE)*$BL6/1000),"")</f>
        <v/>
      </c>
      <c r="BX6" s="510"/>
      <c r="BY6" s="510" t="str">
        <f>Targets!A16</f>
        <v>SCORS Target (137)</v>
      </c>
      <c r="BZ6" s="285" t="str">
        <f>Targets!B16</f>
        <v>Residential, Commercial, Education, Other</v>
      </c>
      <c r="CA6" s="285">
        <f>Targets!C16</f>
        <v>137</v>
      </c>
      <c r="CB6" s="510">
        <f>IFERROR(1+VLOOKUP($BH6,'Lifecycle Material Data'!$A$5:$L$67,8,FALSE),0)</f>
        <v>0</v>
      </c>
      <c r="CC6" s="244">
        <f t="shared" ref="CC6:CC27" si="14">IFERROR(ROUNDUP((DESIGN_LIFE/G6)-1,0),0)</f>
        <v>0</v>
      </c>
      <c r="CD6" s="505">
        <f>IFERROR(Q6/CC6,0)</f>
        <v>0</v>
      </c>
      <c r="CE6" s="244">
        <f t="shared" ref="CE6:CE27" si="15">IFERROR(DESIGN_LIFE/G6,0)</f>
        <v>1</v>
      </c>
      <c r="CF6" s="244"/>
      <c r="CG6" s="510"/>
      <c r="CH6" s="510">
        <v>0</v>
      </c>
      <c r="CI6" s="510">
        <f t="shared" ref="CI6:CJ27" si="16">IF(CI$5&gt;=DESIGN_LIFE,CH6,IF(AND(CI$5-2&gt;0,$CE6&lt;&gt;0),IF(INT((CI$5-2)/(DESIGN_LIFE/$CE6))=((CI$5-2)/(DESIGN_LIFE/$CE6)),$CD6+CH6,CH6),CH6))</f>
        <v>0</v>
      </c>
      <c r="CJ6" s="510">
        <f t="shared" si="16"/>
        <v>0</v>
      </c>
      <c r="CK6" s="510">
        <f t="shared" ref="CK6:CZ21" si="17">IF(CK$5&gt;=DESIGN_LIFE,CJ6,IF(AND(CK$5&gt;0,$CE6&lt;&gt;0),IF(INT((CK$5)/(DESIGN_LIFE/$CE6))=((CK$5)/(DESIGN_LIFE/$CE6)),$CD6+CJ6,CJ6),CJ6))</f>
        <v>0</v>
      </c>
      <c r="CL6" s="510">
        <f t="shared" si="17"/>
        <v>0</v>
      </c>
      <c r="CM6" s="510">
        <f t="shared" si="17"/>
        <v>0</v>
      </c>
      <c r="CN6" s="510">
        <f t="shared" si="17"/>
        <v>0</v>
      </c>
      <c r="CO6" s="510">
        <f t="shared" si="17"/>
        <v>0</v>
      </c>
      <c r="CP6" s="510">
        <f t="shared" si="17"/>
        <v>0</v>
      </c>
      <c r="CQ6" s="510">
        <f t="shared" si="17"/>
        <v>0</v>
      </c>
      <c r="CR6" s="510">
        <f t="shared" si="17"/>
        <v>0</v>
      </c>
      <c r="CS6" s="510">
        <f t="shared" si="17"/>
        <v>0</v>
      </c>
      <c r="CT6" s="510">
        <f t="shared" si="17"/>
        <v>0</v>
      </c>
      <c r="CU6" s="510">
        <f t="shared" si="17"/>
        <v>0</v>
      </c>
      <c r="CV6" s="510">
        <f t="shared" si="17"/>
        <v>0</v>
      </c>
      <c r="CW6" s="510">
        <f t="shared" si="17"/>
        <v>0</v>
      </c>
      <c r="CX6" s="510">
        <f t="shared" si="17"/>
        <v>0</v>
      </c>
      <c r="CY6" s="510">
        <f t="shared" si="17"/>
        <v>0</v>
      </c>
      <c r="CZ6" s="510">
        <f t="shared" si="17"/>
        <v>0</v>
      </c>
      <c r="DA6" s="510">
        <f t="shared" ref="DA6:DP21" si="18">IF(DA$5&gt;=DESIGN_LIFE,CZ6,IF(AND(DA$5&gt;0,$CE6&lt;&gt;0),IF(INT((DA$5)/(DESIGN_LIFE/$CE6))=((DA$5)/(DESIGN_LIFE/$CE6)),$CD6+CZ6,CZ6),CZ6))</f>
        <v>0</v>
      </c>
      <c r="DB6" s="510">
        <f t="shared" si="18"/>
        <v>0</v>
      </c>
      <c r="DC6" s="510">
        <f t="shared" si="18"/>
        <v>0</v>
      </c>
      <c r="DD6" s="510">
        <f t="shared" si="18"/>
        <v>0</v>
      </c>
      <c r="DE6" s="510">
        <f t="shared" si="18"/>
        <v>0</v>
      </c>
      <c r="DF6" s="510">
        <f t="shared" si="18"/>
        <v>0</v>
      </c>
      <c r="DG6" s="510">
        <f t="shared" si="18"/>
        <v>0</v>
      </c>
      <c r="DH6" s="510">
        <f t="shared" si="18"/>
        <v>0</v>
      </c>
      <c r="DI6" s="510">
        <f t="shared" si="18"/>
        <v>0</v>
      </c>
      <c r="DJ6" s="510">
        <f t="shared" si="18"/>
        <v>0</v>
      </c>
      <c r="DK6" s="510">
        <f t="shared" si="18"/>
        <v>0</v>
      </c>
      <c r="DL6" s="510">
        <f t="shared" si="18"/>
        <v>0</v>
      </c>
      <c r="DM6" s="510">
        <f t="shared" si="18"/>
        <v>0</v>
      </c>
      <c r="DN6" s="510">
        <f t="shared" si="18"/>
        <v>0</v>
      </c>
      <c r="DO6" s="510">
        <f t="shared" si="18"/>
        <v>0</v>
      </c>
      <c r="DP6" s="510">
        <f t="shared" si="18"/>
        <v>0</v>
      </c>
      <c r="DQ6" s="510">
        <f t="shared" ref="DQ6:EF21" si="19">IF(DQ$5&gt;=DESIGN_LIFE,DP6,IF(AND(DQ$5&gt;0,$CE6&lt;&gt;0),IF(INT((DQ$5)/(DESIGN_LIFE/$CE6))=((DQ$5)/(DESIGN_LIFE/$CE6)),$CD6+DP6,DP6),DP6))</f>
        <v>0</v>
      </c>
      <c r="DR6" s="510">
        <f t="shared" si="19"/>
        <v>0</v>
      </c>
      <c r="DS6" s="510">
        <f t="shared" si="19"/>
        <v>0</v>
      </c>
      <c r="DT6" s="510">
        <f t="shared" si="19"/>
        <v>0</v>
      </c>
      <c r="DU6" s="510">
        <f t="shared" si="19"/>
        <v>0</v>
      </c>
      <c r="DV6" s="510">
        <f t="shared" si="19"/>
        <v>0</v>
      </c>
      <c r="DW6" s="510">
        <f t="shared" si="19"/>
        <v>0</v>
      </c>
      <c r="DX6" s="510">
        <f t="shared" si="19"/>
        <v>0</v>
      </c>
      <c r="DY6" s="510">
        <f t="shared" si="19"/>
        <v>0</v>
      </c>
      <c r="DZ6" s="510">
        <f t="shared" si="19"/>
        <v>0</v>
      </c>
      <c r="EA6" s="510">
        <f t="shared" si="19"/>
        <v>0</v>
      </c>
      <c r="EB6" s="510">
        <f t="shared" si="19"/>
        <v>0</v>
      </c>
      <c r="EC6" s="510">
        <f t="shared" si="19"/>
        <v>0</v>
      </c>
      <c r="ED6" s="510">
        <f t="shared" si="19"/>
        <v>0</v>
      </c>
      <c r="EE6" s="510">
        <f t="shared" si="19"/>
        <v>0</v>
      </c>
      <c r="EF6" s="510">
        <f t="shared" si="19"/>
        <v>0</v>
      </c>
      <c r="EG6" s="510">
        <f t="shared" ref="EG6:EV21" si="20">IF(EG$5&gt;=DESIGN_LIFE,EF6,IF(AND(EG$5&gt;0,$CE6&lt;&gt;0),IF(INT((EG$5)/(DESIGN_LIFE/$CE6))=((EG$5)/(DESIGN_LIFE/$CE6)),$CD6+EF6,EF6),EF6))</f>
        <v>0</v>
      </c>
      <c r="EH6" s="510">
        <f t="shared" si="20"/>
        <v>0</v>
      </c>
      <c r="EI6" s="510">
        <f t="shared" si="20"/>
        <v>0</v>
      </c>
      <c r="EJ6" s="510">
        <f t="shared" si="20"/>
        <v>0</v>
      </c>
      <c r="EK6" s="510">
        <f t="shared" si="20"/>
        <v>0</v>
      </c>
      <c r="EL6" s="510">
        <f t="shared" si="20"/>
        <v>0</v>
      </c>
      <c r="EM6" s="510">
        <f t="shared" si="20"/>
        <v>0</v>
      </c>
      <c r="EN6" s="510">
        <f t="shared" si="20"/>
        <v>0</v>
      </c>
      <c r="EO6" s="510">
        <f t="shared" si="20"/>
        <v>0</v>
      </c>
      <c r="EP6" s="510">
        <f t="shared" si="20"/>
        <v>0</v>
      </c>
      <c r="EQ6" s="510">
        <f t="shared" si="20"/>
        <v>0</v>
      </c>
      <c r="ER6" s="510">
        <f t="shared" si="20"/>
        <v>0</v>
      </c>
      <c r="ES6" s="510">
        <f t="shared" si="20"/>
        <v>0</v>
      </c>
      <c r="ET6" s="510">
        <f t="shared" si="20"/>
        <v>0</v>
      </c>
      <c r="EU6" s="510">
        <f t="shared" si="20"/>
        <v>0</v>
      </c>
      <c r="EV6" s="510">
        <f t="shared" si="20"/>
        <v>0</v>
      </c>
      <c r="EW6" s="510">
        <f t="shared" ref="EW6:FL21" si="21">IF(EW$5&gt;=DESIGN_LIFE,EV6,IF(AND(EW$5&gt;0,$CE6&lt;&gt;0),IF(INT((EW$5)/(DESIGN_LIFE/$CE6))=((EW$5)/(DESIGN_LIFE/$CE6)),$CD6+EV6,EV6),EV6))</f>
        <v>0</v>
      </c>
      <c r="EX6" s="510">
        <f t="shared" si="21"/>
        <v>0</v>
      </c>
      <c r="EY6" s="510">
        <f t="shared" si="21"/>
        <v>0</v>
      </c>
      <c r="EZ6" s="510">
        <f t="shared" si="21"/>
        <v>0</v>
      </c>
      <c r="FA6" s="510">
        <f t="shared" si="21"/>
        <v>0</v>
      </c>
      <c r="FB6" s="510">
        <f t="shared" si="21"/>
        <v>0</v>
      </c>
      <c r="FC6" s="510">
        <f t="shared" si="21"/>
        <v>0</v>
      </c>
      <c r="FD6" s="510">
        <f t="shared" si="21"/>
        <v>0</v>
      </c>
      <c r="FE6" s="510">
        <f t="shared" si="21"/>
        <v>0</v>
      </c>
      <c r="FF6" s="510">
        <f t="shared" si="21"/>
        <v>0</v>
      </c>
      <c r="FG6" s="510">
        <f t="shared" si="21"/>
        <v>0</v>
      </c>
      <c r="FH6" s="510">
        <f t="shared" si="21"/>
        <v>0</v>
      </c>
      <c r="FI6" s="510">
        <f t="shared" si="21"/>
        <v>0</v>
      </c>
      <c r="FJ6" s="510">
        <f t="shared" si="21"/>
        <v>0</v>
      </c>
      <c r="FK6" s="510">
        <f t="shared" si="21"/>
        <v>0</v>
      </c>
      <c r="FL6" s="510">
        <f t="shared" si="21"/>
        <v>0</v>
      </c>
      <c r="FM6" s="510">
        <f t="shared" ref="FM6:GB21" si="22">IF(FM$5&gt;=DESIGN_LIFE,FL6,IF(AND(FM$5&gt;0,$CE6&lt;&gt;0),IF(INT((FM$5)/(DESIGN_LIFE/$CE6))=((FM$5)/(DESIGN_LIFE/$CE6)),$CD6+FL6,FL6),FL6))</f>
        <v>0</v>
      </c>
      <c r="FN6" s="510">
        <f t="shared" si="22"/>
        <v>0</v>
      </c>
      <c r="FO6" s="510">
        <f t="shared" si="22"/>
        <v>0</v>
      </c>
      <c r="FP6" s="510">
        <f t="shared" si="22"/>
        <v>0</v>
      </c>
      <c r="FQ6" s="510">
        <f t="shared" si="22"/>
        <v>0</v>
      </c>
      <c r="FR6" s="510">
        <f t="shared" si="22"/>
        <v>0</v>
      </c>
      <c r="FS6" s="510">
        <f t="shared" si="22"/>
        <v>0</v>
      </c>
      <c r="FT6" s="510">
        <f t="shared" si="22"/>
        <v>0</v>
      </c>
      <c r="FU6" s="510">
        <f t="shared" si="22"/>
        <v>0</v>
      </c>
      <c r="FV6" s="510">
        <f t="shared" si="22"/>
        <v>0</v>
      </c>
      <c r="FW6" s="510">
        <f t="shared" si="22"/>
        <v>0</v>
      </c>
      <c r="FX6" s="510">
        <f t="shared" si="22"/>
        <v>0</v>
      </c>
      <c r="FY6" s="510">
        <f t="shared" si="22"/>
        <v>0</v>
      </c>
      <c r="FZ6" s="510">
        <f t="shared" si="22"/>
        <v>0</v>
      </c>
      <c r="GA6" s="510">
        <f t="shared" si="22"/>
        <v>0</v>
      </c>
      <c r="GB6" s="510">
        <f t="shared" si="22"/>
        <v>0</v>
      </c>
      <c r="GC6" s="510">
        <f t="shared" ref="GC6:GR21" si="23">IF(GC$5&gt;=DESIGN_LIFE,GB6,IF(AND(GC$5&gt;0,$CE6&lt;&gt;0),IF(INT((GC$5)/(DESIGN_LIFE/$CE6))=((GC$5)/(DESIGN_LIFE/$CE6)),$CD6+GB6,GB6),GB6))</f>
        <v>0</v>
      </c>
      <c r="GD6" s="510">
        <f t="shared" si="23"/>
        <v>0</v>
      </c>
      <c r="GE6" s="510">
        <f t="shared" si="23"/>
        <v>0</v>
      </c>
      <c r="GF6" s="510">
        <f t="shared" si="23"/>
        <v>0</v>
      </c>
      <c r="GG6" s="510">
        <f t="shared" si="23"/>
        <v>0</v>
      </c>
      <c r="GH6" s="510">
        <f t="shared" si="23"/>
        <v>0</v>
      </c>
      <c r="GI6" s="510">
        <f t="shared" si="23"/>
        <v>0</v>
      </c>
      <c r="GJ6" s="510">
        <f t="shared" si="23"/>
        <v>0</v>
      </c>
      <c r="GK6" s="510">
        <f t="shared" si="23"/>
        <v>0</v>
      </c>
      <c r="GL6" s="510">
        <f t="shared" si="23"/>
        <v>0</v>
      </c>
      <c r="GM6" s="510">
        <f t="shared" si="23"/>
        <v>0</v>
      </c>
      <c r="GN6" s="510">
        <f t="shared" si="23"/>
        <v>0</v>
      </c>
      <c r="GO6" s="510">
        <f t="shared" si="23"/>
        <v>0</v>
      </c>
      <c r="GP6" s="510">
        <f t="shared" si="23"/>
        <v>0</v>
      </c>
      <c r="GQ6" s="510">
        <f t="shared" si="23"/>
        <v>0</v>
      </c>
      <c r="GR6" s="510">
        <f t="shared" si="23"/>
        <v>0</v>
      </c>
      <c r="GS6" s="510">
        <f t="shared" ref="GS6:HA20" si="24">IF(GS$5&gt;=DESIGN_LIFE,GR6,IF(AND(GS$5&gt;0,$CE6&lt;&gt;0),IF(INT((GS$5)/(DESIGN_LIFE/$CE6))=((GS$5)/(DESIGN_LIFE/$CE6)),$CD6+GR6,GR6),GR6))</f>
        <v>0</v>
      </c>
      <c r="GT6" s="510">
        <f t="shared" si="24"/>
        <v>0</v>
      </c>
      <c r="GU6" s="510">
        <f t="shared" si="24"/>
        <v>0</v>
      </c>
      <c r="GV6" s="510">
        <f t="shared" si="24"/>
        <v>0</v>
      </c>
      <c r="GW6" s="510">
        <f t="shared" si="24"/>
        <v>0</v>
      </c>
      <c r="GX6" s="510">
        <f t="shared" si="24"/>
        <v>0</v>
      </c>
      <c r="GY6" s="510">
        <f t="shared" si="24"/>
        <v>0</v>
      </c>
      <c r="GZ6" s="510">
        <f t="shared" si="24"/>
        <v>0</v>
      </c>
      <c r="HA6" s="510">
        <f t="shared" si="24"/>
        <v>0</v>
      </c>
      <c r="HB6" s="244"/>
      <c r="HC6" s="244"/>
      <c r="HD6" s="126"/>
      <c r="HE6" s="126"/>
    </row>
    <row r="7" spans="1:213" ht="20.100000000000001" customHeight="1">
      <c r="B7" s="479"/>
      <c r="C7" s="122"/>
      <c r="D7" s="123"/>
      <c r="E7" s="124"/>
      <c r="F7" s="123"/>
      <c r="G7" s="465">
        <f t="shared" si="9"/>
        <v>60</v>
      </c>
      <c r="H7" s="466" t="s">
        <v>64</v>
      </c>
      <c r="I7" s="464">
        <v>1</v>
      </c>
      <c r="J7" s="123"/>
      <c r="K7" s="97"/>
      <c r="L7" s="480"/>
      <c r="M7" s="188">
        <f t="shared" ref="M7:M29" si="25">IFERROR(SUM(N7:R7,T7),"")</f>
        <v>0</v>
      </c>
      <c r="N7" s="189" t="str">
        <f t="shared" ref="N7:N27" si="26">IFERROR(IF($H7="Yes","",$BR7),"")</f>
        <v/>
      </c>
      <c r="O7" s="190" t="str">
        <f t="shared" ref="O7:O27" si="27">IFERROR(IF($H7="Yes",$BS7*(1-$I7),$BS7),"")</f>
        <v/>
      </c>
      <c r="P7" s="190" t="str">
        <f t="shared" ref="P7:P27" si="28">IFERROR(IF($H7="Yes",$CB7*(($I7*$BR7)+$BS7+$BN7+($I7*($BO7+BV7))),$BT7),"")</f>
        <v/>
      </c>
      <c r="Q7" s="191">
        <f t="shared" ref="Q7:Q27" si="29">IF(H7="Yes","",(SUM(N7:P7,R7)+T7)*CC7)</f>
        <v>0</v>
      </c>
      <c r="R7" s="191" t="str">
        <f t="shared" ref="R7:R27" si="30">IFERROR(IF($H7="Yes","",$BU7),"")</f>
        <v/>
      </c>
      <c r="S7" s="188" t="str">
        <f t="shared" ref="S7:S27" si="31">IFERROR(IF($H7="Yes","",$BW7*($CC7+1)),"")</f>
        <v/>
      </c>
      <c r="T7" s="192">
        <f t="shared" ref="T7:T27" si="32">IFERROR(IF($H7="Yes","",$BV7),"")</f>
        <v>0</v>
      </c>
      <c r="U7" s="366" t="s">
        <v>478</v>
      </c>
      <c r="V7" s="244"/>
      <c r="W7" s="259"/>
      <c r="X7" s="510"/>
      <c r="Y7" s="510"/>
      <c r="Z7" s="510"/>
      <c r="AA7" s="510"/>
      <c r="AB7" s="510"/>
      <c r="AC7" s="510"/>
      <c r="AD7" s="510"/>
      <c r="AE7" s="510"/>
      <c r="AF7" s="516" t="s">
        <v>1</v>
      </c>
      <c r="AG7" s="510"/>
      <c r="AH7" s="510"/>
      <c r="AI7" s="510"/>
      <c r="AJ7" s="516" t="s">
        <v>473</v>
      </c>
      <c r="AK7" s="516" t="s">
        <v>341</v>
      </c>
      <c r="AL7" s="510"/>
      <c r="AM7" s="510"/>
      <c r="AN7" s="521"/>
      <c r="AO7" s="518"/>
      <c r="AP7" s="518"/>
      <c r="AQ7" s="518"/>
      <c r="AR7" s="518"/>
      <c r="AS7" s="518"/>
      <c r="AT7" s="518"/>
      <c r="AU7" s="518"/>
      <c r="AV7" s="518"/>
      <c r="AW7" s="518"/>
      <c r="AX7" s="518"/>
      <c r="AY7" s="518"/>
      <c r="AZ7" s="518"/>
      <c r="BA7" s="518"/>
      <c r="BB7" s="518"/>
      <c r="BC7" s="518"/>
      <c r="BD7" s="516"/>
      <c r="BE7" s="516"/>
      <c r="BF7" s="521"/>
      <c r="BG7" s="285" t="str">
        <f t="shared" si="10"/>
        <v>ER</v>
      </c>
      <c r="BH7" s="285" t="str">
        <f t="shared" si="11"/>
        <v xml:space="preserve"> -  - </v>
      </c>
      <c r="BI7" s="285" t="str">
        <f t="shared" si="12"/>
        <v>No_Reinforcement</v>
      </c>
      <c r="BJ7" s="246" t="e">
        <f>VLOOKUP(BH7,'Lifecycle Material Data'!$A$5:$G$67,4,FALSE)</f>
        <v>#N/A</v>
      </c>
      <c r="BK7" s="246">
        <f>IFERROR(VLOOKUP(L7,'Custom Data'!$N$16:$P$36,3,FALSE),0)</f>
        <v>0</v>
      </c>
      <c r="BL7" s="246">
        <f t="shared" si="13"/>
        <v>0</v>
      </c>
      <c r="BM7" s="526" t="str">
        <f t="shared" ref="BM7:BM27" si="33">IF(J7="VOLUME [m3]", 1000*$K7*$BJ7, IF(AND(J7="MASS [kg]",ISNUMBER(BJ7)), $K7,"ER"))</f>
        <v>ER</v>
      </c>
      <c r="BN7" s="510" t="str">
        <f>IFERROR(VLOOKUP($BH7,'Lifecycle Material Data'!$A$5:$L$67,9,FALSE)*($BM7/1000)+VLOOKUP('Project Info'!$C$15,'Lifecycle Material Data'!$A$5:$L$67,9,FALSE)*($BL7/1000),"")</f>
        <v/>
      </c>
      <c r="BO7" s="510" t="str">
        <f>IFERROR(VLOOKUP($BH7,'Lifecycle Material Data'!$A$5:$L$67,10,FALSE)*($BM7/1000)+VLOOKUP('Project Info'!$C$15,'Lifecycle Material Data'!$A$5:$L$67,10,FALSE)*($BL7/1000),"")</f>
        <v/>
      </c>
      <c r="BP7" s="510" t="str">
        <f t="shared" ref="BP7:BP29" si="34">IF(OR($E7=$Y$8, $E7=$Y$9, $E7=$Y$10),"Excavation","")</f>
        <v/>
      </c>
      <c r="BQ7" s="510" t="str">
        <f>IF($J7='MATERIAL DATA'!$O$5,$K7, IF($J7='MATERIAL DATA'!$O$6,$K7/(1000*'Scheme 3'!$BJ7),""))</f>
        <v/>
      </c>
      <c r="BR7" s="510" t="str">
        <f>IFERROR(((VLOOKUP($BH7,'Lifecycle Material Data'!$A$5:$L$67,6,FALSE))*$BM7/1000+VLOOKUP('Project Info'!$C$15,'Lifecycle Material Data'!$A$5:$L$67,6,FALSE)*$BL7/1000),"")</f>
        <v/>
      </c>
      <c r="BS7" s="510" t="str">
        <f>IFERROR((VLOOKUP($BH7,'Lifecycle Material Data'!$A$5:$L$67,7,FALSE)*$BM7/1000++VLOOKUP('Project Info'!$C$15,'Lifecycle Material Data'!$A$5:$L$67,7,FALSE)*$BL7/1000),"")</f>
        <v/>
      </c>
      <c r="BT7" s="510" t="str">
        <f>IFERROR(VLOOKUP($BH7,'Lifecycle Material Data'!$A$5:$L$67,8,FALSE)*SUM(BR7,BS7,BU7,BV7),"")</f>
        <v/>
      </c>
      <c r="BU7" s="285" t="str">
        <f>IFERROR((VLOOKUP($BH7,'Lifecycle Material Data'!$A$5:$L$67,11,FALSE)*$BM7/1000++VLOOKUP('Project Info'!$C$15,'Lifecycle Material Data'!$A$5:$L$67,11,FALSE)*$BL7/1000),"")</f>
        <v/>
      </c>
      <c r="BV7" s="510">
        <f>IFERROR(IF(OR($B7="Timber",$C7="Timber_EPD"),VLOOKUP($BH7,'LIFECYCLE MATERIAL DATA Master'!$A$10:$N$68,5,FALSE)*$BM7,0),"")/1000</f>
        <v>0</v>
      </c>
      <c r="BW7" s="510" t="str">
        <f>IFERROR((VLOOKUP($BH7,'Lifecycle Material Data'!$A$5:$M$67,12,FALSE)*$BM7/1000++VLOOKUP('Project Info'!$C$15,'Lifecycle Material Data'!$A$5:$L$67,12,FALSE)*$BL7/1000),"")</f>
        <v/>
      </c>
      <c r="BX7" s="510"/>
      <c r="BY7" s="510" t="str">
        <f>Targets!A17</f>
        <v>RIBA Domestic Target (144)</v>
      </c>
      <c r="BZ7" s="285" t="str">
        <f>Targets!B17</f>
        <v>Residential</v>
      </c>
      <c r="CA7" s="285">
        <f>Targets!C17</f>
        <v>144</v>
      </c>
      <c r="CB7" s="510">
        <f>IFERROR(1+VLOOKUP($BH7,'Lifecycle Material Data'!$A$5:$L$67,8,FALSE),0)</f>
        <v>0</v>
      </c>
      <c r="CC7" s="244">
        <f t="shared" si="14"/>
        <v>0</v>
      </c>
      <c r="CD7" s="505">
        <f t="shared" ref="CD7:CD27" si="35">IFERROR(Q7/CC7,0)</f>
        <v>0</v>
      </c>
      <c r="CE7" s="244">
        <f t="shared" si="15"/>
        <v>1</v>
      </c>
      <c r="CF7" s="244"/>
      <c r="CG7" s="510"/>
      <c r="CH7" s="510">
        <v>0</v>
      </c>
      <c r="CI7" s="510">
        <f t="shared" si="16"/>
        <v>0</v>
      </c>
      <c r="CJ7" s="510">
        <f t="shared" si="16"/>
        <v>0</v>
      </c>
      <c r="CK7" s="510">
        <f t="shared" si="17"/>
        <v>0</v>
      </c>
      <c r="CL7" s="510">
        <f t="shared" si="17"/>
        <v>0</v>
      </c>
      <c r="CM7" s="510">
        <f t="shared" si="17"/>
        <v>0</v>
      </c>
      <c r="CN7" s="510">
        <f t="shared" si="17"/>
        <v>0</v>
      </c>
      <c r="CO7" s="510">
        <f t="shared" si="17"/>
        <v>0</v>
      </c>
      <c r="CP7" s="510">
        <f t="shared" si="17"/>
        <v>0</v>
      </c>
      <c r="CQ7" s="510">
        <f t="shared" si="17"/>
        <v>0</v>
      </c>
      <c r="CR7" s="510">
        <f t="shared" si="17"/>
        <v>0</v>
      </c>
      <c r="CS7" s="510">
        <f t="shared" si="17"/>
        <v>0</v>
      </c>
      <c r="CT7" s="510">
        <f t="shared" si="17"/>
        <v>0</v>
      </c>
      <c r="CU7" s="510">
        <f t="shared" si="17"/>
        <v>0</v>
      </c>
      <c r="CV7" s="510">
        <f t="shared" si="17"/>
        <v>0</v>
      </c>
      <c r="CW7" s="510">
        <f t="shared" si="17"/>
        <v>0</v>
      </c>
      <c r="CX7" s="510">
        <f t="shared" si="17"/>
        <v>0</v>
      </c>
      <c r="CY7" s="510">
        <f t="shared" si="17"/>
        <v>0</v>
      </c>
      <c r="CZ7" s="510">
        <f t="shared" si="17"/>
        <v>0</v>
      </c>
      <c r="DA7" s="510">
        <f t="shared" si="18"/>
        <v>0</v>
      </c>
      <c r="DB7" s="510">
        <f t="shared" si="18"/>
        <v>0</v>
      </c>
      <c r="DC7" s="510">
        <f t="shared" si="18"/>
        <v>0</v>
      </c>
      <c r="DD7" s="510">
        <f t="shared" si="18"/>
        <v>0</v>
      </c>
      <c r="DE7" s="510">
        <f t="shared" si="18"/>
        <v>0</v>
      </c>
      <c r="DF7" s="510">
        <f t="shared" si="18"/>
        <v>0</v>
      </c>
      <c r="DG7" s="510">
        <f t="shared" si="18"/>
        <v>0</v>
      </c>
      <c r="DH7" s="510">
        <f t="shared" si="18"/>
        <v>0</v>
      </c>
      <c r="DI7" s="510">
        <f t="shared" si="18"/>
        <v>0</v>
      </c>
      <c r="DJ7" s="510">
        <f t="shared" si="18"/>
        <v>0</v>
      </c>
      <c r="DK7" s="510">
        <f t="shared" si="18"/>
        <v>0</v>
      </c>
      <c r="DL7" s="510">
        <f t="shared" si="18"/>
        <v>0</v>
      </c>
      <c r="DM7" s="510">
        <f t="shared" si="18"/>
        <v>0</v>
      </c>
      <c r="DN7" s="510">
        <f t="shared" si="18"/>
        <v>0</v>
      </c>
      <c r="DO7" s="510">
        <f t="shared" si="18"/>
        <v>0</v>
      </c>
      <c r="DP7" s="510">
        <f t="shared" si="18"/>
        <v>0</v>
      </c>
      <c r="DQ7" s="510">
        <f t="shared" si="19"/>
        <v>0</v>
      </c>
      <c r="DR7" s="510">
        <f t="shared" si="19"/>
        <v>0</v>
      </c>
      <c r="DS7" s="510">
        <f t="shared" si="19"/>
        <v>0</v>
      </c>
      <c r="DT7" s="510">
        <f t="shared" si="19"/>
        <v>0</v>
      </c>
      <c r="DU7" s="510">
        <f t="shared" si="19"/>
        <v>0</v>
      </c>
      <c r="DV7" s="510">
        <f t="shared" si="19"/>
        <v>0</v>
      </c>
      <c r="DW7" s="510">
        <f t="shared" si="19"/>
        <v>0</v>
      </c>
      <c r="DX7" s="510">
        <f t="shared" si="19"/>
        <v>0</v>
      </c>
      <c r="DY7" s="510">
        <f t="shared" si="19"/>
        <v>0</v>
      </c>
      <c r="DZ7" s="510">
        <f t="shared" si="19"/>
        <v>0</v>
      </c>
      <c r="EA7" s="510">
        <f t="shared" si="19"/>
        <v>0</v>
      </c>
      <c r="EB7" s="510">
        <f t="shared" si="19"/>
        <v>0</v>
      </c>
      <c r="EC7" s="510">
        <f t="shared" si="19"/>
        <v>0</v>
      </c>
      <c r="ED7" s="510">
        <f t="shared" si="19"/>
        <v>0</v>
      </c>
      <c r="EE7" s="510">
        <f t="shared" si="19"/>
        <v>0</v>
      </c>
      <c r="EF7" s="510">
        <f t="shared" si="19"/>
        <v>0</v>
      </c>
      <c r="EG7" s="510">
        <f t="shared" si="20"/>
        <v>0</v>
      </c>
      <c r="EH7" s="510">
        <f t="shared" si="20"/>
        <v>0</v>
      </c>
      <c r="EI7" s="510">
        <f t="shared" si="20"/>
        <v>0</v>
      </c>
      <c r="EJ7" s="510">
        <f t="shared" si="20"/>
        <v>0</v>
      </c>
      <c r="EK7" s="510">
        <f t="shared" si="20"/>
        <v>0</v>
      </c>
      <c r="EL7" s="510">
        <f t="shared" si="20"/>
        <v>0</v>
      </c>
      <c r="EM7" s="510">
        <f t="shared" si="20"/>
        <v>0</v>
      </c>
      <c r="EN7" s="510">
        <f t="shared" si="20"/>
        <v>0</v>
      </c>
      <c r="EO7" s="510">
        <f t="shared" si="20"/>
        <v>0</v>
      </c>
      <c r="EP7" s="510">
        <f t="shared" si="20"/>
        <v>0</v>
      </c>
      <c r="EQ7" s="510">
        <f t="shared" si="20"/>
        <v>0</v>
      </c>
      <c r="ER7" s="510">
        <f t="shared" si="20"/>
        <v>0</v>
      </c>
      <c r="ES7" s="510">
        <f t="shared" si="20"/>
        <v>0</v>
      </c>
      <c r="ET7" s="510">
        <f t="shared" si="20"/>
        <v>0</v>
      </c>
      <c r="EU7" s="510">
        <f t="shared" si="20"/>
        <v>0</v>
      </c>
      <c r="EV7" s="510">
        <f t="shared" si="20"/>
        <v>0</v>
      </c>
      <c r="EW7" s="510">
        <f t="shared" si="21"/>
        <v>0</v>
      </c>
      <c r="EX7" s="510">
        <f t="shared" si="21"/>
        <v>0</v>
      </c>
      <c r="EY7" s="510">
        <f t="shared" si="21"/>
        <v>0</v>
      </c>
      <c r="EZ7" s="510">
        <f t="shared" si="21"/>
        <v>0</v>
      </c>
      <c r="FA7" s="510">
        <f t="shared" si="21"/>
        <v>0</v>
      </c>
      <c r="FB7" s="510">
        <f t="shared" si="21"/>
        <v>0</v>
      </c>
      <c r="FC7" s="510">
        <f t="shared" si="21"/>
        <v>0</v>
      </c>
      <c r="FD7" s="510">
        <f t="shared" si="21"/>
        <v>0</v>
      </c>
      <c r="FE7" s="510">
        <f t="shared" si="21"/>
        <v>0</v>
      </c>
      <c r="FF7" s="510">
        <f t="shared" si="21"/>
        <v>0</v>
      </c>
      <c r="FG7" s="510">
        <f t="shared" si="21"/>
        <v>0</v>
      </c>
      <c r="FH7" s="510">
        <f t="shared" si="21"/>
        <v>0</v>
      </c>
      <c r="FI7" s="510">
        <f t="shared" si="21"/>
        <v>0</v>
      </c>
      <c r="FJ7" s="510">
        <f t="shared" si="21"/>
        <v>0</v>
      </c>
      <c r="FK7" s="510">
        <f t="shared" si="21"/>
        <v>0</v>
      </c>
      <c r="FL7" s="510">
        <f t="shared" si="21"/>
        <v>0</v>
      </c>
      <c r="FM7" s="510">
        <f t="shared" si="22"/>
        <v>0</v>
      </c>
      <c r="FN7" s="510">
        <f t="shared" si="22"/>
        <v>0</v>
      </c>
      <c r="FO7" s="510">
        <f t="shared" si="22"/>
        <v>0</v>
      </c>
      <c r="FP7" s="510">
        <f t="shared" si="22"/>
        <v>0</v>
      </c>
      <c r="FQ7" s="510">
        <f t="shared" si="22"/>
        <v>0</v>
      </c>
      <c r="FR7" s="510">
        <f t="shared" si="22"/>
        <v>0</v>
      </c>
      <c r="FS7" s="510">
        <f t="shared" si="22"/>
        <v>0</v>
      </c>
      <c r="FT7" s="510">
        <f t="shared" si="22"/>
        <v>0</v>
      </c>
      <c r="FU7" s="510">
        <f t="shared" si="22"/>
        <v>0</v>
      </c>
      <c r="FV7" s="510">
        <f t="shared" si="22"/>
        <v>0</v>
      </c>
      <c r="FW7" s="510">
        <f t="shared" si="22"/>
        <v>0</v>
      </c>
      <c r="FX7" s="510">
        <f t="shared" si="22"/>
        <v>0</v>
      </c>
      <c r="FY7" s="510">
        <f t="shared" si="22"/>
        <v>0</v>
      </c>
      <c r="FZ7" s="510">
        <f t="shared" si="22"/>
        <v>0</v>
      </c>
      <c r="GA7" s="510">
        <f t="shared" si="22"/>
        <v>0</v>
      </c>
      <c r="GB7" s="510">
        <f t="shared" si="22"/>
        <v>0</v>
      </c>
      <c r="GC7" s="510">
        <f t="shared" si="23"/>
        <v>0</v>
      </c>
      <c r="GD7" s="510">
        <f t="shared" si="23"/>
        <v>0</v>
      </c>
      <c r="GE7" s="510">
        <f t="shared" si="23"/>
        <v>0</v>
      </c>
      <c r="GF7" s="510">
        <f t="shared" si="23"/>
        <v>0</v>
      </c>
      <c r="GG7" s="510">
        <f t="shared" si="23"/>
        <v>0</v>
      </c>
      <c r="GH7" s="510">
        <f t="shared" si="23"/>
        <v>0</v>
      </c>
      <c r="GI7" s="510">
        <f t="shared" si="23"/>
        <v>0</v>
      </c>
      <c r="GJ7" s="510">
        <f t="shared" si="23"/>
        <v>0</v>
      </c>
      <c r="GK7" s="510">
        <f t="shared" si="23"/>
        <v>0</v>
      </c>
      <c r="GL7" s="510">
        <f t="shared" si="23"/>
        <v>0</v>
      </c>
      <c r="GM7" s="510">
        <f t="shared" si="23"/>
        <v>0</v>
      </c>
      <c r="GN7" s="510">
        <f t="shared" si="23"/>
        <v>0</v>
      </c>
      <c r="GO7" s="510">
        <f t="shared" si="23"/>
        <v>0</v>
      </c>
      <c r="GP7" s="510">
        <f t="shared" si="23"/>
        <v>0</v>
      </c>
      <c r="GQ7" s="510">
        <f t="shared" si="23"/>
        <v>0</v>
      </c>
      <c r="GR7" s="510">
        <f t="shared" si="23"/>
        <v>0</v>
      </c>
      <c r="GS7" s="510">
        <f t="shared" si="24"/>
        <v>0</v>
      </c>
      <c r="GT7" s="510">
        <f t="shared" si="24"/>
        <v>0</v>
      </c>
      <c r="GU7" s="510">
        <f t="shared" si="24"/>
        <v>0</v>
      </c>
      <c r="GV7" s="510">
        <f t="shared" si="24"/>
        <v>0</v>
      </c>
      <c r="GW7" s="510">
        <f t="shared" si="24"/>
        <v>0</v>
      </c>
      <c r="GX7" s="510">
        <f t="shared" si="24"/>
        <v>0</v>
      </c>
      <c r="GY7" s="510">
        <f t="shared" si="24"/>
        <v>0</v>
      </c>
      <c r="GZ7" s="510">
        <f t="shared" si="24"/>
        <v>0</v>
      </c>
      <c r="HA7" s="510">
        <f t="shared" si="24"/>
        <v>0</v>
      </c>
      <c r="HB7" s="244"/>
      <c r="HC7" s="244"/>
      <c r="HD7" s="126"/>
      <c r="HE7" s="126"/>
    </row>
    <row r="8" spans="1:213" ht="20.100000000000001" customHeight="1">
      <c r="B8" s="479"/>
      <c r="C8" s="122"/>
      <c r="D8" s="123"/>
      <c r="E8" s="124"/>
      <c r="F8" s="123"/>
      <c r="G8" s="465">
        <f t="shared" si="9"/>
        <v>60</v>
      </c>
      <c r="H8" s="466" t="s">
        <v>64</v>
      </c>
      <c r="I8" s="464">
        <v>1</v>
      </c>
      <c r="J8" s="123"/>
      <c r="K8" s="97"/>
      <c r="L8" s="480"/>
      <c r="M8" s="188">
        <f t="shared" si="25"/>
        <v>0</v>
      </c>
      <c r="N8" s="189" t="str">
        <f t="shared" si="26"/>
        <v/>
      </c>
      <c r="O8" s="190" t="str">
        <f t="shared" si="27"/>
        <v/>
      </c>
      <c r="P8" s="190" t="str">
        <f t="shared" si="28"/>
        <v/>
      </c>
      <c r="Q8" s="191">
        <f t="shared" si="29"/>
        <v>0</v>
      </c>
      <c r="R8" s="191" t="str">
        <f t="shared" si="30"/>
        <v/>
      </c>
      <c r="S8" s="188" t="str">
        <f t="shared" si="31"/>
        <v/>
      </c>
      <c r="T8" s="192">
        <f t="shared" si="32"/>
        <v>0</v>
      </c>
      <c r="U8" s="366" t="s">
        <v>478</v>
      </c>
      <c r="V8" s="244"/>
      <c r="W8" s="259"/>
      <c r="X8" s="510"/>
      <c r="Y8" s="259" t="str">
        <f>'MATERIAL DATA'!Q7</f>
        <v>1.1 Piling</v>
      </c>
      <c r="Z8" s="517">
        <f>SUMIF($E$6:$E$29,Y8,$N$6:$N$29)+SUMIF($E$6:$E$29,Y8,$O$6:$O$29)+SUMIF($E$6:$E$29,Y8,P$6:$P$29)</f>
        <v>0</v>
      </c>
      <c r="AA8" s="510"/>
      <c r="AB8" s="510"/>
      <c r="AC8" s="510" t="s">
        <v>455</v>
      </c>
      <c r="AD8" s="527">
        <f>SUM(Z8)</f>
        <v>0</v>
      </c>
      <c r="AE8" s="510"/>
      <c r="AF8" s="510" t="s">
        <v>2</v>
      </c>
      <c r="AG8" s="528">
        <f>SUMIF($B$6:$B$27,"Concrete",$BM$6:$BM$27)+SUMIF($C$6:$C$27,"Concrete_EPD",$BM$6:$BM$27)</f>
        <v>0</v>
      </c>
      <c r="AH8" s="510"/>
      <c r="AI8" s="510"/>
      <c r="AJ8" s="510" t="s">
        <v>342</v>
      </c>
      <c r="AK8" s="510">
        <f>SUMIF($B$6:$B$29,"Timber",$N$6:$N29)+SUMIF($C$6:$C$29,"Timber_EPD",$N$6:$N29)</f>
        <v>0</v>
      </c>
      <c r="AL8" s="510"/>
      <c r="AM8" s="510"/>
      <c r="AN8" s="529"/>
      <c r="AO8" s="530"/>
      <c r="AP8" s="530"/>
      <c r="AQ8" s="530"/>
      <c r="AR8" s="529"/>
      <c r="AS8" s="529"/>
      <c r="AT8" s="529"/>
      <c r="AU8" s="529"/>
      <c r="AV8" s="529"/>
      <c r="AW8" s="510"/>
      <c r="AX8" s="510"/>
      <c r="AY8" s="510"/>
      <c r="AZ8" s="510"/>
      <c r="BA8" s="510"/>
      <c r="BB8" s="510"/>
      <c r="BC8" s="510"/>
      <c r="BD8" s="510"/>
      <c r="BE8" s="510"/>
      <c r="BF8" s="510"/>
      <c r="BG8" s="285" t="str">
        <f t="shared" si="10"/>
        <v>ER</v>
      </c>
      <c r="BH8" s="285" t="str">
        <f t="shared" si="11"/>
        <v xml:space="preserve"> -  - </v>
      </c>
      <c r="BI8" s="285" t="str">
        <f t="shared" si="12"/>
        <v>No_Reinforcement</v>
      </c>
      <c r="BJ8" s="246" t="e">
        <f>VLOOKUP(BH8,'Lifecycle Material Data'!$A$5:$G$67,4,FALSE)</f>
        <v>#N/A</v>
      </c>
      <c r="BK8" s="246">
        <f>IFERROR(VLOOKUP(L8,'Custom Data'!$N$16:$P$36,3,FALSE),0)</f>
        <v>0</v>
      </c>
      <c r="BL8" s="246">
        <f t="shared" si="13"/>
        <v>0</v>
      </c>
      <c r="BM8" s="526" t="str">
        <f t="shared" si="33"/>
        <v>ER</v>
      </c>
      <c r="BN8" s="510" t="str">
        <f>IFERROR(VLOOKUP($BH8,'Lifecycle Material Data'!$A$5:$L$67,9,FALSE)*($BM8/1000)+VLOOKUP('Project Info'!$C$15,'Lifecycle Material Data'!$A$5:$L$67,9,FALSE)*($BL8/1000),"")</f>
        <v/>
      </c>
      <c r="BO8" s="510" t="str">
        <f>IFERROR(VLOOKUP($BH8,'Lifecycle Material Data'!$A$5:$L$67,10,FALSE)*($BM8/1000)+VLOOKUP('Project Info'!$C$15,'Lifecycle Material Data'!$A$5:$L$67,10,FALSE)*($BL8/1000),"")</f>
        <v/>
      </c>
      <c r="BP8" s="510" t="str">
        <f t="shared" si="34"/>
        <v/>
      </c>
      <c r="BQ8" s="510" t="str">
        <f>IF($J8='MATERIAL DATA'!$O$5,$K8, IF($J8='MATERIAL DATA'!$O$6,$K8/(1000*'Scheme 3'!$BJ8),""))</f>
        <v/>
      </c>
      <c r="BR8" s="510" t="str">
        <f>IFERROR(((VLOOKUP($BH8,'Lifecycle Material Data'!$A$5:$L$67,6,FALSE))*$BM8/1000+VLOOKUP('Project Info'!$C$15,'Lifecycle Material Data'!$A$5:$L$67,6,FALSE)*$BL8/1000),"")</f>
        <v/>
      </c>
      <c r="BS8" s="510" t="str">
        <f>IFERROR((VLOOKUP($BH8,'Lifecycle Material Data'!$A$5:$L$67,7,FALSE)*$BM8/1000++VLOOKUP('Project Info'!$C$15,'Lifecycle Material Data'!$A$5:$L$67,7,FALSE)*$BL8/1000),"")</f>
        <v/>
      </c>
      <c r="BT8" s="510" t="str">
        <f>IFERROR(VLOOKUP($BH8,'Lifecycle Material Data'!$A$5:$L$67,8,FALSE)*SUM(BR8,BS8,BU8,BV8),"")</f>
        <v/>
      </c>
      <c r="BU8" s="285" t="str">
        <f>IFERROR((VLOOKUP($BH8,'Lifecycle Material Data'!$A$5:$L$67,11,FALSE)*$BM8/1000++VLOOKUP('Project Info'!$C$15,'Lifecycle Material Data'!$A$5:$L$67,11,FALSE)*$BL8/1000),"")</f>
        <v/>
      </c>
      <c r="BV8" s="510">
        <f>IFERROR(IF(OR($B8="Timber",$C8="Timber_EPD"),VLOOKUP($BH8,'LIFECYCLE MATERIAL DATA Master'!$A$10:$N$68,5,FALSE)*$BM8,0),"")/1000</f>
        <v>0</v>
      </c>
      <c r="BW8" s="510" t="str">
        <f>IFERROR((VLOOKUP($BH8,'Lifecycle Material Data'!$A$5:$M$67,12,FALSE)*$BM8/1000++VLOOKUP('Project Info'!$C$15,'Lifecycle Material Data'!$A$5:$L$67,12,FALSE)*$BL8/1000),"")</f>
        <v/>
      </c>
      <c r="BX8" s="510"/>
      <c r="BY8" s="510" t="str">
        <f>Targets!A18</f>
        <v>RIBA Non-Domestic Target (156)</v>
      </c>
      <c r="BZ8" s="285" t="str">
        <f>Targets!B18</f>
        <v>Commercial, Education, Other</v>
      </c>
      <c r="CA8" s="285">
        <f>Targets!C18</f>
        <v>156</v>
      </c>
      <c r="CB8" s="510">
        <f>IFERROR(1+VLOOKUP($BH8,'Lifecycle Material Data'!$A$5:$L$67,8,FALSE),0)</f>
        <v>0</v>
      </c>
      <c r="CC8" s="244">
        <f t="shared" si="14"/>
        <v>0</v>
      </c>
      <c r="CD8" s="505">
        <f t="shared" si="35"/>
        <v>0</v>
      </c>
      <c r="CE8" s="244">
        <f t="shared" si="15"/>
        <v>1</v>
      </c>
      <c r="CF8" s="244"/>
      <c r="CG8" s="510"/>
      <c r="CH8" s="510">
        <v>0</v>
      </c>
      <c r="CI8" s="510">
        <f t="shared" si="16"/>
        <v>0</v>
      </c>
      <c r="CJ8" s="510">
        <f t="shared" si="16"/>
        <v>0</v>
      </c>
      <c r="CK8" s="510">
        <f t="shared" si="17"/>
        <v>0</v>
      </c>
      <c r="CL8" s="510">
        <f t="shared" si="17"/>
        <v>0</v>
      </c>
      <c r="CM8" s="510">
        <f t="shared" si="17"/>
        <v>0</v>
      </c>
      <c r="CN8" s="510">
        <f t="shared" si="17"/>
        <v>0</v>
      </c>
      <c r="CO8" s="510">
        <f t="shared" si="17"/>
        <v>0</v>
      </c>
      <c r="CP8" s="510">
        <f t="shared" si="17"/>
        <v>0</v>
      </c>
      <c r="CQ8" s="510">
        <f t="shared" si="17"/>
        <v>0</v>
      </c>
      <c r="CR8" s="510">
        <f t="shared" si="17"/>
        <v>0</v>
      </c>
      <c r="CS8" s="510">
        <f t="shared" si="17"/>
        <v>0</v>
      </c>
      <c r="CT8" s="510">
        <f t="shared" si="17"/>
        <v>0</v>
      </c>
      <c r="CU8" s="510">
        <f t="shared" si="17"/>
        <v>0</v>
      </c>
      <c r="CV8" s="510">
        <f t="shared" si="17"/>
        <v>0</v>
      </c>
      <c r="CW8" s="510">
        <f t="shared" si="17"/>
        <v>0</v>
      </c>
      <c r="CX8" s="510">
        <f t="shared" si="17"/>
        <v>0</v>
      </c>
      <c r="CY8" s="510">
        <f t="shared" si="17"/>
        <v>0</v>
      </c>
      <c r="CZ8" s="510">
        <f t="shared" si="17"/>
        <v>0</v>
      </c>
      <c r="DA8" s="510">
        <f t="shared" si="18"/>
        <v>0</v>
      </c>
      <c r="DB8" s="510">
        <f t="shared" si="18"/>
        <v>0</v>
      </c>
      <c r="DC8" s="510">
        <f t="shared" si="18"/>
        <v>0</v>
      </c>
      <c r="DD8" s="510">
        <f t="shared" si="18"/>
        <v>0</v>
      </c>
      <c r="DE8" s="510">
        <f t="shared" si="18"/>
        <v>0</v>
      </c>
      <c r="DF8" s="510">
        <f t="shared" si="18"/>
        <v>0</v>
      </c>
      <c r="DG8" s="510">
        <f t="shared" si="18"/>
        <v>0</v>
      </c>
      <c r="DH8" s="510">
        <f t="shared" si="18"/>
        <v>0</v>
      </c>
      <c r="DI8" s="510">
        <f t="shared" si="18"/>
        <v>0</v>
      </c>
      <c r="DJ8" s="510">
        <f t="shared" si="18"/>
        <v>0</v>
      </c>
      <c r="DK8" s="510">
        <f t="shared" si="18"/>
        <v>0</v>
      </c>
      <c r="DL8" s="510">
        <f t="shared" si="18"/>
        <v>0</v>
      </c>
      <c r="DM8" s="510">
        <f t="shared" si="18"/>
        <v>0</v>
      </c>
      <c r="DN8" s="510">
        <f t="shared" si="18"/>
        <v>0</v>
      </c>
      <c r="DO8" s="510">
        <f t="shared" si="18"/>
        <v>0</v>
      </c>
      <c r="DP8" s="510">
        <f t="shared" si="18"/>
        <v>0</v>
      </c>
      <c r="DQ8" s="510">
        <f t="shared" si="19"/>
        <v>0</v>
      </c>
      <c r="DR8" s="510">
        <f t="shared" si="19"/>
        <v>0</v>
      </c>
      <c r="DS8" s="510">
        <f t="shared" si="19"/>
        <v>0</v>
      </c>
      <c r="DT8" s="510">
        <f t="shared" si="19"/>
        <v>0</v>
      </c>
      <c r="DU8" s="510">
        <f t="shared" si="19"/>
        <v>0</v>
      </c>
      <c r="DV8" s="510">
        <f t="shared" si="19"/>
        <v>0</v>
      </c>
      <c r="DW8" s="510">
        <f t="shared" si="19"/>
        <v>0</v>
      </c>
      <c r="DX8" s="510">
        <f t="shared" si="19"/>
        <v>0</v>
      </c>
      <c r="DY8" s="510">
        <f t="shared" si="19"/>
        <v>0</v>
      </c>
      <c r="DZ8" s="510">
        <f t="shared" si="19"/>
        <v>0</v>
      </c>
      <c r="EA8" s="510">
        <f t="shared" si="19"/>
        <v>0</v>
      </c>
      <c r="EB8" s="510">
        <f t="shared" si="19"/>
        <v>0</v>
      </c>
      <c r="EC8" s="510">
        <f t="shared" si="19"/>
        <v>0</v>
      </c>
      <c r="ED8" s="510">
        <f t="shared" si="19"/>
        <v>0</v>
      </c>
      <c r="EE8" s="510">
        <f t="shared" si="19"/>
        <v>0</v>
      </c>
      <c r="EF8" s="510">
        <f t="shared" si="19"/>
        <v>0</v>
      </c>
      <c r="EG8" s="510">
        <f t="shared" si="20"/>
        <v>0</v>
      </c>
      <c r="EH8" s="510">
        <f t="shared" si="20"/>
        <v>0</v>
      </c>
      <c r="EI8" s="510">
        <f t="shared" si="20"/>
        <v>0</v>
      </c>
      <c r="EJ8" s="510">
        <f t="shared" si="20"/>
        <v>0</v>
      </c>
      <c r="EK8" s="510">
        <f t="shared" si="20"/>
        <v>0</v>
      </c>
      <c r="EL8" s="510">
        <f t="shared" si="20"/>
        <v>0</v>
      </c>
      <c r="EM8" s="510">
        <f t="shared" si="20"/>
        <v>0</v>
      </c>
      <c r="EN8" s="510">
        <f t="shared" si="20"/>
        <v>0</v>
      </c>
      <c r="EO8" s="510">
        <f t="shared" si="20"/>
        <v>0</v>
      </c>
      <c r="EP8" s="510">
        <f t="shared" si="20"/>
        <v>0</v>
      </c>
      <c r="EQ8" s="510">
        <f t="shared" si="20"/>
        <v>0</v>
      </c>
      <c r="ER8" s="510">
        <f t="shared" si="20"/>
        <v>0</v>
      </c>
      <c r="ES8" s="510">
        <f t="shared" si="20"/>
        <v>0</v>
      </c>
      <c r="ET8" s="510">
        <f t="shared" si="20"/>
        <v>0</v>
      </c>
      <c r="EU8" s="510">
        <f t="shared" si="20"/>
        <v>0</v>
      </c>
      <c r="EV8" s="510">
        <f t="shared" si="20"/>
        <v>0</v>
      </c>
      <c r="EW8" s="510">
        <f t="shared" si="21"/>
        <v>0</v>
      </c>
      <c r="EX8" s="510">
        <f t="shared" si="21"/>
        <v>0</v>
      </c>
      <c r="EY8" s="510">
        <f t="shared" si="21"/>
        <v>0</v>
      </c>
      <c r="EZ8" s="510">
        <f t="shared" si="21"/>
        <v>0</v>
      </c>
      <c r="FA8" s="510">
        <f t="shared" si="21"/>
        <v>0</v>
      </c>
      <c r="FB8" s="510">
        <f t="shared" si="21"/>
        <v>0</v>
      </c>
      <c r="FC8" s="510">
        <f t="shared" si="21"/>
        <v>0</v>
      </c>
      <c r="FD8" s="510">
        <f t="shared" si="21"/>
        <v>0</v>
      </c>
      <c r="FE8" s="510">
        <f t="shared" si="21"/>
        <v>0</v>
      </c>
      <c r="FF8" s="510">
        <f t="shared" si="21"/>
        <v>0</v>
      </c>
      <c r="FG8" s="510">
        <f t="shared" si="21"/>
        <v>0</v>
      </c>
      <c r="FH8" s="510">
        <f t="shared" si="21"/>
        <v>0</v>
      </c>
      <c r="FI8" s="510">
        <f t="shared" si="21"/>
        <v>0</v>
      </c>
      <c r="FJ8" s="510">
        <f t="shared" si="21"/>
        <v>0</v>
      </c>
      <c r="FK8" s="510">
        <f t="shared" si="21"/>
        <v>0</v>
      </c>
      <c r="FL8" s="510">
        <f t="shared" si="21"/>
        <v>0</v>
      </c>
      <c r="FM8" s="510">
        <f t="shared" si="22"/>
        <v>0</v>
      </c>
      <c r="FN8" s="510">
        <f t="shared" si="22"/>
        <v>0</v>
      </c>
      <c r="FO8" s="510">
        <f t="shared" si="22"/>
        <v>0</v>
      </c>
      <c r="FP8" s="510">
        <f t="shared" si="22"/>
        <v>0</v>
      </c>
      <c r="FQ8" s="510">
        <f t="shared" si="22"/>
        <v>0</v>
      </c>
      <c r="FR8" s="510">
        <f t="shared" si="22"/>
        <v>0</v>
      </c>
      <c r="FS8" s="510">
        <f t="shared" si="22"/>
        <v>0</v>
      </c>
      <c r="FT8" s="510">
        <f t="shared" si="22"/>
        <v>0</v>
      </c>
      <c r="FU8" s="510">
        <f t="shared" si="22"/>
        <v>0</v>
      </c>
      <c r="FV8" s="510">
        <f t="shared" si="22"/>
        <v>0</v>
      </c>
      <c r="FW8" s="510">
        <f t="shared" si="22"/>
        <v>0</v>
      </c>
      <c r="FX8" s="510">
        <f t="shared" si="22"/>
        <v>0</v>
      </c>
      <c r="FY8" s="510">
        <f t="shared" si="22"/>
        <v>0</v>
      </c>
      <c r="FZ8" s="510">
        <f t="shared" si="22"/>
        <v>0</v>
      </c>
      <c r="GA8" s="510">
        <f t="shared" si="22"/>
        <v>0</v>
      </c>
      <c r="GB8" s="510">
        <f t="shared" si="22"/>
        <v>0</v>
      </c>
      <c r="GC8" s="510">
        <f t="shared" si="23"/>
        <v>0</v>
      </c>
      <c r="GD8" s="510">
        <f t="shared" si="23"/>
        <v>0</v>
      </c>
      <c r="GE8" s="510">
        <f t="shared" si="23"/>
        <v>0</v>
      </c>
      <c r="GF8" s="510">
        <f t="shared" si="23"/>
        <v>0</v>
      </c>
      <c r="GG8" s="510">
        <f t="shared" si="23"/>
        <v>0</v>
      </c>
      <c r="GH8" s="510">
        <f t="shared" si="23"/>
        <v>0</v>
      </c>
      <c r="GI8" s="510">
        <f t="shared" si="23"/>
        <v>0</v>
      </c>
      <c r="GJ8" s="510">
        <f t="shared" si="23"/>
        <v>0</v>
      </c>
      <c r="GK8" s="510">
        <f t="shared" si="23"/>
        <v>0</v>
      </c>
      <c r="GL8" s="510">
        <f t="shared" si="23"/>
        <v>0</v>
      </c>
      <c r="GM8" s="510">
        <f t="shared" si="23"/>
        <v>0</v>
      </c>
      <c r="GN8" s="510">
        <f t="shared" si="23"/>
        <v>0</v>
      </c>
      <c r="GO8" s="510">
        <f t="shared" si="23"/>
        <v>0</v>
      </c>
      <c r="GP8" s="510">
        <f t="shared" si="23"/>
        <v>0</v>
      </c>
      <c r="GQ8" s="510">
        <f t="shared" si="23"/>
        <v>0</v>
      </c>
      <c r="GR8" s="510">
        <f t="shared" si="23"/>
        <v>0</v>
      </c>
      <c r="GS8" s="510">
        <f t="shared" si="24"/>
        <v>0</v>
      </c>
      <c r="GT8" s="510">
        <f t="shared" si="24"/>
        <v>0</v>
      </c>
      <c r="GU8" s="510">
        <f t="shared" si="24"/>
        <v>0</v>
      </c>
      <c r="GV8" s="510">
        <f t="shared" si="24"/>
        <v>0</v>
      </c>
      <c r="GW8" s="510">
        <f t="shared" si="24"/>
        <v>0</v>
      </c>
      <c r="GX8" s="510">
        <f t="shared" si="24"/>
        <v>0</v>
      </c>
      <c r="GY8" s="510">
        <f t="shared" si="24"/>
        <v>0</v>
      </c>
      <c r="GZ8" s="510">
        <f t="shared" si="24"/>
        <v>0</v>
      </c>
      <c r="HA8" s="510">
        <f t="shared" si="24"/>
        <v>0</v>
      </c>
      <c r="HB8" s="244"/>
      <c r="HC8" s="244"/>
      <c r="HD8" s="126"/>
      <c r="HE8" s="126"/>
    </row>
    <row r="9" spans="1:213" ht="20.100000000000001" customHeight="1">
      <c r="B9" s="479"/>
      <c r="C9" s="122"/>
      <c r="D9" s="123"/>
      <c r="E9" s="124"/>
      <c r="F9" s="123"/>
      <c r="G9" s="465">
        <f t="shared" si="9"/>
        <v>60</v>
      </c>
      <c r="H9" s="466" t="s">
        <v>64</v>
      </c>
      <c r="I9" s="464">
        <v>1</v>
      </c>
      <c r="J9" s="123"/>
      <c r="K9" s="97"/>
      <c r="L9" s="480"/>
      <c r="M9" s="188">
        <f t="shared" si="25"/>
        <v>0</v>
      </c>
      <c r="N9" s="189" t="str">
        <f t="shared" si="26"/>
        <v/>
      </c>
      <c r="O9" s="190" t="str">
        <f t="shared" si="27"/>
        <v/>
      </c>
      <c r="P9" s="190" t="str">
        <f t="shared" si="28"/>
        <v/>
      </c>
      <c r="Q9" s="191">
        <f t="shared" si="29"/>
        <v>0</v>
      </c>
      <c r="R9" s="191" t="str">
        <f t="shared" si="30"/>
        <v/>
      </c>
      <c r="S9" s="188" t="str">
        <f t="shared" si="31"/>
        <v/>
      </c>
      <c r="T9" s="192">
        <f t="shared" si="32"/>
        <v>0</v>
      </c>
      <c r="U9" s="366" t="s">
        <v>478</v>
      </c>
      <c r="V9" s="244"/>
      <c r="W9" s="259"/>
      <c r="X9" s="510"/>
      <c r="Y9" s="259" t="str">
        <f>'MATERIAL DATA'!Q8</f>
        <v>1.1 Foundations (incl. pile caps)</v>
      </c>
      <c r="Z9" s="517">
        <f>SUMIF($E$6:$E$29,Y9,$N$6:$N$29)+SUMIF($E$6:$E$29,Y9,$O$6:$O$29)+SUMIF($E$6:$E$29,Y9,P$6:$P$29)</f>
        <v>0</v>
      </c>
      <c r="AA9" s="510"/>
      <c r="AB9" s="510"/>
      <c r="AC9" s="510" t="s">
        <v>456</v>
      </c>
      <c r="AD9" s="527">
        <f>SUM(Z9,Z10,Z11)</f>
        <v>0</v>
      </c>
      <c r="AE9" s="510"/>
      <c r="AF9" s="510" t="s">
        <v>14</v>
      </c>
      <c r="AG9" s="528">
        <f>SUMIF($B$6:$B$27,"Steel",$BM$6:$BM$27)+SUMIF($C$6:$C$27,"Steel_EPD",$BM$6:$BM$27)+SUM($BL$6:$BL$27)</f>
        <v>0</v>
      </c>
      <c r="AH9" s="510"/>
      <c r="AI9" s="510"/>
      <c r="AJ9" s="510" t="s">
        <v>343</v>
      </c>
      <c r="AK9" s="510">
        <f>SUMIF($B$6:$B$29,"Timber",$O$6:$O$29)+SUMIF($C$6:$C$29,"Timber_EPD",$O$6:$O$29)</f>
        <v>0</v>
      </c>
      <c r="AL9" s="510"/>
      <c r="AM9" s="510"/>
      <c r="AN9" s="517"/>
      <c r="AO9" s="517"/>
      <c r="AP9" s="517"/>
      <c r="AQ9" s="517"/>
      <c r="AR9" s="517"/>
      <c r="AS9" s="517"/>
      <c r="AT9" s="517"/>
      <c r="AU9" s="517"/>
      <c r="AV9" s="517"/>
      <c r="AW9" s="510"/>
      <c r="AX9" s="510"/>
      <c r="AY9" s="510"/>
      <c r="AZ9" s="510"/>
      <c r="BA9" s="510"/>
      <c r="BB9" s="510"/>
      <c r="BC9" s="510"/>
      <c r="BD9" s="510"/>
      <c r="BE9" s="510"/>
      <c r="BF9" s="510"/>
      <c r="BG9" s="285" t="str">
        <f t="shared" si="10"/>
        <v>ER</v>
      </c>
      <c r="BH9" s="285" t="str">
        <f t="shared" si="11"/>
        <v xml:space="preserve"> -  - </v>
      </c>
      <c r="BI9" s="285" t="str">
        <f t="shared" si="12"/>
        <v>No_Reinforcement</v>
      </c>
      <c r="BJ9" s="246" t="e">
        <f>VLOOKUP(BH9,'Lifecycle Material Data'!$A$5:$G$67,4,FALSE)</f>
        <v>#N/A</v>
      </c>
      <c r="BK9" s="246">
        <f>IFERROR(VLOOKUP(L9,'Custom Data'!$N$16:$P$36,3,FALSE),0)</f>
        <v>0</v>
      </c>
      <c r="BL9" s="246">
        <f t="shared" si="13"/>
        <v>0</v>
      </c>
      <c r="BM9" s="526" t="str">
        <f t="shared" si="33"/>
        <v>ER</v>
      </c>
      <c r="BN9" s="510" t="str">
        <f>IFERROR(VLOOKUP($BH9,'Lifecycle Material Data'!$A$5:$L$67,9,FALSE)*($BM9/1000)+VLOOKUP('Project Info'!$C$15,'Lifecycle Material Data'!$A$5:$L$67,9,FALSE)*($BL9/1000),"")</f>
        <v/>
      </c>
      <c r="BO9" s="510" t="str">
        <f>IFERROR(VLOOKUP($BH9,'Lifecycle Material Data'!$A$5:$L$67,10,FALSE)*($BM9/1000)+VLOOKUP('Project Info'!$C$15,'Lifecycle Material Data'!$A$5:$L$67,10,FALSE)*($BL9/1000),"")</f>
        <v/>
      </c>
      <c r="BP9" s="510" t="str">
        <f t="shared" si="34"/>
        <v/>
      </c>
      <c r="BQ9" s="510" t="str">
        <f>IF($J9='MATERIAL DATA'!$O$5,$K9, IF($J9='MATERIAL DATA'!$O$6,$K9/(1000*'Scheme 3'!$BJ9),""))</f>
        <v/>
      </c>
      <c r="BR9" s="510" t="str">
        <f>IFERROR(((VLOOKUP($BH9,'Lifecycle Material Data'!$A$5:$L$67,6,FALSE))*$BM9/1000+VLOOKUP('Project Info'!$C$15,'Lifecycle Material Data'!$A$5:$L$67,6,FALSE)*$BL9/1000),"")</f>
        <v/>
      </c>
      <c r="BS9" s="510" t="str">
        <f>IFERROR((VLOOKUP($BH9,'Lifecycle Material Data'!$A$5:$L$67,7,FALSE)*$BM9/1000++VLOOKUP('Project Info'!$C$15,'Lifecycle Material Data'!$A$5:$L$67,7,FALSE)*$BL9/1000),"")</f>
        <v/>
      </c>
      <c r="BT9" s="510" t="str">
        <f>IFERROR(VLOOKUP($BH9,'Lifecycle Material Data'!$A$5:$L$67,8,FALSE)*SUM(BR9,BS9,BU9,BV9),"")</f>
        <v/>
      </c>
      <c r="BU9" s="285" t="str">
        <f>IFERROR((VLOOKUP($BH9,'Lifecycle Material Data'!$A$5:$L$67,11,FALSE)*$BM9/1000++VLOOKUP('Project Info'!$C$15,'Lifecycle Material Data'!$A$5:$L$67,11,FALSE)*$BL9/1000),"")</f>
        <v/>
      </c>
      <c r="BV9" s="510">
        <f>IFERROR(IF(OR($B9="Timber",$C9="Timber_EPD"),VLOOKUP($BH9,'LIFECYCLE MATERIAL DATA Master'!$A$10:$N$68,5,FALSE)*$BM9,0),"")/1000</f>
        <v>0</v>
      </c>
      <c r="BW9" s="510" t="str">
        <f>IFERROR((VLOOKUP($BH9,'Lifecycle Material Data'!$A$5:$M$67,12,FALSE)*$BM9/1000++VLOOKUP('Project Info'!$C$15,'Lifecycle Material Data'!$A$5:$L$67,12,FALSE)*$BL9/1000),"")</f>
        <v/>
      </c>
      <c r="BX9" s="510"/>
      <c r="BY9" s="510" t="str">
        <f>Targets!A19</f>
        <v>LETI Education Target (168)</v>
      </c>
      <c r="BZ9" s="285" t="str">
        <f>Targets!B19</f>
        <v>Education</v>
      </c>
      <c r="CA9" s="285">
        <f>Targets!C19</f>
        <v>144</v>
      </c>
      <c r="CB9" s="510">
        <f>IFERROR(1+VLOOKUP($BH9,'Lifecycle Material Data'!$A$5:$L$67,8,FALSE),0)</f>
        <v>0</v>
      </c>
      <c r="CC9" s="244">
        <f t="shared" si="14"/>
        <v>0</v>
      </c>
      <c r="CD9" s="505">
        <f t="shared" si="35"/>
        <v>0</v>
      </c>
      <c r="CE9" s="244">
        <f t="shared" si="15"/>
        <v>1</v>
      </c>
      <c r="CF9" s="244"/>
      <c r="CG9" s="510"/>
      <c r="CH9" s="510">
        <v>0</v>
      </c>
      <c r="CI9" s="510">
        <f t="shared" si="16"/>
        <v>0</v>
      </c>
      <c r="CJ9" s="510">
        <f t="shared" si="16"/>
        <v>0</v>
      </c>
      <c r="CK9" s="510">
        <f t="shared" si="17"/>
        <v>0</v>
      </c>
      <c r="CL9" s="510">
        <f t="shared" si="17"/>
        <v>0</v>
      </c>
      <c r="CM9" s="510">
        <f t="shared" si="17"/>
        <v>0</v>
      </c>
      <c r="CN9" s="510">
        <f t="shared" si="17"/>
        <v>0</v>
      </c>
      <c r="CO9" s="510">
        <f t="shared" si="17"/>
        <v>0</v>
      </c>
      <c r="CP9" s="510">
        <f t="shared" si="17"/>
        <v>0</v>
      </c>
      <c r="CQ9" s="510">
        <f t="shared" si="17"/>
        <v>0</v>
      </c>
      <c r="CR9" s="510">
        <f t="shared" si="17"/>
        <v>0</v>
      </c>
      <c r="CS9" s="510">
        <f t="shared" si="17"/>
        <v>0</v>
      </c>
      <c r="CT9" s="510">
        <f t="shared" si="17"/>
        <v>0</v>
      </c>
      <c r="CU9" s="510">
        <f t="shared" si="17"/>
        <v>0</v>
      </c>
      <c r="CV9" s="510">
        <f t="shared" si="17"/>
        <v>0</v>
      </c>
      <c r="CW9" s="510">
        <f t="shared" si="17"/>
        <v>0</v>
      </c>
      <c r="CX9" s="510">
        <f t="shared" si="17"/>
        <v>0</v>
      </c>
      <c r="CY9" s="510">
        <f t="shared" si="17"/>
        <v>0</v>
      </c>
      <c r="CZ9" s="510">
        <f t="shared" si="17"/>
        <v>0</v>
      </c>
      <c r="DA9" s="510">
        <f t="shared" si="18"/>
        <v>0</v>
      </c>
      <c r="DB9" s="510">
        <f t="shared" si="18"/>
        <v>0</v>
      </c>
      <c r="DC9" s="510">
        <f t="shared" si="18"/>
        <v>0</v>
      </c>
      <c r="DD9" s="510">
        <f t="shared" si="18"/>
        <v>0</v>
      </c>
      <c r="DE9" s="510">
        <f t="shared" si="18"/>
        <v>0</v>
      </c>
      <c r="DF9" s="510">
        <f t="shared" si="18"/>
        <v>0</v>
      </c>
      <c r="DG9" s="510">
        <f t="shared" si="18"/>
        <v>0</v>
      </c>
      <c r="DH9" s="510">
        <f t="shared" si="18"/>
        <v>0</v>
      </c>
      <c r="DI9" s="510">
        <f t="shared" si="18"/>
        <v>0</v>
      </c>
      <c r="DJ9" s="510">
        <f t="shared" si="18"/>
        <v>0</v>
      </c>
      <c r="DK9" s="510">
        <f t="shared" si="18"/>
        <v>0</v>
      </c>
      <c r="DL9" s="510">
        <f t="shared" si="18"/>
        <v>0</v>
      </c>
      <c r="DM9" s="510">
        <f t="shared" si="18"/>
        <v>0</v>
      </c>
      <c r="DN9" s="510">
        <f t="shared" si="18"/>
        <v>0</v>
      </c>
      <c r="DO9" s="510">
        <f t="shared" si="18"/>
        <v>0</v>
      </c>
      <c r="DP9" s="510">
        <f t="shared" si="18"/>
        <v>0</v>
      </c>
      <c r="DQ9" s="510">
        <f t="shared" si="19"/>
        <v>0</v>
      </c>
      <c r="DR9" s="510">
        <f t="shared" si="19"/>
        <v>0</v>
      </c>
      <c r="DS9" s="510">
        <f t="shared" si="19"/>
        <v>0</v>
      </c>
      <c r="DT9" s="510">
        <f t="shared" si="19"/>
        <v>0</v>
      </c>
      <c r="DU9" s="510">
        <f t="shared" si="19"/>
        <v>0</v>
      </c>
      <c r="DV9" s="510">
        <f t="shared" si="19"/>
        <v>0</v>
      </c>
      <c r="DW9" s="510">
        <f t="shared" si="19"/>
        <v>0</v>
      </c>
      <c r="DX9" s="510">
        <f t="shared" si="19"/>
        <v>0</v>
      </c>
      <c r="DY9" s="510">
        <f t="shared" si="19"/>
        <v>0</v>
      </c>
      <c r="DZ9" s="510">
        <f t="shared" si="19"/>
        <v>0</v>
      </c>
      <c r="EA9" s="510">
        <f t="shared" si="19"/>
        <v>0</v>
      </c>
      <c r="EB9" s="510">
        <f t="shared" si="19"/>
        <v>0</v>
      </c>
      <c r="EC9" s="510">
        <f t="shared" si="19"/>
        <v>0</v>
      </c>
      <c r="ED9" s="510">
        <f t="shared" si="19"/>
        <v>0</v>
      </c>
      <c r="EE9" s="510">
        <f t="shared" si="19"/>
        <v>0</v>
      </c>
      <c r="EF9" s="510">
        <f t="shared" si="19"/>
        <v>0</v>
      </c>
      <c r="EG9" s="510">
        <f t="shared" si="20"/>
        <v>0</v>
      </c>
      <c r="EH9" s="510">
        <f t="shared" si="20"/>
        <v>0</v>
      </c>
      <c r="EI9" s="510">
        <f t="shared" si="20"/>
        <v>0</v>
      </c>
      <c r="EJ9" s="510">
        <f t="shared" si="20"/>
        <v>0</v>
      </c>
      <c r="EK9" s="510">
        <f t="shared" si="20"/>
        <v>0</v>
      </c>
      <c r="EL9" s="510">
        <f t="shared" si="20"/>
        <v>0</v>
      </c>
      <c r="EM9" s="510">
        <f t="shared" si="20"/>
        <v>0</v>
      </c>
      <c r="EN9" s="510">
        <f t="shared" si="20"/>
        <v>0</v>
      </c>
      <c r="EO9" s="510">
        <f t="shared" si="20"/>
        <v>0</v>
      </c>
      <c r="EP9" s="510">
        <f t="shared" si="20"/>
        <v>0</v>
      </c>
      <c r="EQ9" s="510">
        <f t="shared" si="20"/>
        <v>0</v>
      </c>
      <c r="ER9" s="510">
        <f t="shared" si="20"/>
        <v>0</v>
      </c>
      <c r="ES9" s="510">
        <f t="shared" si="20"/>
        <v>0</v>
      </c>
      <c r="ET9" s="510">
        <f t="shared" si="20"/>
        <v>0</v>
      </c>
      <c r="EU9" s="510">
        <f t="shared" si="20"/>
        <v>0</v>
      </c>
      <c r="EV9" s="510">
        <f t="shared" si="20"/>
        <v>0</v>
      </c>
      <c r="EW9" s="510">
        <f t="shared" si="21"/>
        <v>0</v>
      </c>
      <c r="EX9" s="510">
        <f t="shared" si="21"/>
        <v>0</v>
      </c>
      <c r="EY9" s="510">
        <f t="shared" si="21"/>
        <v>0</v>
      </c>
      <c r="EZ9" s="510">
        <f t="shared" si="21"/>
        <v>0</v>
      </c>
      <c r="FA9" s="510">
        <f t="shared" si="21"/>
        <v>0</v>
      </c>
      <c r="FB9" s="510">
        <f t="shared" si="21"/>
        <v>0</v>
      </c>
      <c r="FC9" s="510">
        <f t="shared" si="21"/>
        <v>0</v>
      </c>
      <c r="FD9" s="510">
        <f t="shared" si="21"/>
        <v>0</v>
      </c>
      <c r="FE9" s="510">
        <f t="shared" si="21"/>
        <v>0</v>
      </c>
      <c r="FF9" s="510">
        <f t="shared" si="21"/>
        <v>0</v>
      </c>
      <c r="FG9" s="510">
        <f t="shared" si="21"/>
        <v>0</v>
      </c>
      <c r="FH9" s="510">
        <f t="shared" si="21"/>
        <v>0</v>
      </c>
      <c r="FI9" s="510">
        <f t="shared" si="21"/>
        <v>0</v>
      </c>
      <c r="FJ9" s="510">
        <f t="shared" si="21"/>
        <v>0</v>
      </c>
      <c r="FK9" s="510">
        <f t="shared" si="21"/>
        <v>0</v>
      </c>
      <c r="FL9" s="510">
        <f t="shared" si="21"/>
        <v>0</v>
      </c>
      <c r="FM9" s="510">
        <f t="shared" si="22"/>
        <v>0</v>
      </c>
      <c r="FN9" s="510">
        <f t="shared" si="22"/>
        <v>0</v>
      </c>
      <c r="FO9" s="510">
        <f t="shared" si="22"/>
        <v>0</v>
      </c>
      <c r="FP9" s="510">
        <f t="shared" si="22"/>
        <v>0</v>
      </c>
      <c r="FQ9" s="510">
        <f t="shared" si="22"/>
        <v>0</v>
      </c>
      <c r="FR9" s="510">
        <f t="shared" si="22"/>
        <v>0</v>
      </c>
      <c r="FS9" s="510">
        <f t="shared" si="22"/>
        <v>0</v>
      </c>
      <c r="FT9" s="510">
        <f t="shared" si="22"/>
        <v>0</v>
      </c>
      <c r="FU9" s="510">
        <f t="shared" si="22"/>
        <v>0</v>
      </c>
      <c r="FV9" s="510">
        <f t="shared" si="22"/>
        <v>0</v>
      </c>
      <c r="FW9" s="510">
        <f t="shared" si="22"/>
        <v>0</v>
      </c>
      <c r="FX9" s="510">
        <f t="shared" si="22"/>
        <v>0</v>
      </c>
      <c r="FY9" s="510">
        <f t="shared" si="22"/>
        <v>0</v>
      </c>
      <c r="FZ9" s="510">
        <f t="shared" si="22"/>
        <v>0</v>
      </c>
      <c r="GA9" s="510">
        <f t="shared" si="22"/>
        <v>0</v>
      </c>
      <c r="GB9" s="510">
        <f t="shared" si="22"/>
        <v>0</v>
      </c>
      <c r="GC9" s="510">
        <f t="shared" si="23"/>
        <v>0</v>
      </c>
      <c r="GD9" s="510">
        <f t="shared" si="23"/>
        <v>0</v>
      </c>
      <c r="GE9" s="510">
        <f t="shared" si="23"/>
        <v>0</v>
      </c>
      <c r="GF9" s="510">
        <f t="shared" si="23"/>
        <v>0</v>
      </c>
      <c r="GG9" s="510">
        <f t="shared" si="23"/>
        <v>0</v>
      </c>
      <c r="GH9" s="510">
        <f t="shared" si="23"/>
        <v>0</v>
      </c>
      <c r="GI9" s="510">
        <f t="shared" si="23"/>
        <v>0</v>
      </c>
      <c r="GJ9" s="510">
        <f t="shared" si="23"/>
        <v>0</v>
      </c>
      <c r="GK9" s="510">
        <f t="shared" si="23"/>
        <v>0</v>
      </c>
      <c r="GL9" s="510">
        <f t="shared" si="23"/>
        <v>0</v>
      </c>
      <c r="GM9" s="510">
        <f t="shared" si="23"/>
        <v>0</v>
      </c>
      <c r="GN9" s="510">
        <f t="shared" si="23"/>
        <v>0</v>
      </c>
      <c r="GO9" s="510">
        <f t="shared" si="23"/>
        <v>0</v>
      </c>
      <c r="GP9" s="510">
        <f t="shared" si="23"/>
        <v>0</v>
      </c>
      <c r="GQ9" s="510">
        <f t="shared" si="23"/>
        <v>0</v>
      </c>
      <c r="GR9" s="510">
        <f t="shared" si="23"/>
        <v>0</v>
      </c>
      <c r="GS9" s="510">
        <f t="shared" si="24"/>
        <v>0</v>
      </c>
      <c r="GT9" s="510">
        <f t="shared" si="24"/>
        <v>0</v>
      </c>
      <c r="GU9" s="510">
        <f t="shared" si="24"/>
        <v>0</v>
      </c>
      <c r="GV9" s="510">
        <f t="shared" si="24"/>
        <v>0</v>
      </c>
      <c r="GW9" s="510">
        <f t="shared" si="24"/>
        <v>0</v>
      </c>
      <c r="GX9" s="510">
        <f t="shared" si="24"/>
        <v>0</v>
      </c>
      <c r="GY9" s="510">
        <f t="shared" si="24"/>
        <v>0</v>
      </c>
      <c r="GZ9" s="510">
        <f t="shared" si="24"/>
        <v>0</v>
      </c>
      <c r="HA9" s="510">
        <f t="shared" si="24"/>
        <v>0</v>
      </c>
      <c r="HB9" s="244"/>
      <c r="HC9" s="244"/>
      <c r="HD9" s="126"/>
      <c r="HE9" s="126"/>
    </row>
    <row r="10" spans="1:213" ht="20.100000000000001" customHeight="1">
      <c r="B10" s="479"/>
      <c r="C10" s="122"/>
      <c r="D10" s="123"/>
      <c r="E10" s="124"/>
      <c r="F10" s="123"/>
      <c r="G10" s="465">
        <f t="shared" si="9"/>
        <v>60</v>
      </c>
      <c r="H10" s="466" t="s">
        <v>64</v>
      </c>
      <c r="I10" s="464">
        <v>1</v>
      </c>
      <c r="J10" s="123"/>
      <c r="K10" s="97"/>
      <c r="L10" s="480"/>
      <c r="M10" s="188">
        <f t="shared" si="25"/>
        <v>0</v>
      </c>
      <c r="N10" s="189" t="str">
        <f t="shared" si="26"/>
        <v/>
      </c>
      <c r="O10" s="190" t="str">
        <f t="shared" si="27"/>
        <v/>
      </c>
      <c r="P10" s="190" t="str">
        <f t="shared" si="28"/>
        <v/>
      </c>
      <c r="Q10" s="191">
        <f t="shared" si="29"/>
        <v>0</v>
      </c>
      <c r="R10" s="191" t="str">
        <f t="shared" si="30"/>
        <v/>
      </c>
      <c r="S10" s="188" t="str">
        <f t="shared" si="31"/>
        <v/>
      </c>
      <c r="T10" s="192">
        <f t="shared" si="32"/>
        <v>0</v>
      </c>
      <c r="U10" s="366" t="s">
        <v>478</v>
      </c>
      <c r="V10" s="244"/>
      <c r="W10" s="259"/>
      <c r="X10" s="510"/>
      <c r="Y10" s="259" t="str">
        <f>'MATERIAL DATA'!Q9</f>
        <v>1.1 Lowest floor/slab</v>
      </c>
      <c r="Z10" s="517">
        <f>SUMIF($E$6:$E$29,Y10,$N$6:$N$29)+SUMIF($E$6:$E$29,Y10,$O$6:$O$29)+SUMIF($E$6:$E$29,Y10,P$6:$P$29)</f>
        <v>0</v>
      </c>
      <c r="AA10" s="510"/>
      <c r="AB10" s="510"/>
      <c r="AC10" s="510" t="s">
        <v>457</v>
      </c>
      <c r="AD10" s="527">
        <f>SUM(Z12,Z14)</f>
        <v>0</v>
      </c>
      <c r="AE10" s="510"/>
      <c r="AF10" s="510" t="s">
        <v>15</v>
      </c>
      <c r="AG10" s="528">
        <f>SUMIF($B$6:$B$27,"Timber",$BM$6:$BM$27)+SUMIF($C$6:$C$27,"Timber_EPD",$BM$6:$BM$27)</f>
        <v>0</v>
      </c>
      <c r="AH10" s="510"/>
      <c r="AI10" s="510"/>
      <c r="AJ10" s="510" t="s">
        <v>344</v>
      </c>
      <c r="AK10" s="510">
        <f>SUMIF($B$6:$B$29,"Timber",$P$6:$P$29)+SUMIF($C$6:$C$29,"Timber_EPD",$P$6:$P$29)</f>
        <v>0</v>
      </c>
      <c r="AL10" s="510"/>
      <c r="AM10" s="510"/>
      <c r="AN10" s="517"/>
      <c r="AO10" s="517"/>
      <c r="AP10" s="517"/>
      <c r="AQ10" s="517"/>
      <c r="AR10" s="517"/>
      <c r="AS10" s="517"/>
      <c r="AT10" s="517"/>
      <c r="AU10" s="517"/>
      <c r="AV10" s="517"/>
      <c r="AW10" s="527"/>
      <c r="AX10" s="527"/>
      <c r="AY10" s="527"/>
      <c r="AZ10" s="527"/>
      <c r="BA10" s="527"/>
      <c r="BB10" s="527"/>
      <c r="BC10" s="527"/>
      <c r="BD10" s="527"/>
      <c r="BE10" s="527"/>
      <c r="BF10" s="527"/>
      <c r="BG10" s="285" t="str">
        <f t="shared" si="10"/>
        <v>ER</v>
      </c>
      <c r="BH10" s="285" t="str">
        <f t="shared" si="11"/>
        <v xml:space="preserve"> -  - </v>
      </c>
      <c r="BI10" s="285" t="str">
        <f t="shared" si="12"/>
        <v>No_Reinforcement</v>
      </c>
      <c r="BJ10" s="246" t="e">
        <f>VLOOKUP(BH10,'Lifecycle Material Data'!$A$5:$G$67,4,FALSE)</f>
        <v>#N/A</v>
      </c>
      <c r="BK10" s="246">
        <f>IFERROR(VLOOKUP(L10,'Custom Data'!$N$16:$P$36,3,FALSE),0)</f>
        <v>0</v>
      </c>
      <c r="BL10" s="246">
        <f t="shared" si="13"/>
        <v>0</v>
      </c>
      <c r="BM10" s="526" t="str">
        <f t="shared" si="33"/>
        <v>ER</v>
      </c>
      <c r="BN10" s="510" t="str">
        <f>IFERROR(VLOOKUP($BH10,'Lifecycle Material Data'!$A$5:$L$67,9,FALSE)*($BM10/1000)+VLOOKUP('Project Info'!$C$15,'Lifecycle Material Data'!$A$5:$L$67,9,FALSE)*($BL10/1000),"")</f>
        <v/>
      </c>
      <c r="BO10" s="510" t="str">
        <f>IFERROR(VLOOKUP($BH10,'Lifecycle Material Data'!$A$5:$L$67,10,FALSE)*($BM10/1000)+VLOOKUP('Project Info'!$C$15,'Lifecycle Material Data'!$A$5:$L$67,10,FALSE)*($BL10/1000),"")</f>
        <v/>
      </c>
      <c r="BP10" s="510" t="str">
        <f t="shared" si="34"/>
        <v/>
      </c>
      <c r="BQ10" s="510" t="str">
        <f>IF($J10='MATERIAL DATA'!$O$5,$K10, IF($J10='MATERIAL DATA'!$O$6,$K10/(1000*'Scheme 3'!$BJ10),""))</f>
        <v/>
      </c>
      <c r="BR10" s="510" t="str">
        <f>IFERROR(((VLOOKUP($BH10,'Lifecycle Material Data'!$A$5:$L$67,6,FALSE))*$BM10/1000+VLOOKUP('Project Info'!$C$15,'Lifecycle Material Data'!$A$5:$L$67,6,FALSE)*$BL10/1000),"")</f>
        <v/>
      </c>
      <c r="BS10" s="510" t="str">
        <f>IFERROR((VLOOKUP($BH10,'Lifecycle Material Data'!$A$5:$L$67,7,FALSE)*$BM10/1000++VLOOKUP('Project Info'!$C$15,'Lifecycle Material Data'!$A$5:$L$67,7,FALSE)*$BL10/1000),"")</f>
        <v/>
      </c>
      <c r="BT10" s="510" t="str">
        <f>IFERROR(VLOOKUP($BH10,'Lifecycle Material Data'!$A$5:$L$67,8,FALSE)*SUM(BR10,BS10,BU10,BV10),"")</f>
        <v/>
      </c>
      <c r="BU10" s="285" t="str">
        <f>IFERROR((VLOOKUP($BH10,'Lifecycle Material Data'!$A$5:$L$67,11,FALSE)*$BM10/1000++VLOOKUP('Project Info'!$C$15,'Lifecycle Material Data'!$A$5:$L$67,11,FALSE)*$BL10/1000),"")</f>
        <v/>
      </c>
      <c r="BV10" s="510">
        <f>IFERROR(IF(OR($B10="Timber",$C10="Timber_EPD"),VLOOKUP($BH10,'LIFECYCLE MATERIAL DATA Master'!$A$10:$N$68,5,FALSE)*$BM10,0),"")/1000</f>
        <v>0</v>
      </c>
      <c r="BW10" s="510" t="str">
        <f>IFERROR((VLOOKUP($BH10,'Lifecycle Material Data'!$A$5:$M$67,12,FALSE)*$BM10/1000++VLOOKUP('Project Info'!$C$15,'Lifecycle Material Data'!$A$5:$L$67,12,FALSE)*$BL10/1000),"")</f>
        <v/>
      </c>
      <c r="BX10" s="510"/>
      <c r="BY10" s="510" t="str">
        <f>Targets!A20</f>
        <v>LETI Residential Target (201)</v>
      </c>
      <c r="BZ10" s="285" t="str">
        <f>Targets!B20</f>
        <v>Residential</v>
      </c>
      <c r="CA10" s="285">
        <f>Targets!C20</f>
        <v>201</v>
      </c>
      <c r="CB10" s="510">
        <f>IFERROR(1+VLOOKUP($BH10,'Lifecycle Material Data'!$A$5:$L$67,8,FALSE),0)</f>
        <v>0</v>
      </c>
      <c r="CC10" s="244">
        <f t="shared" si="14"/>
        <v>0</v>
      </c>
      <c r="CD10" s="505">
        <f t="shared" si="35"/>
        <v>0</v>
      </c>
      <c r="CE10" s="244">
        <f t="shared" si="15"/>
        <v>1</v>
      </c>
      <c r="CF10" s="244"/>
      <c r="CG10" s="510"/>
      <c r="CH10" s="510">
        <v>0</v>
      </c>
      <c r="CI10" s="510">
        <f t="shared" si="16"/>
        <v>0</v>
      </c>
      <c r="CJ10" s="510">
        <f t="shared" si="16"/>
        <v>0</v>
      </c>
      <c r="CK10" s="510">
        <f t="shared" si="17"/>
        <v>0</v>
      </c>
      <c r="CL10" s="510">
        <f t="shared" si="17"/>
        <v>0</v>
      </c>
      <c r="CM10" s="510">
        <f t="shared" si="17"/>
        <v>0</v>
      </c>
      <c r="CN10" s="510">
        <f t="shared" si="17"/>
        <v>0</v>
      </c>
      <c r="CO10" s="510">
        <f t="shared" si="17"/>
        <v>0</v>
      </c>
      <c r="CP10" s="510">
        <f t="shared" si="17"/>
        <v>0</v>
      </c>
      <c r="CQ10" s="510">
        <f t="shared" si="17"/>
        <v>0</v>
      </c>
      <c r="CR10" s="510">
        <f t="shared" si="17"/>
        <v>0</v>
      </c>
      <c r="CS10" s="510">
        <f t="shared" si="17"/>
        <v>0</v>
      </c>
      <c r="CT10" s="510">
        <f t="shared" si="17"/>
        <v>0</v>
      </c>
      <c r="CU10" s="510">
        <f t="shared" si="17"/>
        <v>0</v>
      </c>
      <c r="CV10" s="510">
        <f t="shared" si="17"/>
        <v>0</v>
      </c>
      <c r="CW10" s="510">
        <f t="shared" si="17"/>
        <v>0</v>
      </c>
      <c r="CX10" s="510">
        <f t="shared" si="17"/>
        <v>0</v>
      </c>
      <c r="CY10" s="510">
        <f t="shared" si="17"/>
        <v>0</v>
      </c>
      <c r="CZ10" s="510">
        <f t="shared" si="17"/>
        <v>0</v>
      </c>
      <c r="DA10" s="510">
        <f t="shared" si="18"/>
        <v>0</v>
      </c>
      <c r="DB10" s="510">
        <f t="shared" si="18"/>
        <v>0</v>
      </c>
      <c r="DC10" s="510">
        <f t="shared" si="18"/>
        <v>0</v>
      </c>
      <c r="DD10" s="510">
        <f t="shared" si="18"/>
        <v>0</v>
      </c>
      <c r="DE10" s="510">
        <f t="shared" si="18"/>
        <v>0</v>
      </c>
      <c r="DF10" s="510">
        <f t="shared" si="18"/>
        <v>0</v>
      </c>
      <c r="DG10" s="510">
        <f t="shared" si="18"/>
        <v>0</v>
      </c>
      <c r="DH10" s="510">
        <f t="shared" si="18"/>
        <v>0</v>
      </c>
      <c r="DI10" s="510">
        <f t="shared" si="18"/>
        <v>0</v>
      </c>
      <c r="DJ10" s="510">
        <f t="shared" si="18"/>
        <v>0</v>
      </c>
      <c r="DK10" s="510">
        <f t="shared" si="18"/>
        <v>0</v>
      </c>
      <c r="DL10" s="510">
        <f t="shared" si="18"/>
        <v>0</v>
      </c>
      <c r="DM10" s="510">
        <f t="shared" si="18"/>
        <v>0</v>
      </c>
      <c r="DN10" s="510">
        <f t="shared" si="18"/>
        <v>0</v>
      </c>
      <c r="DO10" s="510">
        <f t="shared" si="18"/>
        <v>0</v>
      </c>
      <c r="DP10" s="510">
        <f t="shared" si="18"/>
        <v>0</v>
      </c>
      <c r="DQ10" s="510">
        <f t="shared" si="19"/>
        <v>0</v>
      </c>
      <c r="DR10" s="510">
        <f t="shared" si="19"/>
        <v>0</v>
      </c>
      <c r="DS10" s="510">
        <f t="shared" si="19"/>
        <v>0</v>
      </c>
      <c r="DT10" s="510">
        <f t="shared" si="19"/>
        <v>0</v>
      </c>
      <c r="DU10" s="510">
        <f t="shared" si="19"/>
        <v>0</v>
      </c>
      <c r="DV10" s="510">
        <f t="shared" si="19"/>
        <v>0</v>
      </c>
      <c r="DW10" s="510">
        <f t="shared" si="19"/>
        <v>0</v>
      </c>
      <c r="DX10" s="510">
        <f t="shared" si="19"/>
        <v>0</v>
      </c>
      <c r="DY10" s="510">
        <f t="shared" si="19"/>
        <v>0</v>
      </c>
      <c r="DZ10" s="510">
        <f t="shared" si="19"/>
        <v>0</v>
      </c>
      <c r="EA10" s="510">
        <f t="shared" si="19"/>
        <v>0</v>
      </c>
      <c r="EB10" s="510">
        <f t="shared" si="19"/>
        <v>0</v>
      </c>
      <c r="EC10" s="510">
        <f t="shared" si="19"/>
        <v>0</v>
      </c>
      <c r="ED10" s="510">
        <f t="shared" si="19"/>
        <v>0</v>
      </c>
      <c r="EE10" s="510">
        <f t="shared" si="19"/>
        <v>0</v>
      </c>
      <c r="EF10" s="510">
        <f t="shared" si="19"/>
        <v>0</v>
      </c>
      <c r="EG10" s="510">
        <f t="shared" si="20"/>
        <v>0</v>
      </c>
      <c r="EH10" s="510">
        <f t="shared" si="20"/>
        <v>0</v>
      </c>
      <c r="EI10" s="510">
        <f t="shared" si="20"/>
        <v>0</v>
      </c>
      <c r="EJ10" s="510">
        <f t="shared" si="20"/>
        <v>0</v>
      </c>
      <c r="EK10" s="510">
        <f t="shared" si="20"/>
        <v>0</v>
      </c>
      <c r="EL10" s="510">
        <f t="shared" si="20"/>
        <v>0</v>
      </c>
      <c r="EM10" s="510">
        <f t="shared" si="20"/>
        <v>0</v>
      </c>
      <c r="EN10" s="510">
        <f t="shared" si="20"/>
        <v>0</v>
      </c>
      <c r="EO10" s="510">
        <f t="shared" si="20"/>
        <v>0</v>
      </c>
      <c r="EP10" s="510">
        <f t="shared" si="20"/>
        <v>0</v>
      </c>
      <c r="EQ10" s="510">
        <f t="shared" si="20"/>
        <v>0</v>
      </c>
      <c r="ER10" s="510">
        <f t="shared" si="20"/>
        <v>0</v>
      </c>
      <c r="ES10" s="510">
        <f t="shared" si="20"/>
        <v>0</v>
      </c>
      <c r="ET10" s="510">
        <f t="shared" si="20"/>
        <v>0</v>
      </c>
      <c r="EU10" s="510">
        <f t="shared" si="20"/>
        <v>0</v>
      </c>
      <c r="EV10" s="510">
        <f t="shared" si="20"/>
        <v>0</v>
      </c>
      <c r="EW10" s="510">
        <f t="shared" si="21"/>
        <v>0</v>
      </c>
      <c r="EX10" s="510">
        <f t="shared" si="21"/>
        <v>0</v>
      </c>
      <c r="EY10" s="510">
        <f t="shared" si="21"/>
        <v>0</v>
      </c>
      <c r="EZ10" s="510">
        <f t="shared" si="21"/>
        <v>0</v>
      </c>
      <c r="FA10" s="510">
        <f t="shared" si="21"/>
        <v>0</v>
      </c>
      <c r="FB10" s="510">
        <f t="shared" si="21"/>
        <v>0</v>
      </c>
      <c r="FC10" s="510">
        <f t="shared" si="21"/>
        <v>0</v>
      </c>
      <c r="FD10" s="510">
        <f t="shared" si="21"/>
        <v>0</v>
      </c>
      <c r="FE10" s="510">
        <f t="shared" si="21"/>
        <v>0</v>
      </c>
      <c r="FF10" s="510">
        <f t="shared" si="21"/>
        <v>0</v>
      </c>
      <c r="FG10" s="510">
        <f t="shared" si="21"/>
        <v>0</v>
      </c>
      <c r="FH10" s="510">
        <f t="shared" si="21"/>
        <v>0</v>
      </c>
      <c r="FI10" s="510">
        <f t="shared" si="21"/>
        <v>0</v>
      </c>
      <c r="FJ10" s="510">
        <f t="shared" si="21"/>
        <v>0</v>
      </c>
      <c r="FK10" s="510">
        <f t="shared" si="21"/>
        <v>0</v>
      </c>
      <c r="FL10" s="510">
        <f t="shared" si="21"/>
        <v>0</v>
      </c>
      <c r="FM10" s="510">
        <f t="shared" si="22"/>
        <v>0</v>
      </c>
      <c r="FN10" s="510">
        <f t="shared" si="22"/>
        <v>0</v>
      </c>
      <c r="FO10" s="510">
        <f t="shared" si="22"/>
        <v>0</v>
      </c>
      <c r="FP10" s="510">
        <f t="shared" si="22"/>
        <v>0</v>
      </c>
      <c r="FQ10" s="510">
        <f t="shared" si="22"/>
        <v>0</v>
      </c>
      <c r="FR10" s="510">
        <f t="shared" si="22"/>
        <v>0</v>
      </c>
      <c r="FS10" s="510">
        <f t="shared" si="22"/>
        <v>0</v>
      </c>
      <c r="FT10" s="510">
        <f t="shared" si="22"/>
        <v>0</v>
      </c>
      <c r="FU10" s="510">
        <f t="shared" si="22"/>
        <v>0</v>
      </c>
      <c r="FV10" s="510">
        <f t="shared" si="22"/>
        <v>0</v>
      </c>
      <c r="FW10" s="510">
        <f t="shared" si="22"/>
        <v>0</v>
      </c>
      <c r="FX10" s="510">
        <f t="shared" si="22"/>
        <v>0</v>
      </c>
      <c r="FY10" s="510">
        <f t="shared" si="22"/>
        <v>0</v>
      </c>
      <c r="FZ10" s="510">
        <f t="shared" si="22"/>
        <v>0</v>
      </c>
      <c r="GA10" s="510">
        <f t="shared" si="22"/>
        <v>0</v>
      </c>
      <c r="GB10" s="510">
        <f t="shared" si="22"/>
        <v>0</v>
      </c>
      <c r="GC10" s="510">
        <f t="shared" si="23"/>
        <v>0</v>
      </c>
      <c r="GD10" s="510">
        <f t="shared" si="23"/>
        <v>0</v>
      </c>
      <c r="GE10" s="510">
        <f t="shared" si="23"/>
        <v>0</v>
      </c>
      <c r="GF10" s="510">
        <f t="shared" si="23"/>
        <v>0</v>
      </c>
      <c r="GG10" s="510">
        <f t="shared" si="23"/>
        <v>0</v>
      </c>
      <c r="GH10" s="510">
        <f t="shared" si="23"/>
        <v>0</v>
      </c>
      <c r="GI10" s="510">
        <f t="shared" si="23"/>
        <v>0</v>
      </c>
      <c r="GJ10" s="510">
        <f t="shared" si="23"/>
        <v>0</v>
      </c>
      <c r="GK10" s="510">
        <f t="shared" si="23"/>
        <v>0</v>
      </c>
      <c r="GL10" s="510">
        <f t="shared" si="23"/>
        <v>0</v>
      </c>
      <c r="GM10" s="510">
        <f t="shared" si="23"/>
        <v>0</v>
      </c>
      <c r="GN10" s="510">
        <f t="shared" si="23"/>
        <v>0</v>
      </c>
      <c r="GO10" s="510">
        <f t="shared" si="23"/>
        <v>0</v>
      </c>
      <c r="GP10" s="510">
        <f t="shared" si="23"/>
        <v>0</v>
      </c>
      <c r="GQ10" s="510">
        <f t="shared" si="23"/>
        <v>0</v>
      </c>
      <c r="GR10" s="510">
        <f t="shared" si="23"/>
        <v>0</v>
      </c>
      <c r="GS10" s="510">
        <f t="shared" si="24"/>
        <v>0</v>
      </c>
      <c r="GT10" s="510">
        <f t="shared" si="24"/>
        <v>0</v>
      </c>
      <c r="GU10" s="510">
        <f t="shared" si="24"/>
        <v>0</v>
      </c>
      <c r="GV10" s="510">
        <f t="shared" si="24"/>
        <v>0</v>
      </c>
      <c r="GW10" s="510">
        <f t="shared" si="24"/>
        <v>0</v>
      </c>
      <c r="GX10" s="510">
        <f t="shared" si="24"/>
        <v>0</v>
      </c>
      <c r="GY10" s="510">
        <f t="shared" si="24"/>
        <v>0</v>
      </c>
      <c r="GZ10" s="510">
        <f t="shared" si="24"/>
        <v>0</v>
      </c>
      <c r="HA10" s="510">
        <f t="shared" si="24"/>
        <v>0</v>
      </c>
      <c r="HB10" s="244"/>
      <c r="HC10" s="244"/>
      <c r="HD10" s="126"/>
      <c r="HE10" s="126"/>
    </row>
    <row r="11" spans="1:213" ht="20.100000000000001" customHeight="1">
      <c r="B11" s="479"/>
      <c r="C11" s="122"/>
      <c r="D11" s="123"/>
      <c r="E11" s="124"/>
      <c r="F11" s="123"/>
      <c r="G11" s="465">
        <f t="shared" si="9"/>
        <v>60</v>
      </c>
      <c r="H11" s="466" t="s">
        <v>64</v>
      </c>
      <c r="I11" s="464">
        <v>1</v>
      </c>
      <c r="J11" s="123"/>
      <c r="K11" s="97"/>
      <c r="L11" s="480"/>
      <c r="M11" s="188">
        <f t="shared" si="25"/>
        <v>0</v>
      </c>
      <c r="N11" s="189" t="str">
        <f t="shared" si="26"/>
        <v/>
      </c>
      <c r="O11" s="190" t="str">
        <f t="shared" si="27"/>
        <v/>
      </c>
      <c r="P11" s="190" t="str">
        <f t="shared" si="28"/>
        <v/>
      </c>
      <c r="Q11" s="191">
        <f t="shared" si="29"/>
        <v>0</v>
      </c>
      <c r="R11" s="191" t="str">
        <f t="shared" si="30"/>
        <v/>
      </c>
      <c r="S11" s="188" t="str">
        <f t="shared" si="31"/>
        <v/>
      </c>
      <c r="T11" s="192">
        <f t="shared" si="32"/>
        <v>0</v>
      </c>
      <c r="U11" s="366" t="s">
        <v>478</v>
      </c>
      <c r="V11" s="244"/>
      <c r="W11" s="259"/>
      <c r="X11" s="510"/>
      <c r="Y11" s="259" t="str">
        <f>'MATERIAL DATA'!Q10</f>
        <v>1.1 Basement retaining walls</v>
      </c>
      <c r="Z11" s="517">
        <f>SUMIF($E$6:$E$29,Y11,$N$6:$N$29)+SUMIF($E$6:$E$29,Y11,$O$6:$O$29)+SUMIF($E$6:$E$29,Y11,P$6:$P$29)</f>
        <v>0</v>
      </c>
      <c r="AA11" s="510"/>
      <c r="AB11" s="510"/>
      <c r="AC11" s="510" t="s">
        <v>458</v>
      </c>
      <c r="AD11" s="527">
        <f>SUM(Z13,Z15)</f>
        <v>0</v>
      </c>
      <c r="AE11" s="510"/>
      <c r="AF11" s="510" t="s">
        <v>16</v>
      </c>
      <c r="AG11" s="528">
        <f>SUMIF($B$6:$B$27,"Other",$BM$6:$BM$27)+SUMIF($C$6:$C$27,"Other_EPD",$BM$6:$BM$27)</f>
        <v>0</v>
      </c>
      <c r="AH11" s="510"/>
      <c r="AI11" s="510"/>
      <c r="AJ11" s="510" t="s">
        <v>345</v>
      </c>
      <c r="AK11" s="510">
        <f>SUMIF($B$6:$B$29,"Timber",$R$6:$R$29)+SUMIF($C$6:$C$29,"Timber_EPD",$R$6:$R$29)</f>
        <v>0</v>
      </c>
      <c r="AL11" s="510"/>
      <c r="AM11" s="516"/>
      <c r="AN11" s="517"/>
      <c r="AO11" s="517"/>
      <c r="AP11" s="517"/>
      <c r="AQ11" s="517"/>
      <c r="AR11" s="517"/>
      <c r="AS11" s="517"/>
      <c r="AT11" s="517"/>
      <c r="AU11" s="517"/>
      <c r="AV11" s="517"/>
      <c r="AW11" s="246"/>
      <c r="AX11" s="246"/>
      <c r="AY11" s="246"/>
      <c r="AZ11" s="246"/>
      <c r="BA11" s="246"/>
      <c r="BB11" s="246"/>
      <c r="BC11" s="246"/>
      <c r="BD11" s="246"/>
      <c r="BE11" s="246"/>
      <c r="BF11" s="246"/>
      <c r="BG11" s="285" t="str">
        <f t="shared" si="10"/>
        <v>ER</v>
      </c>
      <c r="BH11" s="285" t="str">
        <f t="shared" si="11"/>
        <v xml:space="preserve"> -  - </v>
      </c>
      <c r="BI11" s="285" t="str">
        <f t="shared" si="12"/>
        <v>No_Reinforcement</v>
      </c>
      <c r="BJ11" s="246" t="e">
        <f>VLOOKUP(BH11,'Lifecycle Material Data'!$A$5:$G$67,4,FALSE)</f>
        <v>#N/A</v>
      </c>
      <c r="BK11" s="246">
        <f>IFERROR(VLOOKUP(L11,'Custom Data'!$N$16:$P$36,3,FALSE),0)</f>
        <v>0</v>
      </c>
      <c r="BL11" s="246">
        <f t="shared" si="13"/>
        <v>0</v>
      </c>
      <c r="BM11" s="526" t="str">
        <f t="shared" si="33"/>
        <v>ER</v>
      </c>
      <c r="BN11" s="510" t="str">
        <f>IFERROR(VLOOKUP($BH11,'Lifecycle Material Data'!$A$5:$L$67,9,FALSE)*($BM11/1000)+VLOOKUP('Project Info'!$C$15,'Lifecycle Material Data'!$A$5:$L$67,9,FALSE)*($BL11/1000),"")</f>
        <v/>
      </c>
      <c r="BO11" s="510" t="str">
        <f>IFERROR(VLOOKUP($BH11,'Lifecycle Material Data'!$A$5:$L$67,10,FALSE)*($BM11/1000)+VLOOKUP('Project Info'!$C$15,'Lifecycle Material Data'!$A$5:$L$67,10,FALSE)*($BL11/1000),"")</f>
        <v/>
      </c>
      <c r="BP11" s="510" t="str">
        <f t="shared" si="34"/>
        <v/>
      </c>
      <c r="BQ11" s="510" t="str">
        <f>IF($J11='MATERIAL DATA'!$O$5,$K11, IF($J11='MATERIAL DATA'!$O$6,$K11/(1000*'Scheme 3'!$BJ11),""))</f>
        <v/>
      </c>
      <c r="BR11" s="510" t="str">
        <f>IFERROR(((VLOOKUP($BH11,'Lifecycle Material Data'!$A$5:$L$67,6,FALSE))*$BM11/1000+VLOOKUP('Project Info'!$C$15,'Lifecycle Material Data'!$A$5:$L$67,6,FALSE)*$BL11/1000),"")</f>
        <v/>
      </c>
      <c r="BS11" s="510" t="str">
        <f>IFERROR((VLOOKUP($BH11,'Lifecycle Material Data'!$A$5:$L$67,7,FALSE)*$BM11/1000++VLOOKUP('Project Info'!$C$15,'Lifecycle Material Data'!$A$5:$L$67,7,FALSE)*$BL11/1000),"")</f>
        <v/>
      </c>
      <c r="BT11" s="510" t="str">
        <f>IFERROR(VLOOKUP($BH11,'Lifecycle Material Data'!$A$5:$L$67,8,FALSE)*SUM(BR11,BS11,BU11,BV11),"")</f>
        <v/>
      </c>
      <c r="BU11" s="285" t="str">
        <f>IFERROR((VLOOKUP($BH11,'Lifecycle Material Data'!$A$5:$L$67,11,FALSE)*$BM11/1000++VLOOKUP('Project Info'!$C$15,'Lifecycle Material Data'!$A$5:$L$67,11,FALSE)*$BL11/1000),"")</f>
        <v/>
      </c>
      <c r="BV11" s="510">
        <f>IFERROR(IF(OR($B11="Timber",$C11="Timber_EPD"),VLOOKUP($BH11,'LIFECYCLE MATERIAL DATA Master'!$A$10:$N$68,5,FALSE)*$BM11,0),"")/1000</f>
        <v>0</v>
      </c>
      <c r="BW11" s="510" t="str">
        <f>IFERROR((VLOOKUP($BH11,'Lifecycle Material Data'!$A$5:$M$67,12,FALSE)*$BM11/1000++VLOOKUP('Project Info'!$C$15,'Lifecycle Material Data'!$A$5:$L$67,12,FALSE)*$BL11/1000),"")</f>
        <v/>
      </c>
      <c r="BX11" s="510"/>
      <c r="BY11" s="510" t="str">
        <f>Targets!A21</f>
        <v>LETI Commercial Target (228)</v>
      </c>
      <c r="BZ11" s="285" t="str">
        <f>Targets!B21</f>
        <v>Commercial</v>
      </c>
      <c r="CA11" s="285">
        <f>Targets!C21</f>
        <v>228</v>
      </c>
      <c r="CB11" s="510">
        <f>IFERROR(1+VLOOKUP($BH11,'Lifecycle Material Data'!$A$5:$L$67,8,FALSE),0)</f>
        <v>0</v>
      </c>
      <c r="CC11" s="244">
        <f t="shared" si="14"/>
        <v>0</v>
      </c>
      <c r="CD11" s="505">
        <f t="shared" si="35"/>
        <v>0</v>
      </c>
      <c r="CE11" s="244">
        <f t="shared" si="15"/>
        <v>1</v>
      </c>
      <c r="CF11" s="244"/>
      <c r="CG11" s="510"/>
      <c r="CH11" s="510">
        <v>0</v>
      </c>
      <c r="CI11" s="510">
        <f t="shared" si="16"/>
        <v>0</v>
      </c>
      <c r="CJ11" s="510">
        <f t="shared" si="16"/>
        <v>0</v>
      </c>
      <c r="CK11" s="510">
        <f t="shared" si="17"/>
        <v>0</v>
      </c>
      <c r="CL11" s="510">
        <f t="shared" si="17"/>
        <v>0</v>
      </c>
      <c r="CM11" s="510">
        <f t="shared" si="17"/>
        <v>0</v>
      </c>
      <c r="CN11" s="510">
        <f t="shared" si="17"/>
        <v>0</v>
      </c>
      <c r="CO11" s="510">
        <f t="shared" si="17"/>
        <v>0</v>
      </c>
      <c r="CP11" s="510">
        <f t="shared" si="17"/>
        <v>0</v>
      </c>
      <c r="CQ11" s="510">
        <f t="shared" si="17"/>
        <v>0</v>
      </c>
      <c r="CR11" s="510">
        <f t="shared" si="17"/>
        <v>0</v>
      </c>
      <c r="CS11" s="510">
        <f t="shared" si="17"/>
        <v>0</v>
      </c>
      <c r="CT11" s="510">
        <f t="shared" si="17"/>
        <v>0</v>
      </c>
      <c r="CU11" s="510">
        <f t="shared" si="17"/>
        <v>0</v>
      </c>
      <c r="CV11" s="510">
        <f t="shared" si="17"/>
        <v>0</v>
      </c>
      <c r="CW11" s="510">
        <f t="shared" si="17"/>
        <v>0</v>
      </c>
      <c r="CX11" s="510">
        <f t="shared" si="17"/>
        <v>0</v>
      </c>
      <c r="CY11" s="510">
        <f t="shared" si="17"/>
        <v>0</v>
      </c>
      <c r="CZ11" s="510">
        <f t="shared" si="17"/>
        <v>0</v>
      </c>
      <c r="DA11" s="510">
        <f t="shared" si="18"/>
        <v>0</v>
      </c>
      <c r="DB11" s="510">
        <f t="shared" si="18"/>
        <v>0</v>
      </c>
      <c r="DC11" s="510">
        <f t="shared" si="18"/>
        <v>0</v>
      </c>
      <c r="DD11" s="510">
        <f t="shared" si="18"/>
        <v>0</v>
      </c>
      <c r="DE11" s="510">
        <f t="shared" si="18"/>
        <v>0</v>
      </c>
      <c r="DF11" s="510">
        <f t="shared" si="18"/>
        <v>0</v>
      </c>
      <c r="DG11" s="510">
        <f t="shared" si="18"/>
        <v>0</v>
      </c>
      <c r="DH11" s="510">
        <f t="shared" si="18"/>
        <v>0</v>
      </c>
      <c r="DI11" s="510">
        <f t="shared" si="18"/>
        <v>0</v>
      </c>
      <c r="DJ11" s="510">
        <f t="shared" si="18"/>
        <v>0</v>
      </c>
      <c r="DK11" s="510">
        <f t="shared" si="18"/>
        <v>0</v>
      </c>
      <c r="DL11" s="510">
        <f t="shared" si="18"/>
        <v>0</v>
      </c>
      <c r="DM11" s="510">
        <f t="shared" si="18"/>
        <v>0</v>
      </c>
      <c r="DN11" s="510">
        <f t="shared" si="18"/>
        <v>0</v>
      </c>
      <c r="DO11" s="510">
        <f t="shared" si="18"/>
        <v>0</v>
      </c>
      <c r="DP11" s="510">
        <f t="shared" si="18"/>
        <v>0</v>
      </c>
      <c r="DQ11" s="510">
        <f t="shared" si="19"/>
        <v>0</v>
      </c>
      <c r="DR11" s="510">
        <f t="shared" si="19"/>
        <v>0</v>
      </c>
      <c r="DS11" s="510">
        <f t="shared" si="19"/>
        <v>0</v>
      </c>
      <c r="DT11" s="510">
        <f t="shared" si="19"/>
        <v>0</v>
      </c>
      <c r="DU11" s="510">
        <f t="shared" si="19"/>
        <v>0</v>
      </c>
      <c r="DV11" s="510">
        <f t="shared" si="19"/>
        <v>0</v>
      </c>
      <c r="DW11" s="510">
        <f t="shared" si="19"/>
        <v>0</v>
      </c>
      <c r="DX11" s="510">
        <f t="shared" si="19"/>
        <v>0</v>
      </c>
      <c r="DY11" s="510">
        <f t="shared" si="19"/>
        <v>0</v>
      </c>
      <c r="DZ11" s="510">
        <f t="shared" si="19"/>
        <v>0</v>
      </c>
      <c r="EA11" s="510">
        <f t="shared" si="19"/>
        <v>0</v>
      </c>
      <c r="EB11" s="510">
        <f t="shared" si="19"/>
        <v>0</v>
      </c>
      <c r="EC11" s="510">
        <f t="shared" si="19"/>
        <v>0</v>
      </c>
      <c r="ED11" s="510">
        <f t="shared" si="19"/>
        <v>0</v>
      </c>
      <c r="EE11" s="510">
        <f t="shared" si="19"/>
        <v>0</v>
      </c>
      <c r="EF11" s="510">
        <f t="shared" si="19"/>
        <v>0</v>
      </c>
      <c r="EG11" s="510">
        <f t="shared" si="20"/>
        <v>0</v>
      </c>
      <c r="EH11" s="510">
        <f t="shared" si="20"/>
        <v>0</v>
      </c>
      <c r="EI11" s="510">
        <f t="shared" si="20"/>
        <v>0</v>
      </c>
      <c r="EJ11" s="510">
        <f t="shared" si="20"/>
        <v>0</v>
      </c>
      <c r="EK11" s="510">
        <f t="shared" si="20"/>
        <v>0</v>
      </c>
      <c r="EL11" s="510">
        <f t="shared" si="20"/>
        <v>0</v>
      </c>
      <c r="EM11" s="510">
        <f t="shared" si="20"/>
        <v>0</v>
      </c>
      <c r="EN11" s="510">
        <f t="shared" si="20"/>
        <v>0</v>
      </c>
      <c r="EO11" s="510">
        <f t="shared" si="20"/>
        <v>0</v>
      </c>
      <c r="EP11" s="510">
        <f t="shared" si="20"/>
        <v>0</v>
      </c>
      <c r="EQ11" s="510">
        <f t="shared" si="20"/>
        <v>0</v>
      </c>
      <c r="ER11" s="510">
        <f t="shared" si="20"/>
        <v>0</v>
      </c>
      <c r="ES11" s="510">
        <f t="shared" si="20"/>
        <v>0</v>
      </c>
      <c r="ET11" s="510">
        <f t="shared" si="20"/>
        <v>0</v>
      </c>
      <c r="EU11" s="510">
        <f t="shared" si="20"/>
        <v>0</v>
      </c>
      <c r="EV11" s="510">
        <f t="shared" si="20"/>
        <v>0</v>
      </c>
      <c r="EW11" s="510">
        <f t="shared" si="21"/>
        <v>0</v>
      </c>
      <c r="EX11" s="510">
        <f t="shared" si="21"/>
        <v>0</v>
      </c>
      <c r="EY11" s="510">
        <f t="shared" si="21"/>
        <v>0</v>
      </c>
      <c r="EZ11" s="510">
        <f t="shared" si="21"/>
        <v>0</v>
      </c>
      <c r="FA11" s="510">
        <f t="shared" si="21"/>
        <v>0</v>
      </c>
      <c r="FB11" s="510">
        <f t="shared" si="21"/>
        <v>0</v>
      </c>
      <c r="FC11" s="510">
        <f t="shared" si="21"/>
        <v>0</v>
      </c>
      <c r="FD11" s="510">
        <f t="shared" si="21"/>
        <v>0</v>
      </c>
      <c r="FE11" s="510">
        <f t="shared" si="21"/>
        <v>0</v>
      </c>
      <c r="FF11" s="510">
        <f t="shared" si="21"/>
        <v>0</v>
      </c>
      <c r="FG11" s="510">
        <f t="shared" si="21"/>
        <v>0</v>
      </c>
      <c r="FH11" s="510">
        <f t="shared" si="21"/>
        <v>0</v>
      </c>
      <c r="FI11" s="510">
        <f t="shared" si="21"/>
        <v>0</v>
      </c>
      <c r="FJ11" s="510">
        <f t="shared" si="21"/>
        <v>0</v>
      </c>
      <c r="FK11" s="510">
        <f t="shared" si="21"/>
        <v>0</v>
      </c>
      <c r="FL11" s="510">
        <f t="shared" si="21"/>
        <v>0</v>
      </c>
      <c r="FM11" s="510">
        <f t="shared" si="22"/>
        <v>0</v>
      </c>
      <c r="FN11" s="510">
        <f t="shared" si="22"/>
        <v>0</v>
      </c>
      <c r="FO11" s="510">
        <f t="shared" si="22"/>
        <v>0</v>
      </c>
      <c r="FP11" s="510">
        <f t="shared" si="22"/>
        <v>0</v>
      </c>
      <c r="FQ11" s="510">
        <f t="shared" si="22"/>
        <v>0</v>
      </c>
      <c r="FR11" s="510">
        <f t="shared" si="22"/>
        <v>0</v>
      </c>
      <c r="FS11" s="510">
        <f t="shared" si="22"/>
        <v>0</v>
      </c>
      <c r="FT11" s="510">
        <f t="shared" si="22"/>
        <v>0</v>
      </c>
      <c r="FU11" s="510">
        <f t="shared" si="22"/>
        <v>0</v>
      </c>
      <c r="FV11" s="510">
        <f t="shared" si="22"/>
        <v>0</v>
      </c>
      <c r="FW11" s="510">
        <f t="shared" si="22"/>
        <v>0</v>
      </c>
      <c r="FX11" s="510">
        <f t="shared" si="22"/>
        <v>0</v>
      </c>
      <c r="FY11" s="510">
        <f t="shared" si="22"/>
        <v>0</v>
      </c>
      <c r="FZ11" s="510">
        <f t="shared" si="22"/>
        <v>0</v>
      </c>
      <c r="GA11" s="510">
        <f t="shared" si="22"/>
        <v>0</v>
      </c>
      <c r="GB11" s="510">
        <f t="shared" si="22"/>
        <v>0</v>
      </c>
      <c r="GC11" s="510">
        <f t="shared" si="23"/>
        <v>0</v>
      </c>
      <c r="GD11" s="510">
        <f t="shared" si="23"/>
        <v>0</v>
      </c>
      <c r="GE11" s="510">
        <f t="shared" si="23"/>
        <v>0</v>
      </c>
      <c r="GF11" s="510">
        <f t="shared" si="23"/>
        <v>0</v>
      </c>
      <c r="GG11" s="510">
        <f t="shared" si="23"/>
        <v>0</v>
      </c>
      <c r="GH11" s="510">
        <f t="shared" si="23"/>
        <v>0</v>
      </c>
      <c r="GI11" s="510">
        <f t="shared" si="23"/>
        <v>0</v>
      </c>
      <c r="GJ11" s="510">
        <f t="shared" si="23"/>
        <v>0</v>
      </c>
      <c r="GK11" s="510">
        <f t="shared" si="23"/>
        <v>0</v>
      </c>
      <c r="GL11" s="510">
        <f t="shared" si="23"/>
        <v>0</v>
      </c>
      <c r="GM11" s="510">
        <f t="shared" si="23"/>
        <v>0</v>
      </c>
      <c r="GN11" s="510">
        <f t="shared" si="23"/>
        <v>0</v>
      </c>
      <c r="GO11" s="510">
        <f t="shared" si="23"/>
        <v>0</v>
      </c>
      <c r="GP11" s="510">
        <f t="shared" si="23"/>
        <v>0</v>
      </c>
      <c r="GQ11" s="510">
        <f t="shared" si="23"/>
        <v>0</v>
      </c>
      <c r="GR11" s="510">
        <f t="shared" si="23"/>
        <v>0</v>
      </c>
      <c r="GS11" s="510">
        <f t="shared" si="24"/>
        <v>0</v>
      </c>
      <c r="GT11" s="510">
        <f t="shared" si="24"/>
        <v>0</v>
      </c>
      <c r="GU11" s="510">
        <f t="shared" si="24"/>
        <v>0</v>
      </c>
      <c r="GV11" s="510">
        <f t="shared" si="24"/>
        <v>0</v>
      </c>
      <c r="GW11" s="510">
        <f t="shared" si="24"/>
        <v>0</v>
      </c>
      <c r="GX11" s="510">
        <f t="shared" si="24"/>
        <v>0</v>
      </c>
      <c r="GY11" s="510">
        <f t="shared" si="24"/>
        <v>0</v>
      </c>
      <c r="GZ11" s="510">
        <f t="shared" si="24"/>
        <v>0</v>
      </c>
      <c r="HA11" s="510">
        <f t="shared" si="24"/>
        <v>0</v>
      </c>
      <c r="HB11" s="244"/>
      <c r="HC11" s="244"/>
      <c r="HD11" s="126"/>
      <c r="HE11" s="126"/>
    </row>
    <row r="12" spans="1:213" ht="20.100000000000001" customHeight="1">
      <c r="B12" s="479"/>
      <c r="C12" s="122"/>
      <c r="D12" s="123"/>
      <c r="E12" s="124"/>
      <c r="F12" s="123"/>
      <c r="G12" s="465">
        <f t="shared" si="9"/>
        <v>60</v>
      </c>
      <c r="H12" s="466" t="s">
        <v>64</v>
      </c>
      <c r="I12" s="464">
        <v>1</v>
      </c>
      <c r="J12" s="123"/>
      <c r="K12" s="97"/>
      <c r="L12" s="480"/>
      <c r="M12" s="188">
        <f t="shared" si="25"/>
        <v>0</v>
      </c>
      <c r="N12" s="189" t="str">
        <f t="shared" si="26"/>
        <v/>
      </c>
      <c r="O12" s="190" t="str">
        <f t="shared" si="27"/>
        <v/>
      </c>
      <c r="P12" s="190" t="str">
        <f t="shared" si="28"/>
        <v/>
      </c>
      <c r="Q12" s="191">
        <f t="shared" si="29"/>
        <v>0</v>
      </c>
      <c r="R12" s="191" t="str">
        <f t="shared" si="30"/>
        <v/>
      </c>
      <c r="S12" s="188" t="str">
        <f t="shared" si="31"/>
        <v/>
      </c>
      <c r="T12" s="192">
        <f t="shared" si="32"/>
        <v>0</v>
      </c>
      <c r="U12" s="366" t="s">
        <v>478</v>
      </c>
      <c r="V12" s="244"/>
      <c r="W12" s="259"/>
      <c r="X12" s="510"/>
      <c r="Y12" s="259" t="str">
        <f>'MATERIAL DATA'!Q11</f>
        <v>2.1 Frame</v>
      </c>
      <c r="Z12" s="517">
        <f>SUMIF($E$6:$E$29,Y12,$N$6:$N$29)+SUMIF($E$6:$E$29,Y12,$O$6:$O$29)+SUMIF($E$6:$E$29,Y12,P$6:$P$29)</f>
        <v>0</v>
      </c>
      <c r="AA12" s="510"/>
      <c r="AB12" s="510"/>
      <c r="AC12" s="510" t="s">
        <v>459</v>
      </c>
      <c r="AD12" s="527">
        <f>SUM(Z18,Z17)</f>
        <v>0</v>
      </c>
      <c r="AE12" s="510"/>
      <c r="AF12" s="510"/>
      <c r="AG12" s="510"/>
      <c r="AH12" s="510"/>
      <c r="AI12" s="510"/>
      <c r="AJ12" s="510" t="s">
        <v>674</v>
      </c>
      <c r="AK12" s="510">
        <f>SUMIF($B$6:$B$29,"Timber",$T$6:$T$29)+SUMIF($C$6:$C$29,"Timber_EPD",$T$6:$T$29)</f>
        <v>0</v>
      </c>
      <c r="AL12" s="510"/>
      <c r="AM12" s="510"/>
      <c r="AN12" s="510"/>
      <c r="AO12" s="246"/>
      <c r="AP12" s="246"/>
      <c r="AQ12" s="246"/>
      <c r="AR12" s="246"/>
      <c r="AS12" s="246"/>
      <c r="AT12" s="246"/>
      <c r="AU12" s="246"/>
      <c r="AV12" s="510"/>
      <c r="AW12" s="510"/>
      <c r="AX12" s="510"/>
      <c r="AY12" s="510"/>
      <c r="AZ12" s="246"/>
      <c r="BA12" s="246"/>
      <c r="BB12" s="246"/>
      <c r="BC12" s="246"/>
      <c r="BD12" s="246"/>
      <c r="BE12" s="246"/>
      <c r="BF12" s="510"/>
      <c r="BG12" s="285" t="str">
        <f t="shared" si="10"/>
        <v>ER</v>
      </c>
      <c r="BH12" s="285" t="str">
        <f t="shared" si="11"/>
        <v xml:space="preserve"> -  - </v>
      </c>
      <c r="BI12" s="285" t="str">
        <f t="shared" si="12"/>
        <v>No_Reinforcement</v>
      </c>
      <c r="BJ12" s="246" t="e">
        <f>VLOOKUP(BH12,'Lifecycle Material Data'!$A$5:$G$67,4,FALSE)</f>
        <v>#N/A</v>
      </c>
      <c r="BK12" s="246">
        <f>IFERROR(VLOOKUP(L12,'Custom Data'!$N$16:$P$36,3,FALSE),0)</f>
        <v>0</v>
      </c>
      <c r="BL12" s="246">
        <f t="shared" si="13"/>
        <v>0</v>
      </c>
      <c r="BM12" s="526" t="str">
        <f t="shared" si="33"/>
        <v>ER</v>
      </c>
      <c r="BN12" s="510" t="str">
        <f>IFERROR(VLOOKUP($BH12,'Lifecycle Material Data'!$A$5:$L$67,9,FALSE)*($BM12/1000)+VLOOKUP('Project Info'!$C$15,'Lifecycle Material Data'!$A$5:$L$67,9,FALSE)*($BL12/1000),"")</f>
        <v/>
      </c>
      <c r="BO12" s="510" t="str">
        <f>IFERROR(VLOOKUP($BH12,'Lifecycle Material Data'!$A$5:$L$67,10,FALSE)*($BM12/1000)+VLOOKUP('Project Info'!$C$15,'Lifecycle Material Data'!$A$5:$L$67,10,FALSE)*($BL12/1000),"")</f>
        <v/>
      </c>
      <c r="BP12" s="510" t="str">
        <f t="shared" si="34"/>
        <v/>
      </c>
      <c r="BQ12" s="510" t="str">
        <f>IF($J12='MATERIAL DATA'!$O$5,$K12, IF($J12='MATERIAL DATA'!$O$6,$K12/(1000*'Scheme 3'!$BJ12),""))</f>
        <v/>
      </c>
      <c r="BR12" s="510" t="str">
        <f>IFERROR(((VLOOKUP($BH12,'Lifecycle Material Data'!$A$5:$L$67,6,FALSE))*$BM12/1000+VLOOKUP('Project Info'!$C$15,'Lifecycle Material Data'!$A$5:$L$67,6,FALSE)*$BL12/1000),"")</f>
        <v/>
      </c>
      <c r="BS12" s="510" t="str">
        <f>IFERROR((VLOOKUP($BH12,'Lifecycle Material Data'!$A$5:$L$67,7,FALSE)*$BM12/1000++VLOOKUP('Project Info'!$C$15,'Lifecycle Material Data'!$A$5:$L$67,7,FALSE)*$BL12/1000),"")</f>
        <v/>
      </c>
      <c r="BT12" s="510" t="str">
        <f>IFERROR(VLOOKUP($BH12,'Lifecycle Material Data'!$A$5:$L$67,8,FALSE)*SUM(BR12,BS12,BU12,BV12),"")</f>
        <v/>
      </c>
      <c r="BU12" s="285" t="str">
        <f>IFERROR((VLOOKUP($BH12,'Lifecycle Material Data'!$A$5:$L$67,11,FALSE)*$BM12/1000++VLOOKUP('Project Info'!$C$15,'Lifecycle Material Data'!$A$5:$L$67,11,FALSE)*$BL12/1000),"")</f>
        <v/>
      </c>
      <c r="BV12" s="510">
        <f>IFERROR(IF(OR($B12="Timber",$C12="Timber_EPD"),VLOOKUP($BH12,'LIFECYCLE MATERIAL DATA Master'!$A$10:$N$68,5,FALSE)*$BM12,0),"")/1000</f>
        <v>0</v>
      </c>
      <c r="BW12" s="510" t="str">
        <f>IFERROR((VLOOKUP($BH12,'Lifecycle Material Data'!$A$5:$M$67,12,FALSE)*$BM12/1000++VLOOKUP('Project Info'!$C$15,'Lifecycle Material Data'!$A$5:$L$67,12,FALSE)*$BL12/1000),"")</f>
        <v/>
      </c>
      <c r="BX12" s="510"/>
      <c r="BY12" s="510"/>
      <c r="BZ12" s="510"/>
      <c r="CA12" s="510"/>
      <c r="CB12" s="510">
        <f>IFERROR(1+VLOOKUP($BH12,'Lifecycle Material Data'!$A$5:$L$67,8,FALSE),0)</f>
        <v>0</v>
      </c>
      <c r="CC12" s="244">
        <f t="shared" si="14"/>
        <v>0</v>
      </c>
      <c r="CD12" s="505">
        <f t="shared" si="35"/>
        <v>0</v>
      </c>
      <c r="CE12" s="244">
        <f t="shared" si="15"/>
        <v>1</v>
      </c>
      <c r="CF12" s="244"/>
      <c r="CG12" s="510"/>
      <c r="CH12" s="510">
        <v>0</v>
      </c>
      <c r="CI12" s="510">
        <f t="shared" si="16"/>
        <v>0</v>
      </c>
      <c r="CJ12" s="510">
        <f t="shared" si="16"/>
        <v>0</v>
      </c>
      <c r="CK12" s="510">
        <f t="shared" si="17"/>
        <v>0</v>
      </c>
      <c r="CL12" s="510">
        <f t="shared" si="17"/>
        <v>0</v>
      </c>
      <c r="CM12" s="510">
        <f t="shared" si="17"/>
        <v>0</v>
      </c>
      <c r="CN12" s="510">
        <f t="shared" si="17"/>
        <v>0</v>
      </c>
      <c r="CO12" s="510">
        <f t="shared" si="17"/>
        <v>0</v>
      </c>
      <c r="CP12" s="510">
        <f t="shared" si="17"/>
        <v>0</v>
      </c>
      <c r="CQ12" s="510">
        <f t="shared" si="17"/>
        <v>0</v>
      </c>
      <c r="CR12" s="510">
        <f t="shared" si="17"/>
        <v>0</v>
      </c>
      <c r="CS12" s="510">
        <f t="shared" si="17"/>
        <v>0</v>
      </c>
      <c r="CT12" s="510">
        <f t="shared" si="17"/>
        <v>0</v>
      </c>
      <c r="CU12" s="510">
        <f t="shared" si="17"/>
        <v>0</v>
      </c>
      <c r="CV12" s="510">
        <f t="shared" si="17"/>
        <v>0</v>
      </c>
      <c r="CW12" s="510">
        <f t="shared" si="17"/>
        <v>0</v>
      </c>
      <c r="CX12" s="510">
        <f t="shared" si="17"/>
        <v>0</v>
      </c>
      <c r="CY12" s="510">
        <f t="shared" si="17"/>
        <v>0</v>
      </c>
      <c r="CZ12" s="510">
        <f t="shared" si="17"/>
        <v>0</v>
      </c>
      <c r="DA12" s="510">
        <f t="shared" si="18"/>
        <v>0</v>
      </c>
      <c r="DB12" s="510">
        <f t="shared" si="18"/>
        <v>0</v>
      </c>
      <c r="DC12" s="510">
        <f t="shared" si="18"/>
        <v>0</v>
      </c>
      <c r="DD12" s="510">
        <f t="shared" si="18"/>
        <v>0</v>
      </c>
      <c r="DE12" s="510">
        <f t="shared" si="18"/>
        <v>0</v>
      </c>
      <c r="DF12" s="510">
        <f t="shared" si="18"/>
        <v>0</v>
      </c>
      <c r="DG12" s="510">
        <f t="shared" si="18"/>
        <v>0</v>
      </c>
      <c r="DH12" s="510">
        <f t="shared" si="18"/>
        <v>0</v>
      </c>
      <c r="DI12" s="510">
        <f t="shared" si="18"/>
        <v>0</v>
      </c>
      <c r="DJ12" s="510">
        <f t="shared" si="18"/>
        <v>0</v>
      </c>
      <c r="DK12" s="510">
        <f t="shared" si="18"/>
        <v>0</v>
      </c>
      <c r="DL12" s="510">
        <f t="shared" si="18"/>
        <v>0</v>
      </c>
      <c r="DM12" s="510">
        <f t="shared" si="18"/>
        <v>0</v>
      </c>
      <c r="DN12" s="510">
        <f t="shared" si="18"/>
        <v>0</v>
      </c>
      <c r="DO12" s="510">
        <f t="shared" si="18"/>
        <v>0</v>
      </c>
      <c r="DP12" s="510">
        <f t="shared" si="18"/>
        <v>0</v>
      </c>
      <c r="DQ12" s="510">
        <f t="shared" si="19"/>
        <v>0</v>
      </c>
      <c r="DR12" s="510">
        <f t="shared" si="19"/>
        <v>0</v>
      </c>
      <c r="DS12" s="510">
        <f t="shared" si="19"/>
        <v>0</v>
      </c>
      <c r="DT12" s="510">
        <f t="shared" si="19"/>
        <v>0</v>
      </c>
      <c r="DU12" s="510">
        <f t="shared" si="19"/>
        <v>0</v>
      </c>
      <c r="DV12" s="510">
        <f t="shared" si="19"/>
        <v>0</v>
      </c>
      <c r="DW12" s="510">
        <f t="shared" si="19"/>
        <v>0</v>
      </c>
      <c r="DX12" s="510">
        <f t="shared" si="19"/>
        <v>0</v>
      </c>
      <c r="DY12" s="510">
        <f t="shared" si="19"/>
        <v>0</v>
      </c>
      <c r="DZ12" s="510">
        <f t="shared" si="19"/>
        <v>0</v>
      </c>
      <c r="EA12" s="510">
        <f t="shared" si="19"/>
        <v>0</v>
      </c>
      <c r="EB12" s="510">
        <f t="shared" si="19"/>
        <v>0</v>
      </c>
      <c r="EC12" s="510">
        <f t="shared" si="19"/>
        <v>0</v>
      </c>
      <c r="ED12" s="510">
        <f t="shared" si="19"/>
        <v>0</v>
      </c>
      <c r="EE12" s="510">
        <f t="shared" si="19"/>
        <v>0</v>
      </c>
      <c r="EF12" s="510">
        <f t="shared" si="19"/>
        <v>0</v>
      </c>
      <c r="EG12" s="510">
        <f t="shared" si="20"/>
        <v>0</v>
      </c>
      <c r="EH12" s="510">
        <f t="shared" si="20"/>
        <v>0</v>
      </c>
      <c r="EI12" s="510">
        <f t="shared" si="20"/>
        <v>0</v>
      </c>
      <c r="EJ12" s="510">
        <f t="shared" si="20"/>
        <v>0</v>
      </c>
      <c r="EK12" s="510">
        <f t="shared" si="20"/>
        <v>0</v>
      </c>
      <c r="EL12" s="510">
        <f t="shared" si="20"/>
        <v>0</v>
      </c>
      <c r="EM12" s="510">
        <f t="shared" si="20"/>
        <v>0</v>
      </c>
      <c r="EN12" s="510">
        <f t="shared" si="20"/>
        <v>0</v>
      </c>
      <c r="EO12" s="510">
        <f t="shared" si="20"/>
        <v>0</v>
      </c>
      <c r="EP12" s="510">
        <f t="shared" si="20"/>
        <v>0</v>
      </c>
      <c r="EQ12" s="510">
        <f t="shared" si="20"/>
        <v>0</v>
      </c>
      <c r="ER12" s="510">
        <f t="shared" si="20"/>
        <v>0</v>
      </c>
      <c r="ES12" s="510">
        <f t="shared" si="20"/>
        <v>0</v>
      </c>
      <c r="ET12" s="510">
        <f t="shared" si="20"/>
        <v>0</v>
      </c>
      <c r="EU12" s="510">
        <f t="shared" si="20"/>
        <v>0</v>
      </c>
      <c r="EV12" s="510">
        <f t="shared" si="20"/>
        <v>0</v>
      </c>
      <c r="EW12" s="510">
        <f t="shared" si="21"/>
        <v>0</v>
      </c>
      <c r="EX12" s="510">
        <f t="shared" si="21"/>
        <v>0</v>
      </c>
      <c r="EY12" s="510">
        <f t="shared" si="21"/>
        <v>0</v>
      </c>
      <c r="EZ12" s="510">
        <f t="shared" si="21"/>
        <v>0</v>
      </c>
      <c r="FA12" s="510">
        <f t="shared" si="21"/>
        <v>0</v>
      </c>
      <c r="FB12" s="510">
        <f t="shared" si="21"/>
        <v>0</v>
      </c>
      <c r="FC12" s="510">
        <f t="shared" si="21"/>
        <v>0</v>
      </c>
      <c r="FD12" s="510">
        <f t="shared" si="21"/>
        <v>0</v>
      </c>
      <c r="FE12" s="510">
        <f t="shared" si="21"/>
        <v>0</v>
      </c>
      <c r="FF12" s="510">
        <f t="shared" si="21"/>
        <v>0</v>
      </c>
      <c r="FG12" s="510">
        <f t="shared" si="21"/>
        <v>0</v>
      </c>
      <c r="FH12" s="510">
        <f t="shared" si="21"/>
        <v>0</v>
      </c>
      <c r="FI12" s="510">
        <f t="shared" si="21"/>
        <v>0</v>
      </c>
      <c r="FJ12" s="510">
        <f t="shared" si="21"/>
        <v>0</v>
      </c>
      <c r="FK12" s="510">
        <f t="shared" si="21"/>
        <v>0</v>
      </c>
      <c r="FL12" s="510">
        <f t="shared" si="21"/>
        <v>0</v>
      </c>
      <c r="FM12" s="510">
        <f t="shared" si="22"/>
        <v>0</v>
      </c>
      <c r="FN12" s="510">
        <f t="shared" si="22"/>
        <v>0</v>
      </c>
      <c r="FO12" s="510">
        <f t="shared" si="22"/>
        <v>0</v>
      </c>
      <c r="FP12" s="510">
        <f t="shared" si="22"/>
        <v>0</v>
      </c>
      <c r="FQ12" s="510">
        <f t="shared" si="22"/>
        <v>0</v>
      </c>
      <c r="FR12" s="510">
        <f t="shared" si="22"/>
        <v>0</v>
      </c>
      <c r="FS12" s="510">
        <f t="shared" si="22"/>
        <v>0</v>
      </c>
      <c r="FT12" s="510">
        <f t="shared" si="22"/>
        <v>0</v>
      </c>
      <c r="FU12" s="510">
        <f t="shared" si="22"/>
        <v>0</v>
      </c>
      <c r="FV12" s="510">
        <f t="shared" si="22"/>
        <v>0</v>
      </c>
      <c r="FW12" s="510">
        <f t="shared" si="22"/>
        <v>0</v>
      </c>
      <c r="FX12" s="510">
        <f t="shared" si="22"/>
        <v>0</v>
      </c>
      <c r="FY12" s="510">
        <f t="shared" si="22"/>
        <v>0</v>
      </c>
      <c r="FZ12" s="510">
        <f t="shared" si="22"/>
        <v>0</v>
      </c>
      <c r="GA12" s="510">
        <f t="shared" si="22"/>
        <v>0</v>
      </c>
      <c r="GB12" s="510">
        <f t="shared" si="22"/>
        <v>0</v>
      </c>
      <c r="GC12" s="510">
        <f t="shared" si="23"/>
        <v>0</v>
      </c>
      <c r="GD12" s="510">
        <f t="shared" si="23"/>
        <v>0</v>
      </c>
      <c r="GE12" s="510">
        <f t="shared" si="23"/>
        <v>0</v>
      </c>
      <c r="GF12" s="510">
        <f t="shared" si="23"/>
        <v>0</v>
      </c>
      <c r="GG12" s="510">
        <f t="shared" si="23"/>
        <v>0</v>
      </c>
      <c r="GH12" s="510">
        <f t="shared" si="23"/>
        <v>0</v>
      </c>
      <c r="GI12" s="510">
        <f t="shared" si="23"/>
        <v>0</v>
      </c>
      <c r="GJ12" s="510">
        <f t="shared" si="23"/>
        <v>0</v>
      </c>
      <c r="GK12" s="510">
        <f t="shared" si="23"/>
        <v>0</v>
      </c>
      <c r="GL12" s="510">
        <f t="shared" si="23"/>
        <v>0</v>
      </c>
      <c r="GM12" s="510">
        <f t="shared" si="23"/>
        <v>0</v>
      </c>
      <c r="GN12" s="510">
        <f t="shared" si="23"/>
        <v>0</v>
      </c>
      <c r="GO12" s="510">
        <f t="shared" si="23"/>
        <v>0</v>
      </c>
      <c r="GP12" s="510">
        <f t="shared" si="23"/>
        <v>0</v>
      </c>
      <c r="GQ12" s="510">
        <f t="shared" si="23"/>
        <v>0</v>
      </c>
      <c r="GR12" s="510">
        <f t="shared" si="23"/>
        <v>0</v>
      </c>
      <c r="GS12" s="510">
        <f t="shared" si="24"/>
        <v>0</v>
      </c>
      <c r="GT12" s="510">
        <f t="shared" si="24"/>
        <v>0</v>
      </c>
      <c r="GU12" s="510">
        <f t="shared" si="24"/>
        <v>0</v>
      </c>
      <c r="GV12" s="510">
        <f t="shared" si="24"/>
        <v>0</v>
      </c>
      <c r="GW12" s="510">
        <f t="shared" si="24"/>
        <v>0</v>
      </c>
      <c r="GX12" s="510">
        <f t="shared" si="24"/>
        <v>0</v>
      </c>
      <c r="GY12" s="510">
        <f t="shared" si="24"/>
        <v>0</v>
      </c>
      <c r="GZ12" s="510">
        <f t="shared" si="24"/>
        <v>0</v>
      </c>
      <c r="HA12" s="510">
        <f t="shared" si="24"/>
        <v>0</v>
      </c>
      <c r="HB12" s="244"/>
      <c r="HC12" s="244"/>
      <c r="HD12" s="126"/>
      <c r="HE12" s="126"/>
    </row>
    <row r="13" spans="1:213" ht="20.100000000000001" customHeight="1">
      <c r="B13" s="479"/>
      <c r="C13" s="122"/>
      <c r="D13" s="123"/>
      <c r="E13" s="124"/>
      <c r="F13" s="123"/>
      <c r="G13" s="465">
        <f t="shared" si="9"/>
        <v>60</v>
      </c>
      <c r="H13" s="466" t="s">
        <v>64</v>
      </c>
      <c r="I13" s="464">
        <v>1</v>
      </c>
      <c r="J13" s="123"/>
      <c r="K13" s="97"/>
      <c r="L13" s="480"/>
      <c r="M13" s="188">
        <f t="shared" si="25"/>
        <v>0</v>
      </c>
      <c r="N13" s="189" t="str">
        <f t="shared" si="26"/>
        <v/>
      </c>
      <c r="O13" s="190" t="str">
        <f t="shared" si="27"/>
        <v/>
      </c>
      <c r="P13" s="190" t="str">
        <f t="shared" si="28"/>
        <v/>
      </c>
      <c r="Q13" s="191">
        <f t="shared" si="29"/>
        <v>0</v>
      </c>
      <c r="R13" s="191" t="str">
        <f t="shared" si="30"/>
        <v/>
      </c>
      <c r="S13" s="188" t="str">
        <f t="shared" si="31"/>
        <v/>
      </c>
      <c r="T13" s="192">
        <f t="shared" si="32"/>
        <v>0</v>
      </c>
      <c r="U13" s="366" t="s">
        <v>478</v>
      </c>
      <c r="V13" s="244"/>
      <c r="W13" s="259"/>
      <c r="X13" s="510"/>
      <c r="Y13" s="259" t="str">
        <f>'MATERIAL DATA'!Q12</f>
        <v>2.2 Upper floors/slabs</v>
      </c>
      <c r="Z13" s="517">
        <f>SUMIF($E$6:$E$29,Y13,$N$6:$N$29)+SUMIF($E$6:$E$29,Y13,$O$6:$O$29)+SUMIF($E$6:$E$29,Y13,P$6:$P$29)</f>
        <v>0</v>
      </c>
      <c r="AA13" s="510"/>
      <c r="AB13" s="510"/>
      <c r="AC13" s="510" t="s">
        <v>16</v>
      </c>
      <c r="AD13" s="517">
        <f>SUM(Z16,Z19,Z20,Z21,Z22)</f>
        <v>0</v>
      </c>
      <c r="AE13" s="510"/>
      <c r="AF13" s="510"/>
      <c r="AG13" s="510"/>
      <c r="AH13" s="246"/>
      <c r="AI13" s="510"/>
      <c r="AJ13" s="510" t="s">
        <v>347</v>
      </c>
      <c r="AK13" s="510">
        <f>SUMIFS($N$6:$N$29,$B$6:$B$29,"&lt;&gt;Timber",$C$6:$C$29,"&lt;&gt;Timber_EPD")</f>
        <v>0</v>
      </c>
      <c r="AL13" s="510"/>
      <c r="AM13" s="510"/>
      <c r="AN13" s="517"/>
      <c r="AO13" s="517"/>
      <c r="AP13" s="517"/>
      <c r="AQ13" s="517"/>
      <c r="AR13" s="517"/>
      <c r="AS13" s="517"/>
      <c r="AT13" s="517"/>
      <c r="AU13" s="517"/>
      <c r="AV13" s="517"/>
      <c r="AW13" s="510"/>
      <c r="AX13" s="510"/>
      <c r="AY13" s="510"/>
      <c r="AZ13" s="246"/>
      <c r="BA13" s="246"/>
      <c r="BB13" s="246"/>
      <c r="BC13" s="246"/>
      <c r="BD13" s="246"/>
      <c r="BE13" s="246"/>
      <c r="BF13" s="510"/>
      <c r="BG13" s="285" t="str">
        <f t="shared" si="10"/>
        <v>ER</v>
      </c>
      <c r="BH13" s="285" t="str">
        <f t="shared" si="11"/>
        <v xml:space="preserve"> -  - </v>
      </c>
      <c r="BI13" s="285" t="str">
        <f t="shared" si="12"/>
        <v>No_Reinforcement</v>
      </c>
      <c r="BJ13" s="246" t="e">
        <f>VLOOKUP(BH13,'Lifecycle Material Data'!$A$5:$G$67,4,FALSE)</f>
        <v>#N/A</v>
      </c>
      <c r="BK13" s="246">
        <f>IFERROR(VLOOKUP(L13,'Custom Data'!$N$16:$P$36,3,FALSE),0)</f>
        <v>0</v>
      </c>
      <c r="BL13" s="246">
        <f t="shared" si="13"/>
        <v>0</v>
      </c>
      <c r="BM13" s="526" t="str">
        <f t="shared" si="33"/>
        <v>ER</v>
      </c>
      <c r="BN13" s="510" t="str">
        <f>IFERROR(VLOOKUP($BH13,'Lifecycle Material Data'!$A$5:$L$67,9,FALSE)*($BM13/1000)+VLOOKUP('Project Info'!$C$15,'Lifecycle Material Data'!$A$5:$L$67,9,FALSE)*($BL13/1000),"")</f>
        <v/>
      </c>
      <c r="BO13" s="510" t="str">
        <f>IFERROR(VLOOKUP($BH13,'Lifecycle Material Data'!$A$5:$L$67,10,FALSE)*($BM13/1000)+VLOOKUP('Project Info'!$C$15,'Lifecycle Material Data'!$A$5:$L$67,10,FALSE)*($BL13/1000),"")</f>
        <v/>
      </c>
      <c r="BP13" s="510" t="str">
        <f t="shared" si="34"/>
        <v/>
      </c>
      <c r="BQ13" s="510" t="str">
        <f>IF($J13='MATERIAL DATA'!$O$5,$K13, IF($J13='MATERIAL DATA'!$O$6,$K13/(1000*'Scheme 3'!$BJ13),""))</f>
        <v/>
      </c>
      <c r="BR13" s="510" t="str">
        <f>IFERROR(((VLOOKUP($BH13,'Lifecycle Material Data'!$A$5:$L$67,6,FALSE))*$BM13/1000+VLOOKUP('Project Info'!$C$15,'Lifecycle Material Data'!$A$5:$L$67,6,FALSE)*$BL13/1000),"")</f>
        <v/>
      </c>
      <c r="BS13" s="510" t="str">
        <f>IFERROR((VLOOKUP($BH13,'Lifecycle Material Data'!$A$5:$L$67,7,FALSE)*$BM13/1000++VLOOKUP('Project Info'!$C$15,'Lifecycle Material Data'!$A$5:$L$67,7,FALSE)*$BL13/1000),"")</f>
        <v/>
      </c>
      <c r="BT13" s="510" t="str">
        <f>IFERROR(VLOOKUP($BH13,'Lifecycle Material Data'!$A$5:$L$67,8,FALSE)*SUM(BR13,BS13,BU13,BV13),"")</f>
        <v/>
      </c>
      <c r="BU13" s="285" t="str">
        <f>IFERROR((VLOOKUP($BH13,'Lifecycle Material Data'!$A$5:$L$67,11,FALSE)*$BM13/1000++VLOOKUP('Project Info'!$C$15,'Lifecycle Material Data'!$A$5:$L$67,11,FALSE)*$BL13/1000),"")</f>
        <v/>
      </c>
      <c r="BV13" s="510">
        <f>IFERROR(IF(OR($B13="Timber",$C13="Timber_EPD"),VLOOKUP($BH13,'LIFECYCLE MATERIAL DATA Master'!$A$10:$N$68,5,FALSE)*$BM13,0),"")/1000</f>
        <v>0</v>
      </c>
      <c r="BW13" s="510" t="str">
        <f>IFERROR((VLOOKUP($BH13,'Lifecycle Material Data'!$A$5:$M$67,12,FALSE)*$BM13/1000++VLOOKUP('Project Info'!$C$15,'Lifecycle Material Data'!$A$5:$L$67,12,FALSE)*$BL13/1000),"")</f>
        <v/>
      </c>
      <c r="BX13" s="510"/>
      <c r="BY13" s="510"/>
      <c r="BZ13" s="510"/>
      <c r="CA13" s="510"/>
      <c r="CB13" s="510">
        <f>IFERROR(1+VLOOKUP($BH13,'Lifecycle Material Data'!$A$5:$L$67,8,FALSE),0)</f>
        <v>0</v>
      </c>
      <c r="CC13" s="244">
        <f t="shared" si="14"/>
        <v>0</v>
      </c>
      <c r="CD13" s="505">
        <f t="shared" si="35"/>
        <v>0</v>
      </c>
      <c r="CE13" s="244">
        <f t="shared" si="15"/>
        <v>1</v>
      </c>
      <c r="CF13" s="244"/>
      <c r="CG13" s="510"/>
      <c r="CH13" s="510">
        <v>0</v>
      </c>
      <c r="CI13" s="510">
        <f t="shared" si="16"/>
        <v>0</v>
      </c>
      <c r="CJ13" s="510">
        <f t="shared" si="16"/>
        <v>0</v>
      </c>
      <c r="CK13" s="510">
        <f t="shared" si="17"/>
        <v>0</v>
      </c>
      <c r="CL13" s="510">
        <f t="shared" si="17"/>
        <v>0</v>
      </c>
      <c r="CM13" s="510">
        <f t="shared" si="17"/>
        <v>0</v>
      </c>
      <c r="CN13" s="510">
        <f t="shared" si="17"/>
        <v>0</v>
      </c>
      <c r="CO13" s="510">
        <f t="shared" si="17"/>
        <v>0</v>
      </c>
      <c r="CP13" s="510">
        <f t="shared" si="17"/>
        <v>0</v>
      </c>
      <c r="CQ13" s="510">
        <f t="shared" si="17"/>
        <v>0</v>
      </c>
      <c r="CR13" s="510">
        <f t="shared" si="17"/>
        <v>0</v>
      </c>
      <c r="CS13" s="510">
        <f t="shared" si="17"/>
        <v>0</v>
      </c>
      <c r="CT13" s="510">
        <f t="shared" si="17"/>
        <v>0</v>
      </c>
      <c r="CU13" s="510">
        <f t="shared" si="17"/>
        <v>0</v>
      </c>
      <c r="CV13" s="510">
        <f t="shared" si="17"/>
        <v>0</v>
      </c>
      <c r="CW13" s="510">
        <f t="shared" si="17"/>
        <v>0</v>
      </c>
      <c r="CX13" s="510">
        <f t="shared" si="17"/>
        <v>0</v>
      </c>
      <c r="CY13" s="510">
        <f t="shared" si="17"/>
        <v>0</v>
      </c>
      <c r="CZ13" s="510">
        <f t="shared" si="17"/>
        <v>0</v>
      </c>
      <c r="DA13" s="510">
        <f t="shared" si="18"/>
        <v>0</v>
      </c>
      <c r="DB13" s="510">
        <f t="shared" si="18"/>
        <v>0</v>
      </c>
      <c r="DC13" s="510">
        <f t="shared" si="18"/>
        <v>0</v>
      </c>
      <c r="DD13" s="510">
        <f t="shared" si="18"/>
        <v>0</v>
      </c>
      <c r="DE13" s="510">
        <f t="shared" si="18"/>
        <v>0</v>
      </c>
      <c r="DF13" s="510">
        <f t="shared" si="18"/>
        <v>0</v>
      </c>
      <c r="DG13" s="510">
        <f t="shared" si="18"/>
        <v>0</v>
      </c>
      <c r="DH13" s="510">
        <f t="shared" si="18"/>
        <v>0</v>
      </c>
      <c r="DI13" s="510">
        <f t="shared" si="18"/>
        <v>0</v>
      </c>
      <c r="DJ13" s="510">
        <f t="shared" si="18"/>
        <v>0</v>
      </c>
      <c r="DK13" s="510">
        <f t="shared" si="18"/>
        <v>0</v>
      </c>
      <c r="DL13" s="510">
        <f t="shared" si="18"/>
        <v>0</v>
      </c>
      <c r="DM13" s="510">
        <f t="shared" si="18"/>
        <v>0</v>
      </c>
      <c r="DN13" s="510">
        <f t="shared" si="18"/>
        <v>0</v>
      </c>
      <c r="DO13" s="510">
        <f t="shared" si="18"/>
        <v>0</v>
      </c>
      <c r="DP13" s="510">
        <f t="shared" si="18"/>
        <v>0</v>
      </c>
      <c r="DQ13" s="510">
        <f t="shared" si="19"/>
        <v>0</v>
      </c>
      <c r="DR13" s="510">
        <f t="shared" si="19"/>
        <v>0</v>
      </c>
      <c r="DS13" s="510">
        <f t="shared" si="19"/>
        <v>0</v>
      </c>
      <c r="DT13" s="510">
        <f t="shared" si="19"/>
        <v>0</v>
      </c>
      <c r="DU13" s="510">
        <f t="shared" si="19"/>
        <v>0</v>
      </c>
      <c r="DV13" s="510">
        <f t="shared" si="19"/>
        <v>0</v>
      </c>
      <c r="DW13" s="510">
        <f t="shared" si="19"/>
        <v>0</v>
      </c>
      <c r="DX13" s="510">
        <f t="shared" si="19"/>
        <v>0</v>
      </c>
      <c r="DY13" s="510">
        <f t="shared" si="19"/>
        <v>0</v>
      </c>
      <c r="DZ13" s="510">
        <f t="shared" si="19"/>
        <v>0</v>
      </c>
      <c r="EA13" s="510">
        <f t="shared" si="19"/>
        <v>0</v>
      </c>
      <c r="EB13" s="510">
        <f t="shared" si="19"/>
        <v>0</v>
      </c>
      <c r="EC13" s="510">
        <f t="shared" si="19"/>
        <v>0</v>
      </c>
      <c r="ED13" s="510">
        <f t="shared" si="19"/>
        <v>0</v>
      </c>
      <c r="EE13" s="510">
        <f t="shared" si="19"/>
        <v>0</v>
      </c>
      <c r="EF13" s="510">
        <f t="shared" si="19"/>
        <v>0</v>
      </c>
      <c r="EG13" s="510">
        <f t="shared" si="20"/>
        <v>0</v>
      </c>
      <c r="EH13" s="510">
        <f t="shared" si="20"/>
        <v>0</v>
      </c>
      <c r="EI13" s="510">
        <f t="shared" si="20"/>
        <v>0</v>
      </c>
      <c r="EJ13" s="510">
        <f t="shared" si="20"/>
        <v>0</v>
      </c>
      <c r="EK13" s="510">
        <f t="shared" si="20"/>
        <v>0</v>
      </c>
      <c r="EL13" s="510">
        <f t="shared" si="20"/>
        <v>0</v>
      </c>
      <c r="EM13" s="510">
        <f t="shared" si="20"/>
        <v>0</v>
      </c>
      <c r="EN13" s="510">
        <f t="shared" si="20"/>
        <v>0</v>
      </c>
      <c r="EO13" s="510">
        <f t="shared" si="20"/>
        <v>0</v>
      </c>
      <c r="EP13" s="510">
        <f t="shared" si="20"/>
        <v>0</v>
      </c>
      <c r="EQ13" s="510">
        <f t="shared" si="20"/>
        <v>0</v>
      </c>
      <c r="ER13" s="510">
        <f t="shared" si="20"/>
        <v>0</v>
      </c>
      <c r="ES13" s="510">
        <f t="shared" si="20"/>
        <v>0</v>
      </c>
      <c r="ET13" s="510">
        <f t="shared" si="20"/>
        <v>0</v>
      </c>
      <c r="EU13" s="510">
        <f t="shared" si="20"/>
        <v>0</v>
      </c>
      <c r="EV13" s="510">
        <f t="shared" si="20"/>
        <v>0</v>
      </c>
      <c r="EW13" s="510">
        <f t="shared" si="21"/>
        <v>0</v>
      </c>
      <c r="EX13" s="510">
        <f t="shared" si="21"/>
        <v>0</v>
      </c>
      <c r="EY13" s="510">
        <f t="shared" si="21"/>
        <v>0</v>
      </c>
      <c r="EZ13" s="510">
        <f t="shared" si="21"/>
        <v>0</v>
      </c>
      <c r="FA13" s="510">
        <f t="shared" si="21"/>
        <v>0</v>
      </c>
      <c r="FB13" s="510">
        <f t="shared" si="21"/>
        <v>0</v>
      </c>
      <c r="FC13" s="510">
        <f t="shared" si="21"/>
        <v>0</v>
      </c>
      <c r="FD13" s="510">
        <f t="shared" si="21"/>
        <v>0</v>
      </c>
      <c r="FE13" s="510">
        <f t="shared" si="21"/>
        <v>0</v>
      </c>
      <c r="FF13" s="510">
        <f t="shared" si="21"/>
        <v>0</v>
      </c>
      <c r="FG13" s="510">
        <f t="shared" si="21"/>
        <v>0</v>
      </c>
      <c r="FH13" s="510">
        <f t="shared" si="21"/>
        <v>0</v>
      </c>
      <c r="FI13" s="510">
        <f t="shared" si="21"/>
        <v>0</v>
      </c>
      <c r="FJ13" s="510">
        <f t="shared" si="21"/>
        <v>0</v>
      </c>
      <c r="FK13" s="510">
        <f t="shared" si="21"/>
        <v>0</v>
      </c>
      <c r="FL13" s="510">
        <f t="shared" si="21"/>
        <v>0</v>
      </c>
      <c r="FM13" s="510">
        <f t="shared" si="22"/>
        <v>0</v>
      </c>
      <c r="FN13" s="510">
        <f t="shared" si="22"/>
        <v>0</v>
      </c>
      <c r="FO13" s="510">
        <f t="shared" si="22"/>
        <v>0</v>
      </c>
      <c r="FP13" s="510">
        <f t="shared" si="22"/>
        <v>0</v>
      </c>
      <c r="FQ13" s="510">
        <f t="shared" si="22"/>
        <v>0</v>
      </c>
      <c r="FR13" s="510">
        <f t="shared" si="22"/>
        <v>0</v>
      </c>
      <c r="FS13" s="510">
        <f t="shared" si="22"/>
        <v>0</v>
      </c>
      <c r="FT13" s="510">
        <f t="shared" si="22"/>
        <v>0</v>
      </c>
      <c r="FU13" s="510">
        <f t="shared" si="22"/>
        <v>0</v>
      </c>
      <c r="FV13" s="510">
        <f t="shared" si="22"/>
        <v>0</v>
      </c>
      <c r="FW13" s="510">
        <f t="shared" si="22"/>
        <v>0</v>
      </c>
      <c r="FX13" s="510">
        <f t="shared" si="22"/>
        <v>0</v>
      </c>
      <c r="FY13" s="510">
        <f t="shared" si="22"/>
        <v>0</v>
      </c>
      <c r="FZ13" s="510">
        <f t="shared" si="22"/>
        <v>0</v>
      </c>
      <c r="GA13" s="510">
        <f t="shared" si="22"/>
        <v>0</v>
      </c>
      <c r="GB13" s="510">
        <f t="shared" si="22"/>
        <v>0</v>
      </c>
      <c r="GC13" s="510">
        <f t="shared" si="23"/>
        <v>0</v>
      </c>
      <c r="GD13" s="510">
        <f t="shared" si="23"/>
        <v>0</v>
      </c>
      <c r="GE13" s="510">
        <f t="shared" si="23"/>
        <v>0</v>
      </c>
      <c r="GF13" s="510">
        <f t="shared" si="23"/>
        <v>0</v>
      </c>
      <c r="GG13" s="510">
        <f t="shared" si="23"/>
        <v>0</v>
      </c>
      <c r="GH13" s="510">
        <f t="shared" si="23"/>
        <v>0</v>
      </c>
      <c r="GI13" s="510">
        <f t="shared" si="23"/>
        <v>0</v>
      </c>
      <c r="GJ13" s="510">
        <f t="shared" si="23"/>
        <v>0</v>
      </c>
      <c r="GK13" s="510">
        <f t="shared" si="23"/>
        <v>0</v>
      </c>
      <c r="GL13" s="510">
        <f t="shared" si="23"/>
        <v>0</v>
      </c>
      <c r="GM13" s="510">
        <f t="shared" si="23"/>
        <v>0</v>
      </c>
      <c r="GN13" s="510">
        <f t="shared" si="23"/>
        <v>0</v>
      </c>
      <c r="GO13" s="510">
        <f t="shared" si="23"/>
        <v>0</v>
      </c>
      <c r="GP13" s="510">
        <f t="shared" si="23"/>
        <v>0</v>
      </c>
      <c r="GQ13" s="510">
        <f t="shared" si="23"/>
        <v>0</v>
      </c>
      <c r="GR13" s="510">
        <f t="shared" si="23"/>
        <v>0</v>
      </c>
      <c r="GS13" s="510">
        <f t="shared" si="24"/>
        <v>0</v>
      </c>
      <c r="GT13" s="510">
        <f t="shared" si="24"/>
        <v>0</v>
      </c>
      <c r="GU13" s="510">
        <f t="shared" si="24"/>
        <v>0</v>
      </c>
      <c r="GV13" s="510">
        <f t="shared" si="24"/>
        <v>0</v>
      </c>
      <c r="GW13" s="510">
        <f t="shared" si="24"/>
        <v>0</v>
      </c>
      <c r="GX13" s="510">
        <f t="shared" si="24"/>
        <v>0</v>
      </c>
      <c r="GY13" s="510">
        <f t="shared" si="24"/>
        <v>0</v>
      </c>
      <c r="GZ13" s="510">
        <f t="shared" si="24"/>
        <v>0</v>
      </c>
      <c r="HA13" s="510">
        <f t="shared" si="24"/>
        <v>0</v>
      </c>
      <c r="HB13" s="244"/>
      <c r="HC13" s="244"/>
      <c r="HD13" s="126"/>
      <c r="HE13" s="126"/>
    </row>
    <row r="14" spans="1:213" ht="20.100000000000001" customHeight="1">
      <c r="B14" s="479"/>
      <c r="C14" s="122"/>
      <c r="D14" s="123"/>
      <c r="E14" s="124"/>
      <c r="F14" s="123"/>
      <c r="G14" s="465">
        <f t="shared" si="9"/>
        <v>60</v>
      </c>
      <c r="H14" s="466" t="s">
        <v>64</v>
      </c>
      <c r="I14" s="464">
        <v>1</v>
      </c>
      <c r="J14" s="123"/>
      <c r="K14" s="97"/>
      <c r="L14" s="480"/>
      <c r="M14" s="188">
        <f t="shared" si="25"/>
        <v>0</v>
      </c>
      <c r="N14" s="189" t="str">
        <f t="shared" si="26"/>
        <v/>
      </c>
      <c r="O14" s="190" t="str">
        <f t="shared" si="27"/>
        <v/>
      </c>
      <c r="P14" s="190" t="str">
        <f t="shared" si="28"/>
        <v/>
      </c>
      <c r="Q14" s="191">
        <f t="shared" si="29"/>
        <v>0</v>
      </c>
      <c r="R14" s="191" t="str">
        <f t="shared" si="30"/>
        <v/>
      </c>
      <c r="S14" s="188" t="str">
        <f t="shared" si="31"/>
        <v/>
      </c>
      <c r="T14" s="192">
        <f t="shared" si="32"/>
        <v>0</v>
      </c>
      <c r="U14" s="366" t="s">
        <v>478</v>
      </c>
      <c r="V14" s="244"/>
      <c r="W14" s="259"/>
      <c r="X14" s="510"/>
      <c r="Y14" s="259" t="str">
        <f>'MATERIAL DATA'!Q13</f>
        <v>2.3 Roof beams</v>
      </c>
      <c r="Z14" s="517">
        <f>SUMIF($E$6:$E$29,Y14,$N$6:$N$29)+SUMIF($E$6:$E$29,Y14,$O$6:$O$29)+SUMIF($E$6:$E$29,Y14,P$6:$P$29)</f>
        <v>0</v>
      </c>
      <c r="AA14" s="510"/>
      <c r="AB14" s="510"/>
      <c r="AC14" s="510"/>
      <c r="AD14" s="510"/>
      <c r="AE14" s="510"/>
      <c r="AF14" s="510"/>
      <c r="AG14" s="510"/>
      <c r="AH14" s="510"/>
      <c r="AI14" s="510"/>
      <c r="AJ14" s="510" t="s">
        <v>348</v>
      </c>
      <c r="AK14" s="510">
        <f>SUMIFS($O$6:$O$29,$B$6:$B$29,"&lt;&gt;Timber",$C$6:$C$29,"&lt;&gt;Timber_EPD")</f>
        <v>0</v>
      </c>
      <c r="AL14" s="510"/>
      <c r="AM14" s="510"/>
      <c r="AN14" s="510"/>
      <c r="AO14" s="510"/>
      <c r="AP14" s="510"/>
      <c r="AQ14" s="510"/>
      <c r="AR14" s="510"/>
      <c r="AS14" s="510"/>
      <c r="AT14" s="510"/>
      <c r="AU14" s="510"/>
      <c r="AV14" s="510"/>
      <c r="AW14" s="510"/>
      <c r="AX14" s="510"/>
      <c r="AY14" s="510"/>
      <c r="AZ14" s="510"/>
      <c r="BA14" s="510"/>
      <c r="BB14" s="510"/>
      <c r="BC14" s="510"/>
      <c r="BD14" s="510"/>
      <c r="BE14" s="510"/>
      <c r="BF14" s="510"/>
      <c r="BG14" s="285" t="str">
        <f t="shared" si="10"/>
        <v>ER</v>
      </c>
      <c r="BH14" s="285" t="str">
        <f t="shared" si="11"/>
        <v xml:space="preserve"> -  - </v>
      </c>
      <c r="BI14" s="285" t="str">
        <f t="shared" si="12"/>
        <v>No_Reinforcement</v>
      </c>
      <c r="BJ14" s="246" t="e">
        <f>VLOOKUP(BH14,'Lifecycle Material Data'!$A$5:$G$67,4,FALSE)</f>
        <v>#N/A</v>
      </c>
      <c r="BK14" s="246">
        <f>IFERROR(VLOOKUP(L14,'Custom Data'!$N$16:$P$36,3,FALSE),0)</f>
        <v>0</v>
      </c>
      <c r="BL14" s="246">
        <f t="shared" si="13"/>
        <v>0</v>
      </c>
      <c r="BM14" s="526" t="str">
        <f t="shared" si="33"/>
        <v>ER</v>
      </c>
      <c r="BN14" s="510" t="str">
        <f>IFERROR(VLOOKUP($BH14,'Lifecycle Material Data'!$A$5:$L$67,9,FALSE)*($BM14/1000)+VLOOKUP('Project Info'!$C$15,'Lifecycle Material Data'!$A$5:$L$67,9,FALSE)*($BL14/1000),"")</f>
        <v/>
      </c>
      <c r="BO14" s="510" t="str">
        <f>IFERROR(VLOOKUP($BH14,'Lifecycle Material Data'!$A$5:$L$67,10,FALSE)*($BM14/1000)+VLOOKUP('Project Info'!$C$15,'Lifecycle Material Data'!$A$5:$L$67,10,FALSE)*($BL14/1000),"")</f>
        <v/>
      </c>
      <c r="BP14" s="510" t="str">
        <f t="shared" si="34"/>
        <v/>
      </c>
      <c r="BQ14" s="510" t="str">
        <f>IF($J14='MATERIAL DATA'!$O$5,$K14, IF($J14='MATERIAL DATA'!$O$6,$K14/(1000*'Scheme 3'!$BJ14),""))</f>
        <v/>
      </c>
      <c r="BR14" s="510" t="str">
        <f>IFERROR(((VLOOKUP($BH14,'Lifecycle Material Data'!$A$5:$L$67,6,FALSE))*$BM14/1000+VLOOKUP('Project Info'!$C$15,'Lifecycle Material Data'!$A$5:$L$67,6,FALSE)*$BL14/1000),"")</f>
        <v/>
      </c>
      <c r="BS14" s="510" t="str">
        <f>IFERROR((VLOOKUP($BH14,'Lifecycle Material Data'!$A$5:$L$67,7,FALSE)*$BM14/1000++VLOOKUP('Project Info'!$C$15,'Lifecycle Material Data'!$A$5:$L$67,7,FALSE)*$BL14/1000),"")</f>
        <v/>
      </c>
      <c r="BT14" s="510" t="str">
        <f>IFERROR(VLOOKUP($BH14,'Lifecycle Material Data'!$A$5:$L$67,8,FALSE)*SUM(BR14,BS14,BU14,BV14),"")</f>
        <v/>
      </c>
      <c r="BU14" s="285" t="str">
        <f>IFERROR((VLOOKUP($BH14,'Lifecycle Material Data'!$A$5:$L$67,11,FALSE)*$BM14/1000++VLOOKUP('Project Info'!$C$15,'Lifecycle Material Data'!$A$5:$L$67,11,FALSE)*$BL14/1000),"")</f>
        <v/>
      </c>
      <c r="BV14" s="510">
        <f>IFERROR(IF(OR($B14="Timber",$C14="Timber_EPD"),VLOOKUP($BH14,'LIFECYCLE MATERIAL DATA Master'!$A$10:$N$68,5,FALSE)*$BM14,0),"")/1000</f>
        <v>0</v>
      </c>
      <c r="BW14" s="510" t="str">
        <f>IFERROR((VLOOKUP($BH14,'Lifecycle Material Data'!$A$5:$M$67,12,FALSE)*$BM14/1000++VLOOKUP('Project Info'!$C$15,'Lifecycle Material Data'!$A$5:$L$67,12,FALSE)*$BL14/1000),"")</f>
        <v/>
      </c>
      <c r="BX14" s="510"/>
      <c r="BY14" s="510"/>
      <c r="BZ14" s="510"/>
      <c r="CA14" s="510"/>
      <c r="CB14" s="510">
        <f>IFERROR(1+VLOOKUP($BH14,'Lifecycle Material Data'!$A$5:$L$67,8,FALSE),0)</f>
        <v>0</v>
      </c>
      <c r="CC14" s="244">
        <f t="shared" si="14"/>
        <v>0</v>
      </c>
      <c r="CD14" s="505">
        <f t="shared" si="35"/>
        <v>0</v>
      </c>
      <c r="CE14" s="244">
        <f t="shared" si="15"/>
        <v>1</v>
      </c>
      <c r="CF14" s="244"/>
      <c r="CG14" s="510"/>
      <c r="CH14" s="510">
        <v>0</v>
      </c>
      <c r="CI14" s="510">
        <f t="shared" si="16"/>
        <v>0</v>
      </c>
      <c r="CJ14" s="510">
        <f t="shared" si="16"/>
        <v>0</v>
      </c>
      <c r="CK14" s="510">
        <f t="shared" si="17"/>
        <v>0</v>
      </c>
      <c r="CL14" s="510">
        <f t="shared" si="17"/>
        <v>0</v>
      </c>
      <c r="CM14" s="510">
        <f t="shared" si="17"/>
        <v>0</v>
      </c>
      <c r="CN14" s="510">
        <f t="shared" si="17"/>
        <v>0</v>
      </c>
      <c r="CO14" s="510">
        <f t="shared" si="17"/>
        <v>0</v>
      </c>
      <c r="CP14" s="510">
        <f t="shared" si="17"/>
        <v>0</v>
      </c>
      <c r="CQ14" s="510">
        <f t="shared" si="17"/>
        <v>0</v>
      </c>
      <c r="CR14" s="510">
        <f t="shared" si="17"/>
        <v>0</v>
      </c>
      <c r="CS14" s="510">
        <f t="shared" si="17"/>
        <v>0</v>
      </c>
      <c r="CT14" s="510">
        <f t="shared" si="17"/>
        <v>0</v>
      </c>
      <c r="CU14" s="510">
        <f t="shared" si="17"/>
        <v>0</v>
      </c>
      <c r="CV14" s="510">
        <f t="shared" si="17"/>
        <v>0</v>
      </c>
      <c r="CW14" s="510">
        <f t="shared" si="17"/>
        <v>0</v>
      </c>
      <c r="CX14" s="510">
        <f t="shared" si="17"/>
        <v>0</v>
      </c>
      <c r="CY14" s="510">
        <f t="shared" si="17"/>
        <v>0</v>
      </c>
      <c r="CZ14" s="510">
        <f t="shared" si="17"/>
        <v>0</v>
      </c>
      <c r="DA14" s="510">
        <f t="shared" si="18"/>
        <v>0</v>
      </c>
      <c r="DB14" s="510">
        <f t="shared" si="18"/>
        <v>0</v>
      </c>
      <c r="DC14" s="510">
        <f t="shared" si="18"/>
        <v>0</v>
      </c>
      <c r="DD14" s="510">
        <f t="shared" si="18"/>
        <v>0</v>
      </c>
      <c r="DE14" s="510">
        <f t="shared" si="18"/>
        <v>0</v>
      </c>
      <c r="DF14" s="510">
        <f t="shared" si="18"/>
        <v>0</v>
      </c>
      <c r="DG14" s="510">
        <f t="shared" si="18"/>
        <v>0</v>
      </c>
      <c r="DH14" s="510">
        <f t="shared" si="18"/>
        <v>0</v>
      </c>
      <c r="DI14" s="510">
        <f t="shared" si="18"/>
        <v>0</v>
      </c>
      <c r="DJ14" s="510">
        <f t="shared" si="18"/>
        <v>0</v>
      </c>
      <c r="DK14" s="510">
        <f t="shared" si="18"/>
        <v>0</v>
      </c>
      <c r="DL14" s="510">
        <f t="shared" si="18"/>
        <v>0</v>
      </c>
      <c r="DM14" s="510">
        <f t="shared" si="18"/>
        <v>0</v>
      </c>
      <c r="DN14" s="510">
        <f t="shared" si="18"/>
        <v>0</v>
      </c>
      <c r="DO14" s="510">
        <f t="shared" si="18"/>
        <v>0</v>
      </c>
      <c r="DP14" s="510">
        <f t="shared" si="18"/>
        <v>0</v>
      </c>
      <c r="DQ14" s="510">
        <f t="shared" si="19"/>
        <v>0</v>
      </c>
      <c r="DR14" s="510">
        <f t="shared" si="19"/>
        <v>0</v>
      </c>
      <c r="DS14" s="510">
        <f t="shared" si="19"/>
        <v>0</v>
      </c>
      <c r="DT14" s="510">
        <f t="shared" si="19"/>
        <v>0</v>
      </c>
      <c r="DU14" s="510">
        <f t="shared" si="19"/>
        <v>0</v>
      </c>
      <c r="DV14" s="510">
        <f t="shared" si="19"/>
        <v>0</v>
      </c>
      <c r="DW14" s="510">
        <f t="shared" si="19"/>
        <v>0</v>
      </c>
      <c r="DX14" s="510">
        <f t="shared" si="19"/>
        <v>0</v>
      </c>
      <c r="DY14" s="510">
        <f t="shared" si="19"/>
        <v>0</v>
      </c>
      <c r="DZ14" s="510">
        <f t="shared" si="19"/>
        <v>0</v>
      </c>
      <c r="EA14" s="510">
        <f t="shared" si="19"/>
        <v>0</v>
      </c>
      <c r="EB14" s="510">
        <f t="shared" si="19"/>
        <v>0</v>
      </c>
      <c r="EC14" s="510">
        <f t="shared" si="19"/>
        <v>0</v>
      </c>
      <c r="ED14" s="510">
        <f t="shared" si="19"/>
        <v>0</v>
      </c>
      <c r="EE14" s="510">
        <f t="shared" si="19"/>
        <v>0</v>
      </c>
      <c r="EF14" s="510">
        <f t="shared" si="19"/>
        <v>0</v>
      </c>
      <c r="EG14" s="510">
        <f t="shared" si="20"/>
        <v>0</v>
      </c>
      <c r="EH14" s="510">
        <f t="shared" si="20"/>
        <v>0</v>
      </c>
      <c r="EI14" s="510">
        <f t="shared" si="20"/>
        <v>0</v>
      </c>
      <c r="EJ14" s="510">
        <f t="shared" si="20"/>
        <v>0</v>
      </c>
      <c r="EK14" s="510">
        <f t="shared" si="20"/>
        <v>0</v>
      </c>
      <c r="EL14" s="510">
        <f t="shared" si="20"/>
        <v>0</v>
      </c>
      <c r="EM14" s="510">
        <f t="shared" si="20"/>
        <v>0</v>
      </c>
      <c r="EN14" s="510">
        <f t="shared" si="20"/>
        <v>0</v>
      </c>
      <c r="EO14" s="510">
        <f t="shared" si="20"/>
        <v>0</v>
      </c>
      <c r="EP14" s="510">
        <f t="shared" si="20"/>
        <v>0</v>
      </c>
      <c r="EQ14" s="510">
        <f t="shared" si="20"/>
        <v>0</v>
      </c>
      <c r="ER14" s="510">
        <f t="shared" si="20"/>
        <v>0</v>
      </c>
      <c r="ES14" s="510">
        <f t="shared" si="20"/>
        <v>0</v>
      </c>
      <c r="ET14" s="510">
        <f t="shared" si="20"/>
        <v>0</v>
      </c>
      <c r="EU14" s="510">
        <f t="shared" si="20"/>
        <v>0</v>
      </c>
      <c r="EV14" s="510">
        <f t="shared" si="20"/>
        <v>0</v>
      </c>
      <c r="EW14" s="510">
        <f t="shared" si="21"/>
        <v>0</v>
      </c>
      <c r="EX14" s="510">
        <f t="shared" si="21"/>
        <v>0</v>
      </c>
      <c r="EY14" s="510">
        <f t="shared" si="21"/>
        <v>0</v>
      </c>
      <c r="EZ14" s="510">
        <f t="shared" si="21"/>
        <v>0</v>
      </c>
      <c r="FA14" s="510">
        <f t="shared" si="21"/>
        <v>0</v>
      </c>
      <c r="FB14" s="510">
        <f t="shared" si="21"/>
        <v>0</v>
      </c>
      <c r="FC14" s="510">
        <f t="shared" si="21"/>
        <v>0</v>
      </c>
      <c r="FD14" s="510">
        <f t="shared" si="21"/>
        <v>0</v>
      </c>
      <c r="FE14" s="510">
        <f t="shared" si="21"/>
        <v>0</v>
      </c>
      <c r="FF14" s="510">
        <f t="shared" si="21"/>
        <v>0</v>
      </c>
      <c r="FG14" s="510">
        <f t="shared" si="21"/>
        <v>0</v>
      </c>
      <c r="FH14" s="510">
        <f t="shared" si="21"/>
        <v>0</v>
      </c>
      <c r="FI14" s="510">
        <f t="shared" si="21"/>
        <v>0</v>
      </c>
      <c r="FJ14" s="510">
        <f t="shared" si="21"/>
        <v>0</v>
      </c>
      <c r="FK14" s="510">
        <f t="shared" si="21"/>
        <v>0</v>
      </c>
      <c r="FL14" s="510">
        <f t="shared" si="21"/>
        <v>0</v>
      </c>
      <c r="FM14" s="510">
        <f t="shared" si="22"/>
        <v>0</v>
      </c>
      <c r="FN14" s="510">
        <f t="shared" si="22"/>
        <v>0</v>
      </c>
      <c r="FO14" s="510">
        <f t="shared" si="22"/>
        <v>0</v>
      </c>
      <c r="FP14" s="510">
        <f t="shared" si="22"/>
        <v>0</v>
      </c>
      <c r="FQ14" s="510">
        <f t="shared" si="22"/>
        <v>0</v>
      </c>
      <c r="FR14" s="510">
        <f t="shared" si="22"/>
        <v>0</v>
      </c>
      <c r="FS14" s="510">
        <f t="shared" si="22"/>
        <v>0</v>
      </c>
      <c r="FT14" s="510">
        <f t="shared" si="22"/>
        <v>0</v>
      </c>
      <c r="FU14" s="510">
        <f t="shared" si="22"/>
        <v>0</v>
      </c>
      <c r="FV14" s="510">
        <f t="shared" si="22"/>
        <v>0</v>
      </c>
      <c r="FW14" s="510">
        <f t="shared" si="22"/>
        <v>0</v>
      </c>
      <c r="FX14" s="510">
        <f t="shared" si="22"/>
        <v>0</v>
      </c>
      <c r="FY14" s="510">
        <f t="shared" si="22"/>
        <v>0</v>
      </c>
      <c r="FZ14" s="510">
        <f t="shared" si="22"/>
        <v>0</v>
      </c>
      <c r="GA14" s="510">
        <f t="shared" si="22"/>
        <v>0</v>
      </c>
      <c r="GB14" s="510">
        <f t="shared" si="22"/>
        <v>0</v>
      </c>
      <c r="GC14" s="510">
        <f t="shared" si="23"/>
        <v>0</v>
      </c>
      <c r="GD14" s="510">
        <f t="shared" si="23"/>
        <v>0</v>
      </c>
      <c r="GE14" s="510">
        <f t="shared" si="23"/>
        <v>0</v>
      </c>
      <c r="GF14" s="510">
        <f t="shared" si="23"/>
        <v>0</v>
      </c>
      <c r="GG14" s="510">
        <f t="shared" si="23"/>
        <v>0</v>
      </c>
      <c r="GH14" s="510">
        <f t="shared" si="23"/>
        <v>0</v>
      </c>
      <c r="GI14" s="510">
        <f t="shared" si="23"/>
        <v>0</v>
      </c>
      <c r="GJ14" s="510">
        <f t="shared" si="23"/>
        <v>0</v>
      </c>
      <c r="GK14" s="510">
        <f t="shared" si="23"/>
        <v>0</v>
      </c>
      <c r="GL14" s="510">
        <f t="shared" si="23"/>
        <v>0</v>
      </c>
      <c r="GM14" s="510">
        <f t="shared" si="23"/>
        <v>0</v>
      </c>
      <c r="GN14" s="510">
        <f t="shared" si="23"/>
        <v>0</v>
      </c>
      <c r="GO14" s="510">
        <f t="shared" si="23"/>
        <v>0</v>
      </c>
      <c r="GP14" s="510">
        <f t="shared" si="23"/>
        <v>0</v>
      </c>
      <c r="GQ14" s="510">
        <f t="shared" si="23"/>
        <v>0</v>
      </c>
      <c r="GR14" s="510">
        <f t="shared" si="23"/>
        <v>0</v>
      </c>
      <c r="GS14" s="510">
        <f t="shared" si="24"/>
        <v>0</v>
      </c>
      <c r="GT14" s="510">
        <f t="shared" si="24"/>
        <v>0</v>
      </c>
      <c r="GU14" s="510">
        <f t="shared" si="24"/>
        <v>0</v>
      </c>
      <c r="GV14" s="510">
        <f t="shared" si="24"/>
        <v>0</v>
      </c>
      <c r="GW14" s="510">
        <f t="shared" si="24"/>
        <v>0</v>
      </c>
      <c r="GX14" s="510">
        <f t="shared" si="24"/>
        <v>0</v>
      </c>
      <c r="GY14" s="510">
        <f t="shared" si="24"/>
        <v>0</v>
      </c>
      <c r="GZ14" s="510">
        <f t="shared" si="24"/>
        <v>0</v>
      </c>
      <c r="HA14" s="510">
        <f t="shared" si="24"/>
        <v>0</v>
      </c>
      <c r="HB14" s="244"/>
      <c r="HC14" s="244"/>
      <c r="HD14" s="126"/>
      <c r="HE14" s="126"/>
    </row>
    <row r="15" spans="1:213" ht="20.100000000000001" customHeight="1">
      <c r="B15" s="479"/>
      <c r="C15" s="122"/>
      <c r="D15" s="123"/>
      <c r="E15" s="124"/>
      <c r="F15" s="123"/>
      <c r="G15" s="465">
        <f t="shared" si="9"/>
        <v>60</v>
      </c>
      <c r="H15" s="466" t="s">
        <v>64</v>
      </c>
      <c r="I15" s="464">
        <v>1</v>
      </c>
      <c r="J15" s="123"/>
      <c r="K15" s="97"/>
      <c r="L15" s="480"/>
      <c r="M15" s="188">
        <f t="shared" si="25"/>
        <v>0</v>
      </c>
      <c r="N15" s="189" t="str">
        <f t="shared" si="26"/>
        <v/>
      </c>
      <c r="O15" s="190" t="str">
        <f t="shared" si="27"/>
        <v/>
      </c>
      <c r="P15" s="190" t="str">
        <f t="shared" si="28"/>
        <v/>
      </c>
      <c r="Q15" s="191">
        <f t="shared" si="29"/>
        <v>0</v>
      </c>
      <c r="R15" s="191" t="str">
        <f t="shared" si="30"/>
        <v/>
      </c>
      <c r="S15" s="188" t="str">
        <f t="shared" si="31"/>
        <v/>
      </c>
      <c r="T15" s="192">
        <f t="shared" si="32"/>
        <v>0</v>
      </c>
      <c r="U15" s="366" t="s">
        <v>478</v>
      </c>
      <c r="V15" s="244"/>
      <c r="W15" s="259"/>
      <c r="X15" s="510"/>
      <c r="Y15" s="259" t="str">
        <f>'MATERIAL DATA'!Q14</f>
        <v>2.3 Roof</v>
      </c>
      <c r="Z15" s="517">
        <f>SUMIF($E$6:$E$29,Y15,$N$6:$N$29)+SUMIF($E$6:$E$29,Y15,$O$6:$O$29)+SUMIF($E$6:$E$29,Y15,P$6:$P$29)</f>
        <v>0</v>
      </c>
      <c r="AA15" s="510"/>
      <c r="AB15" s="510"/>
      <c r="AC15" s="510"/>
      <c r="AD15" s="510"/>
      <c r="AE15" s="510"/>
      <c r="AF15" s="510"/>
      <c r="AG15" s="510"/>
      <c r="AH15" s="510"/>
      <c r="AI15" s="510"/>
      <c r="AJ15" s="510" t="s">
        <v>349</v>
      </c>
      <c r="AK15" s="510">
        <f>SUMIFS($P$6:$P$29,$B$6:$B$29,"&lt;&gt;Timber",$C$6:$C$29,"&lt;&gt;Timber_EPD")</f>
        <v>0</v>
      </c>
      <c r="AL15" s="510"/>
      <c r="AM15" s="510"/>
      <c r="AN15" s="510"/>
      <c r="AO15" s="510"/>
      <c r="AP15" s="510"/>
      <c r="AQ15" s="510"/>
      <c r="AR15" s="510"/>
      <c r="AS15" s="510"/>
      <c r="AT15" s="510"/>
      <c r="AU15" s="510"/>
      <c r="AV15" s="510"/>
      <c r="AW15" s="510"/>
      <c r="AX15" s="510"/>
      <c r="AY15" s="510"/>
      <c r="AZ15" s="510"/>
      <c r="BA15" s="510"/>
      <c r="BB15" s="510"/>
      <c r="BC15" s="510"/>
      <c r="BD15" s="510"/>
      <c r="BE15" s="510"/>
      <c r="BF15" s="510"/>
      <c r="BG15" s="285" t="str">
        <f t="shared" si="10"/>
        <v>ER</v>
      </c>
      <c r="BH15" s="285" t="str">
        <f t="shared" si="11"/>
        <v xml:space="preserve"> -  - </v>
      </c>
      <c r="BI15" s="285" t="str">
        <f t="shared" si="12"/>
        <v>No_Reinforcement</v>
      </c>
      <c r="BJ15" s="246" t="e">
        <f>VLOOKUP(BH15,'Lifecycle Material Data'!$A$5:$G$67,4,FALSE)</f>
        <v>#N/A</v>
      </c>
      <c r="BK15" s="246">
        <f>IFERROR(VLOOKUP(L15,'Custom Data'!$N$16:$P$36,3,FALSE),0)</f>
        <v>0</v>
      </c>
      <c r="BL15" s="246">
        <f t="shared" si="13"/>
        <v>0</v>
      </c>
      <c r="BM15" s="526" t="str">
        <f t="shared" si="33"/>
        <v>ER</v>
      </c>
      <c r="BN15" s="510" t="str">
        <f>IFERROR(VLOOKUP($BH15,'Lifecycle Material Data'!$A$5:$L$67,9,FALSE)*($BM15/1000)+VLOOKUP('Project Info'!$C$15,'Lifecycle Material Data'!$A$5:$L$67,9,FALSE)*($BL15/1000),"")</f>
        <v/>
      </c>
      <c r="BO15" s="510" t="str">
        <f>IFERROR(VLOOKUP($BH15,'Lifecycle Material Data'!$A$5:$L$67,10,FALSE)*($BM15/1000)+VLOOKUP('Project Info'!$C$15,'Lifecycle Material Data'!$A$5:$L$67,10,FALSE)*($BL15/1000),"")</f>
        <v/>
      </c>
      <c r="BP15" s="510" t="str">
        <f t="shared" si="34"/>
        <v/>
      </c>
      <c r="BQ15" s="510" t="str">
        <f>IF($J15='MATERIAL DATA'!$O$5,$K15, IF($J15='MATERIAL DATA'!$O$6,$K15/(1000*'Scheme 3'!$BJ15),""))</f>
        <v/>
      </c>
      <c r="BR15" s="510" t="str">
        <f>IFERROR(((VLOOKUP($BH15,'Lifecycle Material Data'!$A$5:$L$67,6,FALSE))*$BM15/1000+VLOOKUP('Project Info'!$C$15,'Lifecycle Material Data'!$A$5:$L$67,6,FALSE)*$BL15/1000),"")</f>
        <v/>
      </c>
      <c r="BS15" s="510" t="str">
        <f>IFERROR((VLOOKUP($BH15,'Lifecycle Material Data'!$A$5:$L$67,7,FALSE)*$BM15/1000++VLOOKUP('Project Info'!$C$15,'Lifecycle Material Data'!$A$5:$L$67,7,FALSE)*$BL15/1000),"")</f>
        <v/>
      </c>
      <c r="BT15" s="510" t="str">
        <f>IFERROR(VLOOKUP($BH15,'Lifecycle Material Data'!$A$5:$L$67,8,FALSE)*SUM(BR15,BS15,BU15,BV15),"")</f>
        <v/>
      </c>
      <c r="BU15" s="285" t="str">
        <f>IFERROR((VLOOKUP($BH15,'Lifecycle Material Data'!$A$5:$L$67,11,FALSE)*$BM15/1000++VLOOKUP('Project Info'!$C$15,'Lifecycle Material Data'!$A$5:$L$67,11,FALSE)*$BL15/1000),"")</f>
        <v/>
      </c>
      <c r="BV15" s="510">
        <f>IFERROR(IF(OR($B15="Timber",$C15="Timber_EPD"),VLOOKUP($BH15,'LIFECYCLE MATERIAL DATA Master'!$A$10:$N$68,5,FALSE)*$BM15,0),"")/1000</f>
        <v>0</v>
      </c>
      <c r="BW15" s="510" t="str">
        <f>IFERROR((VLOOKUP($BH15,'Lifecycle Material Data'!$A$5:$M$67,12,FALSE)*$BM15/1000++VLOOKUP('Project Info'!$C$15,'Lifecycle Material Data'!$A$5:$L$67,12,FALSE)*$BL15/1000),"")</f>
        <v/>
      </c>
      <c r="BX15" s="510"/>
      <c r="BY15" s="285"/>
      <c r="BZ15" s="285"/>
      <c r="CA15" s="285"/>
      <c r="CB15" s="510">
        <f>IFERROR(1+VLOOKUP($BH15,'Lifecycle Material Data'!$A$5:$L$67,8,FALSE),0)</f>
        <v>0</v>
      </c>
      <c r="CC15" s="244">
        <f t="shared" si="14"/>
        <v>0</v>
      </c>
      <c r="CD15" s="505">
        <f t="shared" si="35"/>
        <v>0</v>
      </c>
      <c r="CE15" s="244">
        <f t="shared" si="15"/>
        <v>1</v>
      </c>
      <c r="CF15" s="245"/>
      <c r="CG15" s="510"/>
      <c r="CH15" s="510">
        <v>0</v>
      </c>
      <c r="CI15" s="510">
        <f t="shared" si="16"/>
        <v>0</v>
      </c>
      <c r="CJ15" s="510">
        <f t="shared" si="16"/>
        <v>0</v>
      </c>
      <c r="CK15" s="510">
        <f t="shared" si="17"/>
        <v>0</v>
      </c>
      <c r="CL15" s="510">
        <f t="shared" si="17"/>
        <v>0</v>
      </c>
      <c r="CM15" s="510">
        <f t="shared" si="17"/>
        <v>0</v>
      </c>
      <c r="CN15" s="510">
        <f t="shared" si="17"/>
        <v>0</v>
      </c>
      <c r="CO15" s="510">
        <f t="shared" si="17"/>
        <v>0</v>
      </c>
      <c r="CP15" s="510">
        <f t="shared" si="17"/>
        <v>0</v>
      </c>
      <c r="CQ15" s="510">
        <f t="shared" si="17"/>
        <v>0</v>
      </c>
      <c r="CR15" s="510">
        <f t="shared" si="17"/>
        <v>0</v>
      </c>
      <c r="CS15" s="510">
        <f t="shared" si="17"/>
        <v>0</v>
      </c>
      <c r="CT15" s="510">
        <f t="shared" si="17"/>
        <v>0</v>
      </c>
      <c r="CU15" s="510">
        <f t="shared" si="17"/>
        <v>0</v>
      </c>
      <c r="CV15" s="510">
        <f t="shared" si="17"/>
        <v>0</v>
      </c>
      <c r="CW15" s="510">
        <f t="shared" si="17"/>
        <v>0</v>
      </c>
      <c r="CX15" s="510">
        <f t="shared" si="17"/>
        <v>0</v>
      </c>
      <c r="CY15" s="510">
        <f t="shared" si="17"/>
        <v>0</v>
      </c>
      <c r="CZ15" s="510">
        <f t="shared" si="17"/>
        <v>0</v>
      </c>
      <c r="DA15" s="510">
        <f t="shared" si="18"/>
        <v>0</v>
      </c>
      <c r="DB15" s="510">
        <f t="shared" si="18"/>
        <v>0</v>
      </c>
      <c r="DC15" s="510">
        <f t="shared" si="18"/>
        <v>0</v>
      </c>
      <c r="DD15" s="510">
        <f t="shared" si="18"/>
        <v>0</v>
      </c>
      <c r="DE15" s="510">
        <f t="shared" si="18"/>
        <v>0</v>
      </c>
      <c r="DF15" s="510">
        <f t="shared" si="18"/>
        <v>0</v>
      </c>
      <c r="DG15" s="510">
        <f t="shared" si="18"/>
        <v>0</v>
      </c>
      <c r="DH15" s="510">
        <f t="shared" si="18"/>
        <v>0</v>
      </c>
      <c r="DI15" s="510">
        <f t="shared" si="18"/>
        <v>0</v>
      </c>
      <c r="DJ15" s="510">
        <f t="shared" si="18"/>
        <v>0</v>
      </c>
      <c r="DK15" s="510">
        <f t="shared" si="18"/>
        <v>0</v>
      </c>
      <c r="DL15" s="510">
        <f t="shared" si="18"/>
        <v>0</v>
      </c>
      <c r="DM15" s="510">
        <f t="shared" si="18"/>
        <v>0</v>
      </c>
      <c r="DN15" s="510">
        <f t="shared" si="18"/>
        <v>0</v>
      </c>
      <c r="DO15" s="510">
        <f t="shared" si="18"/>
        <v>0</v>
      </c>
      <c r="DP15" s="510">
        <f t="shared" si="18"/>
        <v>0</v>
      </c>
      <c r="DQ15" s="510">
        <f t="shared" si="19"/>
        <v>0</v>
      </c>
      <c r="DR15" s="510">
        <f t="shared" si="19"/>
        <v>0</v>
      </c>
      <c r="DS15" s="510">
        <f t="shared" si="19"/>
        <v>0</v>
      </c>
      <c r="DT15" s="510">
        <f t="shared" si="19"/>
        <v>0</v>
      </c>
      <c r="DU15" s="510">
        <f t="shared" si="19"/>
        <v>0</v>
      </c>
      <c r="DV15" s="510">
        <f t="shared" si="19"/>
        <v>0</v>
      </c>
      <c r="DW15" s="510">
        <f t="shared" si="19"/>
        <v>0</v>
      </c>
      <c r="DX15" s="510">
        <f t="shared" si="19"/>
        <v>0</v>
      </c>
      <c r="DY15" s="510">
        <f t="shared" si="19"/>
        <v>0</v>
      </c>
      <c r="DZ15" s="510">
        <f t="shared" si="19"/>
        <v>0</v>
      </c>
      <c r="EA15" s="510">
        <f t="shared" si="19"/>
        <v>0</v>
      </c>
      <c r="EB15" s="510">
        <f t="shared" si="19"/>
        <v>0</v>
      </c>
      <c r="EC15" s="510">
        <f t="shared" si="19"/>
        <v>0</v>
      </c>
      <c r="ED15" s="510">
        <f t="shared" si="19"/>
        <v>0</v>
      </c>
      <c r="EE15" s="510">
        <f t="shared" si="19"/>
        <v>0</v>
      </c>
      <c r="EF15" s="510">
        <f t="shared" si="19"/>
        <v>0</v>
      </c>
      <c r="EG15" s="510">
        <f t="shared" si="20"/>
        <v>0</v>
      </c>
      <c r="EH15" s="510">
        <f t="shared" si="20"/>
        <v>0</v>
      </c>
      <c r="EI15" s="510">
        <f t="shared" si="20"/>
        <v>0</v>
      </c>
      <c r="EJ15" s="510">
        <f t="shared" si="20"/>
        <v>0</v>
      </c>
      <c r="EK15" s="510">
        <f t="shared" si="20"/>
        <v>0</v>
      </c>
      <c r="EL15" s="510">
        <f t="shared" si="20"/>
        <v>0</v>
      </c>
      <c r="EM15" s="510">
        <f t="shared" si="20"/>
        <v>0</v>
      </c>
      <c r="EN15" s="510">
        <f t="shared" si="20"/>
        <v>0</v>
      </c>
      <c r="EO15" s="510">
        <f t="shared" si="20"/>
        <v>0</v>
      </c>
      <c r="EP15" s="510">
        <f t="shared" si="20"/>
        <v>0</v>
      </c>
      <c r="EQ15" s="510">
        <f t="shared" si="20"/>
        <v>0</v>
      </c>
      <c r="ER15" s="510">
        <f t="shared" si="20"/>
        <v>0</v>
      </c>
      <c r="ES15" s="510">
        <f t="shared" si="20"/>
        <v>0</v>
      </c>
      <c r="ET15" s="510">
        <f t="shared" si="20"/>
        <v>0</v>
      </c>
      <c r="EU15" s="510">
        <f t="shared" si="20"/>
        <v>0</v>
      </c>
      <c r="EV15" s="510">
        <f t="shared" si="20"/>
        <v>0</v>
      </c>
      <c r="EW15" s="510">
        <f t="shared" si="21"/>
        <v>0</v>
      </c>
      <c r="EX15" s="510">
        <f t="shared" si="21"/>
        <v>0</v>
      </c>
      <c r="EY15" s="510">
        <f t="shared" si="21"/>
        <v>0</v>
      </c>
      <c r="EZ15" s="510">
        <f t="shared" si="21"/>
        <v>0</v>
      </c>
      <c r="FA15" s="510">
        <f t="shared" si="21"/>
        <v>0</v>
      </c>
      <c r="FB15" s="510">
        <f t="shared" si="21"/>
        <v>0</v>
      </c>
      <c r="FC15" s="510">
        <f t="shared" si="21"/>
        <v>0</v>
      </c>
      <c r="FD15" s="510">
        <f t="shared" si="21"/>
        <v>0</v>
      </c>
      <c r="FE15" s="510">
        <f t="shared" si="21"/>
        <v>0</v>
      </c>
      <c r="FF15" s="510">
        <f t="shared" si="21"/>
        <v>0</v>
      </c>
      <c r="FG15" s="510">
        <f t="shared" si="21"/>
        <v>0</v>
      </c>
      <c r="FH15" s="510">
        <f t="shared" si="21"/>
        <v>0</v>
      </c>
      <c r="FI15" s="510">
        <f t="shared" si="21"/>
        <v>0</v>
      </c>
      <c r="FJ15" s="510">
        <f t="shared" si="21"/>
        <v>0</v>
      </c>
      <c r="FK15" s="510">
        <f t="shared" si="21"/>
        <v>0</v>
      </c>
      <c r="FL15" s="510">
        <f t="shared" si="21"/>
        <v>0</v>
      </c>
      <c r="FM15" s="510">
        <f t="shared" si="22"/>
        <v>0</v>
      </c>
      <c r="FN15" s="510">
        <f t="shared" si="22"/>
        <v>0</v>
      </c>
      <c r="FO15" s="510">
        <f t="shared" si="22"/>
        <v>0</v>
      </c>
      <c r="FP15" s="510">
        <f t="shared" si="22"/>
        <v>0</v>
      </c>
      <c r="FQ15" s="510">
        <f t="shared" si="22"/>
        <v>0</v>
      </c>
      <c r="FR15" s="510">
        <f t="shared" si="22"/>
        <v>0</v>
      </c>
      <c r="FS15" s="510">
        <f t="shared" si="22"/>
        <v>0</v>
      </c>
      <c r="FT15" s="510">
        <f t="shared" si="22"/>
        <v>0</v>
      </c>
      <c r="FU15" s="510">
        <f t="shared" si="22"/>
        <v>0</v>
      </c>
      <c r="FV15" s="510">
        <f t="shared" si="22"/>
        <v>0</v>
      </c>
      <c r="FW15" s="510">
        <f t="shared" si="22"/>
        <v>0</v>
      </c>
      <c r="FX15" s="510">
        <f t="shared" si="22"/>
        <v>0</v>
      </c>
      <c r="FY15" s="510">
        <f t="shared" si="22"/>
        <v>0</v>
      </c>
      <c r="FZ15" s="510">
        <f t="shared" si="22"/>
        <v>0</v>
      </c>
      <c r="GA15" s="510">
        <f t="shared" si="22"/>
        <v>0</v>
      </c>
      <c r="GB15" s="510">
        <f t="shared" si="22"/>
        <v>0</v>
      </c>
      <c r="GC15" s="510">
        <f t="shared" si="23"/>
        <v>0</v>
      </c>
      <c r="GD15" s="510">
        <f t="shared" si="23"/>
        <v>0</v>
      </c>
      <c r="GE15" s="510">
        <f t="shared" si="23"/>
        <v>0</v>
      </c>
      <c r="GF15" s="510">
        <f t="shared" si="23"/>
        <v>0</v>
      </c>
      <c r="GG15" s="510">
        <f t="shared" si="23"/>
        <v>0</v>
      </c>
      <c r="GH15" s="510">
        <f t="shared" si="23"/>
        <v>0</v>
      </c>
      <c r="GI15" s="510">
        <f t="shared" si="23"/>
        <v>0</v>
      </c>
      <c r="GJ15" s="510">
        <f t="shared" si="23"/>
        <v>0</v>
      </c>
      <c r="GK15" s="510">
        <f t="shared" si="23"/>
        <v>0</v>
      </c>
      <c r="GL15" s="510">
        <f t="shared" si="23"/>
        <v>0</v>
      </c>
      <c r="GM15" s="510">
        <f t="shared" si="23"/>
        <v>0</v>
      </c>
      <c r="GN15" s="510">
        <f t="shared" si="23"/>
        <v>0</v>
      </c>
      <c r="GO15" s="510">
        <f t="shared" si="23"/>
        <v>0</v>
      </c>
      <c r="GP15" s="510">
        <f t="shared" si="23"/>
        <v>0</v>
      </c>
      <c r="GQ15" s="510">
        <f t="shared" si="23"/>
        <v>0</v>
      </c>
      <c r="GR15" s="510">
        <f t="shared" si="23"/>
        <v>0</v>
      </c>
      <c r="GS15" s="510">
        <f t="shared" si="24"/>
        <v>0</v>
      </c>
      <c r="GT15" s="510">
        <f t="shared" si="24"/>
        <v>0</v>
      </c>
      <c r="GU15" s="510">
        <f t="shared" si="24"/>
        <v>0</v>
      </c>
      <c r="GV15" s="510">
        <f t="shared" si="24"/>
        <v>0</v>
      </c>
      <c r="GW15" s="510">
        <f t="shared" si="24"/>
        <v>0</v>
      </c>
      <c r="GX15" s="510">
        <f t="shared" si="24"/>
        <v>0</v>
      </c>
      <c r="GY15" s="510">
        <f t="shared" si="24"/>
        <v>0</v>
      </c>
      <c r="GZ15" s="510">
        <f t="shared" si="24"/>
        <v>0</v>
      </c>
      <c r="HA15" s="510">
        <f t="shared" si="24"/>
        <v>0</v>
      </c>
      <c r="HB15" s="244"/>
      <c r="HC15" s="244"/>
      <c r="HD15" s="126"/>
      <c r="HE15" s="126"/>
    </row>
    <row r="16" spans="1:213" ht="20.100000000000001" customHeight="1">
      <c r="B16" s="479"/>
      <c r="C16" s="122"/>
      <c r="D16" s="123"/>
      <c r="E16" s="124"/>
      <c r="F16" s="123"/>
      <c r="G16" s="465">
        <f t="shared" si="9"/>
        <v>60</v>
      </c>
      <c r="H16" s="466" t="s">
        <v>64</v>
      </c>
      <c r="I16" s="464">
        <v>1</v>
      </c>
      <c r="J16" s="123"/>
      <c r="K16" s="97"/>
      <c r="L16" s="480"/>
      <c r="M16" s="188">
        <f t="shared" si="25"/>
        <v>0</v>
      </c>
      <c r="N16" s="189" t="str">
        <f t="shared" si="26"/>
        <v/>
      </c>
      <c r="O16" s="190" t="str">
        <f t="shared" si="27"/>
        <v/>
      </c>
      <c r="P16" s="190" t="str">
        <f t="shared" si="28"/>
        <v/>
      </c>
      <c r="Q16" s="191">
        <f t="shared" si="29"/>
        <v>0</v>
      </c>
      <c r="R16" s="191" t="str">
        <f t="shared" si="30"/>
        <v/>
      </c>
      <c r="S16" s="188" t="str">
        <f t="shared" si="31"/>
        <v/>
      </c>
      <c r="T16" s="192">
        <f t="shared" si="32"/>
        <v>0</v>
      </c>
      <c r="U16" s="366" t="s">
        <v>478</v>
      </c>
      <c r="V16" s="244"/>
      <c r="W16" s="259"/>
      <c r="X16" s="510"/>
      <c r="Y16" s="259" t="str">
        <f>'MATERIAL DATA'!Q15</f>
        <v>2.4 Stairs &amp; ramps</v>
      </c>
      <c r="Z16" s="517">
        <f>SUMIF($E$6:$E$29,Y16,$N$6:$N$29)+SUMIF($E$6:$E$29,Y16,$O$6:$O$29)+SUMIF($E$6:$E$29,Y16,P$6:$P$29)</f>
        <v>0</v>
      </c>
      <c r="AA16" s="510"/>
      <c r="AB16" s="510"/>
      <c r="AC16" s="510"/>
      <c r="AD16" s="510"/>
      <c r="AE16" s="510"/>
      <c r="AF16" s="510"/>
      <c r="AG16" s="510"/>
      <c r="AH16" s="510"/>
      <c r="AI16" s="510"/>
      <c r="AJ16" s="510" t="s">
        <v>350</v>
      </c>
      <c r="AK16" s="510">
        <f>SUMIFS($R$6:$R$29,$B$6:$B$29,"&lt;&gt;Timber",$C$6:$C$29,"&lt;&gt;Timber_EPD")</f>
        <v>0</v>
      </c>
      <c r="AL16" s="510"/>
      <c r="AM16" s="510"/>
      <c r="AN16" s="516"/>
      <c r="AO16" s="530"/>
      <c r="AP16" s="530"/>
      <c r="AQ16" s="530"/>
      <c r="AR16" s="529"/>
      <c r="AS16" s="529"/>
      <c r="AT16" s="529"/>
      <c r="AU16" s="529"/>
      <c r="AV16" s="529"/>
      <c r="AW16" s="529"/>
      <c r="AX16" s="529"/>
      <c r="AY16" s="529"/>
      <c r="AZ16" s="529"/>
      <c r="BA16" s="529"/>
      <c r="BB16" s="529"/>
      <c r="BC16" s="529"/>
      <c r="BD16" s="529"/>
      <c r="BE16" s="529"/>
      <c r="BF16" s="529"/>
      <c r="BG16" s="285" t="str">
        <f t="shared" si="10"/>
        <v>ER</v>
      </c>
      <c r="BH16" s="285" t="str">
        <f t="shared" si="11"/>
        <v xml:space="preserve"> -  - </v>
      </c>
      <c r="BI16" s="285" t="str">
        <f t="shared" si="12"/>
        <v>No_Reinforcement</v>
      </c>
      <c r="BJ16" s="246" t="e">
        <f>VLOOKUP(BH16,'Lifecycle Material Data'!$A$5:$G$67,4,FALSE)</f>
        <v>#N/A</v>
      </c>
      <c r="BK16" s="246">
        <f>IFERROR(VLOOKUP(L16,'Custom Data'!$N$16:$P$36,3,FALSE),0)</f>
        <v>0</v>
      </c>
      <c r="BL16" s="246">
        <f t="shared" si="13"/>
        <v>0</v>
      </c>
      <c r="BM16" s="526" t="str">
        <f t="shared" si="33"/>
        <v>ER</v>
      </c>
      <c r="BN16" s="510" t="str">
        <f>IFERROR(VLOOKUP($BH16,'Lifecycle Material Data'!$A$5:$L$67,9,FALSE)*($BM16/1000)+VLOOKUP('Project Info'!$C$15,'Lifecycle Material Data'!$A$5:$L$67,9,FALSE)*($BL16/1000),"")</f>
        <v/>
      </c>
      <c r="BO16" s="510" t="str">
        <f>IFERROR(VLOOKUP($BH16,'Lifecycle Material Data'!$A$5:$L$67,10,FALSE)*($BM16/1000)+VLOOKUP('Project Info'!$C$15,'Lifecycle Material Data'!$A$5:$L$67,10,FALSE)*($BL16/1000),"")</f>
        <v/>
      </c>
      <c r="BP16" s="510" t="str">
        <f t="shared" si="34"/>
        <v/>
      </c>
      <c r="BQ16" s="510" t="str">
        <f>IF($J16='MATERIAL DATA'!$O$5,$K16, IF($J16='MATERIAL DATA'!$O$6,$K16/(1000*'Scheme 3'!$BJ16),""))</f>
        <v/>
      </c>
      <c r="BR16" s="510" t="str">
        <f>IFERROR(((VLOOKUP($BH16,'Lifecycle Material Data'!$A$5:$L$67,6,FALSE))*$BM16/1000+VLOOKUP('Project Info'!$C$15,'Lifecycle Material Data'!$A$5:$L$67,6,FALSE)*$BL16/1000),"")</f>
        <v/>
      </c>
      <c r="BS16" s="510" t="str">
        <f>IFERROR((VLOOKUP($BH16,'Lifecycle Material Data'!$A$5:$L$67,7,FALSE)*$BM16/1000++VLOOKUP('Project Info'!$C$15,'Lifecycle Material Data'!$A$5:$L$67,7,FALSE)*$BL16/1000),"")</f>
        <v/>
      </c>
      <c r="BT16" s="510" t="str">
        <f>IFERROR(VLOOKUP($BH16,'Lifecycle Material Data'!$A$5:$L$67,8,FALSE)*SUM(BR16,BS16,BU16,BV16),"")</f>
        <v/>
      </c>
      <c r="BU16" s="285" t="str">
        <f>IFERROR((VLOOKUP($BH16,'Lifecycle Material Data'!$A$5:$L$67,11,FALSE)*$BM16/1000++VLOOKUP('Project Info'!$C$15,'Lifecycle Material Data'!$A$5:$L$67,11,FALSE)*$BL16/1000),"")</f>
        <v/>
      </c>
      <c r="BV16" s="510">
        <f>IFERROR(IF(OR($B16="Timber",$C16="Timber_EPD"),VLOOKUP($BH16,'LIFECYCLE MATERIAL DATA Master'!$A$10:$N$68,5,FALSE)*$BM16,0),"")/1000</f>
        <v>0</v>
      </c>
      <c r="BW16" s="510" t="str">
        <f>IFERROR((VLOOKUP($BH16,'Lifecycle Material Data'!$A$5:$M$67,12,FALSE)*$BM16/1000++VLOOKUP('Project Info'!$C$15,'Lifecycle Material Data'!$A$5:$L$67,12,FALSE)*$BL16/1000),"")</f>
        <v/>
      </c>
      <c r="BX16" s="510"/>
      <c r="BY16" s="285"/>
      <c r="BZ16" s="285"/>
      <c r="CA16" s="285"/>
      <c r="CB16" s="510">
        <f>IFERROR(1+VLOOKUP($BH16,'Lifecycle Material Data'!$A$5:$L$67,8,FALSE),0)</f>
        <v>0</v>
      </c>
      <c r="CC16" s="244">
        <f t="shared" si="14"/>
        <v>0</v>
      </c>
      <c r="CD16" s="505">
        <f t="shared" si="35"/>
        <v>0</v>
      </c>
      <c r="CE16" s="244">
        <f t="shared" si="15"/>
        <v>1</v>
      </c>
      <c r="CF16" s="245"/>
      <c r="CG16" s="510"/>
      <c r="CH16" s="510">
        <v>0</v>
      </c>
      <c r="CI16" s="510">
        <f t="shared" si="16"/>
        <v>0</v>
      </c>
      <c r="CJ16" s="510">
        <f t="shared" si="16"/>
        <v>0</v>
      </c>
      <c r="CK16" s="510">
        <f t="shared" si="17"/>
        <v>0</v>
      </c>
      <c r="CL16" s="510">
        <f t="shared" si="17"/>
        <v>0</v>
      </c>
      <c r="CM16" s="510">
        <f t="shared" si="17"/>
        <v>0</v>
      </c>
      <c r="CN16" s="510">
        <f t="shared" si="17"/>
        <v>0</v>
      </c>
      <c r="CO16" s="510">
        <f t="shared" si="17"/>
        <v>0</v>
      </c>
      <c r="CP16" s="510">
        <f t="shared" si="17"/>
        <v>0</v>
      </c>
      <c r="CQ16" s="510">
        <f t="shared" si="17"/>
        <v>0</v>
      </c>
      <c r="CR16" s="510">
        <f t="shared" si="17"/>
        <v>0</v>
      </c>
      <c r="CS16" s="510">
        <f t="shared" si="17"/>
        <v>0</v>
      </c>
      <c r="CT16" s="510">
        <f t="shared" si="17"/>
        <v>0</v>
      </c>
      <c r="CU16" s="510">
        <f t="shared" si="17"/>
        <v>0</v>
      </c>
      <c r="CV16" s="510">
        <f t="shared" si="17"/>
        <v>0</v>
      </c>
      <c r="CW16" s="510">
        <f t="shared" si="17"/>
        <v>0</v>
      </c>
      <c r="CX16" s="510">
        <f t="shared" si="17"/>
        <v>0</v>
      </c>
      <c r="CY16" s="510">
        <f t="shared" si="17"/>
        <v>0</v>
      </c>
      <c r="CZ16" s="510">
        <f t="shared" si="17"/>
        <v>0</v>
      </c>
      <c r="DA16" s="510">
        <f t="shared" si="18"/>
        <v>0</v>
      </c>
      <c r="DB16" s="510">
        <f t="shared" si="18"/>
        <v>0</v>
      </c>
      <c r="DC16" s="510">
        <f t="shared" si="18"/>
        <v>0</v>
      </c>
      <c r="DD16" s="510">
        <f t="shared" si="18"/>
        <v>0</v>
      </c>
      <c r="DE16" s="510">
        <f t="shared" si="18"/>
        <v>0</v>
      </c>
      <c r="DF16" s="510">
        <f t="shared" si="18"/>
        <v>0</v>
      </c>
      <c r="DG16" s="510">
        <f t="shared" si="18"/>
        <v>0</v>
      </c>
      <c r="DH16" s="510">
        <f t="shared" si="18"/>
        <v>0</v>
      </c>
      <c r="DI16" s="510">
        <f t="shared" si="18"/>
        <v>0</v>
      </c>
      <c r="DJ16" s="510">
        <f t="shared" si="18"/>
        <v>0</v>
      </c>
      <c r="DK16" s="510">
        <f t="shared" si="18"/>
        <v>0</v>
      </c>
      <c r="DL16" s="510">
        <f t="shared" si="18"/>
        <v>0</v>
      </c>
      <c r="DM16" s="510">
        <f t="shared" si="18"/>
        <v>0</v>
      </c>
      <c r="DN16" s="510">
        <f t="shared" si="18"/>
        <v>0</v>
      </c>
      <c r="DO16" s="510">
        <f t="shared" si="18"/>
        <v>0</v>
      </c>
      <c r="DP16" s="510">
        <f t="shared" si="18"/>
        <v>0</v>
      </c>
      <c r="DQ16" s="510">
        <f t="shared" si="19"/>
        <v>0</v>
      </c>
      <c r="DR16" s="510">
        <f t="shared" si="19"/>
        <v>0</v>
      </c>
      <c r="DS16" s="510">
        <f t="shared" si="19"/>
        <v>0</v>
      </c>
      <c r="DT16" s="510">
        <f t="shared" si="19"/>
        <v>0</v>
      </c>
      <c r="DU16" s="510">
        <f t="shared" si="19"/>
        <v>0</v>
      </c>
      <c r="DV16" s="510">
        <f t="shared" si="19"/>
        <v>0</v>
      </c>
      <c r="DW16" s="510">
        <f t="shared" si="19"/>
        <v>0</v>
      </c>
      <c r="DX16" s="510">
        <f t="shared" si="19"/>
        <v>0</v>
      </c>
      <c r="DY16" s="510">
        <f t="shared" si="19"/>
        <v>0</v>
      </c>
      <c r="DZ16" s="510">
        <f t="shared" si="19"/>
        <v>0</v>
      </c>
      <c r="EA16" s="510">
        <f t="shared" si="19"/>
        <v>0</v>
      </c>
      <c r="EB16" s="510">
        <f t="shared" si="19"/>
        <v>0</v>
      </c>
      <c r="EC16" s="510">
        <f t="shared" si="19"/>
        <v>0</v>
      </c>
      <c r="ED16" s="510">
        <f t="shared" si="19"/>
        <v>0</v>
      </c>
      <c r="EE16" s="510">
        <f t="shared" si="19"/>
        <v>0</v>
      </c>
      <c r="EF16" s="510">
        <f t="shared" si="19"/>
        <v>0</v>
      </c>
      <c r="EG16" s="510">
        <f t="shared" si="20"/>
        <v>0</v>
      </c>
      <c r="EH16" s="510">
        <f t="shared" si="20"/>
        <v>0</v>
      </c>
      <c r="EI16" s="510">
        <f t="shared" si="20"/>
        <v>0</v>
      </c>
      <c r="EJ16" s="510">
        <f t="shared" si="20"/>
        <v>0</v>
      </c>
      <c r="EK16" s="510">
        <f t="shared" si="20"/>
        <v>0</v>
      </c>
      <c r="EL16" s="510">
        <f t="shared" si="20"/>
        <v>0</v>
      </c>
      <c r="EM16" s="510">
        <f t="shared" si="20"/>
        <v>0</v>
      </c>
      <c r="EN16" s="510">
        <f t="shared" si="20"/>
        <v>0</v>
      </c>
      <c r="EO16" s="510">
        <f t="shared" si="20"/>
        <v>0</v>
      </c>
      <c r="EP16" s="510">
        <f t="shared" si="20"/>
        <v>0</v>
      </c>
      <c r="EQ16" s="510">
        <f t="shared" si="20"/>
        <v>0</v>
      </c>
      <c r="ER16" s="510">
        <f t="shared" si="20"/>
        <v>0</v>
      </c>
      <c r="ES16" s="510">
        <f t="shared" si="20"/>
        <v>0</v>
      </c>
      <c r="ET16" s="510">
        <f t="shared" si="20"/>
        <v>0</v>
      </c>
      <c r="EU16" s="510">
        <f t="shared" si="20"/>
        <v>0</v>
      </c>
      <c r="EV16" s="510">
        <f t="shared" si="20"/>
        <v>0</v>
      </c>
      <c r="EW16" s="510">
        <f t="shared" si="21"/>
        <v>0</v>
      </c>
      <c r="EX16" s="510">
        <f t="shared" si="21"/>
        <v>0</v>
      </c>
      <c r="EY16" s="510">
        <f t="shared" si="21"/>
        <v>0</v>
      </c>
      <c r="EZ16" s="510">
        <f t="shared" si="21"/>
        <v>0</v>
      </c>
      <c r="FA16" s="510">
        <f t="shared" si="21"/>
        <v>0</v>
      </c>
      <c r="FB16" s="510">
        <f t="shared" si="21"/>
        <v>0</v>
      </c>
      <c r="FC16" s="510">
        <f t="shared" si="21"/>
        <v>0</v>
      </c>
      <c r="FD16" s="510">
        <f t="shared" si="21"/>
        <v>0</v>
      </c>
      <c r="FE16" s="510">
        <f t="shared" si="21"/>
        <v>0</v>
      </c>
      <c r="FF16" s="510">
        <f t="shared" si="21"/>
        <v>0</v>
      </c>
      <c r="FG16" s="510">
        <f t="shared" si="21"/>
        <v>0</v>
      </c>
      <c r="FH16" s="510">
        <f t="shared" si="21"/>
        <v>0</v>
      </c>
      <c r="FI16" s="510">
        <f t="shared" si="21"/>
        <v>0</v>
      </c>
      <c r="FJ16" s="510">
        <f t="shared" si="21"/>
        <v>0</v>
      </c>
      <c r="FK16" s="510">
        <f t="shared" si="21"/>
        <v>0</v>
      </c>
      <c r="FL16" s="510">
        <f t="shared" si="21"/>
        <v>0</v>
      </c>
      <c r="FM16" s="510">
        <f t="shared" si="22"/>
        <v>0</v>
      </c>
      <c r="FN16" s="510">
        <f t="shared" si="22"/>
        <v>0</v>
      </c>
      <c r="FO16" s="510">
        <f t="shared" si="22"/>
        <v>0</v>
      </c>
      <c r="FP16" s="510">
        <f t="shared" si="22"/>
        <v>0</v>
      </c>
      <c r="FQ16" s="510">
        <f t="shared" si="22"/>
        <v>0</v>
      </c>
      <c r="FR16" s="510">
        <f t="shared" si="22"/>
        <v>0</v>
      </c>
      <c r="FS16" s="510">
        <f t="shared" si="22"/>
        <v>0</v>
      </c>
      <c r="FT16" s="510">
        <f t="shared" si="22"/>
        <v>0</v>
      </c>
      <c r="FU16" s="510">
        <f t="shared" si="22"/>
        <v>0</v>
      </c>
      <c r="FV16" s="510">
        <f t="shared" si="22"/>
        <v>0</v>
      </c>
      <c r="FW16" s="510">
        <f t="shared" si="22"/>
        <v>0</v>
      </c>
      <c r="FX16" s="510">
        <f t="shared" si="22"/>
        <v>0</v>
      </c>
      <c r="FY16" s="510">
        <f t="shared" si="22"/>
        <v>0</v>
      </c>
      <c r="FZ16" s="510">
        <f t="shared" si="22"/>
        <v>0</v>
      </c>
      <c r="GA16" s="510">
        <f t="shared" si="22"/>
        <v>0</v>
      </c>
      <c r="GB16" s="510">
        <f t="shared" si="22"/>
        <v>0</v>
      </c>
      <c r="GC16" s="510">
        <f t="shared" si="23"/>
        <v>0</v>
      </c>
      <c r="GD16" s="510">
        <f t="shared" si="23"/>
        <v>0</v>
      </c>
      <c r="GE16" s="510">
        <f t="shared" si="23"/>
        <v>0</v>
      </c>
      <c r="GF16" s="510">
        <f t="shared" si="23"/>
        <v>0</v>
      </c>
      <c r="GG16" s="510">
        <f t="shared" si="23"/>
        <v>0</v>
      </c>
      <c r="GH16" s="510">
        <f t="shared" si="23"/>
        <v>0</v>
      </c>
      <c r="GI16" s="510">
        <f t="shared" si="23"/>
        <v>0</v>
      </c>
      <c r="GJ16" s="510">
        <f t="shared" si="23"/>
        <v>0</v>
      </c>
      <c r="GK16" s="510">
        <f t="shared" si="23"/>
        <v>0</v>
      </c>
      <c r="GL16" s="510">
        <f t="shared" si="23"/>
        <v>0</v>
      </c>
      <c r="GM16" s="510">
        <f t="shared" si="23"/>
        <v>0</v>
      </c>
      <c r="GN16" s="510">
        <f t="shared" si="23"/>
        <v>0</v>
      </c>
      <c r="GO16" s="510">
        <f t="shared" si="23"/>
        <v>0</v>
      </c>
      <c r="GP16" s="510">
        <f t="shared" si="23"/>
        <v>0</v>
      </c>
      <c r="GQ16" s="510">
        <f t="shared" si="23"/>
        <v>0</v>
      </c>
      <c r="GR16" s="510">
        <f t="shared" si="23"/>
        <v>0</v>
      </c>
      <c r="GS16" s="510">
        <f t="shared" si="24"/>
        <v>0</v>
      </c>
      <c r="GT16" s="510">
        <f t="shared" si="24"/>
        <v>0</v>
      </c>
      <c r="GU16" s="510">
        <f t="shared" si="24"/>
        <v>0</v>
      </c>
      <c r="GV16" s="510">
        <f t="shared" si="24"/>
        <v>0</v>
      </c>
      <c r="GW16" s="510">
        <f t="shared" si="24"/>
        <v>0</v>
      </c>
      <c r="GX16" s="510">
        <f t="shared" si="24"/>
        <v>0</v>
      </c>
      <c r="GY16" s="510">
        <f t="shared" si="24"/>
        <v>0</v>
      </c>
      <c r="GZ16" s="510">
        <f t="shared" si="24"/>
        <v>0</v>
      </c>
      <c r="HA16" s="510">
        <f t="shared" si="24"/>
        <v>0</v>
      </c>
      <c r="HB16" s="244"/>
      <c r="HC16" s="244"/>
      <c r="HD16" s="126"/>
      <c r="HE16" s="126"/>
    </row>
    <row r="17" spans="2:213" ht="20.100000000000001" customHeight="1">
      <c r="B17" s="479"/>
      <c r="C17" s="122"/>
      <c r="D17" s="123"/>
      <c r="E17" s="124"/>
      <c r="F17" s="123"/>
      <c r="G17" s="465">
        <f t="shared" si="9"/>
        <v>60</v>
      </c>
      <c r="H17" s="466" t="s">
        <v>64</v>
      </c>
      <c r="I17" s="464">
        <v>1</v>
      </c>
      <c r="J17" s="123"/>
      <c r="K17" s="97"/>
      <c r="L17" s="480"/>
      <c r="M17" s="188">
        <f t="shared" si="25"/>
        <v>0</v>
      </c>
      <c r="N17" s="189" t="str">
        <f t="shared" si="26"/>
        <v/>
      </c>
      <c r="O17" s="190" t="str">
        <f t="shared" si="27"/>
        <v/>
      </c>
      <c r="P17" s="190" t="str">
        <f t="shared" si="28"/>
        <v/>
      </c>
      <c r="Q17" s="191">
        <f t="shared" si="29"/>
        <v>0</v>
      </c>
      <c r="R17" s="191" t="str">
        <f t="shared" si="30"/>
        <v/>
      </c>
      <c r="S17" s="188" t="str">
        <f t="shared" si="31"/>
        <v/>
      </c>
      <c r="T17" s="192">
        <f t="shared" si="32"/>
        <v>0</v>
      </c>
      <c r="U17" s="366" t="s">
        <v>478</v>
      </c>
      <c r="V17" s="244"/>
      <c r="W17" s="259"/>
      <c r="X17" s="510"/>
      <c r="Y17" s="259" t="str">
        <f>'MATERIAL DATA'!Q16</f>
        <v>2.5 Structural ext. walls</v>
      </c>
      <c r="Z17" s="517">
        <f>SUMIF($E$6:$E$29,Y17,$N$6:$N$29)+SUMIF($E$6:$E$29,Y17,$O$6:$O$29)+SUMIF($E$6:$E$29,Y17,P$6:$P$29)</f>
        <v>0</v>
      </c>
      <c r="AA17" s="510"/>
      <c r="AB17" s="510"/>
      <c r="AC17" s="510"/>
      <c r="AD17" s="510"/>
      <c r="AE17" s="510"/>
      <c r="AF17" s="510"/>
      <c r="AG17" s="510"/>
      <c r="AH17" s="510"/>
      <c r="AI17" s="510"/>
      <c r="AJ17" s="510" t="s">
        <v>351</v>
      </c>
      <c r="AK17" s="527">
        <f>$O$32</f>
        <v>0</v>
      </c>
      <c r="AL17" s="510"/>
      <c r="AM17" s="510"/>
      <c r="AN17" s="510"/>
      <c r="AO17" s="525"/>
      <c r="AP17" s="525"/>
      <c r="AQ17" s="525"/>
      <c r="AR17" s="525"/>
      <c r="AS17" s="525"/>
      <c r="AT17" s="525"/>
      <c r="AU17" s="525"/>
      <c r="AV17" s="525"/>
      <c r="AW17" s="525"/>
      <c r="AX17" s="525"/>
      <c r="AY17" s="525"/>
      <c r="AZ17" s="525"/>
      <c r="BA17" s="525"/>
      <c r="BB17" s="525"/>
      <c r="BC17" s="525"/>
      <c r="BD17" s="525"/>
      <c r="BE17" s="525"/>
      <c r="BF17" s="525"/>
      <c r="BG17" s="285" t="str">
        <f t="shared" si="10"/>
        <v>ER</v>
      </c>
      <c r="BH17" s="285" t="str">
        <f t="shared" si="11"/>
        <v xml:space="preserve"> -  - </v>
      </c>
      <c r="BI17" s="285" t="str">
        <f t="shared" si="12"/>
        <v>No_Reinforcement</v>
      </c>
      <c r="BJ17" s="246" t="e">
        <f>VLOOKUP(BH17,'Lifecycle Material Data'!$A$5:$G$67,4,FALSE)</f>
        <v>#N/A</v>
      </c>
      <c r="BK17" s="246">
        <f>IFERROR(VLOOKUP(L17,'Custom Data'!$N$16:$P$36,3,FALSE),0)</f>
        <v>0</v>
      </c>
      <c r="BL17" s="246">
        <f t="shared" si="13"/>
        <v>0</v>
      </c>
      <c r="BM17" s="526" t="str">
        <f t="shared" si="33"/>
        <v>ER</v>
      </c>
      <c r="BN17" s="510" t="str">
        <f>IFERROR(VLOOKUP($BH17,'Lifecycle Material Data'!$A$5:$L$67,9,FALSE)*($BM17/1000)+VLOOKUP('Project Info'!$C$15,'Lifecycle Material Data'!$A$5:$L$67,9,FALSE)*($BL17/1000),"")</f>
        <v/>
      </c>
      <c r="BO17" s="510" t="str">
        <f>IFERROR(VLOOKUP($BH17,'Lifecycle Material Data'!$A$5:$L$67,10,FALSE)*($BM17/1000)+VLOOKUP('Project Info'!$C$15,'Lifecycle Material Data'!$A$5:$L$67,10,FALSE)*($BL17/1000),"")</f>
        <v/>
      </c>
      <c r="BP17" s="510" t="str">
        <f t="shared" si="34"/>
        <v/>
      </c>
      <c r="BQ17" s="510" t="str">
        <f>IF($J17='MATERIAL DATA'!$O$5,$K17, IF($J17='MATERIAL DATA'!$O$6,$K17/(1000*'Scheme 3'!$BJ17),""))</f>
        <v/>
      </c>
      <c r="BR17" s="510" t="str">
        <f>IFERROR(((VLOOKUP($BH17,'Lifecycle Material Data'!$A$5:$L$67,6,FALSE))*$BM17/1000+VLOOKUP('Project Info'!$C$15,'Lifecycle Material Data'!$A$5:$L$67,6,FALSE)*$BL17/1000),"")</f>
        <v/>
      </c>
      <c r="BS17" s="510" t="str">
        <f>IFERROR((VLOOKUP($BH17,'Lifecycle Material Data'!$A$5:$L$67,7,FALSE)*$BM17/1000++VLOOKUP('Project Info'!$C$15,'Lifecycle Material Data'!$A$5:$L$67,7,FALSE)*$BL17/1000),"")</f>
        <v/>
      </c>
      <c r="BT17" s="510" t="str">
        <f>IFERROR(VLOOKUP($BH17,'Lifecycle Material Data'!$A$5:$L$67,8,FALSE)*SUM(BR17,BS17,BU17,BV17),"")</f>
        <v/>
      </c>
      <c r="BU17" s="285" t="str">
        <f>IFERROR((VLOOKUP($BH17,'Lifecycle Material Data'!$A$5:$L$67,11,FALSE)*$BM17/1000++VLOOKUP('Project Info'!$C$15,'Lifecycle Material Data'!$A$5:$L$67,11,FALSE)*$BL17/1000),"")</f>
        <v/>
      </c>
      <c r="BV17" s="510">
        <f>IFERROR(IF(OR($B17="Timber",$C17="Timber_EPD"),VLOOKUP($BH17,'LIFECYCLE MATERIAL DATA Master'!$A$10:$N$68,5,FALSE)*$BM17,0),"")/1000</f>
        <v>0</v>
      </c>
      <c r="BW17" s="510" t="str">
        <f>IFERROR((VLOOKUP($BH17,'Lifecycle Material Data'!$A$5:$M$67,12,FALSE)*$BM17/1000++VLOOKUP('Project Info'!$C$15,'Lifecycle Material Data'!$A$5:$L$67,12,FALSE)*$BL17/1000),"")</f>
        <v/>
      </c>
      <c r="BX17" s="510"/>
      <c r="BY17" s="285"/>
      <c r="BZ17" s="285"/>
      <c r="CA17" s="285"/>
      <c r="CB17" s="510">
        <f>IFERROR(1+VLOOKUP($BH17,'Lifecycle Material Data'!$A$5:$L$67,8,FALSE),0)</f>
        <v>0</v>
      </c>
      <c r="CC17" s="244">
        <f t="shared" si="14"/>
        <v>0</v>
      </c>
      <c r="CD17" s="505">
        <f t="shared" si="35"/>
        <v>0</v>
      </c>
      <c r="CE17" s="244">
        <f t="shared" si="15"/>
        <v>1</v>
      </c>
      <c r="CF17" s="245"/>
      <c r="CG17" s="510"/>
      <c r="CH17" s="510">
        <v>0</v>
      </c>
      <c r="CI17" s="510">
        <f t="shared" si="16"/>
        <v>0</v>
      </c>
      <c r="CJ17" s="510">
        <f t="shared" si="16"/>
        <v>0</v>
      </c>
      <c r="CK17" s="510">
        <f t="shared" si="17"/>
        <v>0</v>
      </c>
      <c r="CL17" s="510">
        <f t="shared" si="17"/>
        <v>0</v>
      </c>
      <c r="CM17" s="510">
        <f t="shared" si="17"/>
        <v>0</v>
      </c>
      <c r="CN17" s="510">
        <f t="shared" si="17"/>
        <v>0</v>
      </c>
      <c r="CO17" s="510">
        <f t="shared" si="17"/>
        <v>0</v>
      </c>
      <c r="CP17" s="510">
        <f t="shared" si="17"/>
        <v>0</v>
      </c>
      <c r="CQ17" s="510">
        <f t="shared" si="17"/>
        <v>0</v>
      </c>
      <c r="CR17" s="510">
        <f t="shared" si="17"/>
        <v>0</v>
      </c>
      <c r="CS17" s="510">
        <f t="shared" si="17"/>
        <v>0</v>
      </c>
      <c r="CT17" s="510">
        <f t="shared" si="17"/>
        <v>0</v>
      </c>
      <c r="CU17" s="510">
        <f t="shared" si="17"/>
        <v>0</v>
      </c>
      <c r="CV17" s="510">
        <f t="shared" si="17"/>
        <v>0</v>
      </c>
      <c r="CW17" s="510">
        <f t="shared" si="17"/>
        <v>0</v>
      </c>
      <c r="CX17" s="510">
        <f t="shared" si="17"/>
        <v>0</v>
      </c>
      <c r="CY17" s="510">
        <f t="shared" si="17"/>
        <v>0</v>
      </c>
      <c r="CZ17" s="510">
        <f t="shared" si="17"/>
        <v>0</v>
      </c>
      <c r="DA17" s="510">
        <f t="shared" si="18"/>
        <v>0</v>
      </c>
      <c r="DB17" s="510">
        <f t="shared" si="18"/>
        <v>0</v>
      </c>
      <c r="DC17" s="510">
        <f t="shared" si="18"/>
        <v>0</v>
      </c>
      <c r="DD17" s="510">
        <f t="shared" si="18"/>
        <v>0</v>
      </c>
      <c r="DE17" s="510">
        <f t="shared" si="18"/>
        <v>0</v>
      </c>
      <c r="DF17" s="510">
        <f t="shared" si="18"/>
        <v>0</v>
      </c>
      <c r="DG17" s="510">
        <f t="shared" si="18"/>
        <v>0</v>
      </c>
      <c r="DH17" s="510">
        <f t="shared" si="18"/>
        <v>0</v>
      </c>
      <c r="DI17" s="510">
        <f t="shared" si="18"/>
        <v>0</v>
      </c>
      <c r="DJ17" s="510">
        <f t="shared" si="18"/>
        <v>0</v>
      </c>
      <c r="DK17" s="510">
        <f t="shared" si="18"/>
        <v>0</v>
      </c>
      <c r="DL17" s="510">
        <f t="shared" si="18"/>
        <v>0</v>
      </c>
      <c r="DM17" s="510">
        <f t="shared" si="18"/>
        <v>0</v>
      </c>
      <c r="DN17" s="510">
        <f t="shared" si="18"/>
        <v>0</v>
      </c>
      <c r="DO17" s="510">
        <f t="shared" si="18"/>
        <v>0</v>
      </c>
      <c r="DP17" s="510">
        <f t="shared" si="18"/>
        <v>0</v>
      </c>
      <c r="DQ17" s="510">
        <f t="shared" si="19"/>
        <v>0</v>
      </c>
      <c r="DR17" s="510">
        <f t="shared" si="19"/>
        <v>0</v>
      </c>
      <c r="DS17" s="510">
        <f t="shared" si="19"/>
        <v>0</v>
      </c>
      <c r="DT17" s="510">
        <f t="shared" si="19"/>
        <v>0</v>
      </c>
      <c r="DU17" s="510">
        <f t="shared" si="19"/>
        <v>0</v>
      </c>
      <c r="DV17" s="510">
        <f t="shared" si="19"/>
        <v>0</v>
      </c>
      <c r="DW17" s="510">
        <f t="shared" si="19"/>
        <v>0</v>
      </c>
      <c r="DX17" s="510">
        <f t="shared" si="19"/>
        <v>0</v>
      </c>
      <c r="DY17" s="510">
        <f t="shared" si="19"/>
        <v>0</v>
      </c>
      <c r="DZ17" s="510">
        <f t="shared" si="19"/>
        <v>0</v>
      </c>
      <c r="EA17" s="510">
        <f t="shared" si="19"/>
        <v>0</v>
      </c>
      <c r="EB17" s="510">
        <f t="shared" si="19"/>
        <v>0</v>
      </c>
      <c r="EC17" s="510">
        <f t="shared" si="19"/>
        <v>0</v>
      </c>
      <c r="ED17" s="510">
        <f t="shared" si="19"/>
        <v>0</v>
      </c>
      <c r="EE17" s="510">
        <f t="shared" si="19"/>
        <v>0</v>
      </c>
      <c r="EF17" s="510">
        <f t="shared" si="19"/>
        <v>0</v>
      </c>
      <c r="EG17" s="510">
        <f t="shared" si="20"/>
        <v>0</v>
      </c>
      <c r="EH17" s="510">
        <f t="shared" si="20"/>
        <v>0</v>
      </c>
      <c r="EI17" s="510">
        <f t="shared" si="20"/>
        <v>0</v>
      </c>
      <c r="EJ17" s="510">
        <f t="shared" si="20"/>
        <v>0</v>
      </c>
      <c r="EK17" s="510">
        <f t="shared" si="20"/>
        <v>0</v>
      </c>
      <c r="EL17" s="510">
        <f t="shared" si="20"/>
        <v>0</v>
      </c>
      <c r="EM17" s="510">
        <f t="shared" si="20"/>
        <v>0</v>
      </c>
      <c r="EN17" s="510">
        <f t="shared" si="20"/>
        <v>0</v>
      </c>
      <c r="EO17" s="510">
        <f t="shared" si="20"/>
        <v>0</v>
      </c>
      <c r="EP17" s="510">
        <f t="shared" si="20"/>
        <v>0</v>
      </c>
      <c r="EQ17" s="510">
        <f t="shared" si="20"/>
        <v>0</v>
      </c>
      <c r="ER17" s="510">
        <f t="shared" si="20"/>
        <v>0</v>
      </c>
      <c r="ES17" s="510">
        <f t="shared" si="20"/>
        <v>0</v>
      </c>
      <c r="ET17" s="510">
        <f t="shared" si="20"/>
        <v>0</v>
      </c>
      <c r="EU17" s="510">
        <f t="shared" si="20"/>
        <v>0</v>
      </c>
      <c r="EV17" s="510">
        <f t="shared" si="20"/>
        <v>0</v>
      </c>
      <c r="EW17" s="510">
        <f t="shared" si="21"/>
        <v>0</v>
      </c>
      <c r="EX17" s="510">
        <f t="shared" si="21"/>
        <v>0</v>
      </c>
      <c r="EY17" s="510">
        <f t="shared" si="21"/>
        <v>0</v>
      </c>
      <c r="EZ17" s="510">
        <f t="shared" si="21"/>
        <v>0</v>
      </c>
      <c r="FA17" s="510">
        <f t="shared" si="21"/>
        <v>0</v>
      </c>
      <c r="FB17" s="510">
        <f t="shared" si="21"/>
        <v>0</v>
      </c>
      <c r="FC17" s="510">
        <f t="shared" si="21"/>
        <v>0</v>
      </c>
      <c r="FD17" s="510">
        <f t="shared" si="21"/>
        <v>0</v>
      </c>
      <c r="FE17" s="510">
        <f t="shared" si="21"/>
        <v>0</v>
      </c>
      <c r="FF17" s="510">
        <f t="shared" si="21"/>
        <v>0</v>
      </c>
      <c r="FG17" s="510">
        <f t="shared" si="21"/>
        <v>0</v>
      </c>
      <c r="FH17" s="510">
        <f t="shared" si="21"/>
        <v>0</v>
      </c>
      <c r="FI17" s="510">
        <f t="shared" si="21"/>
        <v>0</v>
      </c>
      <c r="FJ17" s="510">
        <f t="shared" si="21"/>
        <v>0</v>
      </c>
      <c r="FK17" s="510">
        <f t="shared" si="21"/>
        <v>0</v>
      </c>
      <c r="FL17" s="510">
        <f t="shared" si="21"/>
        <v>0</v>
      </c>
      <c r="FM17" s="510">
        <f t="shared" si="22"/>
        <v>0</v>
      </c>
      <c r="FN17" s="510">
        <f t="shared" si="22"/>
        <v>0</v>
      </c>
      <c r="FO17" s="510">
        <f t="shared" si="22"/>
        <v>0</v>
      </c>
      <c r="FP17" s="510">
        <f t="shared" si="22"/>
        <v>0</v>
      </c>
      <c r="FQ17" s="510">
        <f t="shared" si="22"/>
        <v>0</v>
      </c>
      <c r="FR17" s="510">
        <f t="shared" si="22"/>
        <v>0</v>
      </c>
      <c r="FS17" s="510">
        <f t="shared" si="22"/>
        <v>0</v>
      </c>
      <c r="FT17" s="510">
        <f t="shared" si="22"/>
        <v>0</v>
      </c>
      <c r="FU17" s="510">
        <f t="shared" si="22"/>
        <v>0</v>
      </c>
      <c r="FV17" s="510">
        <f t="shared" si="22"/>
        <v>0</v>
      </c>
      <c r="FW17" s="510">
        <f t="shared" si="22"/>
        <v>0</v>
      </c>
      <c r="FX17" s="510">
        <f t="shared" si="22"/>
        <v>0</v>
      </c>
      <c r="FY17" s="510">
        <f t="shared" si="22"/>
        <v>0</v>
      </c>
      <c r="FZ17" s="510">
        <f t="shared" si="22"/>
        <v>0</v>
      </c>
      <c r="GA17" s="510">
        <f t="shared" si="22"/>
        <v>0</v>
      </c>
      <c r="GB17" s="510">
        <f t="shared" si="22"/>
        <v>0</v>
      </c>
      <c r="GC17" s="510">
        <f t="shared" si="23"/>
        <v>0</v>
      </c>
      <c r="GD17" s="510">
        <f t="shared" si="23"/>
        <v>0</v>
      </c>
      <c r="GE17" s="510">
        <f t="shared" si="23"/>
        <v>0</v>
      </c>
      <c r="GF17" s="510">
        <f t="shared" si="23"/>
        <v>0</v>
      </c>
      <c r="GG17" s="510">
        <f t="shared" si="23"/>
        <v>0</v>
      </c>
      <c r="GH17" s="510">
        <f t="shared" si="23"/>
        <v>0</v>
      </c>
      <c r="GI17" s="510">
        <f t="shared" si="23"/>
        <v>0</v>
      </c>
      <c r="GJ17" s="510">
        <f t="shared" si="23"/>
        <v>0</v>
      </c>
      <c r="GK17" s="510">
        <f t="shared" si="23"/>
        <v>0</v>
      </c>
      <c r="GL17" s="510">
        <f t="shared" si="23"/>
        <v>0</v>
      </c>
      <c r="GM17" s="510">
        <f t="shared" si="23"/>
        <v>0</v>
      </c>
      <c r="GN17" s="510">
        <f t="shared" si="23"/>
        <v>0</v>
      </c>
      <c r="GO17" s="510">
        <f t="shared" si="23"/>
        <v>0</v>
      </c>
      <c r="GP17" s="510">
        <f t="shared" si="23"/>
        <v>0</v>
      </c>
      <c r="GQ17" s="510">
        <f t="shared" si="23"/>
        <v>0</v>
      </c>
      <c r="GR17" s="510">
        <f t="shared" si="23"/>
        <v>0</v>
      </c>
      <c r="GS17" s="510">
        <f t="shared" si="24"/>
        <v>0</v>
      </c>
      <c r="GT17" s="510">
        <f t="shared" si="24"/>
        <v>0</v>
      </c>
      <c r="GU17" s="510">
        <f t="shared" si="24"/>
        <v>0</v>
      </c>
      <c r="GV17" s="510">
        <f t="shared" si="24"/>
        <v>0</v>
      </c>
      <c r="GW17" s="510">
        <f t="shared" si="24"/>
        <v>0</v>
      </c>
      <c r="GX17" s="510">
        <f t="shared" si="24"/>
        <v>0</v>
      </c>
      <c r="GY17" s="510">
        <f t="shared" si="24"/>
        <v>0</v>
      </c>
      <c r="GZ17" s="510">
        <f t="shared" si="24"/>
        <v>0</v>
      </c>
      <c r="HA17" s="510">
        <f t="shared" si="24"/>
        <v>0</v>
      </c>
      <c r="HB17" s="244"/>
      <c r="HC17" s="244"/>
      <c r="HD17" s="126"/>
      <c r="HE17" s="126"/>
    </row>
    <row r="18" spans="2:213" ht="20.100000000000001" customHeight="1">
      <c r="B18" s="479"/>
      <c r="C18" s="122"/>
      <c r="D18" s="123"/>
      <c r="E18" s="124"/>
      <c r="F18" s="123"/>
      <c r="G18" s="465">
        <f t="shared" si="9"/>
        <v>60</v>
      </c>
      <c r="H18" s="466" t="s">
        <v>64</v>
      </c>
      <c r="I18" s="464">
        <v>1</v>
      </c>
      <c r="J18" s="123"/>
      <c r="K18" s="97"/>
      <c r="L18" s="480"/>
      <c r="M18" s="188">
        <f t="shared" si="25"/>
        <v>0</v>
      </c>
      <c r="N18" s="189" t="str">
        <f t="shared" si="26"/>
        <v/>
      </c>
      <c r="O18" s="190" t="str">
        <f t="shared" si="27"/>
        <v/>
      </c>
      <c r="P18" s="190" t="str">
        <f t="shared" si="28"/>
        <v/>
      </c>
      <c r="Q18" s="191">
        <f t="shared" si="29"/>
        <v>0</v>
      </c>
      <c r="R18" s="191" t="str">
        <f t="shared" si="30"/>
        <v/>
      </c>
      <c r="S18" s="188" t="str">
        <f t="shared" si="31"/>
        <v/>
      </c>
      <c r="T18" s="192">
        <f t="shared" si="32"/>
        <v>0</v>
      </c>
      <c r="U18" s="366" t="s">
        <v>478</v>
      </c>
      <c r="V18" s="244"/>
      <c r="W18" s="259"/>
      <c r="X18" s="510"/>
      <c r="Y18" s="259" t="str">
        <f>'MATERIAL DATA'!Q17</f>
        <v>2.7 Structural int. walls</v>
      </c>
      <c r="Z18" s="517">
        <f>SUMIF($E$6:$E$29,Y18,$N$6:$N$29)+SUMIF($E$6:$E$29,Y18,$O$6:$O$29)+SUMIF($E$6:$E$29,Y18,P$6:$P$29)</f>
        <v>0</v>
      </c>
      <c r="AA18" s="510"/>
      <c r="AB18" s="510"/>
      <c r="AC18" s="510"/>
      <c r="AD18" s="510"/>
      <c r="AE18" s="510"/>
      <c r="AF18" s="510"/>
      <c r="AG18" s="510"/>
      <c r="AH18" s="510"/>
      <c r="AI18" s="510"/>
      <c r="AJ18" s="510" t="s">
        <v>352</v>
      </c>
      <c r="AK18" s="527">
        <f>$N$32</f>
        <v>0</v>
      </c>
      <c r="AL18" s="510"/>
      <c r="AM18" s="510"/>
      <c r="AN18" s="510"/>
      <c r="AO18" s="510"/>
      <c r="AP18" s="510"/>
      <c r="AQ18" s="510"/>
      <c r="AR18" s="510"/>
      <c r="AS18" s="510"/>
      <c r="AT18" s="510"/>
      <c r="AU18" s="510"/>
      <c r="AV18" s="510"/>
      <c r="AW18" s="510"/>
      <c r="AX18" s="510"/>
      <c r="AY18" s="510"/>
      <c r="AZ18" s="510"/>
      <c r="BA18" s="510"/>
      <c r="BB18" s="510"/>
      <c r="BC18" s="510"/>
      <c r="BD18" s="510"/>
      <c r="BE18" s="510"/>
      <c r="BF18" s="510"/>
      <c r="BG18" s="285" t="str">
        <f t="shared" si="10"/>
        <v>ER</v>
      </c>
      <c r="BH18" s="285" t="str">
        <f t="shared" si="11"/>
        <v xml:space="preserve"> -  - </v>
      </c>
      <c r="BI18" s="285" t="str">
        <f t="shared" si="12"/>
        <v>No_Reinforcement</v>
      </c>
      <c r="BJ18" s="246" t="e">
        <f>VLOOKUP(BH18,'Lifecycle Material Data'!$A$5:$G$67,4,FALSE)</f>
        <v>#N/A</v>
      </c>
      <c r="BK18" s="246">
        <f>IFERROR(VLOOKUP(L18,'Custom Data'!$N$16:$P$36,3,FALSE),0)</f>
        <v>0</v>
      </c>
      <c r="BL18" s="246">
        <f t="shared" si="13"/>
        <v>0</v>
      </c>
      <c r="BM18" s="526" t="str">
        <f t="shared" si="33"/>
        <v>ER</v>
      </c>
      <c r="BN18" s="510" t="str">
        <f>IFERROR(VLOOKUP($BH18,'Lifecycle Material Data'!$A$5:$L$67,9,FALSE)*($BM18/1000)+VLOOKUP('Project Info'!$C$15,'Lifecycle Material Data'!$A$5:$L$67,9,FALSE)*($BL18/1000),"")</f>
        <v/>
      </c>
      <c r="BO18" s="510" t="str">
        <f>IFERROR(VLOOKUP($BH18,'Lifecycle Material Data'!$A$5:$L$67,10,FALSE)*($BM18/1000)+VLOOKUP('Project Info'!$C$15,'Lifecycle Material Data'!$A$5:$L$67,10,FALSE)*($BL18/1000),"")</f>
        <v/>
      </c>
      <c r="BP18" s="510" t="str">
        <f t="shared" si="34"/>
        <v/>
      </c>
      <c r="BQ18" s="510" t="str">
        <f>IF($J18='MATERIAL DATA'!$O$5,$K18, IF($J18='MATERIAL DATA'!$O$6,$K18/(1000*'Scheme 3'!$BJ18),""))</f>
        <v/>
      </c>
      <c r="BR18" s="510" t="str">
        <f>IFERROR(((VLOOKUP($BH18,'Lifecycle Material Data'!$A$5:$L$67,6,FALSE))*$BM18/1000+VLOOKUP('Project Info'!$C$15,'Lifecycle Material Data'!$A$5:$L$67,6,FALSE)*$BL18/1000),"")</f>
        <v/>
      </c>
      <c r="BS18" s="510" t="str">
        <f>IFERROR((VLOOKUP($BH18,'Lifecycle Material Data'!$A$5:$L$67,7,FALSE)*$BM18/1000++VLOOKUP('Project Info'!$C$15,'Lifecycle Material Data'!$A$5:$L$67,7,FALSE)*$BL18/1000),"")</f>
        <v/>
      </c>
      <c r="BT18" s="510" t="str">
        <f>IFERROR(VLOOKUP($BH18,'Lifecycle Material Data'!$A$5:$L$67,8,FALSE)*SUM(BR18,BS18,BU18,BV18),"")</f>
        <v/>
      </c>
      <c r="BU18" s="285" t="str">
        <f>IFERROR((VLOOKUP($BH18,'Lifecycle Material Data'!$A$5:$L$67,11,FALSE)*$BM18/1000++VLOOKUP('Project Info'!$C$15,'Lifecycle Material Data'!$A$5:$L$67,11,FALSE)*$BL18/1000),"")</f>
        <v/>
      </c>
      <c r="BV18" s="510">
        <f>IFERROR(IF(OR($B18="Timber",$C18="Timber_EPD"),VLOOKUP($BH18,'LIFECYCLE MATERIAL DATA Master'!$A$10:$N$68,5,FALSE)*$BM18,0),"")/1000</f>
        <v>0</v>
      </c>
      <c r="BW18" s="510" t="str">
        <f>IFERROR((VLOOKUP($BH18,'Lifecycle Material Data'!$A$5:$M$67,12,FALSE)*$BM18/1000++VLOOKUP('Project Info'!$C$15,'Lifecycle Material Data'!$A$5:$L$67,12,FALSE)*$BL18/1000),"")</f>
        <v/>
      </c>
      <c r="BX18" s="510"/>
      <c r="BY18" s="285"/>
      <c r="BZ18" s="285"/>
      <c r="CA18" s="285"/>
      <c r="CB18" s="510">
        <f>IFERROR(1+VLOOKUP($BH18,'Lifecycle Material Data'!$A$5:$L$67,8,FALSE),0)</f>
        <v>0</v>
      </c>
      <c r="CC18" s="244">
        <f t="shared" si="14"/>
        <v>0</v>
      </c>
      <c r="CD18" s="505">
        <f t="shared" si="35"/>
        <v>0</v>
      </c>
      <c r="CE18" s="244">
        <f t="shared" si="15"/>
        <v>1</v>
      </c>
      <c r="CF18" s="245"/>
      <c r="CG18" s="510"/>
      <c r="CH18" s="510">
        <v>0</v>
      </c>
      <c r="CI18" s="510">
        <f t="shared" si="16"/>
        <v>0</v>
      </c>
      <c r="CJ18" s="510">
        <f t="shared" si="16"/>
        <v>0</v>
      </c>
      <c r="CK18" s="510">
        <f t="shared" si="17"/>
        <v>0</v>
      </c>
      <c r="CL18" s="510">
        <f t="shared" si="17"/>
        <v>0</v>
      </c>
      <c r="CM18" s="510">
        <f t="shared" si="17"/>
        <v>0</v>
      </c>
      <c r="CN18" s="510">
        <f t="shared" si="17"/>
        <v>0</v>
      </c>
      <c r="CO18" s="510">
        <f t="shared" si="17"/>
        <v>0</v>
      </c>
      <c r="CP18" s="510">
        <f t="shared" si="17"/>
        <v>0</v>
      </c>
      <c r="CQ18" s="510">
        <f t="shared" si="17"/>
        <v>0</v>
      </c>
      <c r="CR18" s="510">
        <f t="shared" si="17"/>
        <v>0</v>
      </c>
      <c r="CS18" s="510">
        <f t="shared" si="17"/>
        <v>0</v>
      </c>
      <c r="CT18" s="510">
        <f t="shared" si="17"/>
        <v>0</v>
      </c>
      <c r="CU18" s="510">
        <f t="shared" si="17"/>
        <v>0</v>
      </c>
      <c r="CV18" s="510">
        <f t="shared" si="17"/>
        <v>0</v>
      </c>
      <c r="CW18" s="510">
        <f t="shared" si="17"/>
        <v>0</v>
      </c>
      <c r="CX18" s="510">
        <f t="shared" si="17"/>
        <v>0</v>
      </c>
      <c r="CY18" s="510">
        <f t="shared" si="17"/>
        <v>0</v>
      </c>
      <c r="CZ18" s="510">
        <f t="shared" si="17"/>
        <v>0</v>
      </c>
      <c r="DA18" s="510">
        <f t="shared" si="18"/>
        <v>0</v>
      </c>
      <c r="DB18" s="510">
        <f t="shared" si="18"/>
        <v>0</v>
      </c>
      <c r="DC18" s="510">
        <f t="shared" si="18"/>
        <v>0</v>
      </c>
      <c r="DD18" s="510">
        <f t="shared" si="18"/>
        <v>0</v>
      </c>
      <c r="DE18" s="510">
        <f t="shared" si="18"/>
        <v>0</v>
      </c>
      <c r="DF18" s="510">
        <f t="shared" si="18"/>
        <v>0</v>
      </c>
      <c r="DG18" s="510">
        <f t="shared" si="18"/>
        <v>0</v>
      </c>
      <c r="DH18" s="510">
        <f t="shared" si="18"/>
        <v>0</v>
      </c>
      <c r="DI18" s="510">
        <f t="shared" si="18"/>
        <v>0</v>
      </c>
      <c r="DJ18" s="510">
        <f t="shared" si="18"/>
        <v>0</v>
      </c>
      <c r="DK18" s="510">
        <f t="shared" si="18"/>
        <v>0</v>
      </c>
      <c r="DL18" s="510">
        <f t="shared" si="18"/>
        <v>0</v>
      </c>
      <c r="DM18" s="510">
        <f t="shared" si="18"/>
        <v>0</v>
      </c>
      <c r="DN18" s="510">
        <f t="shared" si="18"/>
        <v>0</v>
      </c>
      <c r="DO18" s="510">
        <f t="shared" si="18"/>
        <v>0</v>
      </c>
      <c r="DP18" s="510">
        <f t="shared" si="18"/>
        <v>0</v>
      </c>
      <c r="DQ18" s="510">
        <f t="shared" si="19"/>
        <v>0</v>
      </c>
      <c r="DR18" s="510">
        <f t="shared" si="19"/>
        <v>0</v>
      </c>
      <c r="DS18" s="510">
        <f t="shared" si="19"/>
        <v>0</v>
      </c>
      <c r="DT18" s="510">
        <f t="shared" si="19"/>
        <v>0</v>
      </c>
      <c r="DU18" s="510">
        <f t="shared" si="19"/>
        <v>0</v>
      </c>
      <c r="DV18" s="510">
        <f t="shared" si="19"/>
        <v>0</v>
      </c>
      <c r="DW18" s="510">
        <f t="shared" si="19"/>
        <v>0</v>
      </c>
      <c r="DX18" s="510">
        <f t="shared" si="19"/>
        <v>0</v>
      </c>
      <c r="DY18" s="510">
        <f t="shared" si="19"/>
        <v>0</v>
      </c>
      <c r="DZ18" s="510">
        <f t="shared" si="19"/>
        <v>0</v>
      </c>
      <c r="EA18" s="510">
        <f t="shared" si="19"/>
        <v>0</v>
      </c>
      <c r="EB18" s="510">
        <f t="shared" si="19"/>
        <v>0</v>
      </c>
      <c r="EC18" s="510">
        <f t="shared" si="19"/>
        <v>0</v>
      </c>
      <c r="ED18" s="510">
        <f t="shared" si="19"/>
        <v>0</v>
      </c>
      <c r="EE18" s="510">
        <f t="shared" si="19"/>
        <v>0</v>
      </c>
      <c r="EF18" s="510">
        <f t="shared" si="19"/>
        <v>0</v>
      </c>
      <c r="EG18" s="510">
        <f t="shared" si="20"/>
        <v>0</v>
      </c>
      <c r="EH18" s="510">
        <f t="shared" si="20"/>
        <v>0</v>
      </c>
      <c r="EI18" s="510">
        <f t="shared" si="20"/>
        <v>0</v>
      </c>
      <c r="EJ18" s="510">
        <f t="shared" si="20"/>
        <v>0</v>
      </c>
      <c r="EK18" s="510">
        <f t="shared" si="20"/>
        <v>0</v>
      </c>
      <c r="EL18" s="510">
        <f t="shared" si="20"/>
        <v>0</v>
      </c>
      <c r="EM18" s="510">
        <f t="shared" si="20"/>
        <v>0</v>
      </c>
      <c r="EN18" s="510">
        <f t="shared" si="20"/>
        <v>0</v>
      </c>
      <c r="EO18" s="510">
        <f t="shared" si="20"/>
        <v>0</v>
      </c>
      <c r="EP18" s="510">
        <f t="shared" si="20"/>
        <v>0</v>
      </c>
      <c r="EQ18" s="510">
        <f t="shared" si="20"/>
        <v>0</v>
      </c>
      <c r="ER18" s="510">
        <f t="shared" si="20"/>
        <v>0</v>
      </c>
      <c r="ES18" s="510">
        <f t="shared" si="20"/>
        <v>0</v>
      </c>
      <c r="ET18" s="510">
        <f t="shared" si="20"/>
        <v>0</v>
      </c>
      <c r="EU18" s="510">
        <f t="shared" si="20"/>
        <v>0</v>
      </c>
      <c r="EV18" s="510">
        <f t="shared" si="20"/>
        <v>0</v>
      </c>
      <c r="EW18" s="510">
        <f t="shared" si="21"/>
        <v>0</v>
      </c>
      <c r="EX18" s="510">
        <f t="shared" si="21"/>
        <v>0</v>
      </c>
      <c r="EY18" s="510">
        <f t="shared" si="21"/>
        <v>0</v>
      </c>
      <c r="EZ18" s="510">
        <f t="shared" si="21"/>
        <v>0</v>
      </c>
      <c r="FA18" s="510">
        <f t="shared" si="21"/>
        <v>0</v>
      </c>
      <c r="FB18" s="510">
        <f t="shared" si="21"/>
        <v>0</v>
      </c>
      <c r="FC18" s="510">
        <f t="shared" si="21"/>
        <v>0</v>
      </c>
      <c r="FD18" s="510">
        <f t="shared" si="21"/>
        <v>0</v>
      </c>
      <c r="FE18" s="510">
        <f t="shared" si="21"/>
        <v>0</v>
      </c>
      <c r="FF18" s="510">
        <f t="shared" si="21"/>
        <v>0</v>
      </c>
      <c r="FG18" s="510">
        <f t="shared" si="21"/>
        <v>0</v>
      </c>
      <c r="FH18" s="510">
        <f t="shared" si="21"/>
        <v>0</v>
      </c>
      <c r="FI18" s="510">
        <f t="shared" si="21"/>
        <v>0</v>
      </c>
      <c r="FJ18" s="510">
        <f t="shared" si="21"/>
        <v>0</v>
      </c>
      <c r="FK18" s="510">
        <f t="shared" si="21"/>
        <v>0</v>
      </c>
      <c r="FL18" s="510">
        <f t="shared" si="21"/>
        <v>0</v>
      </c>
      <c r="FM18" s="510">
        <f t="shared" si="22"/>
        <v>0</v>
      </c>
      <c r="FN18" s="510">
        <f t="shared" si="22"/>
        <v>0</v>
      </c>
      <c r="FO18" s="510">
        <f t="shared" si="22"/>
        <v>0</v>
      </c>
      <c r="FP18" s="510">
        <f t="shared" si="22"/>
        <v>0</v>
      </c>
      <c r="FQ18" s="510">
        <f t="shared" si="22"/>
        <v>0</v>
      </c>
      <c r="FR18" s="510">
        <f t="shared" si="22"/>
        <v>0</v>
      </c>
      <c r="FS18" s="510">
        <f t="shared" si="22"/>
        <v>0</v>
      </c>
      <c r="FT18" s="510">
        <f t="shared" si="22"/>
        <v>0</v>
      </c>
      <c r="FU18" s="510">
        <f t="shared" si="22"/>
        <v>0</v>
      </c>
      <c r="FV18" s="510">
        <f t="shared" si="22"/>
        <v>0</v>
      </c>
      <c r="FW18" s="510">
        <f t="shared" si="22"/>
        <v>0</v>
      </c>
      <c r="FX18" s="510">
        <f t="shared" si="22"/>
        <v>0</v>
      </c>
      <c r="FY18" s="510">
        <f t="shared" si="22"/>
        <v>0</v>
      </c>
      <c r="FZ18" s="510">
        <f t="shared" si="22"/>
        <v>0</v>
      </c>
      <c r="GA18" s="510">
        <f t="shared" si="22"/>
        <v>0</v>
      </c>
      <c r="GB18" s="510">
        <f t="shared" si="22"/>
        <v>0</v>
      </c>
      <c r="GC18" s="510">
        <f t="shared" si="23"/>
        <v>0</v>
      </c>
      <c r="GD18" s="510">
        <f t="shared" si="23"/>
        <v>0</v>
      </c>
      <c r="GE18" s="510">
        <f t="shared" si="23"/>
        <v>0</v>
      </c>
      <c r="GF18" s="510">
        <f t="shared" si="23"/>
        <v>0</v>
      </c>
      <c r="GG18" s="510">
        <f t="shared" si="23"/>
        <v>0</v>
      </c>
      <c r="GH18" s="510">
        <f t="shared" si="23"/>
        <v>0</v>
      </c>
      <c r="GI18" s="510">
        <f t="shared" si="23"/>
        <v>0</v>
      </c>
      <c r="GJ18" s="510">
        <f t="shared" si="23"/>
        <v>0</v>
      </c>
      <c r="GK18" s="510">
        <f t="shared" si="23"/>
        <v>0</v>
      </c>
      <c r="GL18" s="510">
        <f t="shared" si="23"/>
        <v>0</v>
      </c>
      <c r="GM18" s="510">
        <f t="shared" si="23"/>
        <v>0</v>
      </c>
      <c r="GN18" s="510">
        <f t="shared" si="23"/>
        <v>0</v>
      </c>
      <c r="GO18" s="510">
        <f t="shared" si="23"/>
        <v>0</v>
      </c>
      <c r="GP18" s="510">
        <f t="shared" si="23"/>
        <v>0</v>
      </c>
      <c r="GQ18" s="510">
        <f t="shared" si="23"/>
        <v>0</v>
      </c>
      <c r="GR18" s="510">
        <f t="shared" si="23"/>
        <v>0</v>
      </c>
      <c r="GS18" s="510">
        <f t="shared" si="24"/>
        <v>0</v>
      </c>
      <c r="GT18" s="510">
        <f t="shared" si="24"/>
        <v>0</v>
      </c>
      <c r="GU18" s="510">
        <f t="shared" si="24"/>
        <v>0</v>
      </c>
      <c r="GV18" s="510">
        <f t="shared" si="24"/>
        <v>0</v>
      </c>
      <c r="GW18" s="510">
        <f t="shared" si="24"/>
        <v>0</v>
      </c>
      <c r="GX18" s="510">
        <f t="shared" si="24"/>
        <v>0</v>
      </c>
      <c r="GY18" s="510">
        <f t="shared" si="24"/>
        <v>0</v>
      </c>
      <c r="GZ18" s="510">
        <f t="shared" si="24"/>
        <v>0</v>
      </c>
      <c r="HA18" s="510">
        <f t="shared" si="24"/>
        <v>0</v>
      </c>
      <c r="HB18" s="244"/>
      <c r="HC18" s="244"/>
      <c r="HD18" s="126"/>
      <c r="HE18" s="126"/>
    </row>
    <row r="19" spans="2:213" ht="20.100000000000001" customHeight="1">
      <c r="B19" s="479"/>
      <c r="C19" s="122"/>
      <c r="D19" s="123"/>
      <c r="E19" s="124"/>
      <c r="F19" s="123"/>
      <c r="G19" s="465">
        <f t="shared" si="9"/>
        <v>60</v>
      </c>
      <c r="H19" s="466" t="s">
        <v>64</v>
      </c>
      <c r="I19" s="464">
        <v>1</v>
      </c>
      <c r="J19" s="123"/>
      <c r="K19" s="97"/>
      <c r="L19" s="480"/>
      <c r="M19" s="188">
        <f t="shared" si="25"/>
        <v>0</v>
      </c>
      <c r="N19" s="189" t="str">
        <f t="shared" si="26"/>
        <v/>
      </c>
      <c r="O19" s="190" t="str">
        <f t="shared" si="27"/>
        <v/>
      </c>
      <c r="P19" s="190" t="str">
        <f t="shared" si="28"/>
        <v/>
      </c>
      <c r="Q19" s="191">
        <f t="shared" si="29"/>
        <v>0</v>
      </c>
      <c r="R19" s="191" t="str">
        <f t="shared" si="30"/>
        <v/>
      </c>
      <c r="S19" s="188" t="str">
        <f t="shared" si="31"/>
        <v/>
      </c>
      <c r="T19" s="192">
        <f t="shared" si="32"/>
        <v>0</v>
      </c>
      <c r="U19" s="366" t="s">
        <v>478</v>
      </c>
      <c r="V19" s="244"/>
      <c r="W19" s="259"/>
      <c r="X19" s="510"/>
      <c r="Y19" s="510" t="s">
        <v>16</v>
      </c>
      <c r="Z19" s="517">
        <f>SUMIF($E$6:$E$29,Y19,$N$6:$N$29)+SUMIF($E$6:$E$29,Y19,$O$6:$O$29)+SUMIF($E$6:$E$29,Y19,P$6:$P$29)</f>
        <v>0</v>
      </c>
      <c r="AA19" s="510"/>
      <c r="AB19" s="510"/>
      <c r="AC19" s="510"/>
      <c r="AD19" s="510"/>
      <c r="AE19" s="510"/>
      <c r="AF19" s="510"/>
      <c r="AG19" s="510"/>
      <c r="AH19" s="510"/>
      <c r="AI19" s="510"/>
      <c r="AJ19" s="510" t="s">
        <v>354</v>
      </c>
      <c r="AK19" s="510">
        <f>SUMIF($B$6:$B$29,"Timber",$BN$6:$BN$29)+SUMIF($C$6:$C$29,"Timber_EPD",$BN$6:$BN$29)</f>
        <v>0</v>
      </c>
      <c r="AL19" s="510"/>
      <c r="AM19" s="510"/>
      <c r="AN19" s="510"/>
      <c r="AO19" s="531"/>
      <c r="AP19" s="531"/>
      <c r="AQ19" s="531"/>
      <c r="AR19" s="531"/>
      <c r="AS19" s="531"/>
      <c r="AT19" s="531"/>
      <c r="AU19" s="531"/>
      <c r="AV19" s="531"/>
      <c r="AW19" s="531"/>
      <c r="AX19" s="531"/>
      <c r="AY19" s="531"/>
      <c r="AZ19" s="531"/>
      <c r="BA19" s="531"/>
      <c r="BB19" s="531"/>
      <c r="BC19" s="531"/>
      <c r="BD19" s="531"/>
      <c r="BE19" s="531"/>
      <c r="BF19" s="531"/>
      <c r="BG19" s="285" t="str">
        <f t="shared" si="10"/>
        <v>ER</v>
      </c>
      <c r="BH19" s="285" t="str">
        <f t="shared" si="11"/>
        <v xml:space="preserve"> -  - </v>
      </c>
      <c r="BI19" s="285" t="str">
        <f t="shared" si="12"/>
        <v>No_Reinforcement</v>
      </c>
      <c r="BJ19" s="246" t="e">
        <f>VLOOKUP(BH19,'Lifecycle Material Data'!$A$5:$G$67,4,FALSE)</f>
        <v>#N/A</v>
      </c>
      <c r="BK19" s="246">
        <f>IFERROR(VLOOKUP(L19,'Custom Data'!$N$16:$P$36,3,FALSE),0)</f>
        <v>0</v>
      </c>
      <c r="BL19" s="246">
        <f t="shared" si="13"/>
        <v>0</v>
      </c>
      <c r="BM19" s="526" t="str">
        <f t="shared" si="33"/>
        <v>ER</v>
      </c>
      <c r="BN19" s="510" t="str">
        <f>IFERROR(VLOOKUP($BH19,'Lifecycle Material Data'!$A$5:$L$67,9,FALSE)*($BM19/1000)+VLOOKUP('Project Info'!$C$15,'Lifecycle Material Data'!$A$5:$L$67,9,FALSE)*($BL19/1000),"")</f>
        <v/>
      </c>
      <c r="BO19" s="510" t="str">
        <f>IFERROR(VLOOKUP($BH19,'Lifecycle Material Data'!$A$5:$L$67,10,FALSE)*($BM19/1000)+VLOOKUP('Project Info'!$C$15,'Lifecycle Material Data'!$A$5:$L$67,10,FALSE)*($BL19/1000),"")</f>
        <v/>
      </c>
      <c r="BP19" s="510" t="str">
        <f t="shared" si="34"/>
        <v/>
      </c>
      <c r="BQ19" s="510" t="str">
        <f>IF($J19='MATERIAL DATA'!$O$5,$K19, IF($J19='MATERIAL DATA'!$O$6,$K19/(1000*'Scheme 3'!$BJ19),""))</f>
        <v/>
      </c>
      <c r="BR19" s="510" t="str">
        <f>IFERROR(((VLOOKUP($BH19,'Lifecycle Material Data'!$A$5:$L$67,6,FALSE))*$BM19/1000+VLOOKUP('Project Info'!$C$15,'Lifecycle Material Data'!$A$5:$L$67,6,FALSE)*$BL19/1000),"")</f>
        <v/>
      </c>
      <c r="BS19" s="510" t="str">
        <f>IFERROR((VLOOKUP($BH19,'Lifecycle Material Data'!$A$5:$L$67,7,FALSE)*$BM19/1000++VLOOKUP('Project Info'!$C$15,'Lifecycle Material Data'!$A$5:$L$67,7,FALSE)*$BL19/1000),"")</f>
        <v/>
      </c>
      <c r="BT19" s="510" t="str">
        <f>IFERROR(VLOOKUP($BH19,'Lifecycle Material Data'!$A$5:$L$67,8,FALSE)*SUM(BR19,BS19,BU19,BV19),"")</f>
        <v/>
      </c>
      <c r="BU19" s="285" t="str">
        <f>IFERROR((VLOOKUP($BH19,'Lifecycle Material Data'!$A$5:$L$67,11,FALSE)*$BM19/1000++VLOOKUP('Project Info'!$C$15,'Lifecycle Material Data'!$A$5:$L$67,11,FALSE)*$BL19/1000),"")</f>
        <v/>
      </c>
      <c r="BV19" s="510">
        <f>IFERROR(IF(OR($B19="Timber",$C19="Timber_EPD"),VLOOKUP($BH19,'LIFECYCLE MATERIAL DATA Master'!$A$10:$N$68,5,FALSE)*$BM19,0),"")/1000</f>
        <v>0</v>
      </c>
      <c r="BW19" s="510" t="str">
        <f>IFERROR((VLOOKUP($BH19,'Lifecycle Material Data'!$A$5:$M$67,12,FALSE)*$BM19/1000++VLOOKUP('Project Info'!$C$15,'Lifecycle Material Data'!$A$5:$L$67,12,FALSE)*$BL19/1000),"")</f>
        <v/>
      </c>
      <c r="BX19" s="510"/>
      <c r="BY19" s="285"/>
      <c r="BZ19" s="285"/>
      <c r="CA19" s="285"/>
      <c r="CB19" s="510">
        <f>IFERROR(1+VLOOKUP($BH19,'Lifecycle Material Data'!$A$5:$L$67,8,FALSE),0)</f>
        <v>0</v>
      </c>
      <c r="CC19" s="244">
        <f t="shared" si="14"/>
        <v>0</v>
      </c>
      <c r="CD19" s="505">
        <f t="shared" si="35"/>
        <v>0</v>
      </c>
      <c r="CE19" s="244">
        <f t="shared" si="15"/>
        <v>1</v>
      </c>
      <c r="CF19" s="245"/>
      <c r="CG19" s="510"/>
      <c r="CH19" s="510">
        <v>0</v>
      </c>
      <c r="CI19" s="510">
        <f t="shared" si="16"/>
        <v>0</v>
      </c>
      <c r="CJ19" s="510">
        <f t="shared" si="16"/>
        <v>0</v>
      </c>
      <c r="CK19" s="510">
        <f t="shared" si="17"/>
        <v>0</v>
      </c>
      <c r="CL19" s="510">
        <f t="shared" si="17"/>
        <v>0</v>
      </c>
      <c r="CM19" s="510">
        <f t="shared" si="17"/>
        <v>0</v>
      </c>
      <c r="CN19" s="510">
        <f t="shared" si="17"/>
        <v>0</v>
      </c>
      <c r="CO19" s="510">
        <f t="shared" si="17"/>
        <v>0</v>
      </c>
      <c r="CP19" s="510">
        <f t="shared" si="17"/>
        <v>0</v>
      </c>
      <c r="CQ19" s="510">
        <f t="shared" si="17"/>
        <v>0</v>
      </c>
      <c r="CR19" s="510">
        <f t="shared" si="17"/>
        <v>0</v>
      </c>
      <c r="CS19" s="510">
        <f t="shared" si="17"/>
        <v>0</v>
      </c>
      <c r="CT19" s="510">
        <f t="shared" si="17"/>
        <v>0</v>
      </c>
      <c r="CU19" s="510">
        <f t="shared" si="17"/>
        <v>0</v>
      </c>
      <c r="CV19" s="510">
        <f t="shared" si="17"/>
        <v>0</v>
      </c>
      <c r="CW19" s="510">
        <f t="shared" si="17"/>
        <v>0</v>
      </c>
      <c r="CX19" s="510">
        <f t="shared" si="17"/>
        <v>0</v>
      </c>
      <c r="CY19" s="510">
        <f t="shared" si="17"/>
        <v>0</v>
      </c>
      <c r="CZ19" s="510">
        <f t="shared" si="17"/>
        <v>0</v>
      </c>
      <c r="DA19" s="510">
        <f t="shared" si="18"/>
        <v>0</v>
      </c>
      <c r="DB19" s="510">
        <f t="shared" si="18"/>
        <v>0</v>
      </c>
      <c r="DC19" s="510">
        <f t="shared" si="18"/>
        <v>0</v>
      </c>
      <c r="DD19" s="510">
        <f t="shared" si="18"/>
        <v>0</v>
      </c>
      <c r="DE19" s="510">
        <f t="shared" si="18"/>
        <v>0</v>
      </c>
      <c r="DF19" s="510">
        <f t="shared" si="18"/>
        <v>0</v>
      </c>
      <c r="DG19" s="510">
        <f t="shared" si="18"/>
        <v>0</v>
      </c>
      <c r="DH19" s="510">
        <f t="shared" si="18"/>
        <v>0</v>
      </c>
      <c r="DI19" s="510">
        <f t="shared" si="18"/>
        <v>0</v>
      </c>
      <c r="DJ19" s="510">
        <f t="shared" si="18"/>
        <v>0</v>
      </c>
      <c r="DK19" s="510">
        <f t="shared" si="18"/>
        <v>0</v>
      </c>
      <c r="DL19" s="510">
        <f t="shared" si="18"/>
        <v>0</v>
      </c>
      <c r="DM19" s="510">
        <f t="shared" si="18"/>
        <v>0</v>
      </c>
      <c r="DN19" s="510">
        <f t="shared" si="18"/>
        <v>0</v>
      </c>
      <c r="DO19" s="510">
        <f t="shared" si="18"/>
        <v>0</v>
      </c>
      <c r="DP19" s="510">
        <f t="shared" si="18"/>
        <v>0</v>
      </c>
      <c r="DQ19" s="510">
        <f t="shared" si="19"/>
        <v>0</v>
      </c>
      <c r="DR19" s="510">
        <f t="shared" si="19"/>
        <v>0</v>
      </c>
      <c r="DS19" s="510">
        <f t="shared" si="19"/>
        <v>0</v>
      </c>
      <c r="DT19" s="510">
        <f t="shared" si="19"/>
        <v>0</v>
      </c>
      <c r="DU19" s="510">
        <f t="shared" si="19"/>
        <v>0</v>
      </c>
      <c r="DV19" s="510">
        <f t="shared" si="19"/>
        <v>0</v>
      </c>
      <c r="DW19" s="510">
        <f t="shared" si="19"/>
        <v>0</v>
      </c>
      <c r="DX19" s="510">
        <f t="shared" si="19"/>
        <v>0</v>
      </c>
      <c r="DY19" s="510">
        <f t="shared" si="19"/>
        <v>0</v>
      </c>
      <c r="DZ19" s="510">
        <f t="shared" si="19"/>
        <v>0</v>
      </c>
      <c r="EA19" s="510">
        <f t="shared" si="19"/>
        <v>0</v>
      </c>
      <c r="EB19" s="510">
        <f t="shared" si="19"/>
        <v>0</v>
      </c>
      <c r="EC19" s="510">
        <f t="shared" si="19"/>
        <v>0</v>
      </c>
      <c r="ED19" s="510">
        <f t="shared" si="19"/>
        <v>0</v>
      </c>
      <c r="EE19" s="510">
        <f t="shared" si="19"/>
        <v>0</v>
      </c>
      <c r="EF19" s="510">
        <f t="shared" si="19"/>
        <v>0</v>
      </c>
      <c r="EG19" s="510">
        <f t="shared" si="20"/>
        <v>0</v>
      </c>
      <c r="EH19" s="510">
        <f t="shared" si="20"/>
        <v>0</v>
      </c>
      <c r="EI19" s="510">
        <f t="shared" si="20"/>
        <v>0</v>
      </c>
      <c r="EJ19" s="510">
        <f t="shared" si="20"/>
        <v>0</v>
      </c>
      <c r="EK19" s="510">
        <f t="shared" si="20"/>
        <v>0</v>
      </c>
      <c r="EL19" s="510">
        <f t="shared" si="20"/>
        <v>0</v>
      </c>
      <c r="EM19" s="510">
        <f t="shared" si="20"/>
        <v>0</v>
      </c>
      <c r="EN19" s="510">
        <f t="shared" si="20"/>
        <v>0</v>
      </c>
      <c r="EO19" s="510">
        <f t="shared" si="20"/>
        <v>0</v>
      </c>
      <c r="EP19" s="510">
        <f t="shared" si="20"/>
        <v>0</v>
      </c>
      <c r="EQ19" s="510">
        <f t="shared" si="20"/>
        <v>0</v>
      </c>
      <c r="ER19" s="510">
        <f t="shared" si="20"/>
        <v>0</v>
      </c>
      <c r="ES19" s="510">
        <f t="shared" si="20"/>
        <v>0</v>
      </c>
      <c r="ET19" s="510">
        <f t="shared" si="20"/>
        <v>0</v>
      </c>
      <c r="EU19" s="510">
        <f t="shared" si="20"/>
        <v>0</v>
      </c>
      <c r="EV19" s="510">
        <f t="shared" si="20"/>
        <v>0</v>
      </c>
      <c r="EW19" s="510">
        <f t="shared" si="21"/>
        <v>0</v>
      </c>
      <c r="EX19" s="510">
        <f t="shared" si="21"/>
        <v>0</v>
      </c>
      <c r="EY19" s="510">
        <f t="shared" si="21"/>
        <v>0</v>
      </c>
      <c r="EZ19" s="510">
        <f t="shared" si="21"/>
        <v>0</v>
      </c>
      <c r="FA19" s="510">
        <f t="shared" si="21"/>
        <v>0</v>
      </c>
      <c r="FB19" s="510">
        <f t="shared" si="21"/>
        <v>0</v>
      </c>
      <c r="FC19" s="510">
        <f t="shared" si="21"/>
        <v>0</v>
      </c>
      <c r="FD19" s="510">
        <f t="shared" si="21"/>
        <v>0</v>
      </c>
      <c r="FE19" s="510">
        <f t="shared" si="21"/>
        <v>0</v>
      </c>
      <c r="FF19" s="510">
        <f t="shared" si="21"/>
        <v>0</v>
      </c>
      <c r="FG19" s="510">
        <f t="shared" si="21"/>
        <v>0</v>
      </c>
      <c r="FH19" s="510">
        <f t="shared" si="21"/>
        <v>0</v>
      </c>
      <c r="FI19" s="510">
        <f t="shared" si="21"/>
        <v>0</v>
      </c>
      <c r="FJ19" s="510">
        <f t="shared" si="21"/>
        <v>0</v>
      </c>
      <c r="FK19" s="510">
        <f t="shared" si="21"/>
        <v>0</v>
      </c>
      <c r="FL19" s="510">
        <f t="shared" si="21"/>
        <v>0</v>
      </c>
      <c r="FM19" s="510">
        <f t="shared" si="22"/>
        <v>0</v>
      </c>
      <c r="FN19" s="510">
        <f t="shared" si="22"/>
        <v>0</v>
      </c>
      <c r="FO19" s="510">
        <f t="shared" si="22"/>
        <v>0</v>
      </c>
      <c r="FP19" s="510">
        <f t="shared" si="22"/>
        <v>0</v>
      </c>
      <c r="FQ19" s="510">
        <f t="shared" si="22"/>
        <v>0</v>
      </c>
      <c r="FR19" s="510">
        <f t="shared" si="22"/>
        <v>0</v>
      </c>
      <c r="FS19" s="510">
        <f t="shared" si="22"/>
        <v>0</v>
      </c>
      <c r="FT19" s="510">
        <f t="shared" si="22"/>
        <v>0</v>
      </c>
      <c r="FU19" s="510">
        <f t="shared" si="22"/>
        <v>0</v>
      </c>
      <c r="FV19" s="510">
        <f t="shared" si="22"/>
        <v>0</v>
      </c>
      <c r="FW19" s="510">
        <f t="shared" si="22"/>
        <v>0</v>
      </c>
      <c r="FX19" s="510">
        <f t="shared" si="22"/>
        <v>0</v>
      </c>
      <c r="FY19" s="510">
        <f t="shared" si="22"/>
        <v>0</v>
      </c>
      <c r="FZ19" s="510">
        <f t="shared" si="22"/>
        <v>0</v>
      </c>
      <c r="GA19" s="510">
        <f t="shared" si="22"/>
        <v>0</v>
      </c>
      <c r="GB19" s="510">
        <f t="shared" si="22"/>
        <v>0</v>
      </c>
      <c r="GC19" s="510">
        <f t="shared" si="23"/>
        <v>0</v>
      </c>
      <c r="GD19" s="510">
        <f t="shared" si="23"/>
        <v>0</v>
      </c>
      <c r="GE19" s="510">
        <f t="shared" si="23"/>
        <v>0</v>
      </c>
      <c r="GF19" s="510">
        <f t="shared" si="23"/>
        <v>0</v>
      </c>
      <c r="GG19" s="510">
        <f t="shared" si="23"/>
        <v>0</v>
      </c>
      <c r="GH19" s="510">
        <f t="shared" si="23"/>
        <v>0</v>
      </c>
      <c r="GI19" s="510">
        <f t="shared" si="23"/>
        <v>0</v>
      </c>
      <c r="GJ19" s="510">
        <f t="shared" si="23"/>
        <v>0</v>
      </c>
      <c r="GK19" s="510">
        <f t="shared" si="23"/>
        <v>0</v>
      </c>
      <c r="GL19" s="510">
        <f t="shared" si="23"/>
        <v>0</v>
      </c>
      <c r="GM19" s="510">
        <f t="shared" si="23"/>
        <v>0</v>
      </c>
      <c r="GN19" s="510">
        <f t="shared" si="23"/>
        <v>0</v>
      </c>
      <c r="GO19" s="510">
        <f t="shared" si="23"/>
        <v>0</v>
      </c>
      <c r="GP19" s="510">
        <f t="shared" si="23"/>
        <v>0</v>
      </c>
      <c r="GQ19" s="510">
        <f t="shared" si="23"/>
        <v>0</v>
      </c>
      <c r="GR19" s="510">
        <f t="shared" si="23"/>
        <v>0</v>
      </c>
      <c r="GS19" s="510">
        <f t="shared" si="24"/>
        <v>0</v>
      </c>
      <c r="GT19" s="510">
        <f t="shared" si="24"/>
        <v>0</v>
      </c>
      <c r="GU19" s="510">
        <f t="shared" si="24"/>
        <v>0</v>
      </c>
      <c r="GV19" s="510">
        <f t="shared" si="24"/>
        <v>0</v>
      </c>
      <c r="GW19" s="510">
        <f t="shared" si="24"/>
        <v>0</v>
      </c>
      <c r="GX19" s="510">
        <f t="shared" si="24"/>
        <v>0</v>
      </c>
      <c r="GY19" s="510">
        <f t="shared" si="24"/>
        <v>0</v>
      </c>
      <c r="GZ19" s="510">
        <f t="shared" si="24"/>
        <v>0</v>
      </c>
      <c r="HA19" s="510">
        <f t="shared" si="24"/>
        <v>0</v>
      </c>
      <c r="HB19" s="244"/>
      <c r="HC19" s="244"/>
      <c r="HD19" s="126"/>
      <c r="HE19" s="126"/>
    </row>
    <row r="20" spans="2:213" ht="20.100000000000001" customHeight="1">
      <c r="B20" s="479"/>
      <c r="C20" s="122"/>
      <c r="D20" s="123"/>
      <c r="E20" s="124"/>
      <c r="F20" s="123"/>
      <c r="G20" s="465">
        <f t="shared" si="9"/>
        <v>60</v>
      </c>
      <c r="H20" s="466" t="s">
        <v>64</v>
      </c>
      <c r="I20" s="464">
        <v>1</v>
      </c>
      <c r="J20" s="123"/>
      <c r="K20" s="97"/>
      <c r="L20" s="480"/>
      <c r="M20" s="188">
        <f t="shared" si="25"/>
        <v>0</v>
      </c>
      <c r="N20" s="189" t="str">
        <f t="shared" si="26"/>
        <v/>
      </c>
      <c r="O20" s="190" t="str">
        <f t="shared" si="27"/>
        <v/>
      </c>
      <c r="P20" s="190" t="str">
        <f t="shared" si="28"/>
        <v/>
      </c>
      <c r="Q20" s="191">
        <f t="shared" si="29"/>
        <v>0</v>
      </c>
      <c r="R20" s="191" t="str">
        <f t="shared" si="30"/>
        <v/>
      </c>
      <c r="S20" s="188" t="str">
        <f t="shared" si="31"/>
        <v/>
      </c>
      <c r="T20" s="192">
        <f t="shared" si="32"/>
        <v>0</v>
      </c>
      <c r="U20" s="366" t="s">
        <v>478</v>
      </c>
      <c r="V20" s="244"/>
      <c r="W20" s="259"/>
      <c r="X20" s="510"/>
      <c r="Y20" s="259" t="str">
        <f>'MATERIAL DATA'!Q19</f>
        <v>1.1 Excavation-Foundation</v>
      </c>
      <c r="Z20" s="517">
        <f>M28</f>
        <v>0</v>
      </c>
      <c r="AA20" s="510"/>
      <c r="AB20" s="510"/>
      <c r="AC20" s="510"/>
      <c r="AD20" s="510"/>
      <c r="AE20" s="510"/>
      <c r="AF20" s="510"/>
      <c r="AG20" s="510"/>
      <c r="AH20" s="510"/>
      <c r="AI20" s="510"/>
      <c r="AJ20" s="510" t="s">
        <v>355</v>
      </c>
      <c r="AK20" s="510">
        <f>SUMIF($B$6:$B$29,"Timber",$R$6:$R$29)+SUMIF($C$6:$C$29,"Timber_EPD",$R$6:$R$29)</f>
        <v>0</v>
      </c>
      <c r="AL20" s="510"/>
      <c r="AM20" s="510"/>
      <c r="AN20" s="510"/>
      <c r="AO20" s="510"/>
      <c r="AP20" s="510"/>
      <c r="AQ20" s="510"/>
      <c r="AR20" s="510"/>
      <c r="AS20" s="510"/>
      <c r="AT20" s="510"/>
      <c r="AU20" s="510"/>
      <c r="AV20" s="510"/>
      <c r="AW20" s="510"/>
      <c r="AX20" s="510"/>
      <c r="AY20" s="510"/>
      <c r="AZ20" s="510"/>
      <c r="BA20" s="510"/>
      <c r="BB20" s="510"/>
      <c r="BC20" s="510"/>
      <c r="BD20" s="510"/>
      <c r="BE20" s="510"/>
      <c r="BF20" s="510"/>
      <c r="BG20" s="285" t="str">
        <f t="shared" si="10"/>
        <v>ER</v>
      </c>
      <c r="BH20" s="285" t="str">
        <f t="shared" si="11"/>
        <v xml:space="preserve"> -  - </v>
      </c>
      <c r="BI20" s="285" t="str">
        <f t="shared" si="12"/>
        <v>No_Reinforcement</v>
      </c>
      <c r="BJ20" s="246" t="e">
        <f>VLOOKUP(BH20,'Lifecycle Material Data'!$A$5:$G$67,4,FALSE)</f>
        <v>#N/A</v>
      </c>
      <c r="BK20" s="246">
        <f>IFERROR(VLOOKUP(L20,'Custom Data'!$N$16:$P$36,3,FALSE),0)</f>
        <v>0</v>
      </c>
      <c r="BL20" s="246">
        <f t="shared" si="13"/>
        <v>0</v>
      </c>
      <c r="BM20" s="526" t="str">
        <f t="shared" si="33"/>
        <v>ER</v>
      </c>
      <c r="BN20" s="510" t="str">
        <f>IFERROR(VLOOKUP($BH20,'Lifecycle Material Data'!$A$5:$L$67,9,FALSE)*($BM20/1000)+VLOOKUP('Project Info'!$C$15,'Lifecycle Material Data'!$A$5:$L$67,9,FALSE)*($BL20/1000),"")</f>
        <v/>
      </c>
      <c r="BO20" s="510" t="str">
        <f>IFERROR(VLOOKUP($BH20,'Lifecycle Material Data'!$A$5:$L$67,10,FALSE)*($BM20/1000)+VLOOKUP('Project Info'!$C$15,'Lifecycle Material Data'!$A$5:$L$67,10,FALSE)*($BL20/1000),"")</f>
        <v/>
      </c>
      <c r="BP20" s="510" t="str">
        <f t="shared" si="34"/>
        <v/>
      </c>
      <c r="BQ20" s="510" t="str">
        <f>IF($J20='MATERIAL DATA'!$O$5,$K20, IF($J20='MATERIAL DATA'!$O$6,$K20/(1000*'Scheme 3'!$BJ20),""))</f>
        <v/>
      </c>
      <c r="BR20" s="510" t="str">
        <f>IFERROR(((VLOOKUP($BH20,'Lifecycle Material Data'!$A$5:$L$67,6,FALSE))*$BM20/1000+VLOOKUP('Project Info'!$C$15,'Lifecycle Material Data'!$A$5:$L$67,6,FALSE)*$BL20/1000),"")</f>
        <v/>
      </c>
      <c r="BS20" s="510" t="str">
        <f>IFERROR((VLOOKUP($BH20,'Lifecycle Material Data'!$A$5:$L$67,7,FALSE)*$BM20/1000++VLOOKUP('Project Info'!$C$15,'Lifecycle Material Data'!$A$5:$L$67,7,FALSE)*$BL20/1000),"")</f>
        <v/>
      </c>
      <c r="BT20" s="510" t="str">
        <f>IFERROR(VLOOKUP($BH20,'Lifecycle Material Data'!$A$5:$L$67,8,FALSE)*SUM(BR20,BS20,BU20,BV20),"")</f>
        <v/>
      </c>
      <c r="BU20" s="285" t="str">
        <f>IFERROR((VLOOKUP($BH20,'Lifecycle Material Data'!$A$5:$L$67,11,FALSE)*$BM20/1000++VLOOKUP('Project Info'!$C$15,'Lifecycle Material Data'!$A$5:$L$67,11,FALSE)*$BL20/1000),"")</f>
        <v/>
      </c>
      <c r="BV20" s="510">
        <f>IFERROR(IF(OR($B20="Timber",$C20="Timber_EPD"),VLOOKUP($BH20,'LIFECYCLE MATERIAL DATA Master'!$A$10:$N$68,5,FALSE)*$BM20,0),"")/1000</f>
        <v>0</v>
      </c>
      <c r="BW20" s="510" t="str">
        <f>IFERROR((VLOOKUP($BH20,'Lifecycle Material Data'!$A$5:$M$67,12,FALSE)*$BM20/1000++VLOOKUP('Project Info'!$C$15,'Lifecycle Material Data'!$A$5:$L$67,12,FALSE)*$BL20/1000),"")</f>
        <v/>
      </c>
      <c r="BX20" s="510"/>
      <c r="BY20" s="285"/>
      <c r="BZ20" s="285"/>
      <c r="CA20" s="285"/>
      <c r="CB20" s="510">
        <f>IFERROR(1+VLOOKUP($BH20,'Lifecycle Material Data'!$A$5:$L$67,8,FALSE),0)</f>
        <v>0</v>
      </c>
      <c r="CC20" s="244">
        <f t="shared" si="14"/>
        <v>0</v>
      </c>
      <c r="CD20" s="505">
        <f t="shared" si="35"/>
        <v>0</v>
      </c>
      <c r="CE20" s="244">
        <f t="shared" si="15"/>
        <v>1</v>
      </c>
      <c r="CF20" s="245"/>
      <c r="CG20" s="510"/>
      <c r="CH20" s="510">
        <v>0</v>
      </c>
      <c r="CI20" s="510">
        <f t="shared" si="16"/>
        <v>0</v>
      </c>
      <c r="CJ20" s="510">
        <f t="shared" si="16"/>
        <v>0</v>
      </c>
      <c r="CK20" s="510">
        <f t="shared" si="17"/>
        <v>0</v>
      </c>
      <c r="CL20" s="510">
        <f t="shared" si="17"/>
        <v>0</v>
      </c>
      <c r="CM20" s="510">
        <f t="shared" si="17"/>
        <v>0</v>
      </c>
      <c r="CN20" s="510">
        <f t="shared" si="17"/>
        <v>0</v>
      </c>
      <c r="CO20" s="510">
        <f t="shared" si="17"/>
        <v>0</v>
      </c>
      <c r="CP20" s="510">
        <f t="shared" si="17"/>
        <v>0</v>
      </c>
      <c r="CQ20" s="510">
        <f t="shared" si="17"/>
        <v>0</v>
      </c>
      <c r="CR20" s="510">
        <f t="shared" si="17"/>
        <v>0</v>
      </c>
      <c r="CS20" s="510">
        <f t="shared" si="17"/>
        <v>0</v>
      </c>
      <c r="CT20" s="510">
        <f t="shared" si="17"/>
        <v>0</v>
      </c>
      <c r="CU20" s="510">
        <f t="shared" si="17"/>
        <v>0</v>
      </c>
      <c r="CV20" s="510">
        <f t="shared" si="17"/>
        <v>0</v>
      </c>
      <c r="CW20" s="510">
        <f t="shared" si="17"/>
        <v>0</v>
      </c>
      <c r="CX20" s="510">
        <f t="shared" si="17"/>
        <v>0</v>
      </c>
      <c r="CY20" s="510">
        <f t="shared" si="17"/>
        <v>0</v>
      </c>
      <c r="CZ20" s="510">
        <f t="shared" si="17"/>
        <v>0</v>
      </c>
      <c r="DA20" s="510">
        <f t="shared" si="18"/>
        <v>0</v>
      </c>
      <c r="DB20" s="510">
        <f t="shared" si="18"/>
        <v>0</v>
      </c>
      <c r="DC20" s="510">
        <f t="shared" si="18"/>
        <v>0</v>
      </c>
      <c r="DD20" s="510">
        <f t="shared" si="18"/>
        <v>0</v>
      </c>
      <c r="DE20" s="510">
        <f t="shared" si="18"/>
        <v>0</v>
      </c>
      <c r="DF20" s="510">
        <f t="shared" si="18"/>
        <v>0</v>
      </c>
      <c r="DG20" s="510">
        <f t="shared" si="18"/>
        <v>0</v>
      </c>
      <c r="DH20" s="510">
        <f t="shared" si="18"/>
        <v>0</v>
      </c>
      <c r="DI20" s="510">
        <f t="shared" si="18"/>
        <v>0</v>
      </c>
      <c r="DJ20" s="510">
        <f t="shared" si="18"/>
        <v>0</v>
      </c>
      <c r="DK20" s="510">
        <f t="shared" si="18"/>
        <v>0</v>
      </c>
      <c r="DL20" s="510">
        <f t="shared" si="18"/>
        <v>0</v>
      </c>
      <c r="DM20" s="510">
        <f t="shared" si="18"/>
        <v>0</v>
      </c>
      <c r="DN20" s="510">
        <f t="shared" si="18"/>
        <v>0</v>
      </c>
      <c r="DO20" s="510">
        <f t="shared" si="18"/>
        <v>0</v>
      </c>
      <c r="DP20" s="510">
        <f t="shared" si="18"/>
        <v>0</v>
      </c>
      <c r="DQ20" s="510">
        <f t="shared" si="19"/>
        <v>0</v>
      </c>
      <c r="DR20" s="510">
        <f t="shared" si="19"/>
        <v>0</v>
      </c>
      <c r="DS20" s="510">
        <f t="shared" si="19"/>
        <v>0</v>
      </c>
      <c r="DT20" s="510">
        <f t="shared" si="19"/>
        <v>0</v>
      </c>
      <c r="DU20" s="510">
        <f t="shared" si="19"/>
        <v>0</v>
      </c>
      <c r="DV20" s="510">
        <f t="shared" si="19"/>
        <v>0</v>
      </c>
      <c r="DW20" s="510">
        <f t="shared" si="19"/>
        <v>0</v>
      </c>
      <c r="DX20" s="510">
        <f t="shared" si="19"/>
        <v>0</v>
      </c>
      <c r="DY20" s="510">
        <f t="shared" si="19"/>
        <v>0</v>
      </c>
      <c r="DZ20" s="510">
        <f t="shared" si="19"/>
        <v>0</v>
      </c>
      <c r="EA20" s="510">
        <f t="shared" si="19"/>
        <v>0</v>
      </c>
      <c r="EB20" s="510">
        <f t="shared" si="19"/>
        <v>0</v>
      </c>
      <c r="EC20" s="510">
        <f t="shared" si="19"/>
        <v>0</v>
      </c>
      <c r="ED20" s="510">
        <f t="shared" si="19"/>
        <v>0</v>
      </c>
      <c r="EE20" s="510">
        <f t="shared" si="19"/>
        <v>0</v>
      </c>
      <c r="EF20" s="510">
        <f t="shared" si="19"/>
        <v>0</v>
      </c>
      <c r="EG20" s="510">
        <f t="shared" si="20"/>
        <v>0</v>
      </c>
      <c r="EH20" s="510">
        <f t="shared" si="20"/>
        <v>0</v>
      </c>
      <c r="EI20" s="510">
        <f t="shared" si="20"/>
        <v>0</v>
      </c>
      <c r="EJ20" s="510">
        <f t="shared" si="20"/>
        <v>0</v>
      </c>
      <c r="EK20" s="510">
        <f t="shared" si="20"/>
        <v>0</v>
      </c>
      <c r="EL20" s="510">
        <f t="shared" si="20"/>
        <v>0</v>
      </c>
      <c r="EM20" s="510">
        <f t="shared" si="20"/>
        <v>0</v>
      </c>
      <c r="EN20" s="510">
        <f t="shared" si="20"/>
        <v>0</v>
      </c>
      <c r="EO20" s="510">
        <f t="shared" si="20"/>
        <v>0</v>
      </c>
      <c r="EP20" s="510">
        <f t="shared" si="20"/>
        <v>0</v>
      </c>
      <c r="EQ20" s="510">
        <f t="shared" si="20"/>
        <v>0</v>
      </c>
      <c r="ER20" s="510">
        <f t="shared" si="20"/>
        <v>0</v>
      </c>
      <c r="ES20" s="510">
        <f t="shared" si="20"/>
        <v>0</v>
      </c>
      <c r="ET20" s="510">
        <f t="shared" si="20"/>
        <v>0</v>
      </c>
      <c r="EU20" s="510">
        <f t="shared" si="20"/>
        <v>0</v>
      </c>
      <c r="EV20" s="510">
        <f t="shared" si="20"/>
        <v>0</v>
      </c>
      <c r="EW20" s="510">
        <f t="shared" si="21"/>
        <v>0</v>
      </c>
      <c r="EX20" s="510">
        <f t="shared" si="21"/>
        <v>0</v>
      </c>
      <c r="EY20" s="510">
        <f t="shared" si="21"/>
        <v>0</v>
      </c>
      <c r="EZ20" s="510">
        <f t="shared" si="21"/>
        <v>0</v>
      </c>
      <c r="FA20" s="510">
        <f t="shared" si="21"/>
        <v>0</v>
      </c>
      <c r="FB20" s="510">
        <f t="shared" si="21"/>
        <v>0</v>
      </c>
      <c r="FC20" s="510">
        <f t="shared" si="21"/>
        <v>0</v>
      </c>
      <c r="FD20" s="510">
        <f t="shared" si="21"/>
        <v>0</v>
      </c>
      <c r="FE20" s="510">
        <f t="shared" si="21"/>
        <v>0</v>
      </c>
      <c r="FF20" s="510">
        <f t="shared" si="21"/>
        <v>0</v>
      </c>
      <c r="FG20" s="510">
        <f t="shared" si="21"/>
        <v>0</v>
      </c>
      <c r="FH20" s="510">
        <f t="shared" si="21"/>
        <v>0</v>
      </c>
      <c r="FI20" s="510">
        <f t="shared" si="21"/>
        <v>0</v>
      </c>
      <c r="FJ20" s="510">
        <f t="shared" si="21"/>
        <v>0</v>
      </c>
      <c r="FK20" s="510">
        <f t="shared" si="21"/>
        <v>0</v>
      </c>
      <c r="FL20" s="510">
        <f t="shared" si="21"/>
        <v>0</v>
      </c>
      <c r="FM20" s="510">
        <f t="shared" si="22"/>
        <v>0</v>
      </c>
      <c r="FN20" s="510">
        <f t="shared" si="22"/>
        <v>0</v>
      </c>
      <c r="FO20" s="510">
        <f t="shared" si="22"/>
        <v>0</v>
      </c>
      <c r="FP20" s="510">
        <f t="shared" si="22"/>
        <v>0</v>
      </c>
      <c r="FQ20" s="510">
        <f t="shared" si="22"/>
        <v>0</v>
      </c>
      <c r="FR20" s="510">
        <f t="shared" si="22"/>
        <v>0</v>
      </c>
      <c r="FS20" s="510">
        <f t="shared" si="22"/>
        <v>0</v>
      </c>
      <c r="FT20" s="510">
        <f t="shared" si="22"/>
        <v>0</v>
      </c>
      <c r="FU20" s="510">
        <f t="shared" si="22"/>
        <v>0</v>
      </c>
      <c r="FV20" s="510">
        <f t="shared" si="22"/>
        <v>0</v>
      </c>
      <c r="FW20" s="510">
        <f t="shared" si="22"/>
        <v>0</v>
      </c>
      <c r="FX20" s="510">
        <f t="shared" si="22"/>
        <v>0</v>
      </c>
      <c r="FY20" s="510">
        <f t="shared" si="22"/>
        <v>0</v>
      </c>
      <c r="FZ20" s="510">
        <f t="shared" si="22"/>
        <v>0</v>
      </c>
      <c r="GA20" s="510">
        <f t="shared" si="22"/>
        <v>0</v>
      </c>
      <c r="GB20" s="510">
        <f t="shared" si="22"/>
        <v>0</v>
      </c>
      <c r="GC20" s="510">
        <f t="shared" si="23"/>
        <v>0</v>
      </c>
      <c r="GD20" s="510">
        <f t="shared" si="23"/>
        <v>0</v>
      </c>
      <c r="GE20" s="510">
        <f t="shared" si="23"/>
        <v>0</v>
      </c>
      <c r="GF20" s="510">
        <f t="shared" si="23"/>
        <v>0</v>
      </c>
      <c r="GG20" s="510">
        <f t="shared" si="23"/>
        <v>0</v>
      </c>
      <c r="GH20" s="510">
        <f t="shared" si="23"/>
        <v>0</v>
      </c>
      <c r="GI20" s="510">
        <f t="shared" si="23"/>
        <v>0</v>
      </c>
      <c r="GJ20" s="510">
        <f t="shared" si="23"/>
        <v>0</v>
      </c>
      <c r="GK20" s="510">
        <f t="shared" si="23"/>
        <v>0</v>
      </c>
      <c r="GL20" s="510">
        <f t="shared" si="23"/>
        <v>0</v>
      </c>
      <c r="GM20" s="510">
        <f t="shared" si="23"/>
        <v>0</v>
      </c>
      <c r="GN20" s="510">
        <f t="shared" si="23"/>
        <v>0</v>
      </c>
      <c r="GO20" s="510">
        <f t="shared" si="23"/>
        <v>0</v>
      </c>
      <c r="GP20" s="510">
        <f t="shared" si="23"/>
        <v>0</v>
      </c>
      <c r="GQ20" s="510">
        <f t="shared" si="23"/>
        <v>0</v>
      </c>
      <c r="GR20" s="510">
        <f t="shared" si="23"/>
        <v>0</v>
      </c>
      <c r="GS20" s="510">
        <f t="shared" si="24"/>
        <v>0</v>
      </c>
      <c r="GT20" s="510">
        <f t="shared" si="24"/>
        <v>0</v>
      </c>
      <c r="GU20" s="510">
        <f t="shared" si="24"/>
        <v>0</v>
      </c>
      <c r="GV20" s="510">
        <f t="shared" si="24"/>
        <v>0</v>
      </c>
      <c r="GW20" s="510">
        <f t="shared" si="24"/>
        <v>0</v>
      </c>
      <c r="GX20" s="510">
        <f t="shared" si="24"/>
        <v>0</v>
      </c>
      <c r="GY20" s="510">
        <f t="shared" si="24"/>
        <v>0</v>
      </c>
      <c r="GZ20" s="510">
        <f t="shared" si="24"/>
        <v>0</v>
      </c>
      <c r="HA20" s="510">
        <f t="shared" si="24"/>
        <v>0</v>
      </c>
      <c r="HB20" s="244"/>
      <c r="HC20" s="244"/>
      <c r="HD20" s="126"/>
      <c r="HE20" s="126"/>
    </row>
    <row r="21" spans="2:213" ht="20.100000000000001" customHeight="1">
      <c r="B21" s="479"/>
      <c r="C21" s="122"/>
      <c r="D21" s="123"/>
      <c r="E21" s="124"/>
      <c r="F21" s="123"/>
      <c r="G21" s="465">
        <f t="shared" si="9"/>
        <v>60</v>
      </c>
      <c r="H21" s="466" t="s">
        <v>64</v>
      </c>
      <c r="I21" s="464">
        <v>1</v>
      </c>
      <c r="J21" s="123"/>
      <c r="K21" s="97"/>
      <c r="L21" s="480"/>
      <c r="M21" s="188">
        <f t="shared" si="25"/>
        <v>0</v>
      </c>
      <c r="N21" s="189" t="str">
        <f t="shared" si="26"/>
        <v/>
      </c>
      <c r="O21" s="190" t="str">
        <f t="shared" si="27"/>
        <v/>
      </c>
      <c r="P21" s="190" t="str">
        <f t="shared" si="28"/>
        <v/>
      </c>
      <c r="Q21" s="191">
        <f t="shared" si="29"/>
        <v>0</v>
      </c>
      <c r="R21" s="191" t="str">
        <f t="shared" si="30"/>
        <v/>
      </c>
      <c r="S21" s="188" t="str">
        <f t="shared" si="31"/>
        <v/>
      </c>
      <c r="T21" s="192">
        <f t="shared" si="32"/>
        <v>0</v>
      </c>
      <c r="U21" s="366" t="s">
        <v>478</v>
      </c>
      <c r="V21" s="244"/>
      <c r="W21" s="259"/>
      <c r="X21" s="510"/>
      <c r="Y21" s="259" t="str">
        <f>'MATERIAL DATA'!Q20</f>
        <v>1.1 Excavation-Other</v>
      </c>
      <c r="Z21" s="517">
        <f>M29</f>
        <v>0</v>
      </c>
      <c r="AA21" s="510"/>
      <c r="AB21" s="510"/>
      <c r="AC21" s="510"/>
      <c r="AD21" s="510"/>
      <c r="AE21" s="510"/>
      <c r="AF21" s="510"/>
      <c r="AG21" s="510"/>
      <c r="AH21" s="510"/>
      <c r="AI21" s="510"/>
      <c r="AJ21" s="510" t="s">
        <v>356</v>
      </c>
      <c r="AK21" s="510">
        <f>SUMIFS($BN$6:$BN$29,$B$6:$B$29,"&lt;&gt;Timber",$C$6:$C$29,"&lt;&gt;Timber_EPD")</f>
        <v>0</v>
      </c>
      <c r="AL21" s="510"/>
      <c r="AM21" s="510"/>
      <c r="AN21" s="510"/>
      <c r="AO21" s="510"/>
      <c r="AP21" s="510"/>
      <c r="AQ21" s="510"/>
      <c r="AR21" s="510"/>
      <c r="AS21" s="510"/>
      <c r="AT21" s="510"/>
      <c r="AU21" s="510"/>
      <c r="AV21" s="510"/>
      <c r="AW21" s="510"/>
      <c r="AX21" s="510"/>
      <c r="AY21" s="510"/>
      <c r="AZ21" s="510"/>
      <c r="BA21" s="510"/>
      <c r="BB21" s="510"/>
      <c r="BC21" s="510"/>
      <c r="BD21" s="510"/>
      <c r="BE21" s="510"/>
      <c r="BF21" s="510"/>
      <c r="BG21" s="285" t="str">
        <f t="shared" si="10"/>
        <v>ER</v>
      </c>
      <c r="BH21" s="285" t="str">
        <f t="shared" si="11"/>
        <v xml:space="preserve"> -  - </v>
      </c>
      <c r="BI21" s="285" t="str">
        <f t="shared" si="12"/>
        <v>No_Reinforcement</v>
      </c>
      <c r="BJ21" s="246" t="e">
        <f>VLOOKUP(BH21,'Lifecycle Material Data'!$A$5:$G$67,4,FALSE)</f>
        <v>#N/A</v>
      </c>
      <c r="BK21" s="246">
        <f>IFERROR(VLOOKUP(L21,'Custom Data'!$N$16:$P$36,3,FALSE),0)</f>
        <v>0</v>
      </c>
      <c r="BL21" s="246">
        <f t="shared" si="13"/>
        <v>0</v>
      </c>
      <c r="BM21" s="526" t="str">
        <f t="shared" si="33"/>
        <v>ER</v>
      </c>
      <c r="BN21" s="510" t="str">
        <f>IFERROR(VLOOKUP($BH21,'Lifecycle Material Data'!$A$5:$L$67,9,FALSE)*($BM21/1000)+VLOOKUP('Project Info'!$C$15,'Lifecycle Material Data'!$A$5:$L$67,9,FALSE)*($BL21/1000),"")</f>
        <v/>
      </c>
      <c r="BO21" s="510" t="str">
        <f>IFERROR(VLOOKUP($BH21,'Lifecycle Material Data'!$A$5:$L$67,10,FALSE)*($BM21/1000)+VLOOKUP('Project Info'!$C$15,'Lifecycle Material Data'!$A$5:$L$67,10,FALSE)*($BL21/1000),"")</f>
        <v/>
      </c>
      <c r="BP21" s="510" t="str">
        <f t="shared" si="34"/>
        <v/>
      </c>
      <c r="BQ21" s="510" t="str">
        <f>IF($J21='MATERIAL DATA'!$O$5,$K21, IF($J21='MATERIAL DATA'!$O$6,$K21/(1000*'Scheme 3'!$BJ21),""))</f>
        <v/>
      </c>
      <c r="BR21" s="510" t="str">
        <f>IFERROR(((VLOOKUP($BH21,'Lifecycle Material Data'!$A$5:$L$67,6,FALSE))*$BM21/1000+VLOOKUP('Project Info'!$C$15,'Lifecycle Material Data'!$A$5:$L$67,6,FALSE)*$BL21/1000),"")</f>
        <v/>
      </c>
      <c r="BS21" s="510" t="str">
        <f>IFERROR((VLOOKUP($BH21,'Lifecycle Material Data'!$A$5:$L$67,7,FALSE)*$BM21/1000++VLOOKUP('Project Info'!$C$15,'Lifecycle Material Data'!$A$5:$L$67,7,FALSE)*$BL21/1000),"")</f>
        <v/>
      </c>
      <c r="BT21" s="510" t="str">
        <f>IFERROR(VLOOKUP($BH21,'Lifecycle Material Data'!$A$5:$L$67,8,FALSE)*SUM(BR21,BS21,BU21,BV21),"")</f>
        <v/>
      </c>
      <c r="BU21" s="285" t="str">
        <f>IFERROR((VLOOKUP($BH21,'Lifecycle Material Data'!$A$5:$L$67,11,FALSE)*$BM21/1000++VLOOKUP('Project Info'!$C$15,'Lifecycle Material Data'!$A$5:$L$67,11,FALSE)*$BL21/1000),"")</f>
        <v/>
      </c>
      <c r="BV21" s="510">
        <f>IFERROR(IF(OR($B21="Timber",$C21="Timber_EPD"),VLOOKUP($BH21,'LIFECYCLE MATERIAL DATA Master'!$A$10:$N$68,5,FALSE)*$BM21,0),"")/1000</f>
        <v>0</v>
      </c>
      <c r="BW21" s="510" t="str">
        <f>IFERROR((VLOOKUP($BH21,'Lifecycle Material Data'!$A$5:$M$67,12,FALSE)*$BM21/1000++VLOOKUP('Project Info'!$C$15,'Lifecycle Material Data'!$A$5:$L$67,12,FALSE)*$BL21/1000),"")</f>
        <v/>
      </c>
      <c r="BX21" s="510"/>
      <c r="BY21" s="285"/>
      <c r="BZ21" s="285"/>
      <c r="CA21" s="285"/>
      <c r="CB21" s="510">
        <f>IFERROR(1+VLOOKUP($BH21,'Lifecycle Material Data'!$A$5:$L$67,8,FALSE),0)</f>
        <v>0</v>
      </c>
      <c r="CC21" s="244">
        <f t="shared" si="14"/>
        <v>0</v>
      </c>
      <c r="CD21" s="505">
        <f t="shared" si="35"/>
        <v>0</v>
      </c>
      <c r="CE21" s="244">
        <f t="shared" si="15"/>
        <v>1</v>
      </c>
      <c r="CF21" s="245"/>
      <c r="CG21" s="510"/>
      <c r="CH21" s="510">
        <v>0</v>
      </c>
      <c r="CI21" s="510">
        <f t="shared" si="16"/>
        <v>0</v>
      </c>
      <c r="CJ21" s="510">
        <f t="shared" si="16"/>
        <v>0</v>
      </c>
      <c r="CK21" s="510">
        <f t="shared" si="17"/>
        <v>0</v>
      </c>
      <c r="CL21" s="510">
        <f t="shared" si="17"/>
        <v>0</v>
      </c>
      <c r="CM21" s="510">
        <f t="shared" si="17"/>
        <v>0</v>
      </c>
      <c r="CN21" s="510">
        <f t="shared" si="17"/>
        <v>0</v>
      </c>
      <c r="CO21" s="510">
        <f t="shared" si="17"/>
        <v>0</v>
      </c>
      <c r="CP21" s="510">
        <f t="shared" si="17"/>
        <v>0</v>
      </c>
      <c r="CQ21" s="510">
        <f t="shared" si="17"/>
        <v>0</v>
      </c>
      <c r="CR21" s="510">
        <f t="shared" si="17"/>
        <v>0</v>
      </c>
      <c r="CS21" s="510">
        <f t="shared" si="17"/>
        <v>0</v>
      </c>
      <c r="CT21" s="510">
        <f t="shared" si="17"/>
        <v>0</v>
      </c>
      <c r="CU21" s="510">
        <f t="shared" si="17"/>
        <v>0</v>
      </c>
      <c r="CV21" s="510">
        <f t="shared" si="17"/>
        <v>0</v>
      </c>
      <c r="CW21" s="510">
        <f t="shared" si="17"/>
        <v>0</v>
      </c>
      <c r="CX21" s="510">
        <f t="shared" si="17"/>
        <v>0</v>
      </c>
      <c r="CY21" s="510">
        <f t="shared" si="17"/>
        <v>0</v>
      </c>
      <c r="CZ21" s="510">
        <f t="shared" ref="CZ21:DO27" si="36">IF(CZ$5&gt;=DESIGN_LIFE,CY21,IF(AND(CZ$5&gt;0,$CE21&lt;&gt;0),IF(INT((CZ$5)/(DESIGN_LIFE/$CE21))=((CZ$5)/(DESIGN_LIFE/$CE21)),$CD21+CY21,CY21),CY21))</f>
        <v>0</v>
      </c>
      <c r="DA21" s="510">
        <f t="shared" si="36"/>
        <v>0</v>
      </c>
      <c r="DB21" s="510">
        <f t="shared" si="36"/>
        <v>0</v>
      </c>
      <c r="DC21" s="510">
        <f t="shared" si="36"/>
        <v>0</v>
      </c>
      <c r="DD21" s="510">
        <f t="shared" si="36"/>
        <v>0</v>
      </c>
      <c r="DE21" s="510">
        <f t="shared" si="36"/>
        <v>0</v>
      </c>
      <c r="DF21" s="510">
        <f t="shared" si="36"/>
        <v>0</v>
      </c>
      <c r="DG21" s="510">
        <f t="shared" si="36"/>
        <v>0</v>
      </c>
      <c r="DH21" s="510">
        <f t="shared" si="36"/>
        <v>0</v>
      </c>
      <c r="DI21" s="510">
        <f t="shared" si="36"/>
        <v>0</v>
      </c>
      <c r="DJ21" s="510">
        <f t="shared" si="36"/>
        <v>0</v>
      </c>
      <c r="DK21" s="510">
        <f t="shared" si="36"/>
        <v>0</v>
      </c>
      <c r="DL21" s="510">
        <f t="shared" si="36"/>
        <v>0</v>
      </c>
      <c r="DM21" s="510">
        <f t="shared" si="36"/>
        <v>0</v>
      </c>
      <c r="DN21" s="510">
        <f t="shared" si="36"/>
        <v>0</v>
      </c>
      <c r="DO21" s="510">
        <f t="shared" si="36"/>
        <v>0</v>
      </c>
      <c r="DP21" s="510">
        <f t="shared" si="18"/>
        <v>0</v>
      </c>
      <c r="DQ21" s="510">
        <f t="shared" si="19"/>
        <v>0</v>
      </c>
      <c r="DR21" s="510">
        <f t="shared" si="19"/>
        <v>0</v>
      </c>
      <c r="DS21" s="510">
        <f t="shared" si="19"/>
        <v>0</v>
      </c>
      <c r="DT21" s="510">
        <f t="shared" si="19"/>
        <v>0</v>
      </c>
      <c r="DU21" s="510">
        <f t="shared" si="19"/>
        <v>0</v>
      </c>
      <c r="DV21" s="510">
        <f t="shared" si="19"/>
        <v>0</v>
      </c>
      <c r="DW21" s="510">
        <f t="shared" si="19"/>
        <v>0</v>
      </c>
      <c r="DX21" s="510">
        <f t="shared" si="19"/>
        <v>0</v>
      </c>
      <c r="DY21" s="510">
        <f t="shared" si="19"/>
        <v>0</v>
      </c>
      <c r="DZ21" s="510">
        <f t="shared" si="19"/>
        <v>0</v>
      </c>
      <c r="EA21" s="510">
        <f t="shared" si="19"/>
        <v>0</v>
      </c>
      <c r="EB21" s="510">
        <f t="shared" si="19"/>
        <v>0</v>
      </c>
      <c r="EC21" s="510">
        <f t="shared" si="19"/>
        <v>0</v>
      </c>
      <c r="ED21" s="510">
        <f t="shared" si="19"/>
        <v>0</v>
      </c>
      <c r="EE21" s="510">
        <f t="shared" si="19"/>
        <v>0</v>
      </c>
      <c r="EF21" s="510">
        <f t="shared" ref="EF21:EU27" si="37">IF(EF$5&gt;=DESIGN_LIFE,EE21,IF(AND(EF$5&gt;0,$CE21&lt;&gt;0),IF(INT((EF$5)/(DESIGN_LIFE/$CE21))=((EF$5)/(DESIGN_LIFE/$CE21)),$CD21+EE21,EE21),EE21))</f>
        <v>0</v>
      </c>
      <c r="EG21" s="510">
        <f t="shared" si="37"/>
        <v>0</v>
      </c>
      <c r="EH21" s="510">
        <f t="shared" si="37"/>
        <v>0</v>
      </c>
      <c r="EI21" s="510">
        <f t="shared" si="37"/>
        <v>0</v>
      </c>
      <c r="EJ21" s="510">
        <f t="shared" si="37"/>
        <v>0</v>
      </c>
      <c r="EK21" s="510">
        <f t="shared" si="37"/>
        <v>0</v>
      </c>
      <c r="EL21" s="510">
        <f t="shared" si="37"/>
        <v>0</v>
      </c>
      <c r="EM21" s="510">
        <f t="shared" si="37"/>
        <v>0</v>
      </c>
      <c r="EN21" s="510">
        <f t="shared" si="37"/>
        <v>0</v>
      </c>
      <c r="EO21" s="510">
        <f t="shared" si="37"/>
        <v>0</v>
      </c>
      <c r="EP21" s="510">
        <f t="shared" si="37"/>
        <v>0</v>
      </c>
      <c r="EQ21" s="510">
        <f t="shared" si="37"/>
        <v>0</v>
      </c>
      <c r="ER21" s="510">
        <f t="shared" si="37"/>
        <v>0</v>
      </c>
      <c r="ES21" s="510">
        <f t="shared" si="37"/>
        <v>0</v>
      </c>
      <c r="ET21" s="510">
        <f t="shared" si="37"/>
        <v>0</v>
      </c>
      <c r="EU21" s="510">
        <f t="shared" si="37"/>
        <v>0</v>
      </c>
      <c r="EV21" s="510">
        <f t="shared" si="20"/>
        <v>0</v>
      </c>
      <c r="EW21" s="510">
        <f t="shared" si="21"/>
        <v>0</v>
      </c>
      <c r="EX21" s="510">
        <f t="shared" si="21"/>
        <v>0</v>
      </c>
      <c r="EY21" s="510">
        <f t="shared" si="21"/>
        <v>0</v>
      </c>
      <c r="EZ21" s="510">
        <f t="shared" si="21"/>
        <v>0</v>
      </c>
      <c r="FA21" s="510">
        <f t="shared" si="21"/>
        <v>0</v>
      </c>
      <c r="FB21" s="510">
        <f t="shared" si="21"/>
        <v>0</v>
      </c>
      <c r="FC21" s="510">
        <f t="shared" si="21"/>
        <v>0</v>
      </c>
      <c r="FD21" s="510">
        <f t="shared" si="21"/>
        <v>0</v>
      </c>
      <c r="FE21" s="510">
        <f t="shared" si="21"/>
        <v>0</v>
      </c>
      <c r="FF21" s="510">
        <f t="shared" si="21"/>
        <v>0</v>
      </c>
      <c r="FG21" s="510">
        <f t="shared" si="21"/>
        <v>0</v>
      </c>
      <c r="FH21" s="510">
        <f t="shared" si="21"/>
        <v>0</v>
      </c>
      <c r="FI21" s="510">
        <f t="shared" si="21"/>
        <v>0</v>
      </c>
      <c r="FJ21" s="510">
        <f t="shared" si="21"/>
        <v>0</v>
      </c>
      <c r="FK21" s="510">
        <f t="shared" si="21"/>
        <v>0</v>
      </c>
      <c r="FL21" s="510">
        <f t="shared" ref="FL21:GA27" si="38">IF(FL$5&gt;=DESIGN_LIFE,FK21,IF(AND(FL$5&gt;0,$CE21&lt;&gt;0),IF(INT((FL$5)/(DESIGN_LIFE/$CE21))=((FL$5)/(DESIGN_LIFE/$CE21)),$CD21+FK21,FK21),FK21))</f>
        <v>0</v>
      </c>
      <c r="FM21" s="510">
        <f t="shared" si="38"/>
        <v>0</v>
      </c>
      <c r="FN21" s="510">
        <f t="shared" si="38"/>
        <v>0</v>
      </c>
      <c r="FO21" s="510">
        <f t="shared" si="38"/>
        <v>0</v>
      </c>
      <c r="FP21" s="510">
        <f t="shared" si="38"/>
        <v>0</v>
      </c>
      <c r="FQ21" s="510">
        <f t="shared" si="38"/>
        <v>0</v>
      </c>
      <c r="FR21" s="510">
        <f t="shared" si="38"/>
        <v>0</v>
      </c>
      <c r="FS21" s="510">
        <f t="shared" si="38"/>
        <v>0</v>
      </c>
      <c r="FT21" s="510">
        <f t="shared" si="38"/>
        <v>0</v>
      </c>
      <c r="FU21" s="510">
        <f t="shared" si="38"/>
        <v>0</v>
      </c>
      <c r="FV21" s="510">
        <f t="shared" si="38"/>
        <v>0</v>
      </c>
      <c r="FW21" s="510">
        <f t="shared" si="38"/>
        <v>0</v>
      </c>
      <c r="FX21" s="510">
        <f t="shared" si="38"/>
        <v>0</v>
      </c>
      <c r="FY21" s="510">
        <f t="shared" si="38"/>
        <v>0</v>
      </c>
      <c r="FZ21" s="510">
        <f t="shared" si="38"/>
        <v>0</v>
      </c>
      <c r="GA21" s="510">
        <f t="shared" si="38"/>
        <v>0</v>
      </c>
      <c r="GB21" s="510">
        <f t="shared" si="22"/>
        <v>0</v>
      </c>
      <c r="GC21" s="510">
        <f t="shared" si="23"/>
        <v>0</v>
      </c>
      <c r="GD21" s="510">
        <f t="shared" si="23"/>
        <v>0</v>
      </c>
      <c r="GE21" s="510">
        <f t="shared" si="23"/>
        <v>0</v>
      </c>
      <c r="GF21" s="510">
        <f t="shared" si="23"/>
        <v>0</v>
      </c>
      <c r="GG21" s="510">
        <f t="shared" si="23"/>
        <v>0</v>
      </c>
      <c r="GH21" s="510">
        <f t="shared" si="23"/>
        <v>0</v>
      </c>
      <c r="GI21" s="510">
        <f t="shared" si="23"/>
        <v>0</v>
      </c>
      <c r="GJ21" s="510">
        <f t="shared" si="23"/>
        <v>0</v>
      </c>
      <c r="GK21" s="510">
        <f t="shared" si="23"/>
        <v>0</v>
      </c>
      <c r="GL21" s="510">
        <f t="shared" si="23"/>
        <v>0</v>
      </c>
      <c r="GM21" s="510">
        <f t="shared" si="23"/>
        <v>0</v>
      </c>
      <c r="GN21" s="510">
        <f t="shared" si="23"/>
        <v>0</v>
      </c>
      <c r="GO21" s="510">
        <f t="shared" si="23"/>
        <v>0</v>
      </c>
      <c r="GP21" s="510">
        <f t="shared" si="23"/>
        <v>0</v>
      </c>
      <c r="GQ21" s="510">
        <f t="shared" si="23"/>
        <v>0</v>
      </c>
      <c r="GR21" s="510">
        <f t="shared" ref="GR21:HA27" si="39">IF(GR$5&gt;=DESIGN_LIFE,GQ21,IF(AND(GR$5&gt;0,$CE21&lt;&gt;0),IF(INT((GR$5)/(DESIGN_LIFE/$CE21))=((GR$5)/(DESIGN_LIFE/$CE21)),$CD21+GQ21,GQ21),GQ21))</f>
        <v>0</v>
      </c>
      <c r="GS21" s="510">
        <f t="shared" si="39"/>
        <v>0</v>
      </c>
      <c r="GT21" s="510">
        <f t="shared" si="39"/>
        <v>0</v>
      </c>
      <c r="GU21" s="510">
        <f t="shared" si="39"/>
        <v>0</v>
      </c>
      <c r="GV21" s="510">
        <f t="shared" si="39"/>
        <v>0</v>
      </c>
      <c r="GW21" s="510">
        <f t="shared" si="39"/>
        <v>0</v>
      </c>
      <c r="GX21" s="510">
        <f t="shared" si="39"/>
        <v>0</v>
      </c>
      <c r="GY21" s="510">
        <f t="shared" si="39"/>
        <v>0</v>
      </c>
      <c r="GZ21" s="510">
        <f t="shared" si="39"/>
        <v>0</v>
      </c>
      <c r="HA21" s="510">
        <f t="shared" si="39"/>
        <v>0</v>
      </c>
      <c r="HB21" s="244"/>
      <c r="HC21" s="244"/>
      <c r="HD21" s="126"/>
      <c r="HE21" s="126"/>
    </row>
    <row r="22" spans="2:213" ht="20.100000000000001" customHeight="1">
      <c r="B22" s="479"/>
      <c r="C22" s="122"/>
      <c r="D22" s="123"/>
      <c r="E22" s="124"/>
      <c r="F22" s="123"/>
      <c r="G22" s="465">
        <f t="shared" si="9"/>
        <v>60</v>
      </c>
      <c r="H22" s="466" t="s">
        <v>64</v>
      </c>
      <c r="I22" s="464">
        <v>1</v>
      </c>
      <c r="J22" s="123"/>
      <c r="K22" s="97"/>
      <c r="L22" s="480"/>
      <c r="M22" s="188">
        <f t="shared" si="25"/>
        <v>0</v>
      </c>
      <c r="N22" s="189" t="str">
        <f t="shared" si="26"/>
        <v/>
      </c>
      <c r="O22" s="190" t="str">
        <f t="shared" si="27"/>
        <v/>
      </c>
      <c r="P22" s="190" t="str">
        <f t="shared" si="28"/>
        <v/>
      </c>
      <c r="Q22" s="191">
        <f t="shared" si="29"/>
        <v>0</v>
      </c>
      <c r="R22" s="191" t="str">
        <f t="shared" si="30"/>
        <v/>
      </c>
      <c r="S22" s="188" t="str">
        <f t="shared" si="31"/>
        <v/>
      </c>
      <c r="T22" s="192">
        <f t="shared" si="32"/>
        <v>0</v>
      </c>
      <c r="U22" s="366" t="s">
        <v>478</v>
      </c>
      <c r="V22" s="244"/>
      <c r="W22" s="259"/>
      <c r="X22" s="510"/>
      <c r="Y22" s="259" t="s">
        <v>673</v>
      </c>
      <c r="Z22" s="517">
        <f>SUMIF($E$6:$E$29,Y22,$N$6:$N$29)+SUMIF($E$6:$E$29,Y22,$O$6:$O$29)+SUMIF($E$6:$E$29,Y22,P$6:$P$29)</f>
        <v>0</v>
      </c>
      <c r="AA22" s="510"/>
      <c r="AB22" s="510"/>
      <c r="AC22" s="510"/>
      <c r="AD22" s="510"/>
      <c r="AE22" s="510"/>
      <c r="AF22" s="510"/>
      <c r="AG22" s="510"/>
      <c r="AH22" s="510"/>
      <c r="AI22" s="510"/>
      <c r="AJ22" s="510" t="s">
        <v>357</v>
      </c>
      <c r="AK22" s="510">
        <f>SUMIFS($BO$6:$BO$29,$B$6:$B$29,"&lt;&gt;Timber",$C$6:$C$29,"&lt;&gt;Timber_EPD")</f>
        <v>0</v>
      </c>
      <c r="AL22" s="510"/>
      <c r="AM22" s="510"/>
      <c r="AN22" s="510"/>
      <c r="AO22" s="510"/>
      <c r="AP22" s="510"/>
      <c r="AQ22" s="510"/>
      <c r="AR22" s="510"/>
      <c r="AS22" s="510"/>
      <c r="AT22" s="510"/>
      <c r="AU22" s="510"/>
      <c r="AV22" s="510"/>
      <c r="AW22" s="510"/>
      <c r="AX22" s="510"/>
      <c r="AY22" s="510"/>
      <c r="AZ22" s="510"/>
      <c r="BA22" s="510"/>
      <c r="BB22" s="510"/>
      <c r="BC22" s="510"/>
      <c r="BD22" s="510"/>
      <c r="BE22" s="510"/>
      <c r="BF22" s="510"/>
      <c r="BG22" s="285" t="str">
        <f t="shared" si="10"/>
        <v>ER</v>
      </c>
      <c r="BH22" s="285" t="str">
        <f t="shared" si="11"/>
        <v xml:space="preserve"> -  - </v>
      </c>
      <c r="BI22" s="285" t="str">
        <f t="shared" si="12"/>
        <v>No_Reinforcement</v>
      </c>
      <c r="BJ22" s="246" t="e">
        <f>VLOOKUP(BH22,'Lifecycle Material Data'!$A$5:$G$67,4,FALSE)</f>
        <v>#N/A</v>
      </c>
      <c r="BK22" s="246">
        <f>IFERROR(VLOOKUP(L22,'Custom Data'!$N$16:$P$36,3,FALSE),0)</f>
        <v>0</v>
      </c>
      <c r="BL22" s="246">
        <f t="shared" si="13"/>
        <v>0</v>
      </c>
      <c r="BM22" s="526" t="str">
        <f t="shared" si="33"/>
        <v>ER</v>
      </c>
      <c r="BN22" s="510" t="str">
        <f>IFERROR(VLOOKUP($BH22,'Lifecycle Material Data'!$A$5:$L$67,9,FALSE)*($BM22/1000)+VLOOKUP('Project Info'!$C$15,'Lifecycle Material Data'!$A$5:$L$67,9,FALSE)*($BL22/1000),"")</f>
        <v/>
      </c>
      <c r="BO22" s="510" t="str">
        <f>IFERROR(VLOOKUP($BH22,'Lifecycle Material Data'!$A$5:$L$67,10,FALSE)*($BM22/1000)+VLOOKUP('Project Info'!$C$15,'Lifecycle Material Data'!$A$5:$L$67,10,FALSE)*($BL22/1000),"")</f>
        <v/>
      </c>
      <c r="BP22" s="510" t="str">
        <f t="shared" si="34"/>
        <v/>
      </c>
      <c r="BQ22" s="510" t="str">
        <f>IF($J22='MATERIAL DATA'!$O$5,$K22, IF($J22='MATERIAL DATA'!$O$6,$K22/(1000*'Scheme 3'!$BJ22),""))</f>
        <v/>
      </c>
      <c r="BR22" s="510" t="str">
        <f>IFERROR(((VLOOKUP($BH22,'Lifecycle Material Data'!$A$5:$L$67,6,FALSE))*$BM22/1000+VLOOKUP('Project Info'!$C$15,'Lifecycle Material Data'!$A$5:$L$67,6,FALSE)*$BL22/1000),"")</f>
        <v/>
      </c>
      <c r="BS22" s="510" t="str">
        <f>IFERROR((VLOOKUP($BH22,'Lifecycle Material Data'!$A$5:$L$67,7,FALSE)*$BM22/1000++VLOOKUP('Project Info'!$C$15,'Lifecycle Material Data'!$A$5:$L$67,7,FALSE)*$BL22/1000),"")</f>
        <v/>
      </c>
      <c r="BT22" s="510" t="str">
        <f>IFERROR(VLOOKUP($BH22,'Lifecycle Material Data'!$A$5:$L$67,8,FALSE)*SUM(BR22,BS22,BU22,BV22),"")</f>
        <v/>
      </c>
      <c r="BU22" s="285" t="str">
        <f>IFERROR((VLOOKUP($BH22,'Lifecycle Material Data'!$A$5:$L$67,11,FALSE)*$BM22/1000++VLOOKUP('Project Info'!$C$15,'Lifecycle Material Data'!$A$5:$L$67,11,FALSE)*$BL22/1000),"")</f>
        <v/>
      </c>
      <c r="BV22" s="510">
        <f>IFERROR(IF(OR($B22="Timber",$C22="Timber_EPD"),VLOOKUP($BH22,'LIFECYCLE MATERIAL DATA Master'!$A$10:$N$68,5,FALSE)*$BM22,0),"")/1000</f>
        <v>0</v>
      </c>
      <c r="BW22" s="510" t="str">
        <f>IFERROR((VLOOKUP($BH22,'Lifecycle Material Data'!$A$5:$M$67,12,FALSE)*$BM22/1000++VLOOKUP('Project Info'!$C$15,'Lifecycle Material Data'!$A$5:$L$67,12,FALSE)*$BL22/1000),"")</f>
        <v/>
      </c>
      <c r="BX22" s="510"/>
      <c r="BY22" s="285"/>
      <c r="BZ22" s="285"/>
      <c r="CA22" s="285"/>
      <c r="CB22" s="510">
        <f>IFERROR(1+VLOOKUP($BH22,'Lifecycle Material Data'!$A$5:$L$67,8,FALSE),0)</f>
        <v>0</v>
      </c>
      <c r="CC22" s="244">
        <f t="shared" si="14"/>
        <v>0</v>
      </c>
      <c r="CD22" s="505">
        <f t="shared" si="35"/>
        <v>0</v>
      </c>
      <c r="CE22" s="244">
        <f t="shared" si="15"/>
        <v>1</v>
      </c>
      <c r="CF22" s="245"/>
      <c r="CG22" s="510"/>
      <c r="CH22" s="510">
        <v>0</v>
      </c>
      <c r="CI22" s="510">
        <f t="shared" si="16"/>
        <v>0</v>
      </c>
      <c r="CJ22" s="510">
        <f t="shared" si="16"/>
        <v>0</v>
      </c>
      <c r="CK22" s="510">
        <f t="shared" ref="CK22:CZ27" si="40">IF(CK$5&gt;=DESIGN_LIFE,CJ22,IF(AND(CK$5&gt;0,$CE22&lt;&gt;0),IF(INT((CK$5)/(DESIGN_LIFE/$CE22))=((CK$5)/(DESIGN_LIFE/$CE22)),$CD22+CJ22,CJ22),CJ22))</f>
        <v>0</v>
      </c>
      <c r="CL22" s="510">
        <f t="shared" si="40"/>
        <v>0</v>
      </c>
      <c r="CM22" s="510">
        <f t="shared" si="40"/>
        <v>0</v>
      </c>
      <c r="CN22" s="510">
        <f t="shared" si="40"/>
        <v>0</v>
      </c>
      <c r="CO22" s="510">
        <f t="shared" si="40"/>
        <v>0</v>
      </c>
      <c r="CP22" s="510">
        <f t="shared" si="40"/>
        <v>0</v>
      </c>
      <c r="CQ22" s="510">
        <f t="shared" si="40"/>
        <v>0</v>
      </c>
      <c r="CR22" s="510">
        <f t="shared" si="40"/>
        <v>0</v>
      </c>
      <c r="CS22" s="510">
        <f t="shared" si="40"/>
        <v>0</v>
      </c>
      <c r="CT22" s="510">
        <f t="shared" si="40"/>
        <v>0</v>
      </c>
      <c r="CU22" s="510">
        <f t="shared" si="40"/>
        <v>0</v>
      </c>
      <c r="CV22" s="510">
        <f t="shared" si="40"/>
        <v>0</v>
      </c>
      <c r="CW22" s="510">
        <f t="shared" si="40"/>
        <v>0</v>
      </c>
      <c r="CX22" s="510">
        <f t="shared" si="40"/>
        <v>0</v>
      </c>
      <c r="CY22" s="510">
        <f t="shared" si="40"/>
        <v>0</v>
      </c>
      <c r="CZ22" s="510">
        <f t="shared" si="40"/>
        <v>0</v>
      </c>
      <c r="DA22" s="510">
        <f t="shared" si="36"/>
        <v>0</v>
      </c>
      <c r="DB22" s="510">
        <f t="shared" si="36"/>
        <v>0</v>
      </c>
      <c r="DC22" s="510">
        <f t="shared" si="36"/>
        <v>0</v>
      </c>
      <c r="DD22" s="510">
        <f t="shared" si="36"/>
        <v>0</v>
      </c>
      <c r="DE22" s="510">
        <f t="shared" si="36"/>
        <v>0</v>
      </c>
      <c r="DF22" s="510">
        <f t="shared" si="36"/>
        <v>0</v>
      </c>
      <c r="DG22" s="510">
        <f t="shared" si="36"/>
        <v>0</v>
      </c>
      <c r="DH22" s="510">
        <f t="shared" si="36"/>
        <v>0</v>
      </c>
      <c r="DI22" s="510">
        <f t="shared" si="36"/>
        <v>0</v>
      </c>
      <c r="DJ22" s="510">
        <f t="shared" si="36"/>
        <v>0</v>
      </c>
      <c r="DK22" s="510">
        <f t="shared" si="36"/>
        <v>0</v>
      </c>
      <c r="DL22" s="510">
        <f t="shared" si="36"/>
        <v>0</v>
      </c>
      <c r="DM22" s="510">
        <f t="shared" si="36"/>
        <v>0</v>
      </c>
      <c r="DN22" s="510">
        <f t="shared" si="36"/>
        <v>0</v>
      </c>
      <c r="DO22" s="510">
        <f t="shared" si="36"/>
        <v>0</v>
      </c>
      <c r="DP22" s="510">
        <f t="shared" ref="DP22:EE27" si="41">IF(DP$5&gt;=DESIGN_LIFE,DO22,IF(AND(DP$5&gt;0,$CE22&lt;&gt;0),IF(INT((DP$5)/(DESIGN_LIFE/$CE22))=((DP$5)/(DESIGN_LIFE/$CE22)),$CD22+DO22,DO22),DO22))</f>
        <v>0</v>
      </c>
      <c r="DQ22" s="510">
        <f t="shared" si="41"/>
        <v>0</v>
      </c>
      <c r="DR22" s="510">
        <f t="shared" si="41"/>
        <v>0</v>
      </c>
      <c r="DS22" s="510">
        <f t="shared" si="41"/>
        <v>0</v>
      </c>
      <c r="DT22" s="510">
        <f t="shared" si="41"/>
        <v>0</v>
      </c>
      <c r="DU22" s="510">
        <f t="shared" si="41"/>
        <v>0</v>
      </c>
      <c r="DV22" s="510">
        <f t="shared" si="41"/>
        <v>0</v>
      </c>
      <c r="DW22" s="510">
        <f t="shared" si="41"/>
        <v>0</v>
      </c>
      <c r="DX22" s="510">
        <f t="shared" si="41"/>
        <v>0</v>
      </c>
      <c r="DY22" s="510">
        <f t="shared" si="41"/>
        <v>0</v>
      </c>
      <c r="DZ22" s="510">
        <f t="shared" si="41"/>
        <v>0</v>
      </c>
      <c r="EA22" s="510">
        <f t="shared" si="41"/>
        <v>0</v>
      </c>
      <c r="EB22" s="510">
        <f t="shared" si="41"/>
        <v>0</v>
      </c>
      <c r="EC22" s="510">
        <f t="shared" si="41"/>
        <v>0</v>
      </c>
      <c r="ED22" s="510">
        <f t="shared" si="41"/>
        <v>0</v>
      </c>
      <c r="EE22" s="510">
        <f t="shared" si="41"/>
        <v>0</v>
      </c>
      <c r="EF22" s="510">
        <f t="shared" si="37"/>
        <v>0</v>
      </c>
      <c r="EG22" s="510">
        <f t="shared" si="37"/>
        <v>0</v>
      </c>
      <c r="EH22" s="510">
        <f t="shared" si="37"/>
        <v>0</v>
      </c>
      <c r="EI22" s="510">
        <f t="shared" si="37"/>
        <v>0</v>
      </c>
      <c r="EJ22" s="510">
        <f t="shared" si="37"/>
        <v>0</v>
      </c>
      <c r="EK22" s="510">
        <f t="shared" si="37"/>
        <v>0</v>
      </c>
      <c r="EL22" s="510">
        <f t="shared" si="37"/>
        <v>0</v>
      </c>
      <c r="EM22" s="510">
        <f t="shared" si="37"/>
        <v>0</v>
      </c>
      <c r="EN22" s="510">
        <f t="shared" si="37"/>
        <v>0</v>
      </c>
      <c r="EO22" s="510">
        <f t="shared" si="37"/>
        <v>0</v>
      </c>
      <c r="EP22" s="510">
        <f t="shared" si="37"/>
        <v>0</v>
      </c>
      <c r="EQ22" s="510">
        <f t="shared" si="37"/>
        <v>0</v>
      </c>
      <c r="ER22" s="510">
        <f t="shared" si="37"/>
        <v>0</v>
      </c>
      <c r="ES22" s="510">
        <f t="shared" si="37"/>
        <v>0</v>
      </c>
      <c r="ET22" s="510">
        <f t="shared" si="37"/>
        <v>0</v>
      </c>
      <c r="EU22" s="510">
        <f t="shared" si="37"/>
        <v>0</v>
      </c>
      <c r="EV22" s="510">
        <f t="shared" ref="EV22:FK27" si="42">IF(EV$5&gt;=DESIGN_LIFE,EU22,IF(AND(EV$5&gt;0,$CE22&lt;&gt;0),IF(INT((EV$5)/(DESIGN_LIFE/$CE22))=((EV$5)/(DESIGN_LIFE/$CE22)),$CD22+EU22,EU22),EU22))</f>
        <v>0</v>
      </c>
      <c r="EW22" s="510">
        <f t="shared" si="42"/>
        <v>0</v>
      </c>
      <c r="EX22" s="510">
        <f t="shared" si="42"/>
        <v>0</v>
      </c>
      <c r="EY22" s="510">
        <f t="shared" si="42"/>
        <v>0</v>
      </c>
      <c r="EZ22" s="510">
        <f t="shared" si="42"/>
        <v>0</v>
      </c>
      <c r="FA22" s="510">
        <f t="shared" si="42"/>
        <v>0</v>
      </c>
      <c r="FB22" s="510">
        <f t="shared" si="42"/>
        <v>0</v>
      </c>
      <c r="FC22" s="510">
        <f t="shared" si="42"/>
        <v>0</v>
      </c>
      <c r="FD22" s="510">
        <f t="shared" si="42"/>
        <v>0</v>
      </c>
      <c r="FE22" s="510">
        <f t="shared" si="42"/>
        <v>0</v>
      </c>
      <c r="FF22" s="510">
        <f t="shared" si="42"/>
        <v>0</v>
      </c>
      <c r="FG22" s="510">
        <f t="shared" si="42"/>
        <v>0</v>
      </c>
      <c r="FH22" s="510">
        <f t="shared" si="42"/>
        <v>0</v>
      </c>
      <c r="FI22" s="510">
        <f t="shared" si="42"/>
        <v>0</v>
      </c>
      <c r="FJ22" s="510">
        <f t="shared" si="42"/>
        <v>0</v>
      </c>
      <c r="FK22" s="510">
        <f t="shared" si="42"/>
        <v>0</v>
      </c>
      <c r="FL22" s="510">
        <f t="shared" si="38"/>
        <v>0</v>
      </c>
      <c r="FM22" s="510">
        <f t="shared" si="38"/>
        <v>0</v>
      </c>
      <c r="FN22" s="510">
        <f t="shared" si="38"/>
        <v>0</v>
      </c>
      <c r="FO22" s="510">
        <f t="shared" si="38"/>
        <v>0</v>
      </c>
      <c r="FP22" s="510">
        <f t="shared" si="38"/>
        <v>0</v>
      </c>
      <c r="FQ22" s="510">
        <f t="shared" si="38"/>
        <v>0</v>
      </c>
      <c r="FR22" s="510">
        <f t="shared" si="38"/>
        <v>0</v>
      </c>
      <c r="FS22" s="510">
        <f t="shared" si="38"/>
        <v>0</v>
      </c>
      <c r="FT22" s="510">
        <f t="shared" si="38"/>
        <v>0</v>
      </c>
      <c r="FU22" s="510">
        <f t="shared" si="38"/>
        <v>0</v>
      </c>
      <c r="FV22" s="510">
        <f t="shared" si="38"/>
        <v>0</v>
      </c>
      <c r="FW22" s="510">
        <f t="shared" si="38"/>
        <v>0</v>
      </c>
      <c r="FX22" s="510">
        <f t="shared" si="38"/>
        <v>0</v>
      </c>
      <c r="FY22" s="510">
        <f t="shared" si="38"/>
        <v>0</v>
      </c>
      <c r="FZ22" s="510">
        <f t="shared" si="38"/>
        <v>0</v>
      </c>
      <c r="GA22" s="510">
        <f t="shared" si="38"/>
        <v>0</v>
      </c>
      <c r="GB22" s="510">
        <f t="shared" ref="GB22:GQ27" si="43">IF(GB$5&gt;=DESIGN_LIFE,GA22,IF(AND(GB$5&gt;0,$CE22&lt;&gt;0),IF(INT((GB$5)/(DESIGN_LIFE/$CE22))=((GB$5)/(DESIGN_LIFE/$CE22)),$CD22+GA22,GA22),GA22))</f>
        <v>0</v>
      </c>
      <c r="GC22" s="510">
        <f t="shared" si="43"/>
        <v>0</v>
      </c>
      <c r="GD22" s="510">
        <f t="shared" si="43"/>
        <v>0</v>
      </c>
      <c r="GE22" s="510">
        <f t="shared" si="43"/>
        <v>0</v>
      </c>
      <c r="GF22" s="510">
        <f t="shared" si="43"/>
        <v>0</v>
      </c>
      <c r="GG22" s="510">
        <f t="shared" si="43"/>
        <v>0</v>
      </c>
      <c r="GH22" s="510">
        <f t="shared" si="43"/>
        <v>0</v>
      </c>
      <c r="GI22" s="510">
        <f t="shared" si="43"/>
        <v>0</v>
      </c>
      <c r="GJ22" s="510">
        <f t="shared" si="43"/>
        <v>0</v>
      </c>
      <c r="GK22" s="510">
        <f t="shared" si="43"/>
        <v>0</v>
      </c>
      <c r="GL22" s="510">
        <f t="shared" si="43"/>
        <v>0</v>
      </c>
      <c r="GM22" s="510">
        <f t="shared" si="43"/>
        <v>0</v>
      </c>
      <c r="GN22" s="510">
        <f t="shared" si="43"/>
        <v>0</v>
      </c>
      <c r="GO22" s="510">
        <f t="shared" si="43"/>
        <v>0</v>
      </c>
      <c r="GP22" s="510">
        <f t="shared" si="43"/>
        <v>0</v>
      </c>
      <c r="GQ22" s="510">
        <f t="shared" si="43"/>
        <v>0</v>
      </c>
      <c r="GR22" s="510">
        <f t="shared" si="39"/>
        <v>0</v>
      </c>
      <c r="GS22" s="510">
        <f t="shared" si="39"/>
        <v>0</v>
      </c>
      <c r="GT22" s="510">
        <f t="shared" si="39"/>
        <v>0</v>
      </c>
      <c r="GU22" s="510">
        <f t="shared" si="39"/>
        <v>0</v>
      </c>
      <c r="GV22" s="510">
        <f t="shared" si="39"/>
        <v>0</v>
      </c>
      <c r="GW22" s="510">
        <f t="shared" si="39"/>
        <v>0</v>
      </c>
      <c r="GX22" s="510">
        <f t="shared" si="39"/>
        <v>0</v>
      </c>
      <c r="GY22" s="510">
        <f t="shared" si="39"/>
        <v>0</v>
      </c>
      <c r="GZ22" s="510">
        <f t="shared" si="39"/>
        <v>0</v>
      </c>
      <c r="HA22" s="510">
        <f t="shared" si="39"/>
        <v>0</v>
      </c>
      <c r="HB22" s="244"/>
      <c r="HC22" s="244"/>
      <c r="HD22" s="126"/>
      <c r="HE22" s="126"/>
    </row>
    <row r="23" spans="2:213" ht="20.100000000000001" customHeight="1">
      <c r="B23" s="479"/>
      <c r="C23" s="122"/>
      <c r="D23" s="123"/>
      <c r="E23" s="124"/>
      <c r="F23" s="123"/>
      <c r="G23" s="465">
        <f t="shared" si="9"/>
        <v>60</v>
      </c>
      <c r="H23" s="466" t="s">
        <v>64</v>
      </c>
      <c r="I23" s="464">
        <v>1</v>
      </c>
      <c r="J23" s="123"/>
      <c r="K23" s="97"/>
      <c r="L23" s="480"/>
      <c r="M23" s="188">
        <f t="shared" si="25"/>
        <v>0</v>
      </c>
      <c r="N23" s="189" t="str">
        <f t="shared" si="26"/>
        <v/>
      </c>
      <c r="O23" s="190" t="str">
        <f t="shared" si="27"/>
        <v/>
      </c>
      <c r="P23" s="190" t="str">
        <f t="shared" si="28"/>
        <v/>
      </c>
      <c r="Q23" s="191">
        <f t="shared" si="29"/>
        <v>0</v>
      </c>
      <c r="R23" s="191" t="str">
        <f t="shared" si="30"/>
        <v/>
      </c>
      <c r="S23" s="188" t="str">
        <f t="shared" si="31"/>
        <v/>
      </c>
      <c r="T23" s="192">
        <f t="shared" si="32"/>
        <v>0</v>
      </c>
      <c r="U23" s="366" t="s">
        <v>478</v>
      </c>
      <c r="V23" s="244"/>
      <c r="W23" s="259"/>
      <c r="X23" s="510"/>
      <c r="Y23" s="510"/>
      <c r="Z23" s="517"/>
      <c r="AA23" s="510"/>
      <c r="AB23" s="510"/>
      <c r="AC23" s="510"/>
      <c r="AD23" s="510"/>
      <c r="AE23" s="510"/>
      <c r="AF23" s="510"/>
      <c r="AG23" s="510"/>
      <c r="AH23" s="510"/>
      <c r="AI23" s="510"/>
      <c r="AJ23" s="510"/>
      <c r="AK23" s="510"/>
      <c r="AL23" s="510"/>
      <c r="AM23" s="510"/>
      <c r="AN23" s="510"/>
      <c r="AO23" s="510"/>
      <c r="AP23" s="510"/>
      <c r="AQ23" s="510"/>
      <c r="AR23" s="510"/>
      <c r="AS23" s="510"/>
      <c r="AT23" s="510"/>
      <c r="AU23" s="510"/>
      <c r="AV23" s="510"/>
      <c r="AW23" s="510"/>
      <c r="AX23" s="510"/>
      <c r="AY23" s="510"/>
      <c r="AZ23" s="510"/>
      <c r="BA23" s="510"/>
      <c r="BB23" s="510"/>
      <c r="BC23" s="510"/>
      <c r="BD23" s="510"/>
      <c r="BE23" s="510"/>
      <c r="BF23" s="510"/>
      <c r="BG23" s="285" t="str">
        <f t="shared" si="10"/>
        <v>ER</v>
      </c>
      <c r="BH23" s="285" t="str">
        <f t="shared" si="11"/>
        <v xml:space="preserve"> -  - </v>
      </c>
      <c r="BI23" s="285" t="str">
        <f t="shared" si="12"/>
        <v>No_Reinforcement</v>
      </c>
      <c r="BJ23" s="246" t="e">
        <f>VLOOKUP(BH23,'Lifecycle Material Data'!$A$5:$G$67,4,FALSE)</f>
        <v>#N/A</v>
      </c>
      <c r="BK23" s="246">
        <f>IFERROR(VLOOKUP(L23,'Custom Data'!$N$16:$P$36,3,FALSE),0)</f>
        <v>0</v>
      </c>
      <c r="BL23" s="246">
        <f t="shared" si="13"/>
        <v>0</v>
      </c>
      <c r="BM23" s="526" t="str">
        <f t="shared" si="33"/>
        <v>ER</v>
      </c>
      <c r="BN23" s="510" t="str">
        <f>IFERROR(VLOOKUP($BH23,'Lifecycle Material Data'!$A$5:$L$67,9,FALSE)*($BM23/1000)+VLOOKUP('Project Info'!$C$15,'Lifecycle Material Data'!$A$5:$L$67,9,FALSE)*($BL23/1000),"")</f>
        <v/>
      </c>
      <c r="BO23" s="510" t="str">
        <f>IFERROR(VLOOKUP($BH23,'Lifecycle Material Data'!$A$5:$L$67,10,FALSE)*($BM23/1000)+VLOOKUP('Project Info'!$C$15,'Lifecycle Material Data'!$A$5:$L$67,10,FALSE)*($BL23/1000),"")</f>
        <v/>
      </c>
      <c r="BP23" s="510" t="str">
        <f t="shared" si="34"/>
        <v/>
      </c>
      <c r="BQ23" s="510" t="str">
        <f>IF($J23='MATERIAL DATA'!$O$5,$K23, IF($J23='MATERIAL DATA'!$O$6,$K23/(1000*'Scheme 3'!$BJ23),""))</f>
        <v/>
      </c>
      <c r="BR23" s="510" t="str">
        <f>IFERROR(((VLOOKUP($BH23,'Lifecycle Material Data'!$A$5:$L$67,6,FALSE))*$BM23/1000+VLOOKUP('Project Info'!$C$15,'Lifecycle Material Data'!$A$5:$L$67,6,FALSE)*$BL23/1000),"")</f>
        <v/>
      </c>
      <c r="BS23" s="510" t="str">
        <f>IFERROR((VLOOKUP($BH23,'Lifecycle Material Data'!$A$5:$L$67,7,FALSE)*$BM23/1000++VLOOKUP('Project Info'!$C$15,'Lifecycle Material Data'!$A$5:$L$67,7,FALSE)*$BL23/1000),"")</f>
        <v/>
      </c>
      <c r="BT23" s="510" t="str">
        <f>IFERROR(VLOOKUP($BH23,'Lifecycle Material Data'!$A$5:$L$67,8,FALSE)*SUM(BR23,BS23,BU23,BV23),"")</f>
        <v/>
      </c>
      <c r="BU23" s="285" t="str">
        <f>IFERROR((VLOOKUP($BH23,'Lifecycle Material Data'!$A$5:$L$67,11,FALSE)*$BM23/1000++VLOOKUP('Project Info'!$C$15,'Lifecycle Material Data'!$A$5:$L$67,11,FALSE)*$BL23/1000),"")</f>
        <v/>
      </c>
      <c r="BV23" s="510">
        <f>IFERROR(IF(OR($B23="Timber",$C23="Timber_EPD"),VLOOKUP($BH23,'LIFECYCLE MATERIAL DATA Master'!$A$10:$N$68,5,FALSE)*$BM23,0),"")/1000</f>
        <v>0</v>
      </c>
      <c r="BW23" s="510" t="str">
        <f>IFERROR((VLOOKUP($BH23,'Lifecycle Material Data'!$A$5:$M$67,12,FALSE)*$BM23/1000++VLOOKUP('Project Info'!$C$15,'Lifecycle Material Data'!$A$5:$L$67,12,FALSE)*$BL23/1000),"")</f>
        <v/>
      </c>
      <c r="BX23" s="510"/>
      <c r="BY23" s="285"/>
      <c r="BZ23" s="285"/>
      <c r="CA23" s="285"/>
      <c r="CB23" s="510">
        <f>IFERROR(1+VLOOKUP($BH23,'Lifecycle Material Data'!$A$5:$L$67,8,FALSE),0)</f>
        <v>0</v>
      </c>
      <c r="CC23" s="244">
        <f t="shared" si="14"/>
        <v>0</v>
      </c>
      <c r="CD23" s="505">
        <f t="shared" si="35"/>
        <v>0</v>
      </c>
      <c r="CE23" s="244">
        <f t="shared" si="15"/>
        <v>1</v>
      </c>
      <c r="CF23" s="244"/>
      <c r="CG23" s="510"/>
      <c r="CH23" s="510">
        <v>0</v>
      </c>
      <c r="CI23" s="510">
        <f t="shared" si="16"/>
        <v>0</v>
      </c>
      <c r="CJ23" s="510">
        <f t="shared" si="16"/>
        <v>0</v>
      </c>
      <c r="CK23" s="510">
        <f t="shared" si="40"/>
        <v>0</v>
      </c>
      <c r="CL23" s="510">
        <f t="shared" si="40"/>
        <v>0</v>
      </c>
      <c r="CM23" s="510">
        <f t="shared" si="40"/>
        <v>0</v>
      </c>
      <c r="CN23" s="510">
        <f t="shared" si="40"/>
        <v>0</v>
      </c>
      <c r="CO23" s="510">
        <f t="shared" si="40"/>
        <v>0</v>
      </c>
      <c r="CP23" s="510">
        <f t="shared" si="40"/>
        <v>0</v>
      </c>
      <c r="CQ23" s="510">
        <f t="shared" si="40"/>
        <v>0</v>
      </c>
      <c r="CR23" s="510">
        <f t="shared" si="40"/>
        <v>0</v>
      </c>
      <c r="CS23" s="510">
        <f t="shared" si="40"/>
        <v>0</v>
      </c>
      <c r="CT23" s="510">
        <f t="shared" si="40"/>
        <v>0</v>
      </c>
      <c r="CU23" s="510">
        <f t="shared" si="40"/>
        <v>0</v>
      </c>
      <c r="CV23" s="510">
        <f t="shared" si="40"/>
        <v>0</v>
      </c>
      <c r="CW23" s="510">
        <f t="shared" si="40"/>
        <v>0</v>
      </c>
      <c r="CX23" s="510">
        <f t="shared" si="40"/>
        <v>0</v>
      </c>
      <c r="CY23" s="510">
        <f t="shared" si="40"/>
        <v>0</v>
      </c>
      <c r="CZ23" s="510">
        <f t="shared" si="40"/>
        <v>0</v>
      </c>
      <c r="DA23" s="510">
        <f t="shared" si="36"/>
        <v>0</v>
      </c>
      <c r="DB23" s="510">
        <f t="shared" si="36"/>
        <v>0</v>
      </c>
      <c r="DC23" s="510">
        <f t="shared" si="36"/>
        <v>0</v>
      </c>
      <c r="DD23" s="510">
        <f t="shared" si="36"/>
        <v>0</v>
      </c>
      <c r="DE23" s="510">
        <f t="shared" si="36"/>
        <v>0</v>
      </c>
      <c r="DF23" s="510">
        <f t="shared" si="36"/>
        <v>0</v>
      </c>
      <c r="DG23" s="510">
        <f t="shared" si="36"/>
        <v>0</v>
      </c>
      <c r="DH23" s="510">
        <f t="shared" si="36"/>
        <v>0</v>
      </c>
      <c r="DI23" s="510">
        <f t="shared" si="36"/>
        <v>0</v>
      </c>
      <c r="DJ23" s="510">
        <f t="shared" si="36"/>
        <v>0</v>
      </c>
      <c r="DK23" s="510">
        <f t="shared" si="36"/>
        <v>0</v>
      </c>
      <c r="DL23" s="510">
        <f t="shared" si="36"/>
        <v>0</v>
      </c>
      <c r="DM23" s="510">
        <f t="shared" si="36"/>
        <v>0</v>
      </c>
      <c r="DN23" s="510">
        <f t="shared" si="36"/>
        <v>0</v>
      </c>
      <c r="DO23" s="510">
        <f t="shared" si="36"/>
        <v>0</v>
      </c>
      <c r="DP23" s="510">
        <f t="shared" si="41"/>
        <v>0</v>
      </c>
      <c r="DQ23" s="510">
        <f t="shared" si="41"/>
        <v>0</v>
      </c>
      <c r="DR23" s="510">
        <f t="shared" si="41"/>
        <v>0</v>
      </c>
      <c r="DS23" s="510">
        <f t="shared" si="41"/>
        <v>0</v>
      </c>
      <c r="DT23" s="510">
        <f t="shared" si="41"/>
        <v>0</v>
      </c>
      <c r="DU23" s="510">
        <f t="shared" si="41"/>
        <v>0</v>
      </c>
      <c r="DV23" s="510">
        <f t="shared" si="41"/>
        <v>0</v>
      </c>
      <c r="DW23" s="510">
        <f t="shared" si="41"/>
        <v>0</v>
      </c>
      <c r="DX23" s="510">
        <f t="shared" si="41"/>
        <v>0</v>
      </c>
      <c r="DY23" s="510">
        <f t="shared" si="41"/>
        <v>0</v>
      </c>
      <c r="DZ23" s="510">
        <f t="shared" si="41"/>
        <v>0</v>
      </c>
      <c r="EA23" s="510">
        <f t="shared" si="41"/>
        <v>0</v>
      </c>
      <c r="EB23" s="510">
        <f t="shared" si="41"/>
        <v>0</v>
      </c>
      <c r="EC23" s="510">
        <f t="shared" si="41"/>
        <v>0</v>
      </c>
      <c r="ED23" s="510">
        <f t="shared" si="41"/>
        <v>0</v>
      </c>
      <c r="EE23" s="510">
        <f t="shared" si="41"/>
        <v>0</v>
      </c>
      <c r="EF23" s="510">
        <f t="shared" si="37"/>
        <v>0</v>
      </c>
      <c r="EG23" s="510">
        <f t="shared" si="37"/>
        <v>0</v>
      </c>
      <c r="EH23" s="510">
        <f t="shared" si="37"/>
        <v>0</v>
      </c>
      <c r="EI23" s="510">
        <f t="shared" si="37"/>
        <v>0</v>
      </c>
      <c r="EJ23" s="510">
        <f t="shared" si="37"/>
        <v>0</v>
      </c>
      <c r="EK23" s="510">
        <f t="shared" si="37"/>
        <v>0</v>
      </c>
      <c r="EL23" s="510">
        <f t="shared" si="37"/>
        <v>0</v>
      </c>
      <c r="EM23" s="510">
        <f t="shared" si="37"/>
        <v>0</v>
      </c>
      <c r="EN23" s="510">
        <f t="shared" si="37"/>
        <v>0</v>
      </c>
      <c r="EO23" s="510">
        <f t="shared" si="37"/>
        <v>0</v>
      </c>
      <c r="EP23" s="510">
        <f t="shared" si="37"/>
        <v>0</v>
      </c>
      <c r="EQ23" s="510">
        <f t="shared" si="37"/>
        <v>0</v>
      </c>
      <c r="ER23" s="510">
        <f t="shared" si="37"/>
        <v>0</v>
      </c>
      <c r="ES23" s="510">
        <f t="shared" si="37"/>
        <v>0</v>
      </c>
      <c r="ET23" s="510">
        <f t="shared" si="37"/>
        <v>0</v>
      </c>
      <c r="EU23" s="510">
        <f t="shared" si="37"/>
        <v>0</v>
      </c>
      <c r="EV23" s="510">
        <f t="shared" si="42"/>
        <v>0</v>
      </c>
      <c r="EW23" s="510">
        <f t="shared" si="42"/>
        <v>0</v>
      </c>
      <c r="EX23" s="510">
        <f t="shared" si="42"/>
        <v>0</v>
      </c>
      <c r="EY23" s="510">
        <f t="shared" si="42"/>
        <v>0</v>
      </c>
      <c r="EZ23" s="510">
        <f t="shared" si="42"/>
        <v>0</v>
      </c>
      <c r="FA23" s="510">
        <f t="shared" si="42"/>
        <v>0</v>
      </c>
      <c r="FB23" s="510">
        <f t="shared" si="42"/>
        <v>0</v>
      </c>
      <c r="FC23" s="510">
        <f t="shared" si="42"/>
        <v>0</v>
      </c>
      <c r="FD23" s="510">
        <f t="shared" si="42"/>
        <v>0</v>
      </c>
      <c r="FE23" s="510">
        <f t="shared" si="42"/>
        <v>0</v>
      </c>
      <c r="FF23" s="510">
        <f t="shared" si="42"/>
        <v>0</v>
      </c>
      <c r="FG23" s="510">
        <f t="shared" si="42"/>
        <v>0</v>
      </c>
      <c r="FH23" s="510">
        <f t="shared" si="42"/>
        <v>0</v>
      </c>
      <c r="FI23" s="510">
        <f t="shared" si="42"/>
        <v>0</v>
      </c>
      <c r="FJ23" s="510">
        <f t="shared" si="42"/>
        <v>0</v>
      </c>
      <c r="FK23" s="510">
        <f t="shared" si="42"/>
        <v>0</v>
      </c>
      <c r="FL23" s="510">
        <f t="shared" si="38"/>
        <v>0</v>
      </c>
      <c r="FM23" s="510">
        <f t="shared" si="38"/>
        <v>0</v>
      </c>
      <c r="FN23" s="510">
        <f t="shared" si="38"/>
        <v>0</v>
      </c>
      <c r="FO23" s="510">
        <f t="shared" si="38"/>
        <v>0</v>
      </c>
      <c r="FP23" s="510">
        <f t="shared" si="38"/>
        <v>0</v>
      </c>
      <c r="FQ23" s="510">
        <f t="shared" si="38"/>
        <v>0</v>
      </c>
      <c r="FR23" s="510">
        <f t="shared" si="38"/>
        <v>0</v>
      </c>
      <c r="FS23" s="510">
        <f t="shared" si="38"/>
        <v>0</v>
      </c>
      <c r="FT23" s="510">
        <f t="shared" si="38"/>
        <v>0</v>
      </c>
      <c r="FU23" s="510">
        <f t="shared" si="38"/>
        <v>0</v>
      </c>
      <c r="FV23" s="510">
        <f t="shared" si="38"/>
        <v>0</v>
      </c>
      <c r="FW23" s="510">
        <f t="shared" si="38"/>
        <v>0</v>
      </c>
      <c r="FX23" s="510">
        <f t="shared" si="38"/>
        <v>0</v>
      </c>
      <c r="FY23" s="510">
        <f t="shared" si="38"/>
        <v>0</v>
      </c>
      <c r="FZ23" s="510">
        <f t="shared" si="38"/>
        <v>0</v>
      </c>
      <c r="GA23" s="510">
        <f t="shared" si="38"/>
        <v>0</v>
      </c>
      <c r="GB23" s="510">
        <f t="shared" si="43"/>
        <v>0</v>
      </c>
      <c r="GC23" s="510">
        <f t="shared" si="43"/>
        <v>0</v>
      </c>
      <c r="GD23" s="510">
        <f t="shared" si="43"/>
        <v>0</v>
      </c>
      <c r="GE23" s="510">
        <f t="shared" si="43"/>
        <v>0</v>
      </c>
      <c r="GF23" s="510">
        <f t="shared" si="43"/>
        <v>0</v>
      </c>
      <c r="GG23" s="510">
        <f t="shared" si="43"/>
        <v>0</v>
      </c>
      <c r="GH23" s="510">
        <f t="shared" si="43"/>
        <v>0</v>
      </c>
      <c r="GI23" s="510">
        <f t="shared" si="43"/>
        <v>0</v>
      </c>
      <c r="GJ23" s="510">
        <f t="shared" si="43"/>
        <v>0</v>
      </c>
      <c r="GK23" s="510">
        <f t="shared" si="43"/>
        <v>0</v>
      </c>
      <c r="GL23" s="510">
        <f t="shared" si="43"/>
        <v>0</v>
      </c>
      <c r="GM23" s="510">
        <f t="shared" si="43"/>
        <v>0</v>
      </c>
      <c r="GN23" s="510">
        <f t="shared" si="43"/>
        <v>0</v>
      </c>
      <c r="GO23" s="510">
        <f t="shared" si="43"/>
        <v>0</v>
      </c>
      <c r="GP23" s="510">
        <f t="shared" si="43"/>
        <v>0</v>
      </c>
      <c r="GQ23" s="510">
        <f t="shared" si="43"/>
        <v>0</v>
      </c>
      <c r="GR23" s="510">
        <f t="shared" si="39"/>
        <v>0</v>
      </c>
      <c r="GS23" s="510">
        <f t="shared" si="39"/>
        <v>0</v>
      </c>
      <c r="GT23" s="510">
        <f t="shared" si="39"/>
        <v>0</v>
      </c>
      <c r="GU23" s="510">
        <f t="shared" si="39"/>
        <v>0</v>
      </c>
      <c r="GV23" s="510">
        <f t="shared" si="39"/>
        <v>0</v>
      </c>
      <c r="GW23" s="510">
        <f t="shared" si="39"/>
        <v>0</v>
      </c>
      <c r="GX23" s="510">
        <f t="shared" si="39"/>
        <v>0</v>
      </c>
      <c r="GY23" s="510">
        <f t="shared" si="39"/>
        <v>0</v>
      </c>
      <c r="GZ23" s="510">
        <f t="shared" si="39"/>
        <v>0</v>
      </c>
      <c r="HA23" s="510">
        <f t="shared" si="39"/>
        <v>0</v>
      </c>
      <c r="HB23" s="244"/>
      <c r="HC23" s="244"/>
      <c r="HD23" s="126"/>
      <c r="HE23" s="126"/>
    </row>
    <row r="24" spans="2:213" ht="20.100000000000001" customHeight="1">
      <c r="B24" s="479"/>
      <c r="C24" s="122"/>
      <c r="D24" s="123"/>
      <c r="E24" s="124"/>
      <c r="F24" s="123"/>
      <c r="G24" s="465">
        <f t="shared" si="9"/>
        <v>60</v>
      </c>
      <c r="H24" s="466" t="s">
        <v>64</v>
      </c>
      <c r="I24" s="464">
        <v>1</v>
      </c>
      <c r="J24" s="123"/>
      <c r="K24" s="97"/>
      <c r="L24" s="480"/>
      <c r="M24" s="188">
        <f t="shared" si="25"/>
        <v>0</v>
      </c>
      <c r="N24" s="189" t="str">
        <f t="shared" si="26"/>
        <v/>
      </c>
      <c r="O24" s="190" t="str">
        <f t="shared" si="27"/>
        <v/>
      </c>
      <c r="P24" s="190" t="str">
        <f t="shared" si="28"/>
        <v/>
      </c>
      <c r="Q24" s="191">
        <f t="shared" si="29"/>
        <v>0</v>
      </c>
      <c r="R24" s="191" t="str">
        <f t="shared" si="30"/>
        <v/>
      </c>
      <c r="S24" s="188" t="str">
        <f t="shared" si="31"/>
        <v/>
      </c>
      <c r="T24" s="192">
        <f t="shared" si="32"/>
        <v>0</v>
      </c>
      <c r="U24" s="366" t="s">
        <v>478</v>
      </c>
      <c r="V24" s="244"/>
      <c r="W24" s="259"/>
      <c r="X24" s="510" t="str">
        <f>IF(AND($B24='MATERIAL DATA'!$AK$4,$J24='MATERIAL DATA'!$O$7),  VLOOKUP('Scheme 3'!$D24,'Project Info'!$E$31:$N$42,6,FALSE)*'Scheme 3'!K24/1000,IFERROR((VLOOKUP($BH24,'Lifecycle Material Data'!$A$5:$L$67,7,FALSE))*$BM24/1000+VLOOKUP(IF('Project Info'!$C$15='MATERIAL DATA'!$AP$5,("Steel - Rebar - UK: UK CARES avg EPD"),("Steel - Rebar - Worldwide: world avg")),'Lifecycle Material Data'!$A$5:$L$67,7,FALSE)*$BL24/1000,""))</f>
        <v/>
      </c>
      <c r="Y24" s="510"/>
      <c r="Z24" s="510"/>
      <c r="AA24" s="510"/>
      <c r="AB24" s="510"/>
      <c r="AC24" s="510"/>
      <c r="AD24" s="510"/>
      <c r="AE24" s="510"/>
      <c r="AF24" s="510"/>
      <c r="AG24" s="510"/>
      <c r="AH24" s="510"/>
      <c r="AI24" s="510"/>
      <c r="AJ24" s="510"/>
      <c r="AK24" s="510"/>
      <c r="AL24" s="510"/>
      <c r="AM24" s="510"/>
      <c r="AN24" s="510"/>
      <c r="AO24" s="510"/>
      <c r="AP24" s="510"/>
      <c r="AQ24" s="510"/>
      <c r="AR24" s="510"/>
      <c r="AS24" s="510"/>
      <c r="AT24" s="510"/>
      <c r="AU24" s="510"/>
      <c r="AV24" s="510"/>
      <c r="AW24" s="510"/>
      <c r="AX24" s="510"/>
      <c r="AY24" s="510"/>
      <c r="AZ24" s="510"/>
      <c r="BA24" s="510"/>
      <c r="BB24" s="510"/>
      <c r="BC24" s="510"/>
      <c r="BD24" s="510"/>
      <c r="BE24" s="510"/>
      <c r="BF24" s="510"/>
      <c r="BG24" s="285" t="str">
        <f t="shared" si="10"/>
        <v>ER</v>
      </c>
      <c r="BH24" s="285" t="str">
        <f t="shared" si="11"/>
        <v xml:space="preserve"> -  - </v>
      </c>
      <c r="BI24" s="285" t="str">
        <f t="shared" si="12"/>
        <v>No_Reinforcement</v>
      </c>
      <c r="BJ24" s="246" t="e">
        <f>VLOOKUP(BH24,'Lifecycle Material Data'!$A$5:$G$67,4,FALSE)</f>
        <v>#N/A</v>
      </c>
      <c r="BK24" s="246">
        <f>IFERROR(VLOOKUP(L24,'Custom Data'!$N$16:$P$36,3,FALSE),0)</f>
        <v>0</v>
      </c>
      <c r="BL24" s="246">
        <f t="shared" si="13"/>
        <v>0</v>
      </c>
      <c r="BM24" s="526" t="str">
        <f t="shared" si="33"/>
        <v>ER</v>
      </c>
      <c r="BN24" s="510" t="str">
        <f>IFERROR(VLOOKUP($BH24,'Lifecycle Material Data'!$A$5:$L$67,9,FALSE)*($BM24/1000)+VLOOKUP('Project Info'!$C$15,'Lifecycle Material Data'!$A$5:$L$67,9,FALSE)*($BL24/1000),"")</f>
        <v/>
      </c>
      <c r="BO24" s="510" t="str">
        <f>IFERROR(VLOOKUP($BH24,'Lifecycle Material Data'!$A$5:$L$67,10,FALSE)*($BM24/1000)+VLOOKUP('Project Info'!$C$15,'Lifecycle Material Data'!$A$5:$L$67,10,FALSE)*($BL24/1000),"")</f>
        <v/>
      </c>
      <c r="BP24" s="510" t="str">
        <f t="shared" si="34"/>
        <v/>
      </c>
      <c r="BQ24" s="510" t="str">
        <f>IF($J24='MATERIAL DATA'!$O$5,$K24, IF($J24='MATERIAL DATA'!$O$6,$K24/(1000*'Scheme 3'!$BJ24),""))</f>
        <v/>
      </c>
      <c r="BR24" s="510" t="str">
        <f>IFERROR(((VLOOKUP($BH24,'Lifecycle Material Data'!$A$5:$L$67,6,FALSE))*$BM24/1000+VLOOKUP('Project Info'!$C$15,'Lifecycle Material Data'!$A$5:$L$67,6,FALSE)*$BL24/1000),"")</f>
        <v/>
      </c>
      <c r="BS24" s="510" t="str">
        <f>IFERROR((VLOOKUP($BH24,'Lifecycle Material Data'!$A$5:$L$67,7,FALSE)*$BM24/1000++VLOOKUP('Project Info'!$C$15,'Lifecycle Material Data'!$A$5:$L$67,7,FALSE)*$BL24/1000),"")</f>
        <v/>
      </c>
      <c r="BT24" s="510" t="str">
        <f>IFERROR(VLOOKUP($BH24,'Lifecycle Material Data'!$A$5:$L$67,8,FALSE)*SUM(BR24,BS24,BU24,BV24),"")</f>
        <v/>
      </c>
      <c r="BU24" s="285" t="str">
        <f>IFERROR((VLOOKUP($BH24,'Lifecycle Material Data'!$A$5:$L$67,11,FALSE)*$BM24/1000++VLOOKUP('Project Info'!$C$15,'Lifecycle Material Data'!$A$5:$L$67,11,FALSE)*$BL24/1000),"")</f>
        <v/>
      </c>
      <c r="BV24" s="510">
        <f>IFERROR(IF(OR($B24="Timber",$C24="Timber_EPD"),VLOOKUP($BH24,'LIFECYCLE MATERIAL DATA Master'!$A$10:$N$68,5,FALSE)*$BM24,0),"")/1000</f>
        <v>0</v>
      </c>
      <c r="BW24" s="510" t="str">
        <f>IFERROR((VLOOKUP($BH24,'Lifecycle Material Data'!$A$5:$M$67,12,FALSE)*$BM24/1000++VLOOKUP('Project Info'!$C$15,'Lifecycle Material Data'!$A$5:$L$67,12,FALSE)*$BL24/1000),"")</f>
        <v/>
      </c>
      <c r="BX24" s="510"/>
      <c r="BY24" s="285"/>
      <c r="BZ24" s="285"/>
      <c r="CA24" s="285"/>
      <c r="CB24" s="510">
        <f>IFERROR(1+VLOOKUP($BH24,'Lifecycle Material Data'!$A$5:$L$67,8,FALSE),0)</f>
        <v>0</v>
      </c>
      <c r="CC24" s="244">
        <f t="shared" si="14"/>
        <v>0</v>
      </c>
      <c r="CD24" s="505">
        <f t="shared" si="35"/>
        <v>0</v>
      </c>
      <c r="CE24" s="244">
        <f t="shared" si="15"/>
        <v>1</v>
      </c>
      <c r="CF24" s="244"/>
      <c r="CG24" s="510"/>
      <c r="CH24" s="510">
        <v>0</v>
      </c>
      <c r="CI24" s="510">
        <f t="shared" si="16"/>
        <v>0</v>
      </c>
      <c r="CJ24" s="510">
        <f t="shared" si="16"/>
        <v>0</v>
      </c>
      <c r="CK24" s="510">
        <f t="shared" si="40"/>
        <v>0</v>
      </c>
      <c r="CL24" s="510">
        <f t="shared" si="40"/>
        <v>0</v>
      </c>
      <c r="CM24" s="510">
        <f t="shared" si="40"/>
        <v>0</v>
      </c>
      <c r="CN24" s="510">
        <f t="shared" si="40"/>
        <v>0</v>
      </c>
      <c r="CO24" s="510">
        <f t="shared" si="40"/>
        <v>0</v>
      </c>
      <c r="CP24" s="510">
        <f t="shared" si="40"/>
        <v>0</v>
      </c>
      <c r="CQ24" s="510">
        <f t="shared" si="40"/>
        <v>0</v>
      </c>
      <c r="CR24" s="510">
        <f t="shared" si="40"/>
        <v>0</v>
      </c>
      <c r="CS24" s="510">
        <f t="shared" si="40"/>
        <v>0</v>
      </c>
      <c r="CT24" s="510">
        <f t="shared" si="40"/>
        <v>0</v>
      </c>
      <c r="CU24" s="510">
        <f t="shared" si="40"/>
        <v>0</v>
      </c>
      <c r="CV24" s="510">
        <f t="shared" si="40"/>
        <v>0</v>
      </c>
      <c r="CW24" s="510">
        <f t="shared" si="40"/>
        <v>0</v>
      </c>
      <c r="CX24" s="510">
        <f t="shared" si="40"/>
        <v>0</v>
      </c>
      <c r="CY24" s="510">
        <f t="shared" si="40"/>
        <v>0</v>
      </c>
      <c r="CZ24" s="510">
        <f t="shared" si="40"/>
        <v>0</v>
      </c>
      <c r="DA24" s="510">
        <f t="shared" si="36"/>
        <v>0</v>
      </c>
      <c r="DB24" s="510">
        <f t="shared" si="36"/>
        <v>0</v>
      </c>
      <c r="DC24" s="510">
        <f t="shared" si="36"/>
        <v>0</v>
      </c>
      <c r="DD24" s="510">
        <f t="shared" si="36"/>
        <v>0</v>
      </c>
      <c r="DE24" s="510">
        <f t="shared" si="36"/>
        <v>0</v>
      </c>
      <c r="DF24" s="510">
        <f t="shared" si="36"/>
        <v>0</v>
      </c>
      <c r="DG24" s="510">
        <f t="shared" si="36"/>
        <v>0</v>
      </c>
      <c r="DH24" s="510">
        <f t="shared" si="36"/>
        <v>0</v>
      </c>
      <c r="DI24" s="510">
        <f t="shared" si="36"/>
        <v>0</v>
      </c>
      <c r="DJ24" s="510">
        <f t="shared" si="36"/>
        <v>0</v>
      </c>
      <c r="DK24" s="510">
        <f t="shared" si="36"/>
        <v>0</v>
      </c>
      <c r="DL24" s="510">
        <f t="shared" si="36"/>
        <v>0</v>
      </c>
      <c r="DM24" s="510">
        <f t="shared" si="36"/>
        <v>0</v>
      </c>
      <c r="DN24" s="510">
        <f t="shared" si="36"/>
        <v>0</v>
      </c>
      <c r="DO24" s="510">
        <f t="shared" si="36"/>
        <v>0</v>
      </c>
      <c r="DP24" s="510">
        <f t="shared" si="41"/>
        <v>0</v>
      </c>
      <c r="DQ24" s="510">
        <f t="shared" si="41"/>
        <v>0</v>
      </c>
      <c r="DR24" s="510">
        <f t="shared" si="41"/>
        <v>0</v>
      </c>
      <c r="DS24" s="510">
        <f t="shared" si="41"/>
        <v>0</v>
      </c>
      <c r="DT24" s="510">
        <f t="shared" si="41"/>
        <v>0</v>
      </c>
      <c r="DU24" s="510">
        <f t="shared" si="41"/>
        <v>0</v>
      </c>
      <c r="DV24" s="510">
        <f t="shared" si="41"/>
        <v>0</v>
      </c>
      <c r="DW24" s="510">
        <f t="shared" si="41"/>
        <v>0</v>
      </c>
      <c r="DX24" s="510">
        <f t="shared" si="41"/>
        <v>0</v>
      </c>
      <c r="DY24" s="510">
        <f t="shared" si="41"/>
        <v>0</v>
      </c>
      <c r="DZ24" s="510">
        <f t="shared" si="41"/>
        <v>0</v>
      </c>
      <c r="EA24" s="510">
        <f t="shared" si="41"/>
        <v>0</v>
      </c>
      <c r="EB24" s="510">
        <f t="shared" si="41"/>
        <v>0</v>
      </c>
      <c r="EC24" s="510">
        <f t="shared" si="41"/>
        <v>0</v>
      </c>
      <c r="ED24" s="510">
        <f t="shared" si="41"/>
        <v>0</v>
      </c>
      <c r="EE24" s="510">
        <f t="shared" si="41"/>
        <v>0</v>
      </c>
      <c r="EF24" s="510">
        <f t="shared" si="37"/>
        <v>0</v>
      </c>
      <c r="EG24" s="510">
        <f t="shared" si="37"/>
        <v>0</v>
      </c>
      <c r="EH24" s="510">
        <f t="shared" si="37"/>
        <v>0</v>
      </c>
      <c r="EI24" s="510">
        <f t="shared" si="37"/>
        <v>0</v>
      </c>
      <c r="EJ24" s="510">
        <f t="shared" si="37"/>
        <v>0</v>
      </c>
      <c r="EK24" s="510">
        <f t="shared" si="37"/>
        <v>0</v>
      </c>
      <c r="EL24" s="510">
        <f t="shared" si="37"/>
        <v>0</v>
      </c>
      <c r="EM24" s="510">
        <f t="shared" si="37"/>
        <v>0</v>
      </c>
      <c r="EN24" s="510">
        <f t="shared" si="37"/>
        <v>0</v>
      </c>
      <c r="EO24" s="510">
        <f t="shared" si="37"/>
        <v>0</v>
      </c>
      <c r="EP24" s="510">
        <f t="shared" si="37"/>
        <v>0</v>
      </c>
      <c r="EQ24" s="510">
        <f t="shared" si="37"/>
        <v>0</v>
      </c>
      <c r="ER24" s="510">
        <f t="shared" si="37"/>
        <v>0</v>
      </c>
      <c r="ES24" s="510">
        <f t="shared" si="37"/>
        <v>0</v>
      </c>
      <c r="ET24" s="510">
        <f t="shared" si="37"/>
        <v>0</v>
      </c>
      <c r="EU24" s="510">
        <f t="shared" si="37"/>
        <v>0</v>
      </c>
      <c r="EV24" s="510">
        <f t="shared" si="42"/>
        <v>0</v>
      </c>
      <c r="EW24" s="510">
        <f t="shared" si="42"/>
        <v>0</v>
      </c>
      <c r="EX24" s="510">
        <f t="shared" si="42"/>
        <v>0</v>
      </c>
      <c r="EY24" s="510">
        <f t="shared" si="42"/>
        <v>0</v>
      </c>
      <c r="EZ24" s="510">
        <f t="shared" si="42"/>
        <v>0</v>
      </c>
      <c r="FA24" s="510">
        <f t="shared" si="42"/>
        <v>0</v>
      </c>
      <c r="FB24" s="510">
        <f t="shared" si="42"/>
        <v>0</v>
      </c>
      <c r="FC24" s="510">
        <f t="shared" si="42"/>
        <v>0</v>
      </c>
      <c r="FD24" s="510">
        <f t="shared" si="42"/>
        <v>0</v>
      </c>
      <c r="FE24" s="510">
        <f t="shared" si="42"/>
        <v>0</v>
      </c>
      <c r="FF24" s="510">
        <f t="shared" si="42"/>
        <v>0</v>
      </c>
      <c r="FG24" s="510">
        <f t="shared" si="42"/>
        <v>0</v>
      </c>
      <c r="FH24" s="510">
        <f t="shared" si="42"/>
        <v>0</v>
      </c>
      <c r="FI24" s="510">
        <f t="shared" si="42"/>
        <v>0</v>
      </c>
      <c r="FJ24" s="510">
        <f t="shared" si="42"/>
        <v>0</v>
      </c>
      <c r="FK24" s="510">
        <f t="shared" si="42"/>
        <v>0</v>
      </c>
      <c r="FL24" s="510">
        <f t="shared" si="38"/>
        <v>0</v>
      </c>
      <c r="FM24" s="510">
        <f t="shared" si="38"/>
        <v>0</v>
      </c>
      <c r="FN24" s="510">
        <f t="shared" si="38"/>
        <v>0</v>
      </c>
      <c r="FO24" s="510">
        <f t="shared" si="38"/>
        <v>0</v>
      </c>
      <c r="FP24" s="510">
        <f t="shared" si="38"/>
        <v>0</v>
      </c>
      <c r="FQ24" s="510">
        <f t="shared" si="38"/>
        <v>0</v>
      </c>
      <c r="FR24" s="510">
        <f t="shared" si="38"/>
        <v>0</v>
      </c>
      <c r="FS24" s="510">
        <f t="shared" si="38"/>
        <v>0</v>
      </c>
      <c r="FT24" s="510">
        <f t="shared" si="38"/>
        <v>0</v>
      </c>
      <c r="FU24" s="510">
        <f t="shared" si="38"/>
        <v>0</v>
      </c>
      <c r="FV24" s="510">
        <f t="shared" si="38"/>
        <v>0</v>
      </c>
      <c r="FW24" s="510">
        <f t="shared" si="38"/>
        <v>0</v>
      </c>
      <c r="FX24" s="510">
        <f t="shared" si="38"/>
        <v>0</v>
      </c>
      <c r="FY24" s="510">
        <f t="shared" si="38"/>
        <v>0</v>
      </c>
      <c r="FZ24" s="510">
        <f t="shared" si="38"/>
        <v>0</v>
      </c>
      <c r="GA24" s="510">
        <f t="shared" si="38"/>
        <v>0</v>
      </c>
      <c r="GB24" s="510">
        <f t="shared" si="43"/>
        <v>0</v>
      </c>
      <c r="GC24" s="510">
        <f t="shared" si="43"/>
        <v>0</v>
      </c>
      <c r="GD24" s="510">
        <f t="shared" si="43"/>
        <v>0</v>
      </c>
      <c r="GE24" s="510">
        <f t="shared" si="43"/>
        <v>0</v>
      </c>
      <c r="GF24" s="510">
        <f t="shared" si="43"/>
        <v>0</v>
      </c>
      <c r="GG24" s="510">
        <f t="shared" si="43"/>
        <v>0</v>
      </c>
      <c r="GH24" s="510">
        <f t="shared" si="43"/>
        <v>0</v>
      </c>
      <c r="GI24" s="510">
        <f t="shared" si="43"/>
        <v>0</v>
      </c>
      <c r="GJ24" s="510">
        <f t="shared" si="43"/>
        <v>0</v>
      </c>
      <c r="GK24" s="510">
        <f t="shared" si="43"/>
        <v>0</v>
      </c>
      <c r="GL24" s="510">
        <f t="shared" si="43"/>
        <v>0</v>
      </c>
      <c r="GM24" s="510">
        <f t="shared" si="43"/>
        <v>0</v>
      </c>
      <c r="GN24" s="510">
        <f t="shared" si="43"/>
        <v>0</v>
      </c>
      <c r="GO24" s="510">
        <f t="shared" si="43"/>
        <v>0</v>
      </c>
      <c r="GP24" s="510">
        <f t="shared" si="43"/>
        <v>0</v>
      </c>
      <c r="GQ24" s="510">
        <f t="shared" si="43"/>
        <v>0</v>
      </c>
      <c r="GR24" s="510">
        <f t="shared" si="39"/>
        <v>0</v>
      </c>
      <c r="GS24" s="510">
        <f t="shared" si="39"/>
        <v>0</v>
      </c>
      <c r="GT24" s="510">
        <f t="shared" si="39"/>
        <v>0</v>
      </c>
      <c r="GU24" s="510">
        <f t="shared" si="39"/>
        <v>0</v>
      </c>
      <c r="GV24" s="510">
        <f t="shared" si="39"/>
        <v>0</v>
      </c>
      <c r="GW24" s="510">
        <f t="shared" si="39"/>
        <v>0</v>
      </c>
      <c r="GX24" s="510">
        <f t="shared" si="39"/>
        <v>0</v>
      </c>
      <c r="GY24" s="510">
        <f t="shared" si="39"/>
        <v>0</v>
      </c>
      <c r="GZ24" s="510">
        <f t="shared" si="39"/>
        <v>0</v>
      </c>
      <c r="HA24" s="510">
        <f t="shared" si="39"/>
        <v>0</v>
      </c>
      <c r="HB24" s="244"/>
      <c r="HC24" s="244"/>
      <c r="HD24" s="126"/>
      <c r="HE24" s="126"/>
    </row>
    <row r="25" spans="2:213" ht="20.100000000000001" customHeight="1">
      <c r="B25" s="479"/>
      <c r="C25" s="122"/>
      <c r="D25" s="123"/>
      <c r="E25" s="124"/>
      <c r="F25" s="123"/>
      <c r="G25" s="465">
        <f t="shared" si="9"/>
        <v>60</v>
      </c>
      <c r="H25" s="466" t="s">
        <v>64</v>
      </c>
      <c r="I25" s="464">
        <v>1</v>
      </c>
      <c r="J25" s="123"/>
      <c r="K25" s="97"/>
      <c r="L25" s="480"/>
      <c r="M25" s="188">
        <f t="shared" si="25"/>
        <v>0</v>
      </c>
      <c r="N25" s="189" t="str">
        <f t="shared" si="26"/>
        <v/>
      </c>
      <c r="O25" s="190" t="str">
        <f t="shared" si="27"/>
        <v/>
      </c>
      <c r="P25" s="190" t="str">
        <f t="shared" si="28"/>
        <v/>
      </c>
      <c r="Q25" s="191">
        <f t="shared" si="29"/>
        <v>0</v>
      </c>
      <c r="R25" s="191" t="str">
        <f t="shared" si="30"/>
        <v/>
      </c>
      <c r="S25" s="188" t="str">
        <f t="shared" si="31"/>
        <v/>
      </c>
      <c r="T25" s="192">
        <f t="shared" si="32"/>
        <v>0</v>
      </c>
      <c r="U25" s="366" t="s">
        <v>478</v>
      </c>
      <c r="V25" s="244"/>
      <c r="W25" s="259"/>
      <c r="X25" s="510"/>
      <c r="Y25" s="510"/>
      <c r="Z25" s="510"/>
      <c r="AA25" s="510"/>
      <c r="AB25" s="510"/>
      <c r="AC25" s="510"/>
      <c r="AD25" s="510"/>
      <c r="AE25" s="510"/>
      <c r="AF25" s="510"/>
      <c r="AG25" s="510"/>
      <c r="AH25" s="510"/>
      <c r="AI25" s="510"/>
      <c r="AJ25" s="510"/>
      <c r="AK25" s="510"/>
      <c r="AL25" s="510"/>
      <c r="AM25" s="510"/>
      <c r="AN25" s="510"/>
      <c r="AO25" s="510"/>
      <c r="AP25" s="510"/>
      <c r="AQ25" s="510"/>
      <c r="AR25" s="510"/>
      <c r="AS25" s="510"/>
      <c r="AT25" s="510"/>
      <c r="AU25" s="510"/>
      <c r="AV25" s="510"/>
      <c r="AW25" s="510"/>
      <c r="AX25" s="510"/>
      <c r="AY25" s="510"/>
      <c r="AZ25" s="510"/>
      <c r="BA25" s="510"/>
      <c r="BB25" s="510"/>
      <c r="BC25" s="510"/>
      <c r="BD25" s="510"/>
      <c r="BE25" s="510"/>
      <c r="BF25" s="510"/>
      <c r="BG25" s="285" t="str">
        <f t="shared" si="10"/>
        <v>ER</v>
      </c>
      <c r="BH25" s="285" t="str">
        <f t="shared" si="11"/>
        <v xml:space="preserve"> -  - </v>
      </c>
      <c r="BI25" s="285" t="str">
        <f t="shared" si="12"/>
        <v>No_Reinforcement</v>
      </c>
      <c r="BJ25" s="246" t="e">
        <f>VLOOKUP(BH25,'Lifecycle Material Data'!$A$5:$G$67,4,FALSE)</f>
        <v>#N/A</v>
      </c>
      <c r="BK25" s="246">
        <f>IFERROR(VLOOKUP(L25,'Custom Data'!$N$16:$P$36,3,FALSE),0)</f>
        <v>0</v>
      </c>
      <c r="BL25" s="246">
        <f t="shared" si="13"/>
        <v>0</v>
      </c>
      <c r="BM25" s="526" t="str">
        <f t="shared" si="33"/>
        <v>ER</v>
      </c>
      <c r="BN25" s="510" t="str">
        <f>IFERROR(VLOOKUP($BH25,'Lifecycle Material Data'!$A$5:$L$67,9,FALSE)*($BM25/1000)+VLOOKUP('Project Info'!$C$15,'Lifecycle Material Data'!$A$5:$L$67,9,FALSE)*($BL25/1000),"")</f>
        <v/>
      </c>
      <c r="BO25" s="510" t="str">
        <f>IFERROR(VLOOKUP($BH25,'Lifecycle Material Data'!$A$5:$L$67,10,FALSE)*($BM25/1000)+VLOOKUP('Project Info'!$C$15,'Lifecycle Material Data'!$A$5:$L$67,10,FALSE)*($BL25/1000),"")</f>
        <v/>
      </c>
      <c r="BP25" s="510" t="str">
        <f t="shared" si="34"/>
        <v/>
      </c>
      <c r="BQ25" s="510" t="str">
        <f>IF($J25='MATERIAL DATA'!$O$5,$K25, IF($J25='MATERIAL DATA'!$O$6,$K25/(1000*'Scheme 3'!$BJ25),""))</f>
        <v/>
      </c>
      <c r="BR25" s="510" t="str">
        <f>IFERROR(((VLOOKUP($BH25,'Lifecycle Material Data'!$A$5:$L$67,6,FALSE))*$BM25/1000+VLOOKUP('Project Info'!$C$15,'Lifecycle Material Data'!$A$5:$L$67,6,FALSE)*$BL25/1000),"")</f>
        <v/>
      </c>
      <c r="BS25" s="510" t="str">
        <f>IFERROR((VLOOKUP($BH25,'Lifecycle Material Data'!$A$5:$L$67,7,FALSE)*$BM25/1000++VLOOKUP('Project Info'!$C$15,'Lifecycle Material Data'!$A$5:$L$67,7,FALSE)*$BL25/1000),"")</f>
        <v/>
      </c>
      <c r="BT25" s="510" t="str">
        <f>IFERROR(VLOOKUP($BH25,'Lifecycle Material Data'!$A$5:$L$67,8,FALSE)*SUM(BR25,BS25,BU25,BV25),"")</f>
        <v/>
      </c>
      <c r="BU25" s="285" t="str">
        <f>IFERROR((VLOOKUP($BH25,'Lifecycle Material Data'!$A$5:$L$67,11,FALSE)*$BM25/1000++VLOOKUP('Project Info'!$C$15,'Lifecycle Material Data'!$A$5:$L$67,11,FALSE)*$BL25/1000),"")</f>
        <v/>
      </c>
      <c r="BV25" s="510">
        <f>IFERROR(IF(OR($B25="Timber",$C25="Timber_EPD"),VLOOKUP($BH25,'LIFECYCLE MATERIAL DATA Master'!$A$10:$N$68,5,FALSE)*$BM25,0),"")/1000</f>
        <v>0</v>
      </c>
      <c r="BW25" s="510" t="str">
        <f>IFERROR((VLOOKUP($BH25,'Lifecycle Material Data'!$A$5:$M$67,12,FALSE)*$BM25/1000++VLOOKUP('Project Info'!$C$15,'Lifecycle Material Data'!$A$5:$L$67,12,FALSE)*$BL25/1000),"")</f>
        <v/>
      </c>
      <c r="BX25" s="510"/>
      <c r="BY25" s="285"/>
      <c r="BZ25" s="285"/>
      <c r="CA25" s="285"/>
      <c r="CB25" s="510">
        <f>IFERROR(1+VLOOKUP($BH25,'Lifecycle Material Data'!$A$5:$L$67,8,FALSE),0)</f>
        <v>0</v>
      </c>
      <c r="CC25" s="244">
        <f t="shared" si="14"/>
        <v>0</v>
      </c>
      <c r="CD25" s="505">
        <f t="shared" si="35"/>
        <v>0</v>
      </c>
      <c r="CE25" s="244">
        <f t="shared" si="15"/>
        <v>1</v>
      </c>
      <c r="CF25" s="244"/>
      <c r="CG25" s="510"/>
      <c r="CH25" s="510">
        <v>0</v>
      </c>
      <c r="CI25" s="510">
        <f t="shared" si="16"/>
        <v>0</v>
      </c>
      <c r="CJ25" s="510">
        <f t="shared" si="16"/>
        <v>0</v>
      </c>
      <c r="CK25" s="510">
        <f t="shared" si="40"/>
        <v>0</v>
      </c>
      <c r="CL25" s="510">
        <f t="shared" si="40"/>
        <v>0</v>
      </c>
      <c r="CM25" s="510">
        <f t="shared" si="40"/>
        <v>0</v>
      </c>
      <c r="CN25" s="510">
        <f t="shared" si="40"/>
        <v>0</v>
      </c>
      <c r="CO25" s="510">
        <f t="shared" si="40"/>
        <v>0</v>
      </c>
      <c r="CP25" s="510">
        <f t="shared" si="40"/>
        <v>0</v>
      </c>
      <c r="CQ25" s="510">
        <f t="shared" si="40"/>
        <v>0</v>
      </c>
      <c r="CR25" s="510">
        <f t="shared" si="40"/>
        <v>0</v>
      </c>
      <c r="CS25" s="510">
        <f t="shared" si="40"/>
        <v>0</v>
      </c>
      <c r="CT25" s="510">
        <f t="shared" si="40"/>
        <v>0</v>
      </c>
      <c r="CU25" s="510">
        <f t="shared" si="40"/>
        <v>0</v>
      </c>
      <c r="CV25" s="510">
        <f t="shared" si="40"/>
        <v>0</v>
      </c>
      <c r="CW25" s="510">
        <f t="shared" si="40"/>
        <v>0</v>
      </c>
      <c r="CX25" s="510">
        <f t="shared" si="40"/>
        <v>0</v>
      </c>
      <c r="CY25" s="510">
        <f t="shared" si="40"/>
        <v>0</v>
      </c>
      <c r="CZ25" s="510">
        <f t="shared" si="40"/>
        <v>0</v>
      </c>
      <c r="DA25" s="510">
        <f t="shared" si="36"/>
        <v>0</v>
      </c>
      <c r="DB25" s="510">
        <f t="shared" si="36"/>
        <v>0</v>
      </c>
      <c r="DC25" s="510">
        <f t="shared" si="36"/>
        <v>0</v>
      </c>
      <c r="DD25" s="510">
        <f t="shared" si="36"/>
        <v>0</v>
      </c>
      <c r="DE25" s="510">
        <f t="shared" si="36"/>
        <v>0</v>
      </c>
      <c r="DF25" s="510">
        <f t="shared" si="36"/>
        <v>0</v>
      </c>
      <c r="DG25" s="510">
        <f t="shared" si="36"/>
        <v>0</v>
      </c>
      <c r="DH25" s="510">
        <f t="shared" si="36"/>
        <v>0</v>
      </c>
      <c r="DI25" s="510">
        <f t="shared" si="36"/>
        <v>0</v>
      </c>
      <c r="DJ25" s="510">
        <f t="shared" si="36"/>
        <v>0</v>
      </c>
      <c r="DK25" s="510">
        <f t="shared" si="36"/>
        <v>0</v>
      </c>
      <c r="DL25" s="510">
        <f t="shared" si="36"/>
        <v>0</v>
      </c>
      <c r="DM25" s="510">
        <f t="shared" si="36"/>
        <v>0</v>
      </c>
      <c r="DN25" s="510">
        <f t="shared" si="36"/>
        <v>0</v>
      </c>
      <c r="DO25" s="510">
        <f t="shared" si="36"/>
        <v>0</v>
      </c>
      <c r="DP25" s="510">
        <f t="shared" si="41"/>
        <v>0</v>
      </c>
      <c r="DQ25" s="510">
        <f t="shared" si="41"/>
        <v>0</v>
      </c>
      <c r="DR25" s="510">
        <f t="shared" si="41"/>
        <v>0</v>
      </c>
      <c r="DS25" s="510">
        <f t="shared" si="41"/>
        <v>0</v>
      </c>
      <c r="DT25" s="510">
        <f t="shared" si="41"/>
        <v>0</v>
      </c>
      <c r="DU25" s="510">
        <f t="shared" si="41"/>
        <v>0</v>
      </c>
      <c r="DV25" s="510">
        <f t="shared" si="41"/>
        <v>0</v>
      </c>
      <c r="DW25" s="510">
        <f t="shared" si="41"/>
        <v>0</v>
      </c>
      <c r="DX25" s="510">
        <f t="shared" si="41"/>
        <v>0</v>
      </c>
      <c r="DY25" s="510">
        <f t="shared" si="41"/>
        <v>0</v>
      </c>
      <c r="DZ25" s="510">
        <f t="shared" si="41"/>
        <v>0</v>
      </c>
      <c r="EA25" s="510">
        <f t="shared" si="41"/>
        <v>0</v>
      </c>
      <c r="EB25" s="510">
        <f t="shared" si="41"/>
        <v>0</v>
      </c>
      <c r="EC25" s="510">
        <f t="shared" si="41"/>
        <v>0</v>
      </c>
      <c r="ED25" s="510">
        <f t="shared" si="41"/>
        <v>0</v>
      </c>
      <c r="EE25" s="510">
        <f t="shared" si="41"/>
        <v>0</v>
      </c>
      <c r="EF25" s="510">
        <f t="shared" si="37"/>
        <v>0</v>
      </c>
      <c r="EG25" s="510">
        <f t="shared" si="37"/>
        <v>0</v>
      </c>
      <c r="EH25" s="510">
        <f t="shared" si="37"/>
        <v>0</v>
      </c>
      <c r="EI25" s="510">
        <f t="shared" si="37"/>
        <v>0</v>
      </c>
      <c r="EJ25" s="510">
        <f t="shared" si="37"/>
        <v>0</v>
      </c>
      <c r="EK25" s="510">
        <f t="shared" si="37"/>
        <v>0</v>
      </c>
      <c r="EL25" s="510">
        <f t="shared" si="37"/>
        <v>0</v>
      </c>
      <c r="EM25" s="510">
        <f t="shared" si="37"/>
        <v>0</v>
      </c>
      <c r="EN25" s="510">
        <f t="shared" si="37"/>
        <v>0</v>
      </c>
      <c r="EO25" s="510">
        <f t="shared" si="37"/>
        <v>0</v>
      </c>
      <c r="EP25" s="510">
        <f t="shared" si="37"/>
        <v>0</v>
      </c>
      <c r="EQ25" s="510">
        <f t="shared" si="37"/>
        <v>0</v>
      </c>
      <c r="ER25" s="510">
        <f t="shared" si="37"/>
        <v>0</v>
      </c>
      <c r="ES25" s="510">
        <f t="shared" si="37"/>
        <v>0</v>
      </c>
      <c r="ET25" s="510">
        <f t="shared" si="37"/>
        <v>0</v>
      </c>
      <c r="EU25" s="510">
        <f t="shared" si="37"/>
        <v>0</v>
      </c>
      <c r="EV25" s="510">
        <f t="shared" si="42"/>
        <v>0</v>
      </c>
      <c r="EW25" s="510">
        <f t="shared" si="42"/>
        <v>0</v>
      </c>
      <c r="EX25" s="510">
        <f t="shared" si="42"/>
        <v>0</v>
      </c>
      <c r="EY25" s="510">
        <f t="shared" si="42"/>
        <v>0</v>
      </c>
      <c r="EZ25" s="510">
        <f t="shared" si="42"/>
        <v>0</v>
      </c>
      <c r="FA25" s="510">
        <f t="shared" si="42"/>
        <v>0</v>
      </c>
      <c r="FB25" s="510">
        <f t="shared" si="42"/>
        <v>0</v>
      </c>
      <c r="FC25" s="510">
        <f t="shared" si="42"/>
        <v>0</v>
      </c>
      <c r="FD25" s="510">
        <f t="shared" si="42"/>
        <v>0</v>
      </c>
      <c r="FE25" s="510">
        <f t="shared" si="42"/>
        <v>0</v>
      </c>
      <c r="FF25" s="510">
        <f t="shared" si="42"/>
        <v>0</v>
      </c>
      <c r="FG25" s="510">
        <f t="shared" si="42"/>
        <v>0</v>
      </c>
      <c r="FH25" s="510">
        <f t="shared" si="42"/>
        <v>0</v>
      </c>
      <c r="FI25" s="510">
        <f t="shared" si="42"/>
        <v>0</v>
      </c>
      <c r="FJ25" s="510">
        <f t="shared" si="42"/>
        <v>0</v>
      </c>
      <c r="FK25" s="510">
        <f t="shared" si="42"/>
        <v>0</v>
      </c>
      <c r="FL25" s="510">
        <f t="shared" si="38"/>
        <v>0</v>
      </c>
      <c r="FM25" s="510">
        <f t="shared" si="38"/>
        <v>0</v>
      </c>
      <c r="FN25" s="510">
        <f t="shared" si="38"/>
        <v>0</v>
      </c>
      <c r="FO25" s="510">
        <f t="shared" si="38"/>
        <v>0</v>
      </c>
      <c r="FP25" s="510">
        <f t="shared" si="38"/>
        <v>0</v>
      </c>
      <c r="FQ25" s="510">
        <f t="shared" si="38"/>
        <v>0</v>
      </c>
      <c r="FR25" s="510">
        <f t="shared" si="38"/>
        <v>0</v>
      </c>
      <c r="FS25" s="510">
        <f t="shared" si="38"/>
        <v>0</v>
      </c>
      <c r="FT25" s="510">
        <f t="shared" si="38"/>
        <v>0</v>
      </c>
      <c r="FU25" s="510">
        <f t="shared" si="38"/>
        <v>0</v>
      </c>
      <c r="FV25" s="510">
        <f t="shared" si="38"/>
        <v>0</v>
      </c>
      <c r="FW25" s="510">
        <f t="shared" si="38"/>
        <v>0</v>
      </c>
      <c r="FX25" s="510">
        <f t="shared" si="38"/>
        <v>0</v>
      </c>
      <c r="FY25" s="510">
        <f t="shared" si="38"/>
        <v>0</v>
      </c>
      <c r="FZ25" s="510">
        <f t="shared" si="38"/>
        <v>0</v>
      </c>
      <c r="GA25" s="510">
        <f t="shared" si="38"/>
        <v>0</v>
      </c>
      <c r="GB25" s="510">
        <f t="shared" si="43"/>
        <v>0</v>
      </c>
      <c r="GC25" s="510">
        <f t="shared" si="43"/>
        <v>0</v>
      </c>
      <c r="GD25" s="510">
        <f t="shared" si="43"/>
        <v>0</v>
      </c>
      <c r="GE25" s="510">
        <f t="shared" si="43"/>
        <v>0</v>
      </c>
      <c r="GF25" s="510">
        <f t="shared" si="43"/>
        <v>0</v>
      </c>
      <c r="GG25" s="510">
        <f t="shared" si="43"/>
        <v>0</v>
      </c>
      <c r="GH25" s="510">
        <f t="shared" si="43"/>
        <v>0</v>
      </c>
      <c r="GI25" s="510">
        <f t="shared" si="43"/>
        <v>0</v>
      </c>
      <c r="GJ25" s="510">
        <f t="shared" si="43"/>
        <v>0</v>
      </c>
      <c r="GK25" s="510">
        <f t="shared" si="43"/>
        <v>0</v>
      </c>
      <c r="GL25" s="510">
        <f t="shared" si="43"/>
        <v>0</v>
      </c>
      <c r="GM25" s="510">
        <f t="shared" si="43"/>
        <v>0</v>
      </c>
      <c r="GN25" s="510">
        <f t="shared" si="43"/>
        <v>0</v>
      </c>
      <c r="GO25" s="510">
        <f t="shared" si="43"/>
        <v>0</v>
      </c>
      <c r="GP25" s="510">
        <f t="shared" si="43"/>
        <v>0</v>
      </c>
      <c r="GQ25" s="510">
        <f t="shared" si="43"/>
        <v>0</v>
      </c>
      <c r="GR25" s="510">
        <f t="shared" si="39"/>
        <v>0</v>
      </c>
      <c r="GS25" s="510">
        <f t="shared" si="39"/>
        <v>0</v>
      </c>
      <c r="GT25" s="510">
        <f t="shared" si="39"/>
        <v>0</v>
      </c>
      <c r="GU25" s="510">
        <f t="shared" si="39"/>
        <v>0</v>
      </c>
      <c r="GV25" s="510">
        <f t="shared" si="39"/>
        <v>0</v>
      </c>
      <c r="GW25" s="510">
        <f t="shared" si="39"/>
        <v>0</v>
      </c>
      <c r="GX25" s="510">
        <f t="shared" si="39"/>
        <v>0</v>
      </c>
      <c r="GY25" s="510">
        <f t="shared" si="39"/>
        <v>0</v>
      </c>
      <c r="GZ25" s="510">
        <f t="shared" si="39"/>
        <v>0</v>
      </c>
      <c r="HA25" s="510">
        <f t="shared" si="39"/>
        <v>0</v>
      </c>
      <c r="HB25" s="244"/>
      <c r="HC25" s="244"/>
      <c r="HD25" s="126"/>
      <c r="HE25" s="126"/>
    </row>
    <row r="26" spans="2:213" ht="20.100000000000001" customHeight="1">
      <c r="B26" s="479"/>
      <c r="C26" s="122"/>
      <c r="D26" s="123"/>
      <c r="E26" s="124"/>
      <c r="F26" s="123"/>
      <c r="G26" s="465">
        <f t="shared" ref="G26:G27" si="44">DESIGN_LIFE</f>
        <v>60</v>
      </c>
      <c r="H26" s="466" t="s">
        <v>64</v>
      </c>
      <c r="I26" s="464">
        <v>1</v>
      </c>
      <c r="J26" s="123"/>
      <c r="K26" s="97"/>
      <c r="L26" s="480"/>
      <c r="M26" s="188">
        <f t="shared" si="25"/>
        <v>0</v>
      </c>
      <c r="N26" s="189" t="str">
        <f t="shared" si="26"/>
        <v/>
      </c>
      <c r="O26" s="190" t="str">
        <f t="shared" si="27"/>
        <v/>
      </c>
      <c r="P26" s="190" t="str">
        <f t="shared" si="28"/>
        <v/>
      </c>
      <c r="Q26" s="191">
        <f t="shared" si="29"/>
        <v>0</v>
      </c>
      <c r="R26" s="191" t="str">
        <f t="shared" si="30"/>
        <v/>
      </c>
      <c r="S26" s="188" t="str">
        <f t="shared" si="31"/>
        <v/>
      </c>
      <c r="T26" s="192">
        <f t="shared" si="32"/>
        <v>0</v>
      </c>
      <c r="U26" s="366" t="s">
        <v>478</v>
      </c>
      <c r="V26" s="244"/>
      <c r="W26" s="259"/>
      <c r="X26" s="510"/>
      <c r="Y26" s="510"/>
      <c r="Z26" s="510"/>
      <c r="AA26" s="510"/>
      <c r="AB26" s="510"/>
      <c r="AC26" s="510"/>
      <c r="AD26" s="516" t="s">
        <v>471</v>
      </c>
      <c r="AE26" s="516" t="s">
        <v>470</v>
      </c>
      <c r="AF26" s="510"/>
      <c r="AG26" s="510"/>
      <c r="AH26" s="516" t="s">
        <v>477</v>
      </c>
      <c r="AI26" s="510"/>
      <c r="AJ26" s="510"/>
      <c r="AK26" s="510"/>
      <c r="AL26" s="510"/>
      <c r="AM26" s="510"/>
      <c r="AN26" s="510"/>
      <c r="AO26" s="510"/>
      <c r="AP26" s="510"/>
      <c r="AQ26" s="510"/>
      <c r="AR26" s="510"/>
      <c r="AS26" s="510"/>
      <c r="AT26" s="510"/>
      <c r="AU26" s="510"/>
      <c r="AV26" s="510"/>
      <c r="AW26" s="510"/>
      <c r="AX26" s="510"/>
      <c r="AY26" s="510"/>
      <c r="AZ26" s="510"/>
      <c r="BA26" s="510"/>
      <c r="BB26" s="510"/>
      <c r="BC26" s="510"/>
      <c r="BD26" s="510"/>
      <c r="BE26" s="510"/>
      <c r="BF26" s="510"/>
      <c r="BG26" s="285" t="str">
        <f t="shared" si="10"/>
        <v>ER</v>
      </c>
      <c r="BH26" s="285" t="str">
        <f t="shared" si="11"/>
        <v xml:space="preserve"> -  - </v>
      </c>
      <c r="BI26" s="285" t="str">
        <f t="shared" si="12"/>
        <v>No_Reinforcement</v>
      </c>
      <c r="BJ26" s="246" t="e">
        <f>VLOOKUP(BH26,'Lifecycle Material Data'!$A$5:$G$67,4,FALSE)</f>
        <v>#N/A</v>
      </c>
      <c r="BK26" s="246">
        <f>IFERROR(VLOOKUP(L26,'Custom Data'!$N$16:$P$36,3,FALSE),0)</f>
        <v>0</v>
      </c>
      <c r="BL26" s="246">
        <f t="shared" si="13"/>
        <v>0</v>
      </c>
      <c r="BM26" s="526" t="str">
        <f t="shared" si="33"/>
        <v>ER</v>
      </c>
      <c r="BN26" s="510" t="str">
        <f>IFERROR(VLOOKUP($BH26,'Lifecycle Material Data'!$A$5:$L$67,9,FALSE)*($BM26/1000)+VLOOKUP('Project Info'!$C$15,'Lifecycle Material Data'!$A$5:$L$67,9,FALSE)*($BL26/1000),"")</f>
        <v/>
      </c>
      <c r="BO26" s="510" t="str">
        <f>IFERROR(VLOOKUP($BH26,'Lifecycle Material Data'!$A$5:$L$67,10,FALSE)*($BM26/1000)+VLOOKUP('Project Info'!$C$15,'Lifecycle Material Data'!$A$5:$L$67,10,FALSE)*($BL26/1000),"")</f>
        <v/>
      </c>
      <c r="BP26" s="510" t="str">
        <f t="shared" si="34"/>
        <v/>
      </c>
      <c r="BQ26" s="510" t="str">
        <f>IF($J26='MATERIAL DATA'!$O$5,$K26, IF($J26='MATERIAL DATA'!$O$6,$K26/(1000*'Scheme 3'!$BJ26),""))</f>
        <v/>
      </c>
      <c r="BR26" s="510" t="str">
        <f>IFERROR(((VLOOKUP($BH26,'Lifecycle Material Data'!$A$5:$L$67,6,FALSE))*$BM26/1000+VLOOKUP('Project Info'!$C$15,'Lifecycle Material Data'!$A$5:$L$67,6,FALSE)*$BL26/1000),"")</f>
        <v/>
      </c>
      <c r="BS26" s="510" t="str">
        <f>IFERROR((VLOOKUP($BH26,'Lifecycle Material Data'!$A$5:$L$67,7,FALSE)*$BM26/1000++VLOOKUP('Project Info'!$C$15,'Lifecycle Material Data'!$A$5:$L$67,7,FALSE)*$BL26/1000),"")</f>
        <v/>
      </c>
      <c r="BT26" s="510" t="str">
        <f>IFERROR(VLOOKUP($BH26,'Lifecycle Material Data'!$A$5:$L$67,8,FALSE)*SUM(BR26,BS26,BU26,BV26),"")</f>
        <v/>
      </c>
      <c r="BU26" s="285" t="str">
        <f>IFERROR((VLOOKUP($BH26,'Lifecycle Material Data'!$A$5:$L$67,11,FALSE)*$BM26/1000++VLOOKUP('Project Info'!$C$15,'Lifecycle Material Data'!$A$5:$L$67,11,FALSE)*$BL26/1000),"")</f>
        <v/>
      </c>
      <c r="BV26" s="510">
        <f>IFERROR(IF(OR($B26="Timber",$C26="Timber_EPD"),VLOOKUP($BH26,'LIFECYCLE MATERIAL DATA Master'!$A$10:$N$68,5,FALSE)*$BM26,0),"")/1000</f>
        <v>0</v>
      </c>
      <c r="BW26" s="510" t="str">
        <f>IFERROR((VLOOKUP($BH26,'Lifecycle Material Data'!$A$5:$M$67,12,FALSE)*$BM26/1000++VLOOKUP('Project Info'!$C$15,'Lifecycle Material Data'!$A$5:$L$67,12,FALSE)*$BL26/1000),"")</f>
        <v/>
      </c>
      <c r="BX26" s="510"/>
      <c r="BY26" s="285"/>
      <c r="BZ26" s="285"/>
      <c r="CA26" s="285"/>
      <c r="CB26" s="510">
        <f>IFERROR(1+VLOOKUP($BH26,'Lifecycle Material Data'!$A$5:$L$67,8,FALSE),0)</f>
        <v>0</v>
      </c>
      <c r="CC26" s="244">
        <f t="shared" si="14"/>
        <v>0</v>
      </c>
      <c r="CD26" s="505">
        <f t="shared" si="35"/>
        <v>0</v>
      </c>
      <c r="CE26" s="244">
        <f t="shared" si="15"/>
        <v>1</v>
      </c>
      <c r="CF26" s="244"/>
      <c r="CG26" s="510"/>
      <c r="CH26" s="510">
        <v>0</v>
      </c>
      <c r="CI26" s="510">
        <f t="shared" si="16"/>
        <v>0</v>
      </c>
      <c r="CJ26" s="510">
        <f t="shared" si="16"/>
        <v>0</v>
      </c>
      <c r="CK26" s="510">
        <f t="shared" si="40"/>
        <v>0</v>
      </c>
      <c r="CL26" s="510">
        <f t="shared" si="40"/>
        <v>0</v>
      </c>
      <c r="CM26" s="510">
        <f t="shared" si="40"/>
        <v>0</v>
      </c>
      <c r="CN26" s="510">
        <f t="shared" si="40"/>
        <v>0</v>
      </c>
      <c r="CO26" s="510">
        <f t="shared" si="40"/>
        <v>0</v>
      </c>
      <c r="CP26" s="510">
        <f t="shared" si="40"/>
        <v>0</v>
      </c>
      <c r="CQ26" s="510">
        <f t="shared" si="40"/>
        <v>0</v>
      </c>
      <c r="CR26" s="510">
        <f t="shared" si="40"/>
        <v>0</v>
      </c>
      <c r="CS26" s="510">
        <f t="shared" si="40"/>
        <v>0</v>
      </c>
      <c r="CT26" s="510">
        <f t="shared" si="40"/>
        <v>0</v>
      </c>
      <c r="CU26" s="510">
        <f t="shared" si="40"/>
        <v>0</v>
      </c>
      <c r="CV26" s="510">
        <f t="shared" si="40"/>
        <v>0</v>
      </c>
      <c r="CW26" s="510">
        <f t="shared" si="40"/>
        <v>0</v>
      </c>
      <c r="CX26" s="510">
        <f t="shared" si="40"/>
        <v>0</v>
      </c>
      <c r="CY26" s="510">
        <f t="shared" si="40"/>
        <v>0</v>
      </c>
      <c r="CZ26" s="510">
        <f t="shared" si="40"/>
        <v>0</v>
      </c>
      <c r="DA26" s="510">
        <f t="shared" si="36"/>
        <v>0</v>
      </c>
      <c r="DB26" s="510">
        <f t="shared" si="36"/>
        <v>0</v>
      </c>
      <c r="DC26" s="510">
        <f t="shared" si="36"/>
        <v>0</v>
      </c>
      <c r="DD26" s="510">
        <f t="shared" si="36"/>
        <v>0</v>
      </c>
      <c r="DE26" s="510">
        <f t="shared" si="36"/>
        <v>0</v>
      </c>
      <c r="DF26" s="510">
        <f t="shared" si="36"/>
        <v>0</v>
      </c>
      <c r="DG26" s="510">
        <f t="shared" si="36"/>
        <v>0</v>
      </c>
      <c r="DH26" s="510">
        <f t="shared" si="36"/>
        <v>0</v>
      </c>
      <c r="DI26" s="510">
        <f t="shared" si="36"/>
        <v>0</v>
      </c>
      <c r="DJ26" s="510">
        <f t="shared" si="36"/>
        <v>0</v>
      </c>
      <c r="DK26" s="510">
        <f t="shared" si="36"/>
        <v>0</v>
      </c>
      <c r="DL26" s="510">
        <f t="shared" si="36"/>
        <v>0</v>
      </c>
      <c r="DM26" s="510">
        <f t="shared" si="36"/>
        <v>0</v>
      </c>
      <c r="DN26" s="510">
        <f t="shared" si="36"/>
        <v>0</v>
      </c>
      <c r="DO26" s="510">
        <f t="shared" si="36"/>
        <v>0</v>
      </c>
      <c r="DP26" s="510">
        <f t="shared" si="41"/>
        <v>0</v>
      </c>
      <c r="DQ26" s="510">
        <f t="shared" si="41"/>
        <v>0</v>
      </c>
      <c r="DR26" s="510">
        <f t="shared" si="41"/>
        <v>0</v>
      </c>
      <c r="DS26" s="510">
        <f t="shared" si="41"/>
        <v>0</v>
      </c>
      <c r="DT26" s="510">
        <f t="shared" si="41"/>
        <v>0</v>
      </c>
      <c r="DU26" s="510">
        <f t="shared" si="41"/>
        <v>0</v>
      </c>
      <c r="DV26" s="510">
        <f t="shared" si="41"/>
        <v>0</v>
      </c>
      <c r="DW26" s="510">
        <f t="shared" si="41"/>
        <v>0</v>
      </c>
      <c r="DX26" s="510">
        <f t="shared" si="41"/>
        <v>0</v>
      </c>
      <c r="DY26" s="510">
        <f t="shared" si="41"/>
        <v>0</v>
      </c>
      <c r="DZ26" s="510">
        <f t="shared" si="41"/>
        <v>0</v>
      </c>
      <c r="EA26" s="510">
        <f t="shared" si="41"/>
        <v>0</v>
      </c>
      <c r="EB26" s="510">
        <f t="shared" si="41"/>
        <v>0</v>
      </c>
      <c r="EC26" s="510">
        <f t="shared" si="41"/>
        <v>0</v>
      </c>
      <c r="ED26" s="510">
        <f t="shared" si="41"/>
        <v>0</v>
      </c>
      <c r="EE26" s="510">
        <f t="shared" si="41"/>
        <v>0</v>
      </c>
      <c r="EF26" s="510">
        <f t="shared" si="37"/>
        <v>0</v>
      </c>
      <c r="EG26" s="510">
        <f t="shared" si="37"/>
        <v>0</v>
      </c>
      <c r="EH26" s="510">
        <f t="shared" si="37"/>
        <v>0</v>
      </c>
      <c r="EI26" s="510">
        <f t="shared" si="37"/>
        <v>0</v>
      </c>
      <c r="EJ26" s="510">
        <f t="shared" si="37"/>
        <v>0</v>
      </c>
      <c r="EK26" s="510">
        <f t="shared" si="37"/>
        <v>0</v>
      </c>
      <c r="EL26" s="510">
        <f t="shared" si="37"/>
        <v>0</v>
      </c>
      <c r="EM26" s="510">
        <f t="shared" si="37"/>
        <v>0</v>
      </c>
      <c r="EN26" s="510">
        <f t="shared" si="37"/>
        <v>0</v>
      </c>
      <c r="EO26" s="510">
        <f t="shared" si="37"/>
        <v>0</v>
      </c>
      <c r="EP26" s="510">
        <f t="shared" si="37"/>
        <v>0</v>
      </c>
      <c r="EQ26" s="510">
        <f t="shared" si="37"/>
        <v>0</v>
      </c>
      <c r="ER26" s="510">
        <f t="shared" si="37"/>
        <v>0</v>
      </c>
      <c r="ES26" s="510">
        <f t="shared" si="37"/>
        <v>0</v>
      </c>
      <c r="ET26" s="510">
        <f t="shared" si="37"/>
        <v>0</v>
      </c>
      <c r="EU26" s="510">
        <f t="shared" si="37"/>
        <v>0</v>
      </c>
      <c r="EV26" s="510">
        <f t="shared" si="42"/>
        <v>0</v>
      </c>
      <c r="EW26" s="510">
        <f t="shared" si="42"/>
        <v>0</v>
      </c>
      <c r="EX26" s="510">
        <f t="shared" si="42"/>
        <v>0</v>
      </c>
      <c r="EY26" s="510">
        <f t="shared" si="42"/>
        <v>0</v>
      </c>
      <c r="EZ26" s="510">
        <f t="shared" si="42"/>
        <v>0</v>
      </c>
      <c r="FA26" s="510">
        <f t="shared" si="42"/>
        <v>0</v>
      </c>
      <c r="FB26" s="510">
        <f t="shared" si="42"/>
        <v>0</v>
      </c>
      <c r="FC26" s="510">
        <f t="shared" si="42"/>
        <v>0</v>
      </c>
      <c r="FD26" s="510">
        <f t="shared" si="42"/>
        <v>0</v>
      </c>
      <c r="FE26" s="510">
        <f t="shared" si="42"/>
        <v>0</v>
      </c>
      <c r="FF26" s="510">
        <f t="shared" si="42"/>
        <v>0</v>
      </c>
      <c r="FG26" s="510">
        <f t="shared" si="42"/>
        <v>0</v>
      </c>
      <c r="FH26" s="510">
        <f t="shared" si="42"/>
        <v>0</v>
      </c>
      <c r="FI26" s="510">
        <f t="shared" si="42"/>
        <v>0</v>
      </c>
      <c r="FJ26" s="510">
        <f t="shared" si="42"/>
        <v>0</v>
      </c>
      <c r="FK26" s="510">
        <f t="shared" si="42"/>
        <v>0</v>
      </c>
      <c r="FL26" s="510">
        <f t="shared" si="38"/>
        <v>0</v>
      </c>
      <c r="FM26" s="510">
        <f t="shared" si="38"/>
        <v>0</v>
      </c>
      <c r="FN26" s="510">
        <f t="shared" si="38"/>
        <v>0</v>
      </c>
      <c r="FO26" s="510">
        <f t="shared" si="38"/>
        <v>0</v>
      </c>
      <c r="FP26" s="510">
        <f t="shared" si="38"/>
        <v>0</v>
      </c>
      <c r="FQ26" s="510">
        <f t="shared" si="38"/>
        <v>0</v>
      </c>
      <c r="FR26" s="510">
        <f t="shared" si="38"/>
        <v>0</v>
      </c>
      <c r="FS26" s="510">
        <f t="shared" si="38"/>
        <v>0</v>
      </c>
      <c r="FT26" s="510">
        <f t="shared" si="38"/>
        <v>0</v>
      </c>
      <c r="FU26" s="510">
        <f t="shared" si="38"/>
        <v>0</v>
      </c>
      <c r="FV26" s="510">
        <f t="shared" si="38"/>
        <v>0</v>
      </c>
      <c r="FW26" s="510">
        <f t="shared" si="38"/>
        <v>0</v>
      </c>
      <c r="FX26" s="510">
        <f t="shared" si="38"/>
        <v>0</v>
      </c>
      <c r="FY26" s="510">
        <f t="shared" si="38"/>
        <v>0</v>
      </c>
      <c r="FZ26" s="510">
        <f t="shared" si="38"/>
        <v>0</v>
      </c>
      <c r="GA26" s="510">
        <f t="shared" si="38"/>
        <v>0</v>
      </c>
      <c r="GB26" s="510">
        <f t="shared" si="43"/>
        <v>0</v>
      </c>
      <c r="GC26" s="510">
        <f t="shared" si="43"/>
        <v>0</v>
      </c>
      <c r="GD26" s="510">
        <f t="shared" si="43"/>
        <v>0</v>
      </c>
      <c r="GE26" s="510">
        <f t="shared" si="43"/>
        <v>0</v>
      </c>
      <c r="GF26" s="510">
        <f t="shared" si="43"/>
        <v>0</v>
      </c>
      <c r="GG26" s="510">
        <f t="shared" si="43"/>
        <v>0</v>
      </c>
      <c r="GH26" s="510">
        <f t="shared" si="43"/>
        <v>0</v>
      </c>
      <c r="GI26" s="510">
        <f t="shared" si="43"/>
        <v>0</v>
      </c>
      <c r="GJ26" s="510">
        <f t="shared" si="43"/>
        <v>0</v>
      </c>
      <c r="GK26" s="510">
        <f t="shared" si="43"/>
        <v>0</v>
      </c>
      <c r="GL26" s="510">
        <f t="shared" si="43"/>
        <v>0</v>
      </c>
      <c r="GM26" s="510">
        <f t="shared" si="43"/>
        <v>0</v>
      </c>
      <c r="GN26" s="510">
        <f t="shared" si="43"/>
        <v>0</v>
      </c>
      <c r="GO26" s="510">
        <f t="shared" si="43"/>
        <v>0</v>
      </c>
      <c r="GP26" s="510">
        <f t="shared" si="43"/>
        <v>0</v>
      </c>
      <c r="GQ26" s="510">
        <f t="shared" si="43"/>
        <v>0</v>
      </c>
      <c r="GR26" s="510">
        <f t="shared" si="39"/>
        <v>0</v>
      </c>
      <c r="GS26" s="510">
        <f t="shared" si="39"/>
        <v>0</v>
      </c>
      <c r="GT26" s="510">
        <f t="shared" si="39"/>
        <v>0</v>
      </c>
      <c r="GU26" s="510">
        <f t="shared" si="39"/>
        <v>0</v>
      </c>
      <c r="GV26" s="510">
        <f t="shared" si="39"/>
        <v>0</v>
      </c>
      <c r="GW26" s="510">
        <f t="shared" si="39"/>
        <v>0</v>
      </c>
      <c r="GX26" s="510">
        <f t="shared" si="39"/>
        <v>0</v>
      </c>
      <c r="GY26" s="510">
        <f t="shared" si="39"/>
        <v>0</v>
      </c>
      <c r="GZ26" s="510">
        <f t="shared" si="39"/>
        <v>0</v>
      </c>
      <c r="HA26" s="510">
        <f t="shared" si="39"/>
        <v>0</v>
      </c>
      <c r="HB26" s="244"/>
      <c r="HC26" s="244"/>
      <c r="HD26" s="126"/>
      <c r="HE26" s="126"/>
    </row>
    <row r="27" spans="2:213" ht="20.100000000000001" customHeight="1">
      <c r="B27" s="479"/>
      <c r="C27" s="122"/>
      <c r="D27" s="123"/>
      <c r="E27" s="124"/>
      <c r="F27" s="123"/>
      <c r="G27" s="465">
        <f t="shared" si="44"/>
        <v>60</v>
      </c>
      <c r="H27" s="466" t="s">
        <v>64</v>
      </c>
      <c r="I27" s="464">
        <v>1</v>
      </c>
      <c r="J27" s="123"/>
      <c r="K27" s="97"/>
      <c r="L27" s="480"/>
      <c r="M27" s="188">
        <f t="shared" si="25"/>
        <v>0</v>
      </c>
      <c r="N27" s="189" t="str">
        <f t="shared" si="26"/>
        <v/>
      </c>
      <c r="O27" s="190" t="str">
        <f t="shared" si="27"/>
        <v/>
      </c>
      <c r="P27" s="190" t="str">
        <f t="shared" si="28"/>
        <v/>
      </c>
      <c r="Q27" s="191">
        <f t="shared" si="29"/>
        <v>0</v>
      </c>
      <c r="R27" s="191" t="str">
        <f t="shared" si="30"/>
        <v/>
      </c>
      <c r="S27" s="188" t="str">
        <f t="shared" si="31"/>
        <v/>
      </c>
      <c r="T27" s="192">
        <f t="shared" si="32"/>
        <v>0</v>
      </c>
      <c r="U27" s="366" t="s">
        <v>478</v>
      </c>
      <c r="V27" s="244"/>
      <c r="W27" s="259"/>
      <c r="X27" s="510" t="str">
        <f>IF(AND($B27='MATERIAL DATA'!$AK$4,$J27='MATERIAL DATA'!$O$7),  VLOOKUP('Scheme 3'!$D27,'Project Info'!$E$31:$N$42,7,FALSE)*'Scheme 3'!K27/1000,IFERROR((VLOOKUP($BH27,'Lifecycle Material Data'!$A$5:$L$67,7,FALSE))*$BM27/1000+VLOOKUP(IF('Project Info'!$C$15='MATERIAL DATA'!$AP$5,("Steel - Rebar - UK: UK CARES avg EPD"),("Steel - Rebar - Worldwide: world avg")),'Lifecycle Material Data'!$A$5:$L$67,7,FALSE)*$BL27/1000,""))</f>
        <v/>
      </c>
      <c r="Y27" s="510"/>
      <c r="Z27" s="510"/>
      <c r="AA27" s="510"/>
      <c r="AB27" s="510"/>
      <c r="AC27" s="510" t="s">
        <v>253</v>
      </c>
      <c r="AD27" s="527" t="e">
        <f>$G$32*GIA/850</f>
        <v>#DIV/0!</v>
      </c>
      <c r="AE27" s="510">
        <v>850</v>
      </c>
      <c r="AF27" s="510"/>
      <c r="AG27" s="510"/>
      <c r="AH27" s="532" t="str">
        <f>_xlfn.CONCAT('Scheme 3'!$F$3:$J$3, " - Element emission breakdown 
[tCO2e]")</f>
        <v>Scheme 3 - Element emission breakdown 
[tCO2e]</v>
      </c>
      <c r="AI27" s="510"/>
      <c r="AJ27" s="510"/>
      <c r="AK27" s="510"/>
      <c r="AL27" s="510"/>
      <c r="AM27" s="510"/>
      <c r="AN27" s="510"/>
      <c r="AO27" s="510"/>
      <c r="AP27" s="510"/>
      <c r="AQ27" s="510"/>
      <c r="AR27" s="510"/>
      <c r="AS27" s="510"/>
      <c r="AT27" s="510"/>
      <c r="AU27" s="510"/>
      <c r="AV27" s="510"/>
      <c r="AW27" s="510"/>
      <c r="AX27" s="510"/>
      <c r="AY27" s="510"/>
      <c r="AZ27" s="510"/>
      <c r="BA27" s="510"/>
      <c r="BB27" s="510"/>
      <c r="BC27" s="510"/>
      <c r="BD27" s="510"/>
      <c r="BE27" s="510"/>
      <c r="BF27" s="510"/>
      <c r="BG27" s="285" t="str">
        <f t="shared" si="10"/>
        <v>ER</v>
      </c>
      <c r="BH27" s="285" t="str">
        <f t="shared" si="11"/>
        <v xml:space="preserve"> -  - </v>
      </c>
      <c r="BI27" s="285" t="str">
        <f t="shared" si="12"/>
        <v>No_Reinforcement</v>
      </c>
      <c r="BJ27" s="246" t="e">
        <f>VLOOKUP(BH27,'Lifecycle Material Data'!$A$5:$G$67,4,FALSE)</f>
        <v>#N/A</v>
      </c>
      <c r="BK27" s="246">
        <f>IFERROR(VLOOKUP(L27,'Custom Data'!$N$16:$P$36,3,FALSE),0)</f>
        <v>0</v>
      </c>
      <c r="BL27" s="246">
        <f t="shared" si="13"/>
        <v>0</v>
      </c>
      <c r="BM27" s="526" t="str">
        <f t="shared" si="33"/>
        <v>ER</v>
      </c>
      <c r="BN27" s="510" t="str">
        <f>IFERROR(VLOOKUP($BH27,'Lifecycle Material Data'!$A$5:$L$67,9,FALSE)*($BM27/1000)+VLOOKUP('Project Info'!$C$15,'Lifecycle Material Data'!$A$5:$L$67,9,FALSE)*($BL27/1000),"")</f>
        <v/>
      </c>
      <c r="BO27" s="510" t="str">
        <f>IFERROR(VLOOKUP($BH27,'Lifecycle Material Data'!$A$5:$L$67,10,FALSE)*($BM27/1000)+VLOOKUP('Project Info'!$C$15,'Lifecycle Material Data'!$A$5:$L$67,10,FALSE)*($BL27/1000),"")</f>
        <v/>
      </c>
      <c r="BP27" s="510" t="str">
        <f t="shared" si="34"/>
        <v/>
      </c>
      <c r="BQ27" s="510" t="str">
        <f>IF($J27='MATERIAL DATA'!$O$5,$K27, IF($J27='MATERIAL DATA'!$O$6,$K27/(1000*'Scheme 3'!$BJ27),""))</f>
        <v/>
      </c>
      <c r="BR27" s="510" t="str">
        <f>IFERROR(((VLOOKUP($BH27,'Lifecycle Material Data'!$A$5:$L$67,6,FALSE))*$BM27/1000+VLOOKUP('Project Info'!$C$15,'Lifecycle Material Data'!$A$5:$L$67,6,FALSE)*$BL27/1000),"")</f>
        <v/>
      </c>
      <c r="BS27" s="510" t="str">
        <f>IFERROR((VLOOKUP($BH27,'Lifecycle Material Data'!$A$5:$L$67,7,FALSE)*$BM27/1000++VLOOKUP('Project Info'!$C$15,'Lifecycle Material Data'!$A$5:$L$67,7,FALSE)*$BL27/1000),"")</f>
        <v/>
      </c>
      <c r="BT27" s="510" t="str">
        <f>IFERROR(VLOOKUP($BH27,'Lifecycle Material Data'!$A$5:$L$67,8,FALSE)*SUM(BR27,BS27,BU27,BV27),"")</f>
        <v/>
      </c>
      <c r="BU27" s="285" t="str">
        <f>IFERROR((VLOOKUP($BH27,'Lifecycle Material Data'!$A$5:$L$67,11,FALSE)*$BM27/1000++VLOOKUP('Project Info'!$C$15,'Lifecycle Material Data'!$A$5:$L$67,11,FALSE)*$BL27/1000),"")</f>
        <v/>
      </c>
      <c r="BV27" s="510">
        <f>IFERROR(IF(OR($B27="Timber",$C27="Timber_EPD"),VLOOKUP($BH27,'LIFECYCLE MATERIAL DATA Master'!$A$10:$N$68,5,FALSE)*$BM27,0),"")/1000</f>
        <v>0</v>
      </c>
      <c r="BW27" s="510" t="str">
        <f>IFERROR((VLOOKUP($BH27,'Lifecycle Material Data'!$A$5:$M$67,12,FALSE)*$BM27/1000++VLOOKUP('Project Info'!$C$15,'Lifecycle Material Data'!$A$5:$L$67,12,FALSE)*$BL27/1000),"")</f>
        <v/>
      </c>
      <c r="BX27" s="510"/>
      <c r="BY27" s="285"/>
      <c r="BZ27" s="285"/>
      <c r="CA27" s="285"/>
      <c r="CB27" s="510">
        <f>IFERROR(1+VLOOKUP($BH27,'Lifecycle Material Data'!$A$5:$L$67,8,FALSE),0)</f>
        <v>0</v>
      </c>
      <c r="CC27" s="244">
        <f t="shared" si="14"/>
        <v>0</v>
      </c>
      <c r="CD27" s="505">
        <f t="shared" si="35"/>
        <v>0</v>
      </c>
      <c r="CE27" s="244">
        <f t="shared" si="15"/>
        <v>1</v>
      </c>
      <c r="CF27" s="244"/>
      <c r="CG27" s="510"/>
      <c r="CH27" s="510">
        <v>0</v>
      </c>
      <c r="CI27" s="510">
        <f t="shared" si="16"/>
        <v>0</v>
      </c>
      <c r="CJ27" s="510">
        <f t="shared" si="16"/>
        <v>0</v>
      </c>
      <c r="CK27" s="510">
        <f t="shared" si="40"/>
        <v>0</v>
      </c>
      <c r="CL27" s="510">
        <f t="shared" si="40"/>
        <v>0</v>
      </c>
      <c r="CM27" s="510">
        <f t="shared" si="40"/>
        <v>0</v>
      </c>
      <c r="CN27" s="510">
        <f t="shared" si="40"/>
        <v>0</v>
      </c>
      <c r="CO27" s="510">
        <f t="shared" si="40"/>
        <v>0</v>
      </c>
      <c r="CP27" s="510">
        <f t="shared" si="40"/>
        <v>0</v>
      </c>
      <c r="CQ27" s="510">
        <f t="shared" si="40"/>
        <v>0</v>
      </c>
      <c r="CR27" s="510">
        <f t="shared" si="40"/>
        <v>0</v>
      </c>
      <c r="CS27" s="510">
        <f t="shared" si="40"/>
        <v>0</v>
      </c>
      <c r="CT27" s="510">
        <f t="shared" si="40"/>
        <v>0</v>
      </c>
      <c r="CU27" s="510">
        <f t="shared" si="40"/>
        <v>0</v>
      </c>
      <c r="CV27" s="510">
        <f t="shared" si="40"/>
        <v>0</v>
      </c>
      <c r="CW27" s="510">
        <f t="shared" si="40"/>
        <v>0</v>
      </c>
      <c r="CX27" s="510">
        <f t="shared" si="40"/>
        <v>0</v>
      </c>
      <c r="CY27" s="510">
        <f t="shared" si="40"/>
        <v>0</v>
      </c>
      <c r="CZ27" s="510">
        <f t="shared" si="40"/>
        <v>0</v>
      </c>
      <c r="DA27" s="510">
        <f t="shared" si="36"/>
        <v>0</v>
      </c>
      <c r="DB27" s="510">
        <f t="shared" si="36"/>
        <v>0</v>
      </c>
      <c r="DC27" s="510">
        <f t="shared" si="36"/>
        <v>0</v>
      </c>
      <c r="DD27" s="510">
        <f t="shared" si="36"/>
        <v>0</v>
      </c>
      <c r="DE27" s="510">
        <f t="shared" si="36"/>
        <v>0</v>
      </c>
      <c r="DF27" s="510">
        <f t="shared" si="36"/>
        <v>0</v>
      </c>
      <c r="DG27" s="510">
        <f t="shared" si="36"/>
        <v>0</v>
      </c>
      <c r="DH27" s="510">
        <f t="shared" si="36"/>
        <v>0</v>
      </c>
      <c r="DI27" s="510">
        <f t="shared" si="36"/>
        <v>0</v>
      </c>
      <c r="DJ27" s="510">
        <f t="shared" si="36"/>
        <v>0</v>
      </c>
      <c r="DK27" s="510">
        <f t="shared" si="36"/>
        <v>0</v>
      </c>
      <c r="DL27" s="510">
        <f t="shared" si="36"/>
        <v>0</v>
      </c>
      <c r="DM27" s="510">
        <f t="shared" si="36"/>
        <v>0</v>
      </c>
      <c r="DN27" s="510">
        <f t="shared" si="36"/>
        <v>0</v>
      </c>
      <c r="DO27" s="510">
        <f t="shared" si="36"/>
        <v>0</v>
      </c>
      <c r="DP27" s="510">
        <f t="shared" si="41"/>
        <v>0</v>
      </c>
      <c r="DQ27" s="510">
        <f t="shared" si="41"/>
        <v>0</v>
      </c>
      <c r="DR27" s="510">
        <f t="shared" si="41"/>
        <v>0</v>
      </c>
      <c r="DS27" s="510">
        <f t="shared" si="41"/>
        <v>0</v>
      </c>
      <c r="DT27" s="510">
        <f t="shared" si="41"/>
        <v>0</v>
      </c>
      <c r="DU27" s="510">
        <f t="shared" si="41"/>
        <v>0</v>
      </c>
      <c r="DV27" s="510">
        <f t="shared" si="41"/>
        <v>0</v>
      </c>
      <c r="DW27" s="510">
        <f t="shared" si="41"/>
        <v>0</v>
      </c>
      <c r="DX27" s="510">
        <f t="shared" si="41"/>
        <v>0</v>
      </c>
      <c r="DY27" s="510">
        <f t="shared" si="41"/>
        <v>0</v>
      </c>
      <c r="DZ27" s="510">
        <f t="shared" si="41"/>
        <v>0</v>
      </c>
      <c r="EA27" s="510">
        <f t="shared" si="41"/>
        <v>0</v>
      </c>
      <c r="EB27" s="510">
        <f t="shared" si="41"/>
        <v>0</v>
      </c>
      <c r="EC27" s="510">
        <f t="shared" si="41"/>
        <v>0</v>
      </c>
      <c r="ED27" s="510">
        <f t="shared" si="41"/>
        <v>0</v>
      </c>
      <c r="EE27" s="510">
        <f t="shared" si="41"/>
        <v>0</v>
      </c>
      <c r="EF27" s="510">
        <f t="shared" si="37"/>
        <v>0</v>
      </c>
      <c r="EG27" s="510">
        <f t="shared" si="37"/>
        <v>0</v>
      </c>
      <c r="EH27" s="510">
        <f t="shared" si="37"/>
        <v>0</v>
      </c>
      <c r="EI27" s="510">
        <f t="shared" si="37"/>
        <v>0</v>
      </c>
      <c r="EJ27" s="510">
        <f t="shared" si="37"/>
        <v>0</v>
      </c>
      <c r="EK27" s="510">
        <f t="shared" si="37"/>
        <v>0</v>
      </c>
      <c r="EL27" s="510">
        <f t="shared" si="37"/>
        <v>0</v>
      </c>
      <c r="EM27" s="510">
        <f t="shared" si="37"/>
        <v>0</v>
      </c>
      <c r="EN27" s="510">
        <f t="shared" si="37"/>
        <v>0</v>
      </c>
      <c r="EO27" s="510">
        <f t="shared" si="37"/>
        <v>0</v>
      </c>
      <c r="EP27" s="510">
        <f t="shared" si="37"/>
        <v>0</v>
      </c>
      <c r="EQ27" s="510">
        <f t="shared" si="37"/>
        <v>0</v>
      </c>
      <c r="ER27" s="510">
        <f t="shared" si="37"/>
        <v>0</v>
      </c>
      <c r="ES27" s="510">
        <f t="shared" si="37"/>
        <v>0</v>
      </c>
      <c r="ET27" s="510">
        <f t="shared" si="37"/>
        <v>0</v>
      </c>
      <c r="EU27" s="510">
        <f t="shared" si="37"/>
        <v>0</v>
      </c>
      <c r="EV27" s="510">
        <f t="shared" si="42"/>
        <v>0</v>
      </c>
      <c r="EW27" s="510">
        <f t="shared" si="42"/>
        <v>0</v>
      </c>
      <c r="EX27" s="510">
        <f t="shared" si="42"/>
        <v>0</v>
      </c>
      <c r="EY27" s="510">
        <f t="shared" si="42"/>
        <v>0</v>
      </c>
      <c r="EZ27" s="510">
        <f t="shared" si="42"/>
        <v>0</v>
      </c>
      <c r="FA27" s="510">
        <f t="shared" si="42"/>
        <v>0</v>
      </c>
      <c r="FB27" s="510">
        <f t="shared" si="42"/>
        <v>0</v>
      </c>
      <c r="FC27" s="510">
        <f t="shared" si="42"/>
        <v>0</v>
      </c>
      <c r="FD27" s="510">
        <f t="shared" si="42"/>
        <v>0</v>
      </c>
      <c r="FE27" s="510">
        <f t="shared" si="42"/>
        <v>0</v>
      </c>
      <c r="FF27" s="510">
        <f t="shared" si="42"/>
        <v>0</v>
      </c>
      <c r="FG27" s="510">
        <f t="shared" si="42"/>
        <v>0</v>
      </c>
      <c r="FH27" s="510">
        <f t="shared" si="42"/>
        <v>0</v>
      </c>
      <c r="FI27" s="510">
        <f t="shared" si="42"/>
        <v>0</v>
      </c>
      <c r="FJ27" s="510">
        <f t="shared" si="42"/>
        <v>0</v>
      </c>
      <c r="FK27" s="510">
        <f t="shared" si="42"/>
        <v>0</v>
      </c>
      <c r="FL27" s="510">
        <f t="shared" si="38"/>
        <v>0</v>
      </c>
      <c r="FM27" s="510">
        <f t="shared" si="38"/>
        <v>0</v>
      </c>
      <c r="FN27" s="510">
        <f t="shared" si="38"/>
        <v>0</v>
      </c>
      <c r="FO27" s="510">
        <f t="shared" si="38"/>
        <v>0</v>
      </c>
      <c r="FP27" s="510">
        <f t="shared" si="38"/>
        <v>0</v>
      </c>
      <c r="FQ27" s="510">
        <f t="shared" si="38"/>
        <v>0</v>
      </c>
      <c r="FR27" s="510">
        <f t="shared" si="38"/>
        <v>0</v>
      </c>
      <c r="FS27" s="510">
        <f t="shared" si="38"/>
        <v>0</v>
      </c>
      <c r="FT27" s="510">
        <f t="shared" si="38"/>
        <v>0</v>
      </c>
      <c r="FU27" s="510">
        <f t="shared" si="38"/>
        <v>0</v>
      </c>
      <c r="FV27" s="510">
        <f t="shared" si="38"/>
        <v>0</v>
      </c>
      <c r="FW27" s="510">
        <f t="shared" si="38"/>
        <v>0</v>
      </c>
      <c r="FX27" s="510">
        <f t="shared" si="38"/>
        <v>0</v>
      </c>
      <c r="FY27" s="510">
        <f t="shared" si="38"/>
        <v>0</v>
      </c>
      <c r="FZ27" s="510">
        <f t="shared" si="38"/>
        <v>0</v>
      </c>
      <c r="GA27" s="510">
        <f t="shared" si="38"/>
        <v>0</v>
      </c>
      <c r="GB27" s="510">
        <f t="shared" si="43"/>
        <v>0</v>
      </c>
      <c r="GC27" s="510">
        <f t="shared" si="43"/>
        <v>0</v>
      </c>
      <c r="GD27" s="510">
        <f t="shared" si="43"/>
        <v>0</v>
      </c>
      <c r="GE27" s="510">
        <f t="shared" si="43"/>
        <v>0</v>
      </c>
      <c r="GF27" s="510">
        <f t="shared" si="43"/>
        <v>0</v>
      </c>
      <c r="GG27" s="510">
        <f t="shared" si="43"/>
        <v>0</v>
      </c>
      <c r="GH27" s="510">
        <f t="shared" si="43"/>
        <v>0</v>
      </c>
      <c r="GI27" s="510">
        <f t="shared" si="43"/>
        <v>0</v>
      </c>
      <c r="GJ27" s="510">
        <f t="shared" si="43"/>
        <v>0</v>
      </c>
      <c r="GK27" s="510">
        <f t="shared" si="43"/>
        <v>0</v>
      </c>
      <c r="GL27" s="510">
        <f t="shared" si="43"/>
        <v>0</v>
      </c>
      <c r="GM27" s="510">
        <f t="shared" si="43"/>
        <v>0</v>
      </c>
      <c r="GN27" s="510">
        <f t="shared" si="43"/>
        <v>0</v>
      </c>
      <c r="GO27" s="510">
        <f t="shared" si="43"/>
        <v>0</v>
      </c>
      <c r="GP27" s="510">
        <f t="shared" si="43"/>
        <v>0</v>
      </c>
      <c r="GQ27" s="510">
        <f t="shared" si="43"/>
        <v>0</v>
      </c>
      <c r="GR27" s="510">
        <f t="shared" si="39"/>
        <v>0</v>
      </c>
      <c r="GS27" s="510">
        <f t="shared" si="39"/>
        <v>0</v>
      </c>
      <c r="GT27" s="510">
        <f t="shared" si="39"/>
        <v>0</v>
      </c>
      <c r="GU27" s="510">
        <f t="shared" si="39"/>
        <v>0</v>
      </c>
      <c r="GV27" s="510">
        <f t="shared" si="39"/>
        <v>0</v>
      </c>
      <c r="GW27" s="510">
        <f t="shared" si="39"/>
        <v>0</v>
      </c>
      <c r="GX27" s="510">
        <f t="shared" si="39"/>
        <v>0</v>
      </c>
      <c r="GY27" s="510">
        <f t="shared" si="39"/>
        <v>0</v>
      </c>
      <c r="GZ27" s="510">
        <f t="shared" si="39"/>
        <v>0</v>
      </c>
      <c r="HA27" s="510">
        <f t="shared" si="39"/>
        <v>0</v>
      </c>
      <c r="HB27" s="244"/>
      <c r="HC27" s="244"/>
      <c r="HD27" s="126"/>
      <c r="HE27" s="126"/>
    </row>
    <row r="28" spans="2:213" ht="20.100000000000001" customHeight="1">
      <c r="B28" s="481" t="str">
        <f>'MATERIAL DATA'!Q19</f>
        <v>1.1 Excavation-Foundation</v>
      </c>
      <c r="C28" s="129"/>
      <c r="D28" s="130"/>
      <c r="E28" s="131"/>
      <c r="F28" s="132"/>
      <c r="G28" s="132"/>
      <c r="H28" s="132"/>
      <c r="I28" s="132"/>
      <c r="J28" s="132" t="s">
        <v>334</v>
      </c>
      <c r="K28" s="133">
        <f>SUMIFS($BQ$6:$BQ$27,$BP$6:$BP$27,"Excavation")*'Project Info'!$C$17</f>
        <v>0</v>
      </c>
      <c r="L28" s="482"/>
      <c r="M28" s="188">
        <f t="shared" si="25"/>
        <v>0</v>
      </c>
      <c r="N28" s="189"/>
      <c r="O28" s="190"/>
      <c r="P28" s="190">
        <f>IFERROR(((BM28*(Landfill_distance*'Custom Data'!$B$41/1000)*'Project Info'!$C$16)/1000),"")</f>
        <v>0</v>
      </c>
      <c r="Q28" s="191"/>
      <c r="R28" s="191"/>
      <c r="S28" s="188"/>
      <c r="T28" s="192"/>
      <c r="U28" s="98"/>
      <c r="V28" s="244"/>
      <c r="W28" s="259"/>
      <c r="X28" s="510"/>
      <c r="Y28" s="510"/>
      <c r="Z28" s="510"/>
      <c r="AA28" s="510"/>
      <c r="AB28" s="510"/>
      <c r="AC28" s="510" t="s">
        <v>254</v>
      </c>
      <c r="AD28" s="527" t="e">
        <f>$G$32*GIA/1700</f>
        <v>#DIV/0!</v>
      </c>
      <c r="AE28" s="510">
        <v>1700</v>
      </c>
      <c r="AF28" s="510"/>
      <c r="AG28" s="510"/>
      <c r="AH28" s="285"/>
      <c r="AI28" s="510"/>
      <c r="AJ28" s="510"/>
      <c r="AK28" s="510"/>
      <c r="AL28" s="510"/>
      <c r="AM28" s="510"/>
      <c r="AN28" s="510"/>
      <c r="AO28" s="510"/>
      <c r="AP28" s="510"/>
      <c r="AQ28" s="510"/>
      <c r="AR28" s="510"/>
      <c r="AS28" s="510"/>
      <c r="AT28" s="510"/>
      <c r="AU28" s="510"/>
      <c r="AV28" s="510"/>
      <c r="AW28" s="510"/>
      <c r="AX28" s="510"/>
      <c r="AY28" s="510"/>
      <c r="AZ28" s="510"/>
      <c r="BA28" s="510"/>
      <c r="BB28" s="510"/>
      <c r="BC28" s="510"/>
      <c r="BD28" s="510"/>
      <c r="BE28" s="510"/>
      <c r="BF28" s="510"/>
      <c r="BG28" s="285" t="str">
        <f>IF(B28="Concrete","C_",IF(B28="Steel","S_",IF(B28="Timber","T_",IF(B28="Other","O_",IF(B28="Custom EPD","E_",IF(B28="_","_"," "))))))</f>
        <v xml:space="preserve"> </v>
      </c>
      <c r="BH28" s="285"/>
      <c r="BI28" s="285"/>
      <c r="BJ28" s="246">
        <f>'Project Info'!$C$17/1000</f>
        <v>1.6</v>
      </c>
      <c r="BK28" s="246"/>
      <c r="BL28" s="246"/>
      <c r="BM28" s="533">
        <f xml:space="preserve"> $K28</f>
        <v>0</v>
      </c>
      <c r="BN28" s="510" t="str">
        <f>IFERROR(VLOOKUP($BH28,'Lifecycle Material Data'!$A$5:$L$67,9,FALSE)*($BM28/1000)+VLOOKUP('Project Info'!$C$15,'Lifecycle Material Data'!$A$5:$L$67,9,FALSE)*($BL28/1000),"")</f>
        <v/>
      </c>
      <c r="BO28" s="510" t="str">
        <f>IFERROR(VLOOKUP($BH28,'Lifecycle Material Data'!$A$5:$L$67,10,FALSE)*($BM28/1000)+VLOOKUP('Project Info'!$C$15,'Lifecycle Material Data'!$A$5:$L$67,10,FALSE)*($BL28/1000),"")</f>
        <v/>
      </c>
      <c r="BP28" s="510" t="str">
        <f t="shared" si="34"/>
        <v/>
      </c>
      <c r="BQ28" s="510">
        <f>IF($J28='MATERIAL DATA'!$O$5,$K28, IF($J28='MATERIAL DATA'!$O$6,$K28/(1000*'Scheme 3'!$BJ28),""))</f>
        <v>0</v>
      </c>
      <c r="BR28" s="510"/>
      <c r="BS28" s="510"/>
      <c r="BT28" s="510"/>
      <c r="BU28" s="285"/>
      <c r="BV28" s="510"/>
      <c r="BW28" s="510"/>
      <c r="BX28" s="510"/>
      <c r="BY28" s="285"/>
      <c r="BZ28" s="285"/>
      <c r="CA28" s="285"/>
      <c r="CB28" s="534"/>
      <c r="CC28" s="244"/>
      <c r="CD28" s="244"/>
      <c r="CE28" s="244"/>
      <c r="CF28" s="244"/>
      <c r="CG28" s="510" t="s">
        <v>539</v>
      </c>
      <c r="CH28" s="510">
        <f>SUM(CH6:CH27)</f>
        <v>0</v>
      </c>
      <c r="CI28" s="510">
        <f t="shared" ref="CI28:EU28" si="45">SUM(CI6:CI27)</f>
        <v>0</v>
      </c>
      <c r="CJ28" s="510">
        <f t="shared" si="45"/>
        <v>0</v>
      </c>
      <c r="CK28" s="510">
        <f t="shared" si="45"/>
        <v>0</v>
      </c>
      <c r="CL28" s="510">
        <f t="shared" si="45"/>
        <v>0</v>
      </c>
      <c r="CM28" s="510">
        <f t="shared" si="45"/>
        <v>0</v>
      </c>
      <c r="CN28" s="510">
        <f t="shared" si="45"/>
        <v>0</v>
      </c>
      <c r="CO28" s="510">
        <f t="shared" si="45"/>
        <v>0</v>
      </c>
      <c r="CP28" s="510">
        <f t="shared" si="45"/>
        <v>0</v>
      </c>
      <c r="CQ28" s="510">
        <f t="shared" si="45"/>
        <v>0</v>
      </c>
      <c r="CR28" s="510">
        <f t="shared" si="45"/>
        <v>0</v>
      </c>
      <c r="CS28" s="510">
        <f t="shared" si="45"/>
        <v>0</v>
      </c>
      <c r="CT28" s="510">
        <f t="shared" si="45"/>
        <v>0</v>
      </c>
      <c r="CU28" s="510">
        <f t="shared" si="45"/>
        <v>0</v>
      </c>
      <c r="CV28" s="510">
        <f t="shared" si="45"/>
        <v>0</v>
      </c>
      <c r="CW28" s="510">
        <f t="shared" si="45"/>
        <v>0</v>
      </c>
      <c r="CX28" s="510">
        <f t="shared" si="45"/>
        <v>0</v>
      </c>
      <c r="CY28" s="510">
        <f t="shared" si="45"/>
        <v>0</v>
      </c>
      <c r="CZ28" s="510">
        <f t="shared" si="45"/>
        <v>0</v>
      </c>
      <c r="DA28" s="510">
        <f t="shared" si="45"/>
        <v>0</v>
      </c>
      <c r="DB28" s="510">
        <f t="shared" si="45"/>
        <v>0</v>
      </c>
      <c r="DC28" s="510">
        <f t="shared" si="45"/>
        <v>0</v>
      </c>
      <c r="DD28" s="510">
        <f t="shared" si="45"/>
        <v>0</v>
      </c>
      <c r="DE28" s="510">
        <f t="shared" si="45"/>
        <v>0</v>
      </c>
      <c r="DF28" s="510">
        <f t="shared" si="45"/>
        <v>0</v>
      </c>
      <c r="DG28" s="510">
        <f t="shared" si="45"/>
        <v>0</v>
      </c>
      <c r="DH28" s="510">
        <f t="shared" si="45"/>
        <v>0</v>
      </c>
      <c r="DI28" s="510">
        <f t="shared" si="45"/>
        <v>0</v>
      </c>
      <c r="DJ28" s="510">
        <f t="shared" si="45"/>
        <v>0</v>
      </c>
      <c r="DK28" s="510">
        <f t="shared" si="45"/>
        <v>0</v>
      </c>
      <c r="DL28" s="510">
        <f t="shared" si="45"/>
        <v>0</v>
      </c>
      <c r="DM28" s="510">
        <f t="shared" si="45"/>
        <v>0</v>
      </c>
      <c r="DN28" s="510">
        <f t="shared" si="45"/>
        <v>0</v>
      </c>
      <c r="DO28" s="510">
        <f t="shared" si="45"/>
        <v>0</v>
      </c>
      <c r="DP28" s="510">
        <f t="shared" si="45"/>
        <v>0</v>
      </c>
      <c r="DQ28" s="510">
        <f t="shared" si="45"/>
        <v>0</v>
      </c>
      <c r="DR28" s="510">
        <f t="shared" si="45"/>
        <v>0</v>
      </c>
      <c r="DS28" s="510">
        <f t="shared" si="45"/>
        <v>0</v>
      </c>
      <c r="DT28" s="510">
        <f t="shared" si="45"/>
        <v>0</v>
      </c>
      <c r="DU28" s="510">
        <f t="shared" si="45"/>
        <v>0</v>
      </c>
      <c r="DV28" s="510">
        <f t="shared" si="45"/>
        <v>0</v>
      </c>
      <c r="DW28" s="510">
        <f t="shared" si="45"/>
        <v>0</v>
      </c>
      <c r="DX28" s="510">
        <f t="shared" si="45"/>
        <v>0</v>
      </c>
      <c r="DY28" s="510">
        <f t="shared" si="45"/>
        <v>0</v>
      </c>
      <c r="DZ28" s="510">
        <f t="shared" si="45"/>
        <v>0</v>
      </c>
      <c r="EA28" s="510">
        <f t="shared" si="45"/>
        <v>0</v>
      </c>
      <c r="EB28" s="510">
        <f t="shared" si="45"/>
        <v>0</v>
      </c>
      <c r="EC28" s="510">
        <f t="shared" si="45"/>
        <v>0</v>
      </c>
      <c r="ED28" s="510">
        <f t="shared" si="45"/>
        <v>0</v>
      </c>
      <c r="EE28" s="510">
        <f t="shared" si="45"/>
        <v>0</v>
      </c>
      <c r="EF28" s="510">
        <f t="shared" si="45"/>
        <v>0</v>
      </c>
      <c r="EG28" s="510">
        <f t="shared" si="45"/>
        <v>0</v>
      </c>
      <c r="EH28" s="510">
        <f t="shared" si="45"/>
        <v>0</v>
      </c>
      <c r="EI28" s="510">
        <f t="shared" si="45"/>
        <v>0</v>
      </c>
      <c r="EJ28" s="510">
        <f t="shared" si="45"/>
        <v>0</v>
      </c>
      <c r="EK28" s="510">
        <f t="shared" si="45"/>
        <v>0</v>
      </c>
      <c r="EL28" s="510">
        <f t="shared" si="45"/>
        <v>0</v>
      </c>
      <c r="EM28" s="510">
        <f t="shared" si="45"/>
        <v>0</v>
      </c>
      <c r="EN28" s="510">
        <f t="shared" si="45"/>
        <v>0</v>
      </c>
      <c r="EO28" s="510">
        <f t="shared" si="45"/>
        <v>0</v>
      </c>
      <c r="EP28" s="510">
        <f t="shared" si="45"/>
        <v>0</v>
      </c>
      <c r="EQ28" s="510">
        <f t="shared" si="45"/>
        <v>0</v>
      </c>
      <c r="ER28" s="510">
        <f t="shared" si="45"/>
        <v>0</v>
      </c>
      <c r="ES28" s="510">
        <f t="shared" si="45"/>
        <v>0</v>
      </c>
      <c r="ET28" s="510">
        <f t="shared" si="45"/>
        <v>0</v>
      </c>
      <c r="EU28" s="510">
        <f t="shared" si="45"/>
        <v>0</v>
      </c>
      <c r="EV28" s="510">
        <f t="shared" ref="EV28:HA28" si="46">SUM(EV6:EV27)</f>
        <v>0</v>
      </c>
      <c r="EW28" s="510">
        <f t="shared" si="46"/>
        <v>0</v>
      </c>
      <c r="EX28" s="510">
        <f t="shared" si="46"/>
        <v>0</v>
      </c>
      <c r="EY28" s="510">
        <f t="shared" si="46"/>
        <v>0</v>
      </c>
      <c r="EZ28" s="510">
        <f t="shared" si="46"/>
        <v>0</v>
      </c>
      <c r="FA28" s="510">
        <f t="shared" si="46"/>
        <v>0</v>
      </c>
      <c r="FB28" s="510">
        <f t="shared" si="46"/>
        <v>0</v>
      </c>
      <c r="FC28" s="510">
        <f t="shared" si="46"/>
        <v>0</v>
      </c>
      <c r="FD28" s="510">
        <f t="shared" si="46"/>
        <v>0</v>
      </c>
      <c r="FE28" s="510">
        <f t="shared" si="46"/>
        <v>0</v>
      </c>
      <c r="FF28" s="510">
        <f t="shared" si="46"/>
        <v>0</v>
      </c>
      <c r="FG28" s="510">
        <f t="shared" si="46"/>
        <v>0</v>
      </c>
      <c r="FH28" s="510">
        <f t="shared" si="46"/>
        <v>0</v>
      </c>
      <c r="FI28" s="510">
        <f t="shared" si="46"/>
        <v>0</v>
      </c>
      <c r="FJ28" s="510">
        <f t="shared" si="46"/>
        <v>0</v>
      </c>
      <c r="FK28" s="510">
        <f t="shared" si="46"/>
        <v>0</v>
      </c>
      <c r="FL28" s="510">
        <f t="shared" si="46"/>
        <v>0</v>
      </c>
      <c r="FM28" s="510">
        <f t="shared" si="46"/>
        <v>0</v>
      </c>
      <c r="FN28" s="510">
        <f t="shared" si="46"/>
        <v>0</v>
      </c>
      <c r="FO28" s="510">
        <f t="shared" si="46"/>
        <v>0</v>
      </c>
      <c r="FP28" s="510">
        <f t="shared" si="46"/>
        <v>0</v>
      </c>
      <c r="FQ28" s="510">
        <f t="shared" si="46"/>
        <v>0</v>
      </c>
      <c r="FR28" s="510">
        <f t="shared" si="46"/>
        <v>0</v>
      </c>
      <c r="FS28" s="510">
        <f t="shared" si="46"/>
        <v>0</v>
      </c>
      <c r="FT28" s="510">
        <f t="shared" si="46"/>
        <v>0</v>
      </c>
      <c r="FU28" s="510">
        <f t="shared" si="46"/>
        <v>0</v>
      </c>
      <c r="FV28" s="510">
        <f t="shared" si="46"/>
        <v>0</v>
      </c>
      <c r="FW28" s="510">
        <f t="shared" si="46"/>
        <v>0</v>
      </c>
      <c r="FX28" s="510">
        <f t="shared" si="46"/>
        <v>0</v>
      </c>
      <c r="FY28" s="510">
        <f t="shared" si="46"/>
        <v>0</v>
      </c>
      <c r="FZ28" s="510">
        <f t="shared" si="46"/>
        <v>0</v>
      </c>
      <c r="GA28" s="510">
        <f t="shared" si="46"/>
        <v>0</v>
      </c>
      <c r="GB28" s="510">
        <f t="shared" si="46"/>
        <v>0</v>
      </c>
      <c r="GC28" s="510">
        <f t="shared" si="46"/>
        <v>0</v>
      </c>
      <c r="GD28" s="510">
        <f t="shared" si="46"/>
        <v>0</v>
      </c>
      <c r="GE28" s="510">
        <f t="shared" si="46"/>
        <v>0</v>
      </c>
      <c r="GF28" s="510">
        <f t="shared" si="46"/>
        <v>0</v>
      </c>
      <c r="GG28" s="510">
        <f t="shared" si="46"/>
        <v>0</v>
      </c>
      <c r="GH28" s="510">
        <f t="shared" si="46"/>
        <v>0</v>
      </c>
      <c r="GI28" s="510">
        <f t="shared" si="46"/>
        <v>0</v>
      </c>
      <c r="GJ28" s="510">
        <f t="shared" si="46"/>
        <v>0</v>
      </c>
      <c r="GK28" s="510">
        <f t="shared" si="46"/>
        <v>0</v>
      </c>
      <c r="GL28" s="510">
        <f t="shared" si="46"/>
        <v>0</v>
      </c>
      <c r="GM28" s="510">
        <f t="shared" si="46"/>
        <v>0</v>
      </c>
      <c r="GN28" s="510">
        <f t="shared" si="46"/>
        <v>0</v>
      </c>
      <c r="GO28" s="510">
        <f t="shared" si="46"/>
        <v>0</v>
      </c>
      <c r="GP28" s="510">
        <f t="shared" si="46"/>
        <v>0</v>
      </c>
      <c r="GQ28" s="510">
        <f t="shared" si="46"/>
        <v>0</v>
      </c>
      <c r="GR28" s="510">
        <f t="shared" si="46"/>
        <v>0</v>
      </c>
      <c r="GS28" s="510">
        <f t="shared" si="46"/>
        <v>0</v>
      </c>
      <c r="GT28" s="510">
        <f t="shared" si="46"/>
        <v>0</v>
      </c>
      <c r="GU28" s="510">
        <f t="shared" si="46"/>
        <v>0</v>
      </c>
      <c r="GV28" s="510">
        <f t="shared" si="46"/>
        <v>0</v>
      </c>
      <c r="GW28" s="510">
        <f t="shared" si="46"/>
        <v>0</v>
      </c>
      <c r="GX28" s="510">
        <f t="shared" si="46"/>
        <v>0</v>
      </c>
      <c r="GY28" s="510">
        <f t="shared" si="46"/>
        <v>0</v>
      </c>
      <c r="GZ28" s="510">
        <f t="shared" si="46"/>
        <v>0</v>
      </c>
      <c r="HA28" s="510">
        <f t="shared" si="46"/>
        <v>0</v>
      </c>
      <c r="HB28" s="244"/>
      <c r="HC28" s="244"/>
      <c r="HD28" s="126"/>
      <c r="HE28" s="126"/>
    </row>
    <row r="29" spans="2:213" ht="20.100000000000001" customHeight="1" thickBot="1">
      <c r="B29" s="483" t="str">
        <f>'MATERIAL DATA'!Q20</f>
        <v>1.1 Excavation-Other</v>
      </c>
      <c r="C29" s="484"/>
      <c r="D29" s="484"/>
      <c r="E29" s="485"/>
      <c r="F29" s="486"/>
      <c r="G29" s="487"/>
      <c r="H29" s="487"/>
      <c r="I29" s="487"/>
      <c r="J29" s="486"/>
      <c r="K29" s="488"/>
      <c r="L29" s="489"/>
      <c r="M29" s="490">
        <f t="shared" si="25"/>
        <v>0</v>
      </c>
      <c r="N29" s="491"/>
      <c r="O29" s="492"/>
      <c r="P29" s="492" t="str">
        <f>IFERROR(((BM29*(Landfill_distance*'Custom Data'!$B$41/1000)*'Project Info'!$C$16)/1000),"")</f>
        <v/>
      </c>
      <c r="Q29" s="493"/>
      <c r="R29" s="493"/>
      <c r="S29" s="490"/>
      <c r="T29" s="494"/>
      <c r="U29" s="98"/>
      <c r="V29" s="244"/>
      <c r="W29" s="259"/>
      <c r="X29" s="510"/>
      <c r="Y29" s="510"/>
      <c r="Z29" s="510"/>
      <c r="AA29" s="510"/>
      <c r="AB29" s="510"/>
      <c r="AC29" s="510" t="s">
        <v>255</v>
      </c>
      <c r="AD29" s="527" t="e">
        <f>$G$32*GIA/3090</f>
        <v>#DIV/0!</v>
      </c>
      <c r="AE29" s="510">
        <v>3090</v>
      </c>
      <c r="AF29" s="510"/>
      <c r="AG29" s="510"/>
      <c r="AH29" s="285"/>
      <c r="AI29" s="510"/>
      <c r="AJ29" s="510"/>
      <c r="AK29" s="510"/>
      <c r="AL29" s="510"/>
      <c r="AM29" s="510"/>
      <c r="AN29" s="510"/>
      <c r="AO29" s="510"/>
      <c r="AP29" s="510"/>
      <c r="AQ29" s="510"/>
      <c r="AR29" s="510"/>
      <c r="AS29" s="510"/>
      <c r="AT29" s="510"/>
      <c r="AU29" s="510"/>
      <c r="AV29" s="510"/>
      <c r="AW29" s="510"/>
      <c r="AX29" s="510"/>
      <c r="AY29" s="510"/>
      <c r="AZ29" s="510"/>
      <c r="BA29" s="510"/>
      <c r="BB29" s="510"/>
      <c r="BC29" s="510"/>
      <c r="BD29" s="510"/>
      <c r="BE29" s="510"/>
      <c r="BF29" s="510"/>
      <c r="BH29" s="285"/>
      <c r="BI29" s="285"/>
      <c r="BJ29" s="246">
        <f>'Project Info'!$C$17/1000</f>
        <v>1.6</v>
      </c>
      <c r="BK29" s="246"/>
      <c r="BL29" s="246"/>
      <c r="BM29" s="533" t="str">
        <f>IF(J29="VOLUME [m3]", $K29*'Project Info'!C$17, IF(J29="MASS [kg]", $K29, ""))</f>
        <v/>
      </c>
      <c r="BN29" s="510" t="str">
        <f>IFERROR(VLOOKUP($BH29,'Lifecycle Material Data'!$A$5:$L$67,9,FALSE)*($BM29/1000)+VLOOKUP('Project Info'!$C$15,'Lifecycle Material Data'!$A$5:$L$67,9,FALSE)*($BL29/1000),"")</f>
        <v/>
      </c>
      <c r="BO29" s="510" t="str">
        <f>IFERROR(VLOOKUP($BH29,'Lifecycle Material Data'!$A$5:$L$67,10,FALSE)*($BM29/1000)+VLOOKUP('Project Info'!$C$15,'Lifecycle Material Data'!$A$5:$L$67,10,FALSE)*($BL29/1000),"")</f>
        <v/>
      </c>
      <c r="BP29" s="510" t="str">
        <f t="shared" si="34"/>
        <v/>
      </c>
      <c r="BQ29" s="510" t="str">
        <f>IF($J29='MATERIAL DATA'!$O$5,$K29, IF($J29='MATERIAL DATA'!$O$6,$K29/(1000*'Scheme 3'!$BJ29),""))</f>
        <v/>
      </c>
      <c r="BR29" s="510"/>
      <c r="BS29" s="510"/>
      <c r="BT29" s="510"/>
      <c r="BU29" s="285"/>
      <c r="BV29" s="510"/>
      <c r="BW29" s="510"/>
      <c r="BX29" s="510"/>
      <c r="BY29" s="285"/>
      <c r="BZ29" s="285"/>
      <c r="CA29" s="285"/>
      <c r="CB29" s="534"/>
      <c r="CC29" s="244"/>
      <c r="CD29" s="244"/>
      <c r="CE29" s="244"/>
      <c r="CF29" s="244"/>
      <c r="CG29" s="510" t="s">
        <v>16</v>
      </c>
      <c r="CH29" s="510">
        <v>0</v>
      </c>
      <c r="CI29" s="527">
        <f>AK8+AK13</f>
        <v>0</v>
      </c>
      <c r="CJ29" s="510">
        <f>CI29+AK9+AK14</f>
        <v>0</v>
      </c>
      <c r="CK29" s="510">
        <f>CJ29+AK10+AK15+AK18</f>
        <v>0</v>
      </c>
      <c r="CL29" s="510">
        <f t="shared" ref="CL29:DQ29" si="47">(IF(CL$5=DESIGN_LIFE,CK29+$AK$17+$AK$19+$AK$20+$AK$21+$AK$22+$AK$12,CK29))</f>
        <v>0</v>
      </c>
      <c r="CM29" s="510">
        <f t="shared" si="47"/>
        <v>0</v>
      </c>
      <c r="CN29" s="510">
        <f t="shared" si="47"/>
        <v>0</v>
      </c>
      <c r="CO29" s="510">
        <f t="shared" si="47"/>
        <v>0</v>
      </c>
      <c r="CP29" s="510">
        <f t="shared" si="47"/>
        <v>0</v>
      </c>
      <c r="CQ29" s="510">
        <f t="shared" si="47"/>
        <v>0</v>
      </c>
      <c r="CR29" s="510">
        <f t="shared" si="47"/>
        <v>0</v>
      </c>
      <c r="CS29" s="510">
        <f t="shared" si="47"/>
        <v>0</v>
      </c>
      <c r="CT29" s="510">
        <f t="shared" si="47"/>
        <v>0</v>
      </c>
      <c r="CU29" s="510">
        <f t="shared" si="47"/>
        <v>0</v>
      </c>
      <c r="CV29" s="510">
        <f t="shared" si="47"/>
        <v>0</v>
      </c>
      <c r="CW29" s="510">
        <f t="shared" si="47"/>
        <v>0</v>
      </c>
      <c r="CX29" s="510">
        <f t="shared" si="47"/>
        <v>0</v>
      </c>
      <c r="CY29" s="510">
        <f t="shared" si="47"/>
        <v>0</v>
      </c>
      <c r="CZ29" s="510">
        <f t="shared" si="47"/>
        <v>0</v>
      </c>
      <c r="DA29" s="510">
        <f t="shared" si="47"/>
        <v>0</v>
      </c>
      <c r="DB29" s="510">
        <f t="shared" si="47"/>
        <v>0</v>
      </c>
      <c r="DC29" s="510">
        <f t="shared" si="47"/>
        <v>0</v>
      </c>
      <c r="DD29" s="510">
        <f t="shared" si="47"/>
        <v>0</v>
      </c>
      <c r="DE29" s="510">
        <f t="shared" si="47"/>
        <v>0</v>
      </c>
      <c r="DF29" s="510">
        <f t="shared" si="47"/>
        <v>0</v>
      </c>
      <c r="DG29" s="510">
        <f t="shared" si="47"/>
        <v>0</v>
      </c>
      <c r="DH29" s="510">
        <f t="shared" si="47"/>
        <v>0</v>
      </c>
      <c r="DI29" s="510">
        <f t="shared" si="47"/>
        <v>0</v>
      </c>
      <c r="DJ29" s="510">
        <f t="shared" si="47"/>
        <v>0</v>
      </c>
      <c r="DK29" s="510">
        <f t="shared" si="47"/>
        <v>0</v>
      </c>
      <c r="DL29" s="510">
        <f t="shared" si="47"/>
        <v>0</v>
      </c>
      <c r="DM29" s="510">
        <f t="shared" si="47"/>
        <v>0</v>
      </c>
      <c r="DN29" s="510">
        <f t="shared" si="47"/>
        <v>0</v>
      </c>
      <c r="DO29" s="510">
        <f t="shared" si="47"/>
        <v>0</v>
      </c>
      <c r="DP29" s="510">
        <f t="shared" si="47"/>
        <v>0</v>
      </c>
      <c r="DQ29" s="510">
        <f t="shared" si="47"/>
        <v>0</v>
      </c>
      <c r="DR29" s="510">
        <f t="shared" ref="DR29:EW29" si="48">(IF(DR$5=DESIGN_LIFE,DQ29+$AK$17+$AK$19+$AK$20+$AK$21+$AK$22+$AK$12,DQ29))</f>
        <v>0</v>
      </c>
      <c r="DS29" s="510">
        <f t="shared" si="48"/>
        <v>0</v>
      </c>
      <c r="DT29" s="510">
        <f t="shared" si="48"/>
        <v>0</v>
      </c>
      <c r="DU29" s="510">
        <f t="shared" si="48"/>
        <v>0</v>
      </c>
      <c r="DV29" s="510">
        <f t="shared" si="48"/>
        <v>0</v>
      </c>
      <c r="DW29" s="510">
        <f t="shared" si="48"/>
        <v>0</v>
      </c>
      <c r="DX29" s="510">
        <f t="shared" si="48"/>
        <v>0</v>
      </c>
      <c r="DY29" s="510">
        <f t="shared" si="48"/>
        <v>0</v>
      </c>
      <c r="DZ29" s="510">
        <f t="shared" si="48"/>
        <v>0</v>
      </c>
      <c r="EA29" s="510">
        <f t="shared" si="48"/>
        <v>0</v>
      </c>
      <c r="EB29" s="510">
        <f t="shared" si="48"/>
        <v>0</v>
      </c>
      <c r="EC29" s="510">
        <f t="shared" si="48"/>
        <v>0</v>
      </c>
      <c r="ED29" s="510">
        <f t="shared" si="48"/>
        <v>0</v>
      </c>
      <c r="EE29" s="510">
        <f t="shared" si="48"/>
        <v>0</v>
      </c>
      <c r="EF29" s="510">
        <f t="shared" si="48"/>
        <v>0</v>
      </c>
      <c r="EG29" s="510">
        <f t="shared" si="48"/>
        <v>0</v>
      </c>
      <c r="EH29" s="510">
        <f t="shared" si="48"/>
        <v>0</v>
      </c>
      <c r="EI29" s="510">
        <f t="shared" si="48"/>
        <v>0</v>
      </c>
      <c r="EJ29" s="510">
        <f t="shared" si="48"/>
        <v>0</v>
      </c>
      <c r="EK29" s="510">
        <f t="shared" si="48"/>
        <v>0</v>
      </c>
      <c r="EL29" s="510">
        <f t="shared" si="48"/>
        <v>0</v>
      </c>
      <c r="EM29" s="510">
        <f t="shared" si="48"/>
        <v>0</v>
      </c>
      <c r="EN29" s="510">
        <f t="shared" si="48"/>
        <v>0</v>
      </c>
      <c r="EO29" s="510">
        <f t="shared" si="48"/>
        <v>0</v>
      </c>
      <c r="EP29" s="510">
        <f t="shared" si="48"/>
        <v>0</v>
      </c>
      <c r="EQ29" s="510">
        <f t="shared" si="48"/>
        <v>0</v>
      </c>
      <c r="ER29" s="510">
        <f t="shared" si="48"/>
        <v>0</v>
      </c>
      <c r="ES29" s="510">
        <f t="shared" si="48"/>
        <v>0</v>
      </c>
      <c r="ET29" s="510">
        <f t="shared" si="48"/>
        <v>0</v>
      </c>
      <c r="EU29" s="510">
        <f t="shared" si="48"/>
        <v>0</v>
      </c>
      <c r="EV29" s="510">
        <f t="shared" si="48"/>
        <v>0</v>
      </c>
      <c r="EW29" s="510">
        <f t="shared" si="48"/>
        <v>0</v>
      </c>
      <c r="EX29" s="510">
        <f t="shared" ref="EX29:GC29" si="49">(IF(EX$5=DESIGN_LIFE,EW29+$AK$17+$AK$19+$AK$20+$AK$21+$AK$22+$AK$12,EW29))</f>
        <v>0</v>
      </c>
      <c r="EY29" s="510">
        <f t="shared" si="49"/>
        <v>0</v>
      </c>
      <c r="EZ29" s="510">
        <f t="shared" si="49"/>
        <v>0</v>
      </c>
      <c r="FA29" s="510">
        <f t="shared" si="49"/>
        <v>0</v>
      </c>
      <c r="FB29" s="510">
        <f t="shared" si="49"/>
        <v>0</v>
      </c>
      <c r="FC29" s="510">
        <f t="shared" si="49"/>
        <v>0</v>
      </c>
      <c r="FD29" s="510">
        <f t="shared" si="49"/>
        <v>0</v>
      </c>
      <c r="FE29" s="510">
        <f t="shared" si="49"/>
        <v>0</v>
      </c>
      <c r="FF29" s="510">
        <f t="shared" si="49"/>
        <v>0</v>
      </c>
      <c r="FG29" s="510">
        <f t="shared" si="49"/>
        <v>0</v>
      </c>
      <c r="FH29" s="510">
        <f t="shared" si="49"/>
        <v>0</v>
      </c>
      <c r="FI29" s="510">
        <f t="shared" si="49"/>
        <v>0</v>
      </c>
      <c r="FJ29" s="510">
        <f t="shared" si="49"/>
        <v>0</v>
      </c>
      <c r="FK29" s="510">
        <f t="shared" si="49"/>
        <v>0</v>
      </c>
      <c r="FL29" s="510">
        <f t="shared" si="49"/>
        <v>0</v>
      </c>
      <c r="FM29" s="510">
        <f t="shared" si="49"/>
        <v>0</v>
      </c>
      <c r="FN29" s="510">
        <f t="shared" si="49"/>
        <v>0</v>
      </c>
      <c r="FO29" s="510">
        <f t="shared" si="49"/>
        <v>0</v>
      </c>
      <c r="FP29" s="510">
        <f t="shared" si="49"/>
        <v>0</v>
      </c>
      <c r="FQ29" s="510">
        <f t="shared" si="49"/>
        <v>0</v>
      </c>
      <c r="FR29" s="510">
        <f t="shared" si="49"/>
        <v>0</v>
      </c>
      <c r="FS29" s="510">
        <f t="shared" si="49"/>
        <v>0</v>
      </c>
      <c r="FT29" s="510">
        <f t="shared" si="49"/>
        <v>0</v>
      </c>
      <c r="FU29" s="510">
        <f t="shared" si="49"/>
        <v>0</v>
      </c>
      <c r="FV29" s="510">
        <f t="shared" si="49"/>
        <v>0</v>
      </c>
      <c r="FW29" s="510">
        <f t="shared" si="49"/>
        <v>0</v>
      </c>
      <c r="FX29" s="510">
        <f t="shared" si="49"/>
        <v>0</v>
      </c>
      <c r="FY29" s="510">
        <f t="shared" si="49"/>
        <v>0</v>
      </c>
      <c r="FZ29" s="510">
        <f t="shared" si="49"/>
        <v>0</v>
      </c>
      <c r="GA29" s="510">
        <f t="shared" si="49"/>
        <v>0</v>
      </c>
      <c r="GB29" s="510">
        <f t="shared" si="49"/>
        <v>0</v>
      </c>
      <c r="GC29" s="510">
        <f t="shared" si="49"/>
        <v>0</v>
      </c>
      <c r="GD29" s="510">
        <f t="shared" ref="GD29:HA29" si="50">(IF(GD$5=DESIGN_LIFE,GC29+$AK$17+$AK$19+$AK$20+$AK$21+$AK$22+$AK$12,GC29))</f>
        <v>0</v>
      </c>
      <c r="GE29" s="510">
        <f t="shared" si="50"/>
        <v>0</v>
      </c>
      <c r="GF29" s="510">
        <f t="shared" si="50"/>
        <v>0</v>
      </c>
      <c r="GG29" s="510">
        <f t="shared" si="50"/>
        <v>0</v>
      </c>
      <c r="GH29" s="510">
        <f t="shared" si="50"/>
        <v>0</v>
      </c>
      <c r="GI29" s="510">
        <f t="shared" si="50"/>
        <v>0</v>
      </c>
      <c r="GJ29" s="510">
        <f t="shared" si="50"/>
        <v>0</v>
      </c>
      <c r="GK29" s="510">
        <f t="shared" si="50"/>
        <v>0</v>
      </c>
      <c r="GL29" s="510">
        <f t="shared" si="50"/>
        <v>0</v>
      </c>
      <c r="GM29" s="510">
        <f t="shared" si="50"/>
        <v>0</v>
      </c>
      <c r="GN29" s="510">
        <f t="shared" si="50"/>
        <v>0</v>
      </c>
      <c r="GO29" s="510">
        <f t="shared" si="50"/>
        <v>0</v>
      </c>
      <c r="GP29" s="510">
        <f t="shared" si="50"/>
        <v>0</v>
      </c>
      <c r="GQ29" s="510">
        <f t="shared" si="50"/>
        <v>0</v>
      </c>
      <c r="GR29" s="510">
        <f t="shared" si="50"/>
        <v>0</v>
      </c>
      <c r="GS29" s="510">
        <f t="shared" si="50"/>
        <v>0</v>
      </c>
      <c r="GT29" s="510">
        <f t="shared" si="50"/>
        <v>0</v>
      </c>
      <c r="GU29" s="510">
        <f t="shared" si="50"/>
        <v>0</v>
      </c>
      <c r="GV29" s="510">
        <f t="shared" si="50"/>
        <v>0</v>
      </c>
      <c r="GW29" s="510">
        <f t="shared" si="50"/>
        <v>0</v>
      </c>
      <c r="GX29" s="510">
        <f t="shared" si="50"/>
        <v>0</v>
      </c>
      <c r="GY29" s="510">
        <f t="shared" si="50"/>
        <v>0</v>
      </c>
      <c r="GZ29" s="510">
        <f t="shared" si="50"/>
        <v>0</v>
      </c>
      <c r="HA29" s="510">
        <f t="shared" si="50"/>
        <v>0</v>
      </c>
      <c r="HB29" s="244"/>
      <c r="HC29" s="244"/>
      <c r="HD29" s="126"/>
      <c r="HE29" s="126"/>
    </row>
    <row r="30" spans="2:213" ht="20.100000000000001" customHeight="1" thickBot="1">
      <c r="B30" s="292"/>
      <c r="C30" s="292"/>
      <c r="D30" s="292"/>
      <c r="E30" s="292"/>
      <c r="F30" s="292"/>
      <c r="G30" s="292"/>
      <c r="H30" s="292"/>
      <c r="I30" s="292"/>
      <c r="J30" s="292"/>
      <c r="K30" s="292"/>
      <c r="L30" s="295"/>
      <c r="M30" s="296"/>
      <c r="N30" s="296"/>
      <c r="O30" s="296"/>
      <c r="P30" s="296"/>
      <c r="Q30" s="296"/>
      <c r="R30" s="296"/>
      <c r="S30" s="302"/>
      <c r="T30" s="302"/>
      <c r="U30" s="244"/>
      <c r="V30" s="244"/>
      <c r="W30" s="510"/>
      <c r="X30" s="514"/>
      <c r="Y30" s="510"/>
      <c r="Z30" s="510"/>
      <c r="AA30" s="510"/>
      <c r="AB30" s="510"/>
      <c r="AC30" s="510" t="s">
        <v>256</v>
      </c>
      <c r="AD30" s="510"/>
      <c r="AE30" s="527">
        <f>F32*1000</f>
        <v>0</v>
      </c>
      <c r="AF30" s="510"/>
      <c r="AG30" s="510"/>
      <c r="AH30" s="285"/>
      <c r="AI30" s="510"/>
      <c r="AJ30" s="510"/>
      <c r="AK30" s="510"/>
      <c r="AL30" s="510"/>
      <c r="AM30" s="510"/>
      <c r="AN30" s="510"/>
      <c r="AO30" s="510"/>
      <c r="AP30" s="510"/>
      <c r="AQ30" s="510"/>
      <c r="AR30" s="510"/>
      <c r="AS30" s="510"/>
      <c r="AT30" s="510"/>
      <c r="AU30" s="510"/>
      <c r="AV30" s="510"/>
      <c r="AW30" s="510"/>
      <c r="AX30" s="510"/>
      <c r="AY30" s="510"/>
      <c r="AZ30" s="510"/>
      <c r="BA30" s="510"/>
      <c r="BB30" s="510"/>
      <c r="BC30" s="510"/>
      <c r="BD30" s="510"/>
      <c r="BE30" s="510"/>
      <c r="BF30" s="510"/>
      <c r="BH30" s="285"/>
      <c r="BI30" s="285"/>
      <c r="BJ30" s="526"/>
      <c r="BK30" s="535"/>
      <c r="BL30" s="246"/>
      <c r="BM30" s="536"/>
      <c r="BN30" s="510"/>
      <c r="BO30" s="510"/>
      <c r="BP30" s="510"/>
      <c r="BQ30" s="510"/>
      <c r="BR30" s="510"/>
      <c r="BS30" s="510"/>
      <c r="BT30" s="510"/>
      <c r="BU30" s="285"/>
      <c r="BV30" s="510"/>
      <c r="BW30" s="510"/>
      <c r="BX30" s="510"/>
      <c r="BY30" s="285"/>
      <c r="BZ30" s="285"/>
      <c r="CA30" s="285"/>
      <c r="CB30" s="534"/>
      <c r="CC30" s="244"/>
      <c r="CD30" s="244"/>
      <c r="CE30" s="244"/>
      <c r="CF30" s="244"/>
      <c r="CG30" s="510" t="s">
        <v>540</v>
      </c>
      <c r="CH30" s="510">
        <f>SUM(CH28:CH29)</f>
        <v>0</v>
      </c>
      <c r="CI30" s="510">
        <f t="shared" ref="CI30:ET30" si="51">SUM(CI28:CI29)</f>
        <v>0</v>
      </c>
      <c r="CJ30" s="510">
        <f t="shared" si="51"/>
        <v>0</v>
      </c>
      <c r="CK30" s="510">
        <f t="shared" si="51"/>
        <v>0</v>
      </c>
      <c r="CL30" s="510">
        <f t="shared" si="51"/>
        <v>0</v>
      </c>
      <c r="CM30" s="510">
        <f t="shared" si="51"/>
        <v>0</v>
      </c>
      <c r="CN30" s="510">
        <f t="shared" si="51"/>
        <v>0</v>
      </c>
      <c r="CO30" s="510">
        <f t="shared" si="51"/>
        <v>0</v>
      </c>
      <c r="CP30" s="510">
        <f t="shared" si="51"/>
        <v>0</v>
      </c>
      <c r="CQ30" s="510">
        <f t="shared" si="51"/>
        <v>0</v>
      </c>
      <c r="CR30" s="510">
        <f t="shared" si="51"/>
        <v>0</v>
      </c>
      <c r="CS30" s="510">
        <f t="shared" si="51"/>
        <v>0</v>
      </c>
      <c r="CT30" s="510">
        <f t="shared" si="51"/>
        <v>0</v>
      </c>
      <c r="CU30" s="510">
        <f t="shared" si="51"/>
        <v>0</v>
      </c>
      <c r="CV30" s="510">
        <f t="shared" si="51"/>
        <v>0</v>
      </c>
      <c r="CW30" s="510">
        <f t="shared" si="51"/>
        <v>0</v>
      </c>
      <c r="CX30" s="510">
        <f t="shared" si="51"/>
        <v>0</v>
      </c>
      <c r="CY30" s="510">
        <f t="shared" si="51"/>
        <v>0</v>
      </c>
      <c r="CZ30" s="510">
        <f t="shared" si="51"/>
        <v>0</v>
      </c>
      <c r="DA30" s="510">
        <f t="shared" si="51"/>
        <v>0</v>
      </c>
      <c r="DB30" s="510">
        <f t="shared" si="51"/>
        <v>0</v>
      </c>
      <c r="DC30" s="510">
        <f t="shared" si="51"/>
        <v>0</v>
      </c>
      <c r="DD30" s="510">
        <f t="shared" si="51"/>
        <v>0</v>
      </c>
      <c r="DE30" s="510">
        <f t="shared" si="51"/>
        <v>0</v>
      </c>
      <c r="DF30" s="510">
        <f t="shared" si="51"/>
        <v>0</v>
      </c>
      <c r="DG30" s="510">
        <f t="shared" si="51"/>
        <v>0</v>
      </c>
      <c r="DH30" s="510">
        <f t="shared" si="51"/>
        <v>0</v>
      </c>
      <c r="DI30" s="510">
        <f t="shared" si="51"/>
        <v>0</v>
      </c>
      <c r="DJ30" s="510">
        <f t="shared" si="51"/>
        <v>0</v>
      </c>
      <c r="DK30" s="510">
        <f t="shared" si="51"/>
        <v>0</v>
      </c>
      <c r="DL30" s="510">
        <f t="shared" si="51"/>
        <v>0</v>
      </c>
      <c r="DM30" s="510">
        <f t="shared" si="51"/>
        <v>0</v>
      </c>
      <c r="DN30" s="510">
        <f t="shared" si="51"/>
        <v>0</v>
      </c>
      <c r="DO30" s="510">
        <f t="shared" si="51"/>
        <v>0</v>
      </c>
      <c r="DP30" s="510">
        <f t="shared" si="51"/>
        <v>0</v>
      </c>
      <c r="DQ30" s="510">
        <f t="shared" si="51"/>
        <v>0</v>
      </c>
      <c r="DR30" s="510">
        <f t="shared" si="51"/>
        <v>0</v>
      </c>
      <c r="DS30" s="510">
        <f t="shared" si="51"/>
        <v>0</v>
      </c>
      <c r="DT30" s="510">
        <f t="shared" si="51"/>
        <v>0</v>
      </c>
      <c r="DU30" s="510">
        <f t="shared" si="51"/>
        <v>0</v>
      </c>
      <c r="DV30" s="510">
        <f t="shared" si="51"/>
        <v>0</v>
      </c>
      <c r="DW30" s="510">
        <f t="shared" si="51"/>
        <v>0</v>
      </c>
      <c r="DX30" s="510">
        <f t="shared" si="51"/>
        <v>0</v>
      </c>
      <c r="DY30" s="510">
        <f t="shared" si="51"/>
        <v>0</v>
      </c>
      <c r="DZ30" s="510">
        <f t="shared" si="51"/>
        <v>0</v>
      </c>
      <c r="EA30" s="510">
        <f t="shared" si="51"/>
        <v>0</v>
      </c>
      <c r="EB30" s="510">
        <f t="shared" si="51"/>
        <v>0</v>
      </c>
      <c r="EC30" s="510">
        <f t="shared" si="51"/>
        <v>0</v>
      </c>
      <c r="ED30" s="510">
        <f t="shared" si="51"/>
        <v>0</v>
      </c>
      <c r="EE30" s="510">
        <f t="shared" si="51"/>
        <v>0</v>
      </c>
      <c r="EF30" s="510">
        <f t="shared" si="51"/>
        <v>0</v>
      </c>
      <c r="EG30" s="510">
        <f t="shared" si="51"/>
        <v>0</v>
      </c>
      <c r="EH30" s="510">
        <f t="shared" si="51"/>
        <v>0</v>
      </c>
      <c r="EI30" s="510">
        <f t="shared" si="51"/>
        <v>0</v>
      </c>
      <c r="EJ30" s="510">
        <f t="shared" si="51"/>
        <v>0</v>
      </c>
      <c r="EK30" s="510">
        <f t="shared" si="51"/>
        <v>0</v>
      </c>
      <c r="EL30" s="510">
        <f t="shared" si="51"/>
        <v>0</v>
      </c>
      <c r="EM30" s="510">
        <f t="shared" si="51"/>
        <v>0</v>
      </c>
      <c r="EN30" s="510">
        <f t="shared" si="51"/>
        <v>0</v>
      </c>
      <c r="EO30" s="510">
        <f t="shared" si="51"/>
        <v>0</v>
      </c>
      <c r="EP30" s="510">
        <f t="shared" si="51"/>
        <v>0</v>
      </c>
      <c r="EQ30" s="510">
        <f t="shared" si="51"/>
        <v>0</v>
      </c>
      <c r="ER30" s="510">
        <f t="shared" si="51"/>
        <v>0</v>
      </c>
      <c r="ES30" s="510">
        <f t="shared" si="51"/>
        <v>0</v>
      </c>
      <c r="ET30" s="510">
        <f t="shared" si="51"/>
        <v>0</v>
      </c>
      <c r="EU30" s="510">
        <f t="shared" ref="EU30:HA30" si="52">SUM(EU28:EU29)</f>
        <v>0</v>
      </c>
      <c r="EV30" s="510">
        <f t="shared" si="52"/>
        <v>0</v>
      </c>
      <c r="EW30" s="510">
        <f t="shared" si="52"/>
        <v>0</v>
      </c>
      <c r="EX30" s="510">
        <f t="shared" si="52"/>
        <v>0</v>
      </c>
      <c r="EY30" s="510">
        <f t="shared" si="52"/>
        <v>0</v>
      </c>
      <c r="EZ30" s="510">
        <f t="shared" si="52"/>
        <v>0</v>
      </c>
      <c r="FA30" s="510">
        <f t="shared" si="52"/>
        <v>0</v>
      </c>
      <c r="FB30" s="510">
        <f t="shared" si="52"/>
        <v>0</v>
      </c>
      <c r="FC30" s="510">
        <f t="shared" si="52"/>
        <v>0</v>
      </c>
      <c r="FD30" s="510">
        <f t="shared" si="52"/>
        <v>0</v>
      </c>
      <c r="FE30" s="510">
        <f t="shared" si="52"/>
        <v>0</v>
      </c>
      <c r="FF30" s="510">
        <f t="shared" si="52"/>
        <v>0</v>
      </c>
      <c r="FG30" s="510">
        <f t="shared" si="52"/>
        <v>0</v>
      </c>
      <c r="FH30" s="510">
        <f t="shared" si="52"/>
        <v>0</v>
      </c>
      <c r="FI30" s="510">
        <f t="shared" si="52"/>
        <v>0</v>
      </c>
      <c r="FJ30" s="510">
        <f t="shared" si="52"/>
        <v>0</v>
      </c>
      <c r="FK30" s="510">
        <f t="shared" si="52"/>
        <v>0</v>
      </c>
      <c r="FL30" s="510">
        <f t="shared" si="52"/>
        <v>0</v>
      </c>
      <c r="FM30" s="510">
        <f t="shared" si="52"/>
        <v>0</v>
      </c>
      <c r="FN30" s="510">
        <f t="shared" si="52"/>
        <v>0</v>
      </c>
      <c r="FO30" s="510">
        <f t="shared" si="52"/>
        <v>0</v>
      </c>
      <c r="FP30" s="510">
        <f t="shared" si="52"/>
        <v>0</v>
      </c>
      <c r="FQ30" s="510">
        <f t="shared" si="52"/>
        <v>0</v>
      </c>
      <c r="FR30" s="510">
        <f t="shared" si="52"/>
        <v>0</v>
      </c>
      <c r="FS30" s="510">
        <f t="shared" si="52"/>
        <v>0</v>
      </c>
      <c r="FT30" s="510">
        <f t="shared" si="52"/>
        <v>0</v>
      </c>
      <c r="FU30" s="510">
        <f t="shared" si="52"/>
        <v>0</v>
      </c>
      <c r="FV30" s="510">
        <f t="shared" si="52"/>
        <v>0</v>
      </c>
      <c r="FW30" s="510">
        <f t="shared" si="52"/>
        <v>0</v>
      </c>
      <c r="FX30" s="510">
        <f t="shared" si="52"/>
        <v>0</v>
      </c>
      <c r="FY30" s="510">
        <f t="shared" si="52"/>
        <v>0</v>
      </c>
      <c r="FZ30" s="510">
        <f t="shared" si="52"/>
        <v>0</v>
      </c>
      <c r="GA30" s="510">
        <f t="shared" si="52"/>
        <v>0</v>
      </c>
      <c r="GB30" s="510">
        <f t="shared" si="52"/>
        <v>0</v>
      </c>
      <c r="GC30" s="510">
        <f t="shared" si="52"/>
        <v>0</v>
      </c>
      <c r="GD30" s="510">
        <f t="shared" si="52"/>
        <v>0</v>
      </c>
      <c r="GE30" s="510">
        <f t="shared" si="52"/>
        <v>0</v>
      </c>
      <c r="GF30" s="510">
        <f t="shared" si="52"/>
        <v>0</v>
      </c>
      <c r="GG30" s="510">
        <f t="shared" si="52"/>
        <v>0</v>
      </c>
      <c r="GH30" s="510">
        <f t="shared" si="52"/>
        <v>0</v>
      </c>
      <c r="GI30" s="510">
        <f t="shared" si="52"/>
        <v>0</v>
      </c>
      <c r="GJ30" s="510">
        <f t="shared" si="52"/>
        <v>0</v>
      </c>
      <c r="GK30" s="510">
        <f t="shared" si="52"/>
        <v>0</v>
      </c>
      <c r="GL30" s="510">
        <f t="shared" si="52"/>
        <v>0</v>
      </c>
      <c r="GM30" s="510">
        <f t="shared" si="52"/>
        <v>0</v>
      </c>
      <c r="GN30" s="510">
        <f t="shared" si="52"/>
        <v>0</v>
      </c>
      <c r="GO30" s="510">
        <f t="shared" si="52"/>
        <v>0</v>
      </c>
      <c r="GP30" s="510">
        <f t="shared" si="52"/>
        <v>0</v>
      </c>
      <c r="GQ30" s="510">
        <f t="shared" si="52"/>
        <v>0</v>
      </c>
      <c r="GR30" s="510">
        <f t="shared" si="52"/>
        <v>0</v>
      </c>
      <c r="GS30" s="510">
        <f t="shared" si="52"/>
        <v>0</v>
      </c>
      <c r="GT30" s="510">
        <f t="shared" si="52"/>
        <v>0</v>
      </c>
      <c r="GU30" s="510">
        <f t="shared" si="52"/>
        <v>0</v>
      </c>
      <c r="GV30" s="510">
        <f t="shared" si="52"/>
        <v>0</v>
      </c>
      <c r="GW30" s="510">
        <f t="shared" si="52"/>
        <v>0</v>
      </c>
      <c r="GX30" s="510">
        <f t="shared" si="52"/>
        <v>0</v>
      </c>
      <c r="GY30" s="510">
        <f t="shared" si="52"/>
        <v>0</v>
      </c>
      <c r="GZ30" s="510">
        <f t="shared" si="52"/>
        <v>0</v>
      </c>
      <c r="HA30" s="510">
        <f t="shared" si="52"/>
        <v>0</v>
      </c>
      <c r="HB30" s="244"/>
      <c r="HC30" s="244"/>
      <c r="HD30" s="126"/>
      <c r="HE30" s="126"/>
    </row>
    <row r="31" spans="2:213" ht="20.100000000000001" customHeight="1" thickBot="1">
      <c r="B31" s="293"/>
      <c r="C31" s="293"/>
      <c r="D31" s="293"/>
      <c r="E31" s="293"/>
      <c r="F31" s="293"/>
      <c r="G31" s="293"/>
      <c r="H31" s="293" t="s">
        <v>281</v>
      </c>
      <c r="I31" s="293"/>
      <c r="J31" s="292"/>
      <c r="K31" s="292"/>
      <c r="L31" s="295"/>
      <c r="M31" s="296"/>
      <c r="N31" s="121" t="s">
        <v>160</v>
      </c>
      <c r="O31" s="121" t="s">
        <v>111</v>
      </c>
      <c r="P31" s="296"/>
      <c r="Q31" s="296"/>
      <c r="R31" s="296"/>
      <c r="S31" s="302"/>
      <c r="T31" s="302"/>
      <c r="U31" s="244"/>
      <c r="V31" s="244"/>
      <c r="W31" s="510"/>
      <c r="X31" s="510"/>
      <c r="Y31" s="510"/>
      <c r="Z31" s="510"/>
      <c r="AA31" s="510"/>
      <c r="AB31" s="510"/>
      <c r="AC31" s="510" t="s">
        <v>257</v>
      </c>
      <c r="AD31" s="510"/>
      <c r="AE31" s="527">
        <f>F35*1000</f>
        <v>0</v>
      </c>
      <c r="AF31" s="510"/>
      <c r="AG31" s="510"/>
      <c r="AH31" s="285"/>
      <c r="AI31" s="510"/>
      <c r="AJ31" s="510"/>
      <c r="AK31" s="510"/>
      <c r="AL31" s="510"/>
      <c r="AM31" s="510"/>
      <c r="AN31" s="510"/>
      <c r="AO31" s="510"/>
      <c r="AP31" s="510"/>
      <c r="AQ31" s="510"/>
      <c r="AR31" s="510"/>
      <c r="AS31" s="510"/>
      <c r="AT31" s="510"/>
      <c r="AU31" s="510"/>
      <c r="AV31" s="510"/>
      <c r="AW31" s="510"/>
      <c r="AX31" s="510"/>
      <c r="AY31" s="510"/>
      <c r="AZ31" s="510"/>
      <c r="BA31" s="510"/>
      <c r="BB31" s="510"/>
      <c r="BC31" s="510"/>
      <c r="BD31" s="510"/>
      <c r="BE31" s="510"/>
      <c r="BF31" s="510"/>
      <c r="BH31" s="285"/>
      <c r="BI31" s="285"/>
      <c r="BJ31" s="526"/>
      <c r="BK31" s="535"/>
      <c r="BL31" s="246"/>
      <c r="BM31" s="536"/>
      <c r="BN31" s="510"/>
      <c r="BO31" s="510"/>
      <c r="BP31" s="510"/>
      <c r="BQ31" s="510"/>
      <c r="BR31" s="510"/>
      <c r="BS31" s="510"/>
      <c r="BT31" s="510"/>
      <c r="BU31" s="285"/>
      <c r="BV31" s="510"/>
      <c r="BW31" s="510"/>
      <c r="BX31" s="510"/>
      <c r="BY31" s="285"/>
      <c r="BZ31" s="285"/>
      <c r="CA31" s="285"/>
      <c r="CB31" s="534"/>
      <c r="CC31" s="244"/>
      <c r="CD31" s="244"/>
      <c r="CE31" s="244"/>
      <c r="CF31" s="244"/>
      <c r="CG31" s="510" t="s">
        <v>541</v>
      </c>
      <c r="CH31" s="510">
        <v>0</v>
      </c>
      <c r="CI31" s="510">
        <v>0</v>
      </c>
      <c r="CJ31" s="510">
        <v>0</v>
      </c>
      <c r="CK31" s="510">
        <f>$AK$12</f>
        <v>0</v>
      </c>
      <c r="CL31" s="510">
        <f t="shared" ref="CL31:EW31" si="53">IF(DESIGN_LIFE&gt;=CL$5,CK31,IF(CL$5=DESIGN_LIFE+1,0,IF(CL$5&gt;DESIGN_LIFE,CK31)))</f>
        <v>0</v>
      </c>
      <c r="CM31" s="510">
        <f t="shared" si="53"/>
        <v>0</v>
      </c>
      <c r="CN31" s="510">
        <f t="shared" si="53"/>
        <v>0</v>
      </c>
      <c r="CO31" s="510">
        <f t="shared" si="53"/>
        <v>0</v>
      </c>
      <c r="CP31" s="510">
        <f t="shared" si="53"/>
        <v>0</v>
      </c>
      <c r="CQ31" s="510">
        <f t="shared" si="53"/>
        <v>0</v>
      </c>
      <c r="CR31" s="510">
        <f t="shared" si="53"/>
        <v>0</v>
      </c>
      <c r="CS31" s="510">
        <f t="shared" si="53"/>
        <v>0</v>
      </c>
      <c r="CT31" s="510">
        <f t="shared" si="53"/>
        <v>0</v>
      </c>
      <c r="CU31" s="510">
        <f t="shared" si="53"/>
        <v>0</v>
      </c>
      <c r="CV31" s="510">
        <f t="shared" si="53"/>
        <v>0</v>
      </c>
      <c r="CW31" s="510">
        <f t="shared" si="53"/>
        <v>0</v>
      </c>
      <c r="CX31" s="510">
        <f t="shared" si="53"/>
        <v>0</v>
      </c>
      <c r="CY31" s="510">
        <f t="shared" si="53"/>
        <v>0</v>
      </c>
      <c r="CZ31" s="510">
        <f t="shared" si="53"/>
        <v>0</v>
      </c>
      <c r="DA31" s="510">
        <f t="shared" si="53"/>
        <v>0</v>
      </c>
      <c r="DB31" s="510">
        <f t="shared" si="53"/>
        <v>0</v>
      </c>
      <c r="DC31" s="510">
        <f t="shared" si="53"/>
        <v>0</v>
      </c>
      <c r="DD31" s="510">
        <f t="shared" si="53"/>
        <v>0</v>
      </c>
      <c r="DE31" s="510">
        <f t="shared" si="53"/>
        <v>0</v>
      </c>
      <c r="DF31" s="510">
        <f t="shared" si="53"/>
        <v>0</v>
      </c>
      <c r="DG31" s="510">
        <f t="shared" si="53"/>
        <v>0</v>
      </c>
      <c r="DH31" s="510">
        <f t="shared" si="53"/>
        <v>0</v>
      </c>
      <c r="DI31" s="510">
        <f t="shared" si="53"/>
        <v>0</v>
      </c>
      <c r="DJ31" s="510">
        <f t="shared" si="53"/>
        <v>0</v>
      </c>
      <c r="DK31" s="510">
        <f t="shared" si="53"/>
        <v>0</v>
      </c>
      <c r="DL31" s="510">
        <f t="shared" si="53"/>
        <v>0</v>
      </c>
      <c r="DM31" s="510">
        <f t="shared" si="53"/>
        <v>0</v>
      </c>
      <c r="DN31" s="510">
        <f t="shared" si="53"/>
        <v>0</v>
      </c>
      <c r="DO31" s="510">
        <f t="shared" si="53"/>
        <v>0</v>
      </c>
      <c r="DP31" s="510">
        <f t="shared" si="53"/>
        <v>0</v>
      </c>
      <c r="DQ31" s="510">
        <f t="shared" si="53"/>
        <v>0</v>
      </c>
      <c r="DR31" s="510">
        <f t="shared" si="53"/>
        <v>0</v>
      </c>
      <c r="DS31" s="510">
        <f t="shared" si="53"/>
        <v>0</v>
      </c>
      <c r="DT31" s="510">
        <f t="shared" si="53"/>
        <v>0</v>
      </c>
      <c r="DU31" s="510">
        <f t="shared" si="53"/>
        <v>0</v>
      </c>
      <c r="DV31" s="510">
        <f t="shared" si="53"/>
        <v>0</v>
      </c>
      <c r="DW31" s="510">
        <f t="shared" si="53"/>
        <v>0</v>
      </c>
      <c r="DX31" s="510">
        <f t="shared" si="53"/>
        <v>0</v>
      </c>
      <c r="DY31" s="510">
        <f t="shared" si="53"/>
        <v>0</v>
      </c>
      <c r="DZ31" s="510">
        <f t="shared" si="53"/>
        <v>0</v>
      </c>
      <c r="EA31" s="510">
        <f t="shared" si="53"/>
        <v>0</v>
      </c>
      <c r="EB31" s="510">
        <f t="shared" si="53"/>
        <v>0</v>
      </c>
      <c r="EC31" s="510">
        <f t="shared" si="53"/>
        <v>0</v>
      </c>
      <c r="ED31" s="510">
        <f t="shared" si="53"/>
        <v>0</v>
      </c>
      <c r="EE31" s="510">
        <f t="shared" si="53"/>
        <v>0</v>
      </c>
      <c r="EF31" s="510">
        <f t="shared" si="53"/>
        <v>0</v>
      </c>
      <c r="EG31" s="510">
        <f t="shared" si="53"/>
        <v>0</v>
      </c>
      <c r="EH31" s="510">
        <f t="shared" si="53"/>
        <v>0</v>
      </c>
      <c r="EI31" s="510">
        <f t="shared" si="53"/>
        <v>0</v>
      </c>
      <c r="EJ31" s="510">
        <f t="shared" si="53"/>
        <v>0</v>
      </c>
      <c r="EK31" s="510">
        <f t="shared" si="53"/>
        <v>0</v>
      </c>
      <c r="EL31" s="510">
        <f t="shared" si="53"/>
        <v>0</v>
      </c>
      <c r="EM31" s="510">
        <f t="shared" si="53"/>
        <v>0</v>
      </c>
      <c r="EN31" s="510">
        <f t="shared" si="53"/>
        <v>0</v>
      </c>
      <c r="EO31" s="510">
        <f t="shared" si="53"/>
        <v>0</v>
      </c>
      <c r="EP31" s="510">
        <f t="shared" si="53"/>
        <v>0</v>
      </c>
      <c r="EQ31" s="510">
        <f t="shared" si="53"/>
        <v>0</v>
      </c>
      <c r="ER31" s="510">
        <f t="shared" si="53"/>
        <v>0</v>
      </c>
      <c r="ES31" s="510">
        <f t="shared" si="53"/>
        <v>0</v>
      </c>
      <c r="ET31" s="510">
        <f t="shared" si="53"/>
        <v>0</v>
      </c>
      <c r="EU31" s="510">
        <f t="shared" si="53"/>
        <v>0</v>
      </c>
      <c r="EV31" s="510">
        <f t="shared" si="53"/>
        <v>0</v>
      </c>
      <c r="EW31" s="510">
        <f t="shared" si="53"/>
        <v>0</v>
      </c>
      <c r="EX31" s="510">
        <f t="shared" ref="EX31:HA31" si="54">IF(DESIGN_LIFE&gt;=EX$5,EW31,IF(EX$5=DESIGN_LIFE+1,0,IF(EX$5&gt;DESIGN_LIFE,EW31)))</f>
        <v>0</v>
      </c>
      <c r="EY31" s="510">
        <f t="shared" si="54"/>
        <v>0</v>
      </c>
      <c r="EZ31" s="510">
        <f t="shared" si="54"/>
        <v>0</v>
      </c>
      <c r="FA31" s="510">
        <f t="shared" si="54"/>
        <v>0</v>
      </c>
      <c r="FB31" s="510">
        <f t="shared" si="54"/>
        <v>0</v>
      </c>
      <c r="FC31" s="510">
        <f t="shared" si="54"/>
        <v>0</v>
      </c>
      <c r="FD31" s="510">
        <f t="shared" si="54"/>
        <v>0</v>
      </c>
      <c r="FE31" s="510">
        <f t="shared" si="54"/>
        <v>0</v>
      </c>
      <c r="FF31" s="510">
        <f t="shared" si="54"/>
        <v>0</v>
      </c>
      <c r="FG31" s="510">
        <f t="shared" si="54"/>
        <v>0</v>
      </c>
      <c r="FH31" s="510">
        <f t="shared" si="54"/>
        <v>0</v>
      </c>
      <c r="FI31" s="510">
        <f t="shared" si="54"/>
        <v>0</v>
      </c>
      <c r="FJ31" s="510">
        <f t="shared" si="54"/>
        <v>0</v>
      </c>
      <c r="FK31" s="510">
        <f t="shared" si="54"/>
        <v>0</v>
      </c>
      <c r="FL31" s="510">
        <f t="shared" si="54"/>
        <v>0</v>
      </c>
      <c r="FM31" s="510">
        <f t="shared" si="54"/>
        <v>0</v>
      </c>
      <c r="FN31" s="510">
        <f t="shared" si="54"/>
        <v>0</v>
      </c>
      <c r="FO31" s="510">
        <f t="shared" si="54"/>
        <v>0</v>
      </c>
      <c r="FP31" s="510">
        <f t="shared" si="54"/>
        <v>0</v>
      </c>
      <c r="FQ31" s="510">
        <f t="shared" si="54"/>
        <v>0</v>
      </c>
      <c r="FR31" s="510">
        <f t="shared" si="54"/>
        <v>0</v>
      </c>
      <c r="FS31" s="510">
        <f t="shared" si="54"/>
        <v>0</v>
      </c>
      <c r="FT31" s="510">
        <f t="shared" si="54"/>
        <v>0</v>
      </c>
      <c r="FU31" s="510">
        <f t="shared" si="54"/>
        <v>0</v>
      </c>
      <c r="FV31" s="510">
        <f t="shared" si="54"/>
        <v>0</v>
      </c>
      <c r="FW31" s="510">
        <f t="shared" si="54"/>
        <v>0</v>
      </c>
      <c r="FX31" s="510">
        <f t="shared" si="54"/>
        <v>0</v>
      </c>
      <c r="FY31" s="510">
        <f t="shared" si="54"/>
        <v>0</v>
      </c>
      <c r="FZ31" s="510">
        <f t="shared" si="54"/>
        <v>0</v>
      </c>
      <c r="GA31" s="510">
        <f t="shared" si="54"/>
        <v>0</v>
      </c>
      <c r="GB31" s="510">
        <f t="shared" si="54"/>
        <v>0</v>
      </c>
      <c r="GC31" s="510">
        <f t="shared" si="54"/>
        <v>0</v>
      </c>
      <c r="GD31" s="510">
        <f t="shared" si="54"/>
        <v>0</v>
      </c>
      <c r="GE31" s="510">
        <f t="shared" si="54"/>
        <v>0</v>
      </c>
      <c r="GF31" s="510">
        <f t="shared" si="54"/>
        <v>0</v>
      </c>
      <c r="GG31" s="510">
        <f t="shared" si="54"/>
        <v>0</v>
      </c>
      <c r="GH31" s="510">
        <f t="shared" si="54"/>
        <v>0</v>
      </c>
      <c r="GI31" s="510">
        <f t="shared" si="54"/>
        <v>0</v>
      </c>
      <c r="GJ31" s="510">
        <f t="shared" si="54"/>
        <v>0</v>
      </c>
      <c r="GK31" s="510">
        <f t="shared" si="54"/>
        <v>0</v>
      </c>
      <c r="GL31" s="510">
        <f t="shared" si="54"/>
        <v>0</v>
      </c>
      <c r="GM31" s="510">
        <f t="shared" si="54"/>
        <v>0</v>
      </c>
      <c r="GN31" s="510">
        <f t="shared" si="54"/>
        <v>0</v>
      </c>
      <c r="GO31" s="510">
        <f t="shared" si="54"/>
        <v>0</v>
      </c>
      <c r="GP31" s="510">
        <f t="shared" si="54"/>
        <v>0</v>
      </c>
      <c r="GQ31" s="510">
        <f t="shared" si="54"/>
        <v>0</v>
      </c>
      <c r="GR31" s="510">
        <f t="shared" si="54"/>
        <v>0</v>
      </c>
      <c r="GS31" s="510">
        <f t="shared" si="54"/>
        <v>0</v>
      </c>
      <c r="GT31" s="510">
        <f t="shared" si="54"/>
        <v>0</v>
      </c>
      <c r="GU31" s="510">
        <f t="shared" si="54"/>
        <v>0</v>
      </c>
      <c r="GV31" s="510">
        <f t="shared" si="54"/>
        <v>0</v>
      </c>
      <c r="GW31" s="510">
        <f t="shared" si="54"/>
        <v>0</v>
      </c>
      <c r="GX31" s="510">
        <f t="shared" si="54"/>
        <v>0</v>
      </c>
      <c r="GY31" s="510">
        <f t="shared" si="54"/>
        <v>0</v>
      </c>
      <c r="GZ31" s="510">
        <f t="shared" si="54"/>
        <v>0</v>
      </c>
      <c r="HA31" s="510">
        <f t="shared" si="54"/>
        <v>0</v>
      </c>
      <c r="HB31" s="244"/>
      <c r="HC31" s="244"/>
      <c r="HD31" s="126"/>
      <c r="HE31" s="126"/>
    </row>
    <row r="32" spans="2:213" ht="20.100000000000001" customHeight="1" thickBot="1">
      <c r="B32" s="293"/>
      <c r="C32" s="293"/>
      <c r="D32" s="409"/>
      <c r="E32" s="134" t="s">
        <v>215</v>
      </c>
      <c r="F32" s="135">
        <f>N35</f>
        <v>0</v>
      </c>
      <c r="G32" s="495" t="e">
        <f>1000*F32/GIA</f>
        <v>#DIV/0!</v>
      </c>
      <c r="H32" s="496"/>
      <c r="I32" s="476"/>
      <c r="J32" s="473"/>
      <c r="K32" s="292"/>
      <c r="L32" s="296"/>
      <c r="M32" s="187" t="s">
        <v>387</v>
      </c>
      <c r="N32" s="193">
        <f>(1/1000)*(Project_cost*700)/100000</f>
        <v>0</v>
      </c>
      <c r="O32" s="194">
        <f>3.4/1000*GIA</f>
        <v>0</v>
      </c>
      <c r="P32" s="296"/>
      <c r="Q32" s="296"/>
      <c r="R32" s="296"/>
      <c r="S32" s="296"/>
      <c r="T32" s="296"/>
      <c r="U32" s="98"/>
      <c r="V32" s="244"/>
      <c r="W32" s="259"/>
      <c r="X32" s="510"/>
      <c r="Y32" s="510"/>
      <c r="Z32" s="510"/>
      <c r="AA32" s="510"/>
      <c r="AB32" s="510"/>
      <c r="AC32" s="532" t="e">
        <f>CONCATENATE( FIXED(AD27,0), " one-way flights from London to New York")</f>
        <v>#DIV/0!</v>
      </c>
      <c r="AD32" s="510"/>
      <c r="AE32" s="510"/>
      <c r="AF32" s="510"/>
      <c r="AG32" s="510"/>
      <c r="AH32" s="285"/>
      <c r="AI32" s="510"/>
      <c r="AJ32" s="510"/>
      <c r="AK32" s="510"/>
      <c r="AL32" s="510"/>
      <c r="AM32" s="510"/>
      <c r="AN32" s="510"/>
      <c r="AO32" s="510"/>
      <c r="AP32" s="510"/>
      <c r="AQ32" s="510"/>
      <c r="AR32" s="510"/>
      <c r="AS32" s="510"/>
      <c r="AT32" s="510"/>
      <c r="AU32" s="510"/>
      <c r="AV32" s="510"/>
      <c r="AW32" s="510"/>
      <c r="AX32" s="510"/>
      <c r="AY32" s="510"/>
      <c r="AZ32" s="510"/>
      <c r="BA32" s="510"/>
      <c r="BB32" s="510"/>
      <c r="BC32" s="510"/>
      <c r="BD32" s="510"/>
      <c r="BE32" s="510"/>
      <c r="BF32" s="510"/>
      <c r="BH32" s="537"/>
      <c r="BI32" s="537"/>
      <c r="BJ32" s="526"/>
      <c r="BK32" s="535"/>
      <c r="BL32" s="510"/>
      <c r="BM32" s="536"/>
      <c r="BN32" s="510"/>
      <c r="BO32" s="510"/>
      <c r="BP32" s="510"/>
      <c r="BQ32" s="510"/>
      <c r="BR32" s="510"/>
      <c r="BS32" s="510"/>
      <c r="BT32" s="510"/>
      <c r="BU32" s="285"/>
      <c r="BV32" s="510"/>
      <c r="BW32" s="510"/>
      <c r="BX32" s="510"/>
      <c r="BY32" s="285"/>
      <c r="BZ32" s="285"/>
      <c r="CA32" s="285"/>
      <c r="CB32" s="534"/>
      <c r="CC32" s="244"/>
      <c r="CD32" s="244"/>
      <c r="CE32" s="244"/>
      <c r="CF32" s="244"/>
      <c r="CG32" s="244"/>
      <c r="CH32" s="244"/>
      <c r="CI32" s="244"/>
      <c r="CJ32" s="244"/>
      <c r="CK32" s="244"/>
      <c r="CL32" s="244"/>
      <c r="CM32" s="244"/>
      <c r="CN32" s="244"/>
      <c r="CO32" s="244"/>
      <c r="CP32" s="244"/>
      <c r="CQ32" s="244"/>
      <c r="CR32" s="244"/>
      <c r="CS32" s="244"/>
      <c r="CT32" s="244"/>
      <c r="CU32" s="244"/>
      <c r="CV32" s="244"/>
      <c r="CW32" s="244"/>
      <c r="CX32" s="244"/>
      <c r="CY32" s="244"/>
      <c r="CZ32" s="244"/>
      <c r="DA32" s="244"/>
      <c r="DB32" s="244"/>
      <c r="DC32" s="244"/>
      <c r="DD32" s="244"/>
      <c r="DE32" s="244"/>
      <c r="DF32" s="244"/>
      <c r="DG32" s="244"/>
      <c r="DH32" s="244"/>
      <c r="DI32" s="244"/>
      <c r="DJ32" s="244"/>
      <c r="DK32" s="244"/>
      <c r="DL32" s="244"/>
      <c r="DM32" s="244"/>
      <c r="DN32" s="244"/>
      <c r="DO32" s="244"/>
      <c r="DP32" s="244"/>
      <c r="DQ32" s="244"/>
      <c r="DR32" s="244"/>
      <c r="DS32" s="244"/>
      <c r="DT32" s="244"/>
      <c r="DU32" s="244"/>
      <c r="DV32" s="244"/>
      <c r="DW32" s="244"/>
      <c r="DX32" s="244"/>
      <c r="DY32" s="244"/>
      <c r="DZ32" s="244"/>
      <c r="EA32" s="244"/>
      <c r="EB32" s="244"/>
      <c r="EC32" s="244"/>
      <c r="ED32" s="244"/>
      <c r="EE32" s="244"/>
      <c r="EF32" s="244"/>
      <c r="EG32" s="244"/>
      <c r="EH32" s="244"/>
      <c r="EI32" s="244"/>
      <c r="EJ32" s="244"/>
      <c r="EK32" s="244"/>
      <c r="EL32" s="244"/>
      <c r="EM32" s="244"/>
      <c r="EN32" s="244"/>
      <c r="EO32" s="244"/>
      <c r="EP32" s="244"/>
      <c r="EQ32" s="244"/>
      <c r="ER32" s="244"/>
      <c r="ES32" s="244"/>
      <c r="ET32" s="244"/>
      <c r="EU32" s="244"/>
      <c r="EV32" s="244"/>
      <c r="EW32" s="244"/>
      <c r="EX32" s="244"/>
      <c r="EY32" s="244"/>
      <c r="EZ32" s="244"/>
      <c r="FA32" s="244"/>
      <c r="FB32" s="244"/>
      <c r="FC32" s="244"/>
      <c r="FD32" s="244"/>
      <c r="FE32" s="244"/>
      <c r="FF32" s="244"/>
      <c r="FG32" s="244"/>
      <c r="FH32" s="244"/>
      <c r="FI32" s="244"/>
      <c r="FJ32" s="244"/>
      <c r="FK32" s="244"/>
      <c r="FL32" s="244"/>
      <c r="FM32" s="244"/>
      <c r="FN32" s="244"/>
      <c r="FO32" s="244"/>
      <c r="FP32" s="244"/>
      <c r="FQ32" s="244"/>
      <c r="FR32" s="244"/>
      <c r="FS32" s="244"/>
      <c r="FT32" s="244"/>
      <c r="FU32" s="244"/>
      <c r="FV32" s="244"/>
      <c r="FW32" s="244"/>
      <c r="FX32" s="244"/>
      <c r="FY32" s="244"/>
      <c r="FZ32" s="244"/>
      <c r="GA32" s="244"/>
      <c r="GB32" s="244"/>
      <c r="GC32" s="244"/>
      <c r="GD32" s="244"/>
      <c r="GE32" s="244"/>
      <c r="GF32" s="244"/>
      <c r="GG32" s="244"/>
      <c r="GH32" s="244"/>
      <c r="GI32" s="244"/>
      <c r="GJ32" s="244"/>
      <c r="GK32" s="244"/>
      <c r="GL32" s="244"/>
      <c r="GM32" s="244"/>
      <c r="GN32" s="244"/>
      <c r="GO32" s="244"/>
      <c r="GP32" s="244"/>
      <c r="GQ32" s="244"/>
      <c r="GR32" s="244"/>
      <c r="GS32" s="244"/>
      <c r="GT32" s="244"/>
      <c r="GU32" s="244"/>
      <c r="GV32" s="244"/>
      <c r="GW32" s="244"/>
      <c r="GX32" s="244"/>
      <c r="GY32" s="244"/>
      <c r="GZ32" s="244"/>
      <c r="HA32" s="244"/>
      <c r="HB32" s="244"/>
      <c r="HC32" s="244"/>
      <c r="HD32" s="126"/>
      <c r="HE32" s="126"/>
    </row>
    <row r="33" spans="2:213" ht="20.100000000000001" customHeight="1" thickBot="1">
      <c r="B33" s="293"/>
      <c r="C33" s="293"/>
      <c r="D33" s="410"/>
      <c r="E33" s="136" t="s">
        <v>667</v>
      </c>
      <c r="F33" s="137">
        <f>R35</f>
        <v>0</v>
      </c>
      <c r="G33" s="478" t="e">
        <f>1000*F33/GIA</f>
        <v>#DIV/0!</v>
      </c>
      <c r="H33" s="497"/>
      <c r="I33" s="474"/>
      <c r="J33" s="473"/>
      <c r="K33" s="301"/>
      <c r="L33" s="297"/>
      <c r="M33" s="296"/>
      <c r="N33" s="296"/>
      <c r="O33" s="296"/>
      <c r="P33" s="296"/>
      <c r="Q33" s="296"/>
      <c r="R33" s="296"/>
      <c r="S33" s="296"/>
      <c r="T33" s="296"/>
      <c r="U33" s="98"/>
      <c r="V33" s="244"/>
      <c r="W33" s="259"/>
      <c r="X33" s="510"/>
      <c r="Y33" s="510"/>
      <c r="Z33" s="510"/>
      <c r="AA33" s="510"/>
      <c r="AB33" s="510"/>
      <c r="AC33" s="532" t="e">
        <f>CONCATENATE( FIXED(AD28,0), " people's consumption of meat, dairy and beer for 1 year")</f>
        <v>#DIV/0!</v>
      </c>
      <c r="AD33" s="510"/>
      <c r="AE33" s="510"/>
      <c r="AF33" s="510"/>
      <c r="AG33" s="510"/>
      <c r="AH33" s="285"/>
      <c r="AI33" s="510"/>
      <c r="AJ33" s="510"/>
      <c r="AK33" s="510"/>
      <c r="AL33" s="510"/>
      <c r="AM33" s="510"/>
      <c r="AN33" s="510"/>
      <c r="AO33" s="510"/>
      <c r="AP33" s="510"/>
      <c r="AQ33" s="510"/>
      <c r="AR33" s="510"/>
      <c r="AS33" s="510"/>
      <c r="AT33" s="510"/>
      <c r="AU33" s="510"/>
      <c r="AV33" s="510"/>
      <c r="AW33" s="510"/>
      <c r="AX33" s="510"/>
      <c r="AY33" s="510"/>
      <c r="AZ33" s="510"/>
      <c r="BA33" s="510"/>
      <c r="BB33" s="510"/>
      <c r="BC33" s="510"/>
      <c r="BD33" s="510"/>
      <c r="BE33" s="510"/>
      <c r="BF33" s="510"/>
      <c r="BH33" s="285"/>
      <c r="BI33" s="538"/>
      <c r="BJ33" s="536"/>
      <c r="BK33" s="246"/>
      <c r="BL33" s="535"/>
      <c r="BM33" s="285"/>
      <c r="BN33" s="510"/>
      <c r="BO33" s="510"/>
      <c r="BP33" s="510"/>
      <c r="BQ33" s="510"/>
      <c r="BR33" s="510"/>
      <c r="BS33" s="510"/>
      <c r="BT33" s="510"/>
      <c r="BU33" s="285"/>
      <c r="BV33" s="510"/>
      <c r="BW33" s="510"/>
      <c r="BX33" s="510"/>
      <c r="BY33" s="285"/>
      <c r="BZ33" s="285"/>
      <c r="CA33" s="285"/>
      <c r="CB33" s="534"/>
      <c r="CC33" s="244"/>
      <c r="CD33" s="244"/>
      <c r="CE33" s="244"/>
      <c r="CF33" s="244"/>
      <c r="CG33" s="244"/>
      <c r="CH33" s="244"/>
      <c r="CI33" s="244"/>
      <c r="CJ33" s="244"/>
      <c r="CK33" s="244"/>
      <c r="CL33" s="244"/>
      <c r="CM33" s="244"/>
      <c r="CN33" s="244"/>
      <c r="CO33" s="244"/>
      <c r="CP33" s="244"/>
      <c r="CQ33" s="244"/>
      <c r="CR33" s="244"/>
      <c r="CS33" s="244"/>
      <c r="CT33" s="244"/>
      <c r="CU33" s="244"/>
      <c r="CV33" s="244"/>
      <c r="CW33" s="244"/>
      <c r="CX33" s="244"/>
      <c r="CY33" s="244"/>
      <c r="CZ33" s="244"/>
      <c r="DA33" s="244"/>
      <c r="DB33" s="244"/>
      <c r="DC33" s="244"/>
      <c r="DD33" s="244"/>
      <c r="DE33" s="244"/>
      <c r="DF33" s="244"/>
      <c r="DG33" s="244"/>
      <c r="DH33" s="244"/>
      <c r="DI33" s="244"/>
      <c r="DJ33" s="244"/>
      <c r="DK33" s="244"/>
      <c r="DL33" s="244"/>
      <c r="DM33" s="244"/>
      <c r="DN33" s="244"/>
      <c r="DO33" s="244"/>
      <c r="DP33" s="244"/>
      <c r="DQ33" s="244"/>
      <c r="DR33" s="244"/>
      <c r="DS33" s="244"/>
      <c r="DT33" s="244"/>
      <c r="DU33" s="244"/>
      <c r="DV33" s="244"/>
      <c r="DW33" s="244"/>
      <c r="DX33" s="244"/>
      <c r="DY33" s="244"/>
      <c r="DZ33" s="244"/>
      <c r="EA33" s="244"/>
      <c r="EB33" s="244"/>
      <c r="EC33" s="244"/>
      <c r="ED33" s="244"/>
      <c r="EE33" s="244"/>
      <c r="EF33" s="244"/>
      <c r="EG33" s="244"/>
      <c r="EH33" s="244"/>
      <c r="EI33" s="244"/>
      <c r="EJ33" s="244"/>
      <c r="EK33" s="244"/>
      <c r="EL33" s="244"/>
      <c r="EM33" s="244"/>
      <c r="EN33" s="244"/>
      <c r="EO33" s="244"/>
      <c r="EP33" s="244"/>
      <c r="EQ33" s="244"/>
      <c r="ER33" s="244"/>
      <c r="ES33" s="244"/>
      <c r="ET33" s="244"/>
      <c r="EU33" s="244"/>
      <c r="EV33" s="244"/>
      <c r="EW33" s="244"/>
      <c r="EX33" s="244"/>
      <c r="EY33" s="244"/>
      <c r="EZ33" s="244"/>
      <c r="FA33" s="244"/>
      <c r="FB33" s="244"/>
      <c r="FC33" s="244"/>
      <c r="FD33" s="244"/>
      <c r="FE33" s="244"/>
      <c r="FF33" s="244"/>
      <c r="FG33" s="244"/>
      <c r="FH33" s="244"/>
      <c r="FI33" s="244"/>
      <c r="FJ33" s="244"/>
      <c r="FK33" s="244"/>
      <c r="FL33" s="244"/>
      <c r="FM33" s="244"/>
      <c r="FN33" s="244"/>
      <c r="FO33" s="244"/>
      <c r="FP33" s="244"/>
      <c r="FQ33" s="244"/>
      <c r="FR33" s="244"/>
      <c r="FS33" s="244"/>
      <c r="FT33" s="244"/>
      <c r="FU33" s="244"/>
      <c r="FV33" s="244"/>
      <c r="FW33" s="244"/>
      <c r="FX33" s="244"/>
      <c r="FY33" s="244"/>
      <c r="FZ33" s="244"/>
      <c r="GA33" s="244"/>
      <c r="GB33" s="244"/>
      <c r="GC33" s="244"/>
      <c r="GD33" s="244"/>
      <c r="GE33" s="244"/>
      <c r="GF33" s="244"/>
      <c r="GG33" s="244"/>
      <c r="GH33" s="244"/>
      <c r="GI33" s="244"/>
      <c r="GJ33" s="244"/>
      <c r="GK33" s="244"/>
      <c r="GL33" s="244"/>
      <c r="GM33" s="244"/>
      <c r="GN33" s="244"/>
      <c r="GO33" s="244"/>
      <c r="GP33" s="244"/>
      <c r="GQ33" s="244"/>
      <c r="GR33" s="244"/>
      <c r="GS33" s="244"/>
      <c r="GT33" s="244"/>
      <c r="GU33" s="244"/>
      <c r="GV33" s="244"/>
      <c r="GW33" s="244"/>
      <c r="GX33" s="244"/>
      <c r="GY33" s="244"/>
      <c r="GZ33" s="244"/>
      <c r="HA33" s="244"/>
      <c r="HB33" s="244"/>
      <c r="HC33" s="244"/>
      <c r="HD33" s="126"/>
      <c r="HE33" s="126"/>
    </row>
    <row r="34" spans="2:213" ht="20.100000000000001" customHeight="1" thickBot="1">
      <c r="B34" s="293"/>
      <c r="C34" s="293"/>
      <c r="D34" s="410"/>
      <c r="E34" s="138"/>
      <c r="F34" s="138"/>
      <c r="G34" s="138"/>
      <c r="H34" s="139"/>
      <c r="I34" s="475"/>
      <c r="J34" s="473"/>
      <c r="K34" s="292"/>
      <c r="L34" s="297"/>
      <c r="M34" s="296"/>
      <c r="N34" s="120" t="s">
        <v>172</v>
      </c>
      <c r="O34" s="120" t="s">
        <v>171</v>
      </c>
      <c r="P34" s="120" t="s">
        <v>11</v>
      </c>
      <c r="Q34" s="121" t="s">
        <v>117</v>
      </c>
      <c r="R34" s="651" t="s">
        <v>662</v>
      </c>
      <c r="S34" s="652"/>
      <c r="T34" s="296"/>
      <c r="U34" s="506"/>
      <c r="V34" s="244"/>
      <c r="W34" s="510"/>
      <c r="X34" s="510"/>
      <c r="Y34" s="510"/>
      <c r="Z34" s="510"/>
      <c r="AA34" s="510"/>
      <c r="AB34" s="510"/>
      <c r="AC34" s="532" t="e">
        <f>CONCATENATE( FIXED(AD29,0), " average family cars running for 1 year")</f>
        <v>#DIV/0!</v>
      </c>
      <c r="AD34" s="510"/>
      <c r="AE34" s="510"/>
      <c r="AF34" s="510"/>
      <c r="AG34" s="510"/>
      <c r="AH34" s="510"/>
      <c r="AI34" s="510"/>
      <c r="AJ34" s="510"/>
      <c r="AK34" s="510"/>
      <c r="AL34" s="510"/>
      <c r="AM34" s="510"/>
      <c r="AN34" s="510"/>
      <c r="AO34" s="510"/>
      <c r="AP34" s="510"/>
      <c r="AQ34" s="510"/>
      <c r="AR34" s="510"/>
      <c r="AS34" s="510"/>
      <c r="AT34" s="510"/>
      <c r="AU34" s="510"/>
      <c r="AV34" s="510"/>
      <c r="AW34" s="510"/>
      <c r="AX34" s="510"/>
      <c r="AY34" s="510"/>
      <c r="AZ34" s="510"/>
      <c r="BA34" s="510"/>
      <c r="BB34" s="510"/>
      <c r="BC34" s="510"/>
      <c r="BD34" s="510"/>
      <c r="BE34" s="510"/>
      <c r="BF34" s="510"/>
      <c r="BH34" s="285"/>
      <c r="BI34" s="285"/>
      <c r="BJ34" s="536"/>
      <c r="BK34" s="246"/>
      <c r="BL34" s="535"/>
      <c r="BM34" s="285"/>
      <c r="BN34" s="510"/>
      <c r="BO34" s="510"/>
      <c r="BP34" s="510"/>
      <c r="BQ34" s="510"/>
      <c r="BR34" s="510"/>
      <c r="BS34" s="510"/>
      <c r="BT34" s="510"/>
      <c r="BU34" s="285"/>
      <c r="BV34" s="510"/>
      <c r="BW34" s="510"/>
      <c r="BX34" s="510"/>
      <c r="BY34" s="285"/>
      <c r="BZ34" s="285"/>
      <c r="CA34" s="285"/>
      <c r="CB34" s="53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44"/>
      <c r="DF34" s="244"/>
      <c r="DG34" s="244"/>
      <c r="DH34" s="244"/>
      <c r="DI34" s="244"/>
      <c r="DJ34" s="244"/>
      <c r="DK34" s="244"/>
      <c r="DL34" s="244"/>
      <c r="DM34" s="244"/>
      <c r="DN34" s="244"/>
      <c r="DO34" s="244"/>
      <c r="DP34" s="244"/>
      <c r="DQ34" s="244"/>
      <c r="DR34" s="244"/>
      <c r="DS34" s="244"/>
      <c r="DT34" s="244"/>
      <c r="DU34" s="244"/>
      <c r="DV34" s="244"/>
      <c r="DW34" s="244"/>
      <c r="DX34" s="244"/>
      <c r="DY34" s="244"/>
      <c r="DZ34" s="244"/>
      <c r="EA34" s="244"/>
      <c r="EB34" s="244"/>
      <c r="EC34" s="244"/>
      <c r="ED34" s="244"/>
      <c r="EE34" s="244"/>
      <c r="EF34" s="244"/>
      <c r="EG34" s="244"/>
      <c r="EH34" s="244"/>
      <c r="EI34" s="244"/>
      <c r="EJ34" s="244"/>
      <c r="EK34" s="244"/>
      <c r="EL34" s="244"/>
      <c r="EM34" s="244"/>
      <c r="EN34" s="244"/>
      <c r="EO34" s="244"/>
      <c r="EP34" s="244"/>
      <c r="EQ34" s="244"/>
      <c r="ER34" s="244"/>
      <c r="ES34" s="244"/>
      <c r="ET34" s="244"/>
      <c r="EU34" s="244"/>
      <c r="EV34" s="244"/>
      <c r="EW34" s="244"/>
      <c r="EX34" s="244"/>
      <c r="EY34" s="244"/>
      <c r="EZ34" s="244"/>
      <c r="FA34" s="244"/>
      <c r="FB34" s="244"/>
      <c r="FC34" s="244"/>
      <c r="FD34" s="244"/>
      <c r="FE34" s="244"/>
      <c r="FF34" s="244"/>
      <c r="FG34" s="244"/>
      <c r="FH34" s="244"/>
      <c r="FI34" s="244"/>
      <c r="FJ34" s="244"/>
      <c r="FK34" s="244"/>
      <c r="FL34" s="244"/>
      <c r="FM34" s="244"/>
      <c r="FN34" s="244"/>
      <c r="FO34" s="244"/>
      <c r="FP34" s="244"/>
      <c r="FQ34" s="244"/>
      <c r="FR34" s="244"/>
      <c r="FS34" s="244"/>
      <c r="FT34" s="244"/>
      <c r="FU34" s="244"/>
      <c r="FV34" s="244"/>
      <c r="FW34" s="244"/>
      <c r="FX34" s="244"/>
      <c r="FY34" s="244"/>
      <c r="FZ34" s="244"/>
      <c r="GA34" s="244"/>
      <c r="GB34" s="244"/>
      <c r="GC34" s="244"/>
      <c r="GD34" s="244"/>
      <c r="GE34" s="244"/>
      <c r="GF34" s="244"/>
      <c r="GG34" s="244"/>
      <c r="GH34" s="244"/>
      <c r="GI34" s="244"/>
      <c r="GJ34" s="244"/>
      <c r="GK34" s="244"/>
      <c r="GL34" s="244"/>
      <c r="GM34" s="244"/>
      <c r="GN34" s="244"/>
      <c r="GO34" s="244"/>
      <c r="GP34" s="244"/>
      <c r="GQ34" s="244"/>
      <c r="GR34" s="244"/>
      <c r="GS34" s="244"/>
      <c r="GT34" s="244"/>
      <c r="GU34" s="244"/>
      <c r="GV34" s="244"/>
      <c r="GW34" s="244"/>
      <c r="GX34" s="244"/>
      <c r="GY34" s="244"/>
      <c r="GZ34" s="244"/>
      <c r="HA34" s="244"/>
      <c r="HB34" s="244"/>
      <c r="HC34" s="244"/>
      <c r="HD34" s="126"/>
      <c r="HE34" s="126"/>
    </row>
    <row r="35" spans="2:213" ht="20.100000000000001" customHeight="1" thickBot="1">
      <c r="B35" s="293"/>
      <c r="C35" s="293"/>
      <c r="D35" s="410"/>
      <c r="E35" s="140" t="s">
        <v>216</v>
      </c>
      <c r="F35" s="141">
        <f>SUM(N35:P35,R35)</f>
        <v>0</v>
      </c>
      <c r="G35" s="477" t="e">
        <f>1000*F35/GIA</f>
        <v>#DIV/0!</v>
      </c>
      <c r="H35" s="498"/>
      <c r="I35" s="476"/>
      <c r="J35" s="473"/>
      <c r="K35" s="292"/>
      <c r="L35" s="297"/>
      <c r="M35" s="121" t="s">
        <v>386</v>
      </c>
      <c r="N35" s="196">
        <f>SUM(N6:N29)+SUM(O6:O29)+SUM(P6:P29,N32)</f>
        <v>0</v>
      </c>
      <c r="O35" s="195">
        <f>SUM(Q6:Q29)</f>
        <v>0</v>
      </c>
      <c r="P35" s="195">
        <f>SUM(R6:R29,O32)</f>
        <v>0</v>
      </c>
      <c r="Q35" s="197">
        <f>SUM(S6:S29)</f>
        <v>0</v>
      </c>
      <c r="R35" s="653">
        <f>SUM(T6:T29)</f>
        <v>0</v>
      </c>
      <c r="S35" s="654"/>
      <c r="T35" s="296"/>
      <c r="U35" s="506"/>
      <c r="V35" s="244"/>
      <c r="W35" s="510"/>
      <c r="X35" s="510"/>
      <c r="Y35" s="510"/>
      <c r="Z35" s="510"/>
      <c r="AA35" s="510"/>
      <c r="AB35" s="510"/>
      <c r="AC35" s="510"/>
      <c r="AD35" s="510"/>
      <c r="AE35" s="510"/>
      <c r="AF35" s="510"/>
      <c r="AG35" s="510"/>
      <c r="AH35" s="510"/>
      <c r="AI35" s="510"/>
      <c r="AJ35" s="510"/>
      <c r="AK35" s="510"/>
      <c r="AL35" s="510"/>
      <c r="AM35" s="510"/>
      <c r="AN35" s="510"/>
      <c r="AO35" s="510"/>
      <c r="AP35" s="510"/>
      <c r="AQ35" s="510"/>
      <c r="AR35" s="510"/>
      <c r="AS35" s="510"/>
      <c r="AT35" s="510"/>
      <c r="AU35" s="510"/>
      <c r="AV35" s="510"/>
      <c r="AW35" s="510"/>
      <c r="AX35" s="510"/>
      <c r="AY35" s="510"/>
      <c r="AZ35" s="510"/>
      <c r="BA35" s="510"/>
      <c r="BB35" s="510"/>
      <c r="BC35" s="510"/>
      <c r="BD35" s="510"/>
      <c r="BE35" s="510"/>
      <c r="BF35" s="510"/>
      <c r="BH35" s="285"/>
      <c r="BI35" s="285"/>
      <c r="BJ35" s="536"/>
      <c r="BK35" s="246"/>
      <c r="BL35" s="535"/>
      <c r="BM35" s="285"/>
      <c r="BN35" s="510"/>
      <c r="BO35" s="510"/>
      <c r="BP35" s="510"/>
      <c r="BQ35" s="510"/>
      <c r="BR35" s="510"/>
      <c r="BS35" s="510"/>
      <c r="BT35" s="510"/>
      <c r="BU35" s="285"/>
      <c r="BV35" s="510"/>
      <c r="BW35" s="510"/>
      <c r="BX35" s="510"/>
      <c r="BY35" s="510"/>
      <c r="BZ35" s="510"/>
      <c r="CA35" s="510"/>
      <c r="CB35" s="510"/>
      <c r="CC35" s="244"/>
      <c r="CD35" s="244"/>
      <c r="CE35" s="244"/>
      <c r="CF35" s="244"/>
      <c r="CG35" s="244"/>
      <c r="CH35" s="244"/>
      <c r="CI35" s="244"/>
      <c r="CJ35" s="244"/>
      <c r="CK35" s="244"/>
      <c r="CL35" s="244"/>
      <c r="CM35" s="244"/>
      <c r="CN35" s="244"/>
      <c r="CO35" s="244"/>
      <c r="CP35" s="244"/>
      <c r="CQ35" s="244"/>
      <c r="CR35" s="244"/>
      <c r="CS35" s="244"/>
      <c r="CT35" s="244"/>
      <c r="CU35" s="244"/>
      <c r="CV35" s="244"/>
      <c r="CW35" s="244"/>
      <c r="CX35" s="244"/>
      <c r="CY35" s="244"/>
      <c r="CZ35" s="244"/>
      <c r="DA35" s="244"/>
      <c r="DB35" s="244"/>
      <c r="DC35" s="244"/>
      <c r="DD35" s="244"/>
      <c r="DE35" s="244"/>
      <c r="DF35" s="244"/>
      <c r="DG35" s="244"/>
      <c r="DH35" s="106"/>
      <c r="DI35" s="106"/>
      <c r="DJ35" s="106"/>
      <c r="DK35" s="106"/>
      <c r="DL35" s="106"/>
      <c r="DM35" s="106"/>
      <c r="DN35" s="106"/>
      <c r="DO35" s="106"/>
      <c r="DP35" s="106"/>
      <c r="DQ35" s="106"/>
      <c r="DR35" s="106"/>
      <c r="DS35" s="106"/>
      <c r="DT35" s="106"/>
      <c r="DU35" s="106"/>
      <c r="DV35" s="106"/>
      <c r="DW35" s="106"/>
      <c r="DX35" s="106"/>
      <c r="DY35" s="106"/>
      <c r="DZ35" s="106"/>
      <c r="EA35" s="106"/>
      <c r="EB35" s="106"/>
      <c r="EC35" s="106"/>
      <c r="ED35" s="106"/>
      <c r="EE35" s="106"/>
      <c r="EF35" s="106"/>
      <c r="EG35" s="106"/>
      <c r="EH35" s="106"/>
      <c r="EI35" s="106"/>
      <c r="EJ35" s="106"/>
      <c r="EK35" s="106"/>
      <c r="EL35" s="106"/>
      <c r="EM35" s="106"/>
      <c r="EN35" s="106"/>
      <c r="EO35" s="106"/>
      <c r="EP35" s="106"/>
      <c r="EQ35" s="106"/>
      <c r="ER35" s="106"/>
      <c r="ES35" s="106"/>
      <c r="ET35" s="244"/>
      <c r="EU35" s="244"/>
      <c r="EV35" s="244"/>
      <c r="EW35" s="244"/>
      <c r="EX35" s="244"/>
      <c r="EY35" s="244"/>
      <c r="EZ35" s="244"/>
      <c r="FA35" s="244"/>
      <c r="FB35" s="244"/>
      <c r="FC35" s="244"/>
      <c r="FD35" s="244"/>
      <c r="FE35" s="244"/>
      <c r="FF35" s="244"/>
      <c r="FG35" s="244"/>
      <c r="FH35" s="244"/>
      <c r="FI35" s="244"/>
      <c r="FJ35" s="244"/>
      <c r="FK35" s="244"/>
      <c r="FL35" s="244"/>
      <c r="FM35" s="244"/>
      <c r="FN35" s="244"/>
      <c r="FO35" s="244"/>
      <c r="FP35" s="244"/>
      <c r="FQ35" s="244"/>
      <c r="FR35" s="244"/>
      <c r="FS35" s="244"/>
      <c r="FT35" s="244"/>
      <c r="FU35" s="244"/>
      <c r="FV35" s="244"/>
      <c r="FW35" s="244"/>
      <c r="FX35" s="244"/>
      <c r="FY35" s="244"/>
      <c r="FZ35" s="244"/>
      <c r="GA35" s="244"/>
      <c r="GB35" s="244"/>
      <c r="GC35" s="244"/>
      <c r="GD35" s="244"/>
      <c r="GE35" s="244"/>
      <c r="GF35" s="244"/>
      <c r="GG35" s="244"/>
      <c r="GH35" s="244"/>
      <c r="GI35" s="244"/>
      <c r="GJ35" s="244"/>
      <c r="GK35" s="244"/>
      <c r="GL35" s="244"/>
      <c r="GM35" s="244"/>
      <c r="GN35" s="244"/>
      <c r="GO35" s="244"/>
      <c r="GP35" s="244"/>
      <c r="GQ35" s="126"/>
      <c r="GR35" s="126"/>
      <c r="GS35" s="126"/>
      <c r="GT35" s="126"/>
      <c r="GU35" s="126"/>
      <c r="GV35" s="126"/>
      <c r="GW35" s="126"/>
      <c r="GX35" s="126"/>
      <c r="GY35" s="126"/>
      <c r="GZ35" s="126"/>
      <c r="HA35" s="126"/>
      <c r="HB35" s="126"/>
      <c r="HC35" s="126"/>
      <c r="HD35" s="126"/>
      <c r="HE35" s="126"/>
    </row>
    <row r="36" spans="2:213" ht="20.100000000000001" customHeight="1" thickBot="1">
      <c r="B36" s="293"/>
      <c r="C36" s="293"/>
      <c r="D36" s="411"/>
      <c r="E36" s="142" t="s">
        <v>306</v>
      </c>
      <c r="F36" s="143">
        <f>Q35</f>
        <v>0</v>
      </c>
      <c r="G36" s="478" t="e">
        <f>1000*F36/GIA</f>
        <v>#DIV/0!</v>
      </c>
      <c r="H36" s="499"/>
      <c r="I36" s="474"/>
      <c r="J36" s="473"/>
      <c r="K36" s="292"/>
      <c r="L36" s="297"/>
      <c r="M36" s="296"/>
      <c r="N36" s="296"/>
      <c r="O36" s="296"/>
      <c r="P36" s="296"/>
      <c r="Q36" s="296"/>
      <c r="R36" s="296"/>
      <c r="S36" s="300"/>
      <c r="T36" s="300"/>
      <c r="U36" s="506"/>
      <c r="V36" s="244"/>
      <c r="W36" s="510"/>
      <c r="X36" s="510"/>
      <c r="Y36" s="510"/>
      <c r="Z36" s="510"/>
      <c r="AA36" s="510"/>
      <c r="AB36" s="510"/>
      <c r="AC36" s="510"/>
      <c r="AD36" s="539" t="s">
        <v>185</v>
      </c>
      <c r="AE36" s="510"/>
      <c r="AF36" s="510"/>
      <c r="AG36" s="510"/>
      <c r="AH36" s="510"/>
      <c r="AI36" s="510"/>
      <c r="AJ36" s="510"/>
      <c r="AK36" s="510"/>
      <c r="AL36" s="510"/>
      <c r="AM36" s="510"/>
      <c r="AN36" s="510"/>
      <c r="AO36" s="510"/>
      <c r="AP36" s="510"/>
      <c r="AQ36" s="510"/>
      <c r="AR36" s="510"/>
      <c r="AS36" s="510"/>
      <c r="AT36" s="510"/>
      <c r="AU36" s="510"/>
      <c r="AV36" s="510"/>
      <c r="AW36" s="510"/>
      <c r="AX36" s="510"/>
      <c r="AY36" s="510"/>
      <c r="AZ36" s="510"/>
      <c r="BA36" s="510"/>
      <c r="BB36" s="510"/>
      <c r="BC36" s="510"/>
      <c r="BD36" s="510"/>
      <c r="BE36" s="510"/>
      <c r="BF36" s="510"/>
      <c r="BH36" s="285"/>
      <c r="BI36" s="285"/>
      <c r="BJ36" s="536"/>
      <c r="BK36" s="246"/>
      <c r="BL36" s="535"/>
      <c r="BM36" s="285"/>
      <c r="BN36" s="510"/>
      <c r="BO36" s="510"/>
      <c r="BP36" s="510"/>
      <c r="BQ36" s="510"/>
      <c r="BR36" s="510"/>
      <c r="BS36" s="510"/>
      <c r="BT36" s="510"/>
      <c r="BU36" s="285"/>
      <c r="BV36" s="510"/>
      <c r="BW36" s="510"/>
      <c r="BX36" s="510"/>
      <c r="BY36" s="510"/>
      <c r="BZ36" s="510"/>
      <c r="CA36" s="510"/>
      <c r="CB36" s="510"/>
      <c r="CC36" s="244"/>
      <c r="CD36" s="244"/>
      <c r="CE36" s="244"/>
      <c r="CF36" s="244"/>
      <c r="CG36" s="244"/>
      <c r="CH36" s="244"/>
      <c r="CI36" s="244"/>
      <c r="CJ36" s="244"/>
      <c r="CK36" s="244"/>
      <c r="CL36" s="244"/>
      <c r="CM36" s="244"/>
      <c r="CN36" s="244"/>
      <c r="CO36" s="244"/>
      <c r="CP36" s="244"/>
      <c r="CQ36" s="244"/>
      <c r="CR36" s="244"/>
      <c r="CS36" s="244"/>
      <c r="CT36" s="244"/>
      <c r="CU36" s="244"/>
      <c r="CV36" s="244"/>
      <c r="CW36" s="244"/>
      <c r="CX36" s="244"/>
      <c r="CY36" s="244"/>
      <c r="CZ36" s="244"/>
      <c r="DA36" s="244"/>
      <c r="DB36" s="244"/>
      <c r="DC36" s="244"/>
      <c r="DD36" s="244"/>
      <c r="DE36" s="244"/>
      <c r="DF36" s="244"/>
      <c r="DG36" s="244"/>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244"/>
      <c r="EU36" s="244"/>
      <c r="EV36" s="244"/>
      <c r="EW36" s="244"/>
      <c r="EX36" s="244"/>
      <c r="EY36" s="244"/>
      <c r="EZ36" s="244"/>
      <c r="FA36" s="244"/>
      <c r="FB36" s="244"/>
      <c r="FC36" s="244"/>
      <c r="FD36" s="244"/>
      <c r="FE36" s="244"/>
      <c r="FF36" s="244"/>
      <c r="FG36" s="244"/>
      <c r="FH36" s="244"/>
      <c r="FI36" s="244"/>
      <c r="FJ36" s="244"/>
      <c r="FK36" s="244"/>
      <c r="FL36" s="244"/>
      <c r="FM36" s="244"/>
      <c r="FN36" s="244"/>
      <c r="FO36" s="244"/>
      <c r="FP36" s="244"/>
      <c r="FQ36" s="244"/>
      <c r="FR36" s="244"/>
      <c r="FS36" s="244"/>
      <c r="FT36" s="244"/>
      <c r="FU36" s="244"/>
      <c r="FV36" s="244"/>
      <c r="FW36" s="244"/>
      <c r="FX36" s="244"/>
      <c r="FY36" s="244"/>
      <c r="FZ36" s="244"/>
      <c r="GA36" s="244"/>
      <c r="GB36" s="244"/>
      <c r="GC36" s="244"/>
      <c r="GD36" s="244"/>
      <c r="GE36" s="244"/>
      <c r="GF36" s="244"/>
      <c r="GG36" s="244"/>
      <c r="GH36" s="244"/>
      <c r="GI36" s="244"/>
      <c r="GJ36" s="244"/>
      <c r="GK36" s="244"/>
      <c r="GL36" s="244"/>
      <c r="GM36" s="244"/>
      <c r="GN36" s="244"/>
      <c r="GO36" s="244"/>
      <c r="GP36" s="244"/>
      <c r="GQ36" s="126"/>
      <c r="GR36" s="126"/>
      <c r="GS36" s="126"/>
      <c r="GT36" s="126"/>
      <c r="GU36" s="126"/>
      <c r="GV36" s="126"/>
      <c r="GW36" s="126"/>
      <c r="GX36" s="126"/>
      <c r="GY36" s="126"/>
      <c r="GZ36" s="126"/>
      <c r="HA36" s="126"/>
      <c r="HB36" s="126"/>
      <c r="HC36" s="126"/>
      <c r="HD36" s="126"/>
      <c r="HE36" s="126"/>
    </row>
    <row r="37" spans="2:213" ht="20.100000000000001" customHeight="1">
      <c r="B37" s="293"/>
      <c r="C37" s="294"/>
      <c r="D37" s="294"/>
      <c r="E37" s="294"/>
      <c r="F37" s="294"/>
      <c r="G37" s="500"/>
      <c r="H37" s="294"/>
      <c r="I37" s="294"/>
      <c r="J37" s="292"/>
      <c r="K37" s="292"/>
      <c r="L37" s="297"/>
      <c r="M37" s="298"/>
      <c r="N37" s="299"/>
      <c r="O37" s="299"/>
      <c r="P37" s="299"/>
      <c r="Q37" s="299"/>
      <c r="R37" s="300"/>
      <c r="S37" s="300"/>
      <c r="T37" s="300"/>
      <c r="U37" s="506"/>
      <c r="V37" s="244"/>
      <c r="W37" s="510"/>
      <c r="X37" s="510"/>
      <c r="Y37" s="510"/>
      <c r="Z37" s="510"/>
      <c r="AA37" s="510"/>
      <c r="AB37" s="510"/>
      <c r="AC37" s="510"/>
      <c r="AD37" s="515" t="s">
        <v>248</v>
      </c>
      <c r="AE37" s="510">
        <v>0</v>
      </c>
      <c r="AF37" s="510" t="e">
        <f>_xlfn.CONCAT("This project scheme has a SCORS rating of ", LOOKUP(G32,AE37:AE45,AD37:AD45))</f>
        <v>#DIV/0!</v>
      </c>
      <c r="AG37" s="510"/>
      <c r="AH37" s="510"/>
      <c r="AI37" s="510"/>
      <c r="AJ37" s="510"/>
      <c r="AK37" s="510"/>
      <c r="AL37" s="510"/>
      <c r="AM37" s="510"/>
      <c r="AN37" s="510"/>
      <c r="AO37" s="510"/>
      <c r="AP37" s="510"/>
      <c r="AQ37" s="510"/>
      <c r="AR37" s="510"/>
      <c r="AS37" s="510"/>
      <c r="AT37" s="510"/>
      <c r="AU37" s="510"/>
      <c r="AV37" s="510"/>
      <c r="AW37" s="510"/>
      <c r="AX37" s="510"/>
      <c r="AY37" s="510"/>
      <c r="AZ37" s="510"/>
      <c r="BA37" s="510"/>
      <c r="BB37" s="510"/>
      <c r="BC37" s="510"/>
      <c r="BD37" s="510"/>
      <c r="BE37" s="510"/>
      <c r="BF37" s="510"/>
      <c r="BG37" s="510"/>
      <c r="BH37" s="285"/>
      <c r="BI37" s="510"/>
      <c r="BJ37" s="510"/>
      <c r="BK37" s="510"/>
      <c r="BL37" s="510"/>
      <c r="BM37" s="285"/>
      <c r="BN37" s="510"/>
      <c r="BO37" s="510"/>
      <c r="BP37" s="510"/>
      <c r="BQ37" s="510"/>
      <c r="BR37" s="510"/>
      <c r="BS37" s="510"/>
      <c r="BT37" s="510"/>
      <c r="BU37" s="285"/>
      <c r="BV37" s="510"/>
      <c r="BW37" s="510"/>
      <c r="BX37" s="510"/>
      <c r="BY37" s="510"/>
      <c r="BZ37" s="510"/>
      <c r="CA37" s="510"/>
      <c r="CB37" s="510"/>
      <c r="CC37" s="244"/>
      <c r="CD37" s="244"/>
      <c r="CE37" s="244"/>
      <c r="CF37" s="244"/>
      <c r="CG37" s="244"/>
      <c r="CH37" s="244"/>
      <c r="CI37" s="244"/>
      <c r="CJ37" s="244"/>
      <c r="CK37" s="244"/>
      <c r="CL37" s="244"/>
      <c r="CM37" s="244"/>
      <c r="CN37" s="244"/>
      <c r="CO37" s="244"/>
      <c r="CP37" s="244"/>
      <c r="CQ37" s="244"/>
      <c r="CR37" s="244"/>
      <c r="CS37" s="244"/>
      <c r="CT37" s="244"/>
      <c r="CU37" s="244"/>
      <c r="CV37" s="244"/>
      <c r="CW37" s="244"/>
      <c r="CX37" s="244"/>
      <c r="CY37" s="244"/>
      <c r="CZ37" s="244"/>
      <c r="DA37" s="244"/>
      <c r="DB37" s="244"/>
      <c r="DC37" s="244"/>
      <c r="DD37" s="244"/>
      <c r="DE37" s="244"/>
      <c r="DF37" s="244"/>
      <c r="DG37" s="244"/>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244"/>
      <c r="EU37" s="244"/>
      <c r="EV37" s="244"/>
      <c r="EW37" s="244"/>
      <c r="EX37" s="244"/>
      <c r="EY37" s="244"/>
      <c r="EZ37" s="244"/>
      <c r="FA37" s="244"/>
      <c r="FB37" s="244"/>
      <c r="FC37" s="244"/>
      <c r="FD37" s="244"/>
      <c r="FE37" s="244"/>
      <c r="FF37" s="244"/>
      <c r="FG37" s="244"/>
      <c r="FH37" s="244"/>
      <c r="FI37" s="244"/>
      <c r="FJ37" s="244"/>
      <c r="FK37" s="244"/>
      <c r="FL37" s="244"/>
      <c r="FM37" s="244"/>
      <c r="FN37" s="244"/>
      <c r="FO37" s="244"/>
      <c r="FP37" s="244"/>
      <c r="FQ37" s="244"/>
      <c r="FR37" s="244"/>
      <c r="FS37" s="244"/>
      <c r="FT37" s="244"/>
      <c r="FU37" s="244"/>
      <c r="FV37" s="244"/>
      <c r="FW37" s="244"/>
      <c r="FX37" s="244"/>
      <c r="FY37" s="244"/>
      <c r="FZ37" s="244"/>
      <c r="GA37" s="244"/>
      <c r="GB37" s="244"/>
      <c r="GC37" s="244"/>
      <c r="GD37" s="244"/>
      <c r="GE37" s="244"/>
      <c r="GF37" s="244"/>
      <c r="GG37" s="244"/>
      <c r="GH37" s="244"/>
      <c r="GI37" s="244"/>
      <c r="GJ37" s="244"/>
      <c r="GK37" s="244"/>
      <c r="GL37" s="244"/>
      <c r="GM37" s="244"/>
      <c r="GN37" s="244"/>
      <c r="GO37" s="244"/>
      <c r="GP37" s="244"/>
      <c r="GQ37" s="244"/>
      <c r="GR37" s="244"/>
      <c r="GS37" s="244"/>
      <c r="GT37" s="244"/>
      <c r="GU37" s="244"/>
      <c r="GV37" s="244"/>
      <c r="GW37" s="244"/>
      <c r="GX37" s="244"/>
      <c r="GY37" s="244"/>
      <c r="GZ37" s="244"/>
      <c r="HA37" s="244"/>
      <c r="HB37" s="244"/>
      <c r="HC37" s="244"/>
      <c r="HD37" s="244"/>
      <c r="HE37" s="244"/>
    </row>
    <row r="38" spans="2:213" ht="20.100000000000001" customHeight="1" thickBot="1">
      <c r="B38" s="354"/>
      <c r="C38" s="355"/>
      <c r="D38" s="355"/>
      <c r="E38" s="355"/>
      <c r="F38" s="355"/>
      <c r="G38" s="355"/>
      <c r="H38" s="355"/>
      <c r="I38" s="355"/>
      <c r="J38" s="356"/>
      <c r="K38" s="356"/>
      <c r="L38" s="303"/>
      <c r="M38" s="357"/>
      <c r="N38" s="358"/>
      <c r="O38" s="358"/>
      <c r="P38" s="358"/>
      <c r="Q38" s="358"/>
      <c r="R38" s="358"/>
      <c r="S38" s="358"/>
      <c r="T38" s="358"/>
      <c r="U38" s="506"/>
      <c r="V38" s="244"/>
      <c r="W38" s="510"/>
      <c r="X38" s="510"/>
      <c r="Y38" s="510"/>
      <c r="Z38" s="510"/>
      <c r="AA38" s="510"/>
      <c r="AB38" s="510"/>
      <c r="AC38" s="510"/>
      <c r="AD38" s="515" t="s">
        <v>249</v>
      </c>
      <c r="AE38" s="510">
        <v>50</v>
      </c>
      <c r="AF38" s="510"/>
      <c r="AG38" s="510"/>
      <c r="AH38" s="510"/>
      <c r="AI38" s="510"/>
      <c r="AJ38" s="510"/>
      <c r="AK38" s="510"/>
      <c r="AL38" s="510"/>
      <c r="AM38" s="510"/>
      <c r="AN38" s="510"/>
      <c r="AO38" s="510"/>
      <c r="AP38" s="510"/>
      <c r="AQ38" s="510"/>
      <c r="AR38" s="510"/>
      <c r="AS38" s="510"/>
      <c r="AT38" s="510"/>
      <c r="AU38" s="510"/>
      <c r="AV38" s="510"/>
      <c r="AW38" s="510"/>
      <c r="AX38" s="510"/>
      <c r="AY38" s="510"/>
      <c r="AZ38" s="510"/>
      <c r="BA38" s="510"/>
      <c r="BB38" s="510"/>
      <c r="BC38" s="510"/>
      <c r="BD38" s="510"/>
      <c r="BE38" s="510"/>
      <c r="BF38" s="510"/>
      <c r="BG38" s="510"/>
      <c r="BH38" s="285"/>
      <c r="BI38" s="510"/>
      <c r="BJ38" s="510"/>
      <c r="BK38" s="510"/>
      <c r="BL38" s="510"/>
      <c r="BM38" s="285"/>
      <c r="BN38" s="510"/>
      <c r="BO38" s="510"/>
      <c r="BP38" s="510"/>
      <c r="BQ38" s="510"/>
      <c r="BR38" s="510"/>
      <c r="BS38" s="510"/>
      <c r="BT38" s="510"/>
      <c r="BU38" s="285"/>
      <c r="BV38" s="510"/>
      <c r="BW38" s="510"/>
      <c r="BX38" s="510"/>
      <c r="BY38" s="510"/>
      <c r="BZ38" s="510"/>
      <c r="CA38" s="510"/>
      <c r="CB38" s="510"/>
      <c r="CC38" s="244"/>
      <c r="CD38" s="244"/>
      <c r="CE38" s="244"/>
      <c r="CF38" s="244"/>
      <c r="CG38" s="244"/>
      <c r="CH38" s="244"/>
      <c r="CI38" s="244"/>
      <c r="CJ38" s="244"/>
      <c r="CK38" s="244"/>
      <c r="CL38" s="244"/>
      <c r="CM38" s="244"/>
      <c r="CN38" s="244"/>
      <c r="CO38" s="244"/>
      <c r="CP38" s="244"/>
      <c r="CQ38" s="244"/>
      <c r="CR38" s="244"/>
      <c r="CS38" s="244"/>
      <c r="CT38" s="244"/>
      <c r="CU38" s="244"/>
      <c r="CV38" s="244"/>
      <c r="CW38" s="244"/>
      <c r="CX38" s="244"/>
      <c r="CY38" s="244"/>
      <c r="CZ38" s="244"/>
      <c r="DA38" s="244"/>
      <c r="DB38" s="244"/>
      <c r="DC38" s="244"/>
      <c r="DD38" s="244"/>
      <c r="DE38" s="244"/>
      <c r="DF38" s="244"/>
      <c r="DG38" s="244"/>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244"/>
      <c r="EU38" s="244"/>
      <c r="EV38" s="244"/>
      <c r="EW38" s="244"/>
      <c r="EX38" s="244"/>
      <c r="EY38" s="244"/>
      <c r="EZ38" s="244"/>
      <c r="FA38" s="244"/>
      <c r="FB38" s="244"/>
      <c r="FC38" s="244"/>
      <c r="FD38" s="244"/>
      <c r="FE38" s="244"/>
      <c r="FF38" s="244"/>
      <c r="FG38" s="244"/>
      <c r="FH38" s="244"/>
      <c r="FI38" s="244"/>
      <c r="FJ38" s="244"/>
      <c r="FK38" s="244"/>
      <c r="FL38" s="244"/>
      <c r="FM38" s="244"/>
      <c r="FN38" s="244"/>
      <c r="FO38" s="244"/>
      <c r="FP38" s="244"/>
      <c r="FQ38" s="244"/>
      <c r="FR38" s="244"/>
      <c r="FS38" s="244"/>
      <c r="FT38" s="244"/>
      <c r="FU38" s="244"/>
      <c r="FV38" s="244"/>
      <c r="FW38" s="244"/>
      <c r="FX38" s="244"/>
      <c r="FY38" s="244"/>
      <c r="FZ38" s="244"/>
      <c r="GA38" s="244"/>
      <c r="GB38" s="244"/>
      <c r="GC38" s="244"/>
      <c r="GD38" s="244"/>
      <c r="GE38" s="244"/>
      <c r="GF38" s="244"/>
      <c r="GG38" s="244"/>
      <c r="GH38" s="244"/>
      <c r="GI38" s="244"/>
      <c r="GJ38" s="244"/>
      <c r="GK38" s="244"/>
      <c r="GL38" s="244"/>
      <c r="GM38" s="244"/>
      <c r="GN38" s="244"/>
      <c r="GO38" s="244"/>
      <c r="GP38" s="244"/>
      <c r="GQ38" s="244"/>
      <c r="GR38" s="244"/>
      <c r="GS38" s="244"/>
      <c r="GT38" s="244"/>
      <c r="GU38" s="244"/>
      <c r="GV38" s="244"/>
      <c r="GW38" s="244"/>
      <c r="GX38" s="244"/>
      <c r="GY38" s="244"/>
      <c r="GZ38" s="244"/>
      <c r="HA38" s="244"/>
      <c r="HB38" s="244"/>
      <c r="HC38" s="244"/>
      <c r="HD38" s="244"/>
      <c r="HE38" s="244"/>
    </row>
    <row r="39" spans="2:213" ht="61.35" customHeight="1">
      <c r="B39" s="304"/>
      <c r="C39" s="304"/>
      <c r="D39" s="304"/>
      <c r="E39" s="304"/>
      <c r="F39" s="304"/>
      <c r="G39" s="304"/>
      <c r="H39" s="304"/>
      <c r="I39" s="304"/>
      <c r="J39" s="304"/>
      <c r="K39" s="304"/>
      <c r="L39" s="94"/>
      <c r="M39" s="359"/>
      <c r="N39" s="324"/>
      <c r="O39" s="324"/>
      <c r="P39" s="324"/>
      <c r="Q39" s="324"/>
      <c r="R39" s="324"/>
      <c r="S39" s="324"/>
      <c r="T39" s="324"/>
      <c r="U39" s="506"/>
      <c r="V39" s="244"/>
      <c r="W39" s="510"/>
      <c r="X39" s="510"/>
      <c r="Y39" s="510"/>
      <c r="Z39" s="510"/>
      <c r="AA39" s="510"/>
      <c r="AB39" s="510"/>
      <c r="AC39" s="510"/>
      <c r="AD39" s="515" t="s">
        <v>172</v>
      </c>
      <c r="AE39" s="510">
        <v>100</v>
      </c>
      <c r="AF39" s="510"/>
      <c r="AG39" s="510"/>
      <c r="AH39" s="510"/>
      <c r="AI39" s="510"/>
      <c r="AJ39" s="510"/>
      <c r="AK39" s="510"/>
      <c r="AL39" s="510"/>
      <c r="AM39" s="510"/>
      <c r="AN39" s="510"/>
      <c r="AO39" s="510"/>
      <c r="AP39" s="510"/>
      <c r="AQ39" s="510"/>
      <c r="AR39" s="510"/>
      <c r="AS39" s="510"/>
      <c r="AT39" s="510"/>
      <c r="AU39" s="510"/>
      <c r="AV39" s="510"/>
      <c r="AW39" s="510"/>
      <c r="AX39" s="510"/>
      <c r="AY39" s="510"/>
      <c r="AZ39" s="510"/>
      <c r="BA39" s="510"/>
      <c r="BB39" s="510"/>
      <c r="BC39" s="510"/>
      <c r="BD39" s="510"/>
      <c r="BE39" s="510"/>
      <c r="BF39" s="510"/>
      <c r="BH39" s="285"/>
      <c r="BI39" s="510"/>
      <c r="BJ39" s="510"/>
      <c r="BK39" s="510"/>
      <c r="BL39" s="510"/>
      <c r="BM39" s="285"/>
      <c r="BN39" s="510"/>
      <c r="BO39" s="510"/>
      <c r="BP39" s="510"/>
      <c r="BQ39" s="510"/>
      <c r="BR39" s="510"/>
      <c r="BS39" s="510"/>
      <c r="BT39" s="510"/>
      <c r="BU39" s="285"/>
      <c r="BV39" s="510"/>
      <c r="BW39" s="510"/>
      <c r="BX39" s="510"/>
      <c r="BY39" s="510"/>
      <c r="BZ39" s="510"/>
      <c r="CA39" s="510"/>
      <c r="CB39" s="510"/>
      <c r="CC39" s="244"/>
      <c r="CD39" s="244"/>
      <c r="CE39" s="244"/>
      <c r="CF39" s="244"/>
      <c r="CG39" s="244"/>
      <c r="CH39" s="244"/>
      <c r="CI39" s="244"/>
      <c r="CJ39" s="244"/>
      <c r="CK39" s="244"/>
      <c r="CL39" s="244"/>
      <c r="CM39" s="244"/>
      <c r="CN39" s="244"/>
      <c r="CO39" s="244"/>
      <c r="CP39" s="244"/>
      <c r="CQ39" s="244"/>
      <c r="CR39" s="244"/>
      <c r="CS39" s="244"/>
      <c r="CT39" s="244"/>
      <c r="CU39" s="244"/>
      <c r="CV39" s="244"/>
      <c r="CW39" s="244"/>
      <c r="CX39" s="244"/>
      <c r="CY39" s="244"/>
      <c r="CZ39" s="244"/>
      <c r="DA39" s="244"/>
      <c r="DB39" s="244"/>
      <c r="DC39" s="244"/>
      <c r="DD39" s="244"/>
      <c r="DE39" s="244"/>
      <c r="DF39" s="244"/>
      <c r="DG39" s="244"/>
      <c r="DH39" s="106"/>
      <c r="DI39" s="106"/>
      <c r="DJ39" s="106"/>
      <c r="DK39" s="106"/>
      <c r="DL39" s="106"/>
      <c r="DM39" s="106"/>
      <c r="DN39" s="106"/>
      <c r="DO39" s="106"/>
      <c r="DP39" s="106"/>
      <c r="DQ39" s="106"/>
      <c r="DR39" s="106"/>
      <c r="DS39" s="106"/>
      <c r="DT39" s="106"/>
      <c r="DU39" s="106"/>
      <c r="DV39" s="106"/>
      <c r="DW39" s="106"/>
      <c r="DX39" s="106"/>
      <c r="DY39" s="106"/>
      <c r="DZ39" s="106"/>
      <c r="EA39" s="106"/>
      <c r="EB39" s="106"/>
      <c r="EC39" s="106"/>
      <c r="ED39" s="106"/>
      <c r="EE39" s="106"/>
      <c r="EF39" s="106"/>
      <c r="EG39" s="106"/>
      <c r="EH39" s="106"/>
      <c r="EI39" s="106"/>
      <c r="EJ39" s="106"/>
      <c r="EK39" s="106"/>
      <c r="EL39" s="106"/>
      <c r="EM39" s="106"/>
      <c r="EN39" s="106"/>
      <c r="EO39" s="106"/>
      <c r="EP39" s="106"/>
      <c r="EQ39" s="106"/>
      <c r="ER39" s="106"/>
      <c r="ES39" s="106"/>
      <c r="ET39" s="244"/>
      <c r="EU39" s="244"/>
      <c r="EV39" s="244"/>
      <c r="EW39" s="244"/>
      <c r="EX39" s="244"/>
      <c r="EY39" s="244"/>
      <c r="EZ39" s="244"/>
      <c r="FA39" s="244"/>
      <c r="FB39" s="244"/>
      <c r="FC39" s="244"/>
      <c r="FD39" s="244"/>
      <c r="FE39" s="244"/>
      <c r="FF39" s="244"/>
      <c r="FG39" s="244"/>
      <c r="FH39" s="244"/>
      <c r="FI39" s="244"/>
      <c r="FJ39" s="244"/>
      <c r="FK39" s="244"/>
      <c r="FL39" s="244"/>
      <c r="FM39" s="244"/>
      <c r="FN39" s="244"/>
      <c r="FO39" s="244"/>
      <c r="FP39" s="244"/>
      <c r="FQ39" s="244"/>
      <c r="FR39" s="244"/>
      <c r="FS39" s="244"/>
      <c r="FT39" s="244"/>
      <c r="FU39" s="244"/>
      <c r="FV39" s="244"/>
      <c r="FW39" s="244"/>
      <c r="FX39" s="244"/>
      <c r="FY39" s="244"/>
      <c r="FZ39" s="244"/>
      <c r="GA39" s="244"/>
      <c r="GB39" s="244"/>
      <c r="GC39" s="244"/>
      <c r="GD39" s="244"/>
      <c r="GE39" s="244"/>
      <c r="GF39" s="244"/>
      <c r="GG39" s="244"/>
      <c r="GH39" s="244"/>
      <c r="GI39" s="244"/>
      <c r="GJ39" s="244"/>
      <c r="GK39" s="244"/>
      <c r="GL39" s="244"/>
      <c r="GM39" s="244"/>
      <c r="GN39" s="244"/>
      <c r="GO39" s="244"/>
      <c r="GP39" s="244"/>
      <c r="GQ39" s="244"/>
      <c r="GR39" s="244"/>
      <c r="GS39" s="244"/>
      <c r="GT39" s="244"/>
      <c r="GU39" s="244"/>
      <c r="GV39" s="244"/>
      <c r="GW39" s="244"/>
      <c r="GX39" s="244"/>
      <c r="GY39" s="244"/>
      <c r="GZ39" s="244"/>
      <c r="HA39" s="244"/>
      <c r="HB39" s="244"/>
      <c r="HC39" s="244"/>
      <c r="HD39" s="244"/>
      <c r="HE39" s="244"/>
    </row>
    <row r="40" spans="2:213" ht="27" customHeight="1">
      <c r="B40" s="104"/>
      <c r="C40" s="104"/>
      <c r="D40" s="104"/>
      <c r="E40" s="104"/>
      <c r="F40" s="104"/>
      <c r="G40" s="104"/>
      <c r="H40" s="104"/>
      <c r="I40" s="104"/>
      <c r="J40" s="104"/>
      <c r="K40" s="104"/>
      <c r="L40" s="94"/>
      <c r="M40" s="359"/>
      <c r="N40" s="324"/>
      <c r="O40" s="324"/>
      <c r="P40" s="324"/>
      <c r="Q40" s="324"/>
      <c r="R40" s="324"/>
      <c r="S40" s="324"/>
      <c r="T40" s="324"/>
      <c r="U40" s="506"/>
      <c r="V40" s="244"/>
      <c r="W40" s="259"/>
      <c r="X40" s="510"/>
      <c r="Y40" s="510"/>
      <c r="Z40" s="510"/>
      <c r="AA40" s="510"/>
      <c r="AB40" s="510"/>
      <c r="AC40" s="510"/>
      <c r="AD40" s="515" t="s">
        <v>171</v>
      </c>
      <c r="AE40" s="510">
        <v>150</v>
      </c>
      <c r="AF40" s="510"/>
      <c r="AG40" s="510"/>
      <c r="AH40" s="510"/>
      <c r="AI40" s="510"/>
      <c r="AJ40" s="510"/>
      <c r="AK40" s="510"/>
      <c r="AL40" s="510"/>
      <c r="AM40" s="510"/>
      <c r="AN40" s="510"/>
      <c r="AO40" s="510"/>
      <c r="AP40" s="510"/>
      <c r="AQ40" s="510"/>
      <c r="AR40" s="510"/>
      <c r="AS40" s="510"/>
      <c r="AT40" s="510"/>
      <c r="AU40" s="510"/>
      <c r="AV40" s="510"/>
      <c r="AW40" s="510"/>
      <c r="AX40" s="510"/>
      <c r="AY40" s="510"/>
      <c r="AZ40" s="510"/>
      <c r="BA40" s="510"/>
      <c r="BB40" s="510"/>
      <c r="BC40" s="510"/>
      <c r="BD40" s="510"/>
      <c r="BE40" s="510"/>
      <c r="BF40" s="510"/>
      <c r="BG40" s="510"/>
      <c r="BH40" s="510"/>
      <c r="BI40" s="510"/>
      <c r="BJ40" s="510"/>
      <c r="BK40" s="510"/>
      <c r="BL40" s="510"/>
      <c r="BM40" s="510"/>
      <c r="BN40" s="510"/>
      <c r="BO40" s="510"/>
      <c r="BP40" s="510"/>
      <c r="BQ40" s="510"/>
      <c r="BR40" s="510"/>
      <c r="BS40" s="510"/>
      <c r="BT40" s="510"/>
      <c r="BU40" s="285"/>
      <c r="BV40" s="510"/>
      <c r="BW40" s="510"/>
      <c r="BX40" s="510"/>
      <c r="BY40" s="510"/>
      <c r="BZ40" s="510"/>
      <c r="CA40" s="510"/>
      <c r="CB40" s="510"/>
      <c r="CC40" s="244"/>
      <c r="CD40" s="244"/>
      <c r="CE40" s="244"/>
      <c r="CF40" s="244"/>
      <c r="CG40" s="244"/>
      <c r="CH40" s="244"/>
      <c r="CI40" s="244"/>
      <c r="CJ40" s="244"/>
      <c r="CK40" s="244"/>
      <c r="CL40" s="244"/>
      <c r="CM40" s="244"/>
      <c r="CN40" s="244"/>
      <c r="CO40" s="244"/>
      <c r="CP40" s="244"/>
      <c r="CQ40" s="244"/>
      <c r="CR40" s="244"/>
      <c r="CS40" s="244"/>
      <c r="CT40" s="244"/>
      <c r="CU40" s="244"/>
      <c r="CV40" s="244"/>
      <c r="CW40" s="244"/>
      <c r="CX40" s="244"/>
      <c r="CY40" s="244"/>
      <c r="CZ40" s="244"/>
      <c r="DA40" s="244"/>
      <c r="DB40" s="244"/>
      <c r="DC40" s="244"/>
      <c r="DD40" s="244"/>
      <c r="DE40" s="244"/>
      <c r="DF40" s="244"/>
      <c r="DG40" s="244"/>
      <c r="DH40" s="106"/>
      <c r="DI40" s="106"/>
      <c r="DJ40" s="106"/>
      <c r="DK40" s="106"/>
      <c r="DL40" s="106"/>
      <c r="DM40" s="106"/>
      <c r="DN40" s="106"/>
      <c r="DO40" s="106"/>
      <c r="DP40" s="106"/>
      <c r="DQ40" s="106"/>
      <c r="DR40" s="106"/>
      <c r="DS40" s="106"/>
      <c r="DT40" s="106"/>
      <c r="DU40" s="106"/>
      <c r="DV40" s="106"/>
      <c r="DW40" s="106"/>
      <c r="DX40" s="106"/>
      <c r="DY40" s="106"/>
      <c r="DZ40" s="106"/>
      <c r="EA40" s="106"/>
      <c r="EB40" s="106"/>
      <c r="EC40" s="106"/>
      <c r="ED40" s="106"/>
      <c r="EE40" s="106"/>
      <c r="EF40" s="106"/>
      <c r="EG40" s="106"/>
      <c r="EH40" s="106"/>
      <c r="EI40" s="106"/>
      <c r="EJ40" s="106"/>
      <c r="EK40" s="106"/>
      <c r="EL40" s="106"/>
      <c r="EM40" s="106"/>
      <c r="EN40" s="106"/>
      <c r="EO40" s="106"/>
      <c r="EP40" s="106"/>
      <c r="EQ40" s="106"/>
      <c r="ER40" s="106"/>
      <c r="ES40" s="106"/>
      <c r="ET40" s="244"/>
      <c r="EU40" s="244"/>
      <c r="EV40" s="244"/>
      <c r="EW40" s="244"/>
      <c r="EX40" s="244"/>
      <c r="EY40" s="244"/>
      <c r="EZ40" s="244"/>
      <c r="FA40" s="244"/>
      <c r="FB40" s="244"/>
      <c r="FC40" s="244"/>
      <c r="FD40" s="244"/>
      <c r="FE40" s="244"/>
      <c r="FF40" s="244"/>
      <c r="FG40" s="244"/>
      <c r="FH40" s="244"/>
      <c r="FI40" s="244"/>
      <c r="FJ40" s="244"/>
      <c r="FK40" s="244"/>
      <c r="FL40" s="244"/>
      <c r="FM40" s="244"/>
      <c r="FN40" s="244"/>
      <c r="FO40" s="244"/>
      <c r="FP40" s="244"/>
      <c r="FQ40" s="244"/>
      <c r="FR40" s="244"/>
      <c r="FS40" s="244"/>
      <c r="FT40" s="244"/>
      <c r="FU40" s="244"/>
      <c r="FV40" s="244"/>
      <c r="FW40" s="244"/>
      <c r="FX40" s="244"/>
      <c r="FY40" s="244"/>
      <c r="FZ40" s="244"/>
      <c r="GA40" s="244"/>
      <c r="GB40" s="244"/>
      <c r="GC40" s="244"/>
      <c r="GD40" s="244"/>
      <c r="GE40" s="244"/>
      <c r="GF40" s="244"/>
      <c r="GG40" s="244"/>
      <c r="GH40" s="244"/>
      <c r="GI40" s="244"/>
      <c r="GJ40" s="244"/>
      <c r="GK40" s="244"/>
      <c r="GL40" s="244"/>
      <c r="GM40" s="244"/>
      <c r="GN40" s="244"/>
      <c r="GO40" s="244"/>
      <c r="GP40" s="244"/>
      <c r="GQ40" s="244"/>
      <c r="GR40" s="244"/>
      <c r="GS40" s="244"/>
      <c r="GT40" s="244"/>
      <c r="GU40" s="244"/>
      <c r="GV40" s="244"/>
      <c r="GW40" s="244"/>
      <c r="GX40" s="244"/>
      <c r="GY40" s="244"/>
      <c r="GZ40" s="244"/>
      <c r="HA40" s="244"/>
      <c r="HB40" s="244"/>
      <c r="HC40" s="244"/>
      <c r="HD40" s="244"/>
      <c r="HE40" s="244"/>
    </row>
    <row r="41" spans="2:213" ht="14.25" customHeight="1">
      <c r="B41" s="104"/>
      <c r="C41" s="104"/>
      <c r="D41" s="104"/>
      <c r="E41" s="106"/>
      <c r="F41" s="104"/>
      <c r="G41" s="104"/>
      <c r="H41" s="104"/>
      <c r="I41" s="104"/>
      <c r="J41" s="104"/>
      <c r="K41" s="104"/>
      <c r="L41" s="104"/>
      <c r="M41" s="104"/>
      <c r="N41" s="104"/>
      <c r="O41" s="104"/>
      <c r="P41" s="104"/>
      <c r="Q41" s="104"/>
      <c r="R41" s="104"/>
      <c r="S41" s="104"/>
      <c r="T41" s="104"/>
      <c r="U41" s="244"/>
      <c r="V41" s="244"/>
      <c r="W41" s="259"/>
      <c r="X41" s="510"/>
      <c r="Y41" s="510"/>
      <c r="Z41" s="510"/>
      <c r="AA41" s="510"/>
      <c r="AB41" s="510"/>
      <c r="AC41" s="510"/>
      <c r="AD41" s="515" t="s">
        <v>11</v>
      </c>
      <c r="AE41" s="510">
        <v>200</v>
      </c>
      <c r="AF41" s="510"/>
      <c r="AG41" s="510"/>
      <c r="AH41" s="510"/>
      <c r="AI41" s="510"/>
      <c r="AJ41" s="510"/>
      <c r="AK41" s="510"/>
      <c r="AL41" s="510"/>
      <c r="AM41" s="510"/>
      <c r="AN41" s="510"/>
      <c r="AO41" s="510"/>
      <c r="AP41" s="510"/>
      <c r="AQ41" s="510"/>
      <c r="AR41" s="510"/>
      <c r="AS41" s="510"/>
      <c r="AT41" s="510"/>
      <c r="AU41" s="510"/>
      <c r="AV41" s="510"/>
      <c r="AW41" s="510"/>
      <c r="AX41" s="510"/>
      <c r="AY41" s="510"/>
      <c r="AZ41" s="510"/>
      <c r="BA41" s="510"/>
      <c r="BB41" s="510"/>
      <c r="BC41" s="510"/>
      <c r="BD41" s="510"/>
      <c r="BE41" s="510"/>
      <c r="BF41" s="510"/>
      <c r="BG41" s="510"/>
      <c r="BH41" s="510"/>
      <c r="BI41" s="510"/>
      <c r="BJ41" s="510"/>
      <c r="BK41" s="510"/>
      <c r="BL41" s="510"/>
      <c r="BM41" s="510"/>
      <c r="BN41" s="510"/>
      <c r="BO41" s="510"/>
      <c r="BP41" s="510"/>
      <c r="BQ41" s="510"/>
      <c r="BR41" s="510"/>
      <c r="BS41" s="510"/>
      <c r="BT41" s="510"/>
      <c r="BU41" s="285"/>
      <c r="BV41" s="510"/>
      <c r="BW41" s="510"/>
      <c r="BX41" s="510"/>
      <c r="BY41" s="510"/>
      <c r="BZ41" s="510"/>
      <c r="CA41" s="510"/>
      <c r="CB41" s="510"/>
      <c r="CC41" s="244"/>
      <c r="CD41" s="244"/>
      <c r="CE41" s="244"/>
      <c r="CF41" s="244"/>
      <c r="CG41" s="244"/>
      <c r="CH41" s="244"/>
      <c r="CI41" s="244"/>
      <c r="CJ41" s="244"/>
      <c r="CK41" s="244"/>
      <c r="CL41" s="244"/>
      <c r="CM41" s="244"/>
      <c r="CN41" s="244"/>
      <c r="CO41" s="244"/>
      <c r="CP41" s="244"/>
      <c r="CQ41" s="244"/>
      <c r="CR41" s="244"/>
      <c r="CS41" s="244"/>
      <c r="CT41" s="244"/>
      <c r="CU41" s="244"/>
      <c r="CV41" s="244"/>
      <c r="CW41" s="244"/>
      <c r="CX41" s="244"/>
      <c r="CY41" s="244"/>
      <c r="CZ41" s="244"/>
      <c r="DA41" s="244"/>
      <c r="DB41" s="244"/>
      <c r="DC41" s="244"/>
      <c r="DD41" s="244"/>
      <c r="DE41" s="244"/>
      <c r="DF41" s="244"/>
      <c r="DG41" s="244"/>
      <c r="DH41" s="106"/>
      <c r="DI41" s="106"/>
      <c r="DJ41" s="106"/>
      <c r="DK41" s="106"/>
      <c r="DL41" s="106"/>
      <c r="DM41" s="106"/>
      <c r="DN41" s="106"/>
      <c r="DO41" s="106"/>
      <c r="DP41" s="106"/>
      <c r="DQ41" s="106"/>
      <c r="DR41" s="106"/>
      <c r="DS41" s="106"/>
      <c r="DT41" s="106"/>
      <c r="DU41" s="106"/>
      <c r="DV41" s="106"/>
      <c r="DW41" s="106"/>
      <c r="DX41" s="106"/>
      <c r="DY41" s="106"/>
      <c r="DZ41" s="106"/>
      <c r="EA41" s="106"/>
      <c r="EB41" s="106"/>
      <c r="EC41" s="106"/>
      <c r="ED41" s="106"/>
      <c r="EE41" s="106"/>
      <c r="EF41" s="106"/>
      <c r="EG41" s="106"/>
      <c r="EH41" s="106"/>
      <c r="EI41" s="106"/>
      <c r="EJ41" s="106"/>
      <c r="EK41" s="106"/>
      <c r="EL41" s="106"/>
      <c r="EM41" s="106"/>
      <c r="EN41" s="106"/>
      <c r="EO41" s="106"/>
      <c r="EP41" s="106"/>
      <c r="EQ41" s="106"/>
      <c r="ER41" s="106"/>
      <c r="ES41" s="106"/>
      <c r="ET41" s="244"/>
      <c r="EU41" s="244"/>
      <c r="EV41" s="244"/>
      <c r="EW41" s="244"/>
      <c r="EX41" s="244"/>
      <c r="EY41" s="244"/>
      <c r="EZ41" s="244"/>
      <c r="FA41" s="244"/>
      <c r="FB41" s="244"/>
      <c r="FC41" s="244"/>
      <c r="FD41" s="244"/>
      <c r="FE41" s="244"/>
      <c r="FF41" s="244"/>
      <c r="FG41" s="244"/>
      <c r="FH41" s="244"/>
      <c r="FI41" s="244"/>
      <c r="FJ41" s="244"/>
      <c r="FK41" s="244"/>
      <c r="FL41" s="244"/>
      <c r="FM41" s="244"/>
      <c r="FN41" s="244"/>
      <c r="FO41" s="244"/>
      <c r="FP41" s="244"/>
      <c r="FQ41" s="244"/>
      <c r="FR41" s="244"/>
      <c r="FS41" s="244"/>
      <c r="FT41" s="244"/>
      <c r="FU41" s="244"/>
      <c r="FV41" s="244"/>
      <c r="FW41" s="244"/>
      <c r="FX41" s="244"/>
      <c r="FY41" s="244"/>
      <c r="FZ41" s="244"/>
      <c r="GA41" s="244"/>
      <c r="GB41" s="244"/>
      <c r="GC41" s="244"/>
      <c r="GD41" s="244"/>
      <c r="GE41" s="244"/>
      <c r="GF41" s="244"/>
      <c r="GG41" s="244"/>
      <c r="GH41" s="244"/>
      <c r="GI41" s="244"/>
      <c r="GJ41" s="244"/>
      <c r="GK41" s="244"/>
      <c r="GL41" s="244"/>
      <c r="GM41" s="244"/>
      <c r="GN41" s="244"/>
      <c r="GO41" s="244"/>
      <c r="GP41" s="244"/>
      <c r="GQ41" s="244"/>
      <c r="GR41" s="244"/>
      <c r="GS41" s="244"/>
      <c r="GT41" s="244"/>
      <c r="GU41" s="244"/>
      <c r="GV41" s="244"/>
      <c r="GW41" s="244"/>
      <c r="GX41" s="244"/>
      <c r="GY41" s="244"/>
      <c r="GZ41" s="244"/>
      <c r="HA41" s="244"/>
      <c r="HB41" s="244"/>
      <c r="HC41" s="244"/>
      <c r="HD41" s="244"/>
      <c r="HE41" s="244"/>
    </row>
    <row r="42" spans="2:213" ht="14.25" customHeight="1">
      <c r="B42" s="104"/>
      <c r="C42" s="104"/>
      <c r="D42" s="104"/>
      <c r="E42" s="104"/>
      <c r="F42" s="104"/>
      <c r="G42" s="104"/>
      <c r="H42" s="104"/>
      <c r="I42" s="104"/>
      <c r="J42" s="104"/>
      <c r="K42" s="104"/>
      <c r="L42" s="104"/>
      <c r="M42" s="104"/>
      <c r="N42" s="104"/>
      <c r="O42" s="104"/>
      <c r="P42" s="104"/>
      <c r="Q42" s="104"/>
      <c r="R42" s="104"/>
      <c r="S42" s="104"/>
      <c r="T42" s="104"/>
      <c r="U42" s="244"/>
      <c r="V42" s="244"/>
      <c r="W42" s="259"/>
      <c r="X42" s="510"/>
      <c r="Y42" s="510"/>
      <c r="Z42" s="510"/>
      <c r="AA42" s="510"/>
      <c r="AB42" s="510"/>
      <c r="AC42" s="510"/>
      <c r="AD42" s="515" t="s">
        <v>117</v>
      </c>
      <c r="AE42" s="510">
        <v>250</v>
      </c>
      <c r="AF42" s="510"/>
      <c r="AG42" s="510"/>
      <c r="AH42" s="510"/>
      <c r="AI42" s="510"/>
      <c r="AJ42" s="510"/>
      <c r="AK42" s="510"/>
      <c r="AL42" s="510"/>
      <c r="AM42" s="510"/>
      <c r="AN42" s="510"/>
      <c r="AO42" s="510"/>
      <c r="AP42" s="510"/>
      <c r="AQ42" s="510"/>
      <c r="AR42" s="510"/>
      <c r="AS42" s="510"/>
      <c r="AT42" s="510"/>
      <c r="AU42" s="510"/>
      <c r="AV42" s="510"/>
      <c r="AW42" s="510"/>
      <c r="AX42" s="510"/>
      <c r="AY42" s="510"/>
      <c r="AZ42" s="510"/>
      <c r="BA42" s="510"/>
      <c r="BB42" s="510"/>
      <c r="BC42" s="510"/>
      <c r="BD42" s="510"/>
      <c r="BE42" s="510"/>
      <c r="BF42" s="510"/>
      <c r="BG42" s="510"/>
      <c r="BH42" s="510"/>
      <c r="BI42" s="510"/>
      <c r="BJ42" s="510"/>
      <c r="BK42" s="510"/>
      <c r="BL42" s="510"/>
      <c r="BM42" s="510"/>
      <c r="BN42" s="510"/>
      <c r="BO42" s="510"/>
      <c r="BP42" s="510"/>
      <c r="BQ42" s="510"/>
      <c r="BR42" s="510"/>
      <c r="BS42" s="510"/>
      <c r="BT42" s="510"/>
      <c r="BU42" s="285"/>
      <c r="BV42" s="510"/>
      <c r="BW42" s="510"/>
      <c r="BX42" s="510"/>
      <c r="BY42" s="510"/>
      <c r="BZ42" s="510"/>
      <c r="CA42" s="510"/>
      <c r="CB42" s="510"/>
      <c r="CC42" s="244"/>
      <c r="CD42" s="244"/>
      <c r="CE42" s="244"/>
      <c r="CF42" s="244"/>
      <c r="CG42" s="244"/>
      <c r="CH42" s="244"/>
      <c r="CI42" s="244"/>
      <c r="CJ42" s="244"/>
      <c r="CK42" s="244"/>
      <c r="CL42" s="244"/>
      <c r="CM42" s="244"/>
      <c r="CN42" s="244"/>
      <c r="CO42" s="244"/>
      <c r="CP42" s="244"/>
      <c r="CQ42" s="244"/>
      <c r="CR42" s="244"/>
      <c r="CS42" s="244"/>
      <c r="CT42" s="244"/>
      <c r="CU42" s="244"/>
      <c r="CV42" s="244"/>
      <c r="CW42" s="244"/>
      <c r="CX42" s="244"/>
      <c r="CY42" s="244"/>
      <c r="CZ42" s="244"/>
      <c r="DA42" s="244"/>
      <c r="DB42" s="244"/>
      <c r="DC42" s="244"/>
      <c r="DD42" s="244"/>
      <c r="DE42" s="244"/>
      <c r="DF42" s="244"/>
      <c r="DG42" s="244"/>
      <c r="DH42" s="106"/>
      <c r="DI42" s="106"/>
      <c r="DJ42" s="106"/>
      <c r="DK42" s="106"/>
      <c r="DL42" s="106"/>
      <c r="DM42" s="106"/>
      <c r="DN42" s="106"/>
      <c r="DO42" s="106"/>
      <c r="DP42" s="106"/>
      <c r="DQ42" s="106"/>
      <c r="DR42" s="106"/>
      <c r="DS42" s="106"/>
      <c r="DT42" s="106"/>
      <c r="DU42" s="106"/>
      <c r="DV42" s="106"/>
      <c r="DW42" s="106"/>
      <c r="DX42" s="106"/>
      <c r="DY42" s="106"/>
      <c r="DZ42" s="106"/>
      <c r="EA42" s="106"/>
      <c r="EB42" s="106"/>
      <c r="EC42" s="106"/>
      <c r="ED42" s="106"/>
      <c r="EE42" s="106"/>
      <c r="EF42" s="106"/>
      <c r="EG42" s="106"/>
      <c r="EH42" s="106"/>
      <c r="EI42" s="106"/>
      <c r="EJ42" s="106"/>
      <c r="EK42" s="106"/>
      <c r="EL42" s="106"/>
      <c r="EM42" s="106"/>
      <c r="EN42" s="106"/>
      <c r="EO42" s="106"/>
      <c r="EP42" s="106"/>
      <c r="EQ42" s="106"/>
      <c r="ER42" s="106"/>
      <c r="ES42" s="106"/>
      <c r="ET42" s="244"/>
      <c r="EU42" s="244"/>
      <c r="EV42" s="244"/>
      <c r="EW42" s="244"/>
      <c r="EX42" s="244"/>
      <c r="EY42" s="244"/>
      <c r="EZ42" s="244"/>
      <c r="FA42" s="244"/>
      <c r="FB42" s="244"/>
      <c r="FC42" s="244"/>
      <c r="FD42" s="244"/>
      <c r="FE42" s="244"/>
      <c r="FF42" s="244"/>
      <c r="FG42" s="244"/>
      <c r="FH42" s="244"/>
      <c r="FI42" s="244"/>
      <c r="FJ42" s="244"/>
      <c r="FK42" s="244"/>
      <c r="FL42" s="244"/>
      <c r="FM42" s="244"/>
      <c r="FN42" s="244"/>
      <c r="FO42" s="244"/>
      <c r="FP42" s="244"/>
      <c r="FQ42" s="244"/>
      <c r="FR42" s="244"/>
      <c r="FS42" s="244"/>
      <c r="FT42" s="244"/>
      <c r="FU42" s="244"/>
      <c r="FV42" s="244"/>
      <c r="FW42" s="244"/>
      <c r="FX42" s="244"/>
      <c r="FY42" s="244"/>
      <c r="FZ42" s="244"/>
      <c r="GA42" s="244"/>
      <c r="GB42" s="244"/>
      <c r="GC42" s="244"/>
      <c r="GD42" s="244"/>
      <c r="GE42" s="244"/>
      <c r="GF42" s="244"/>
      <c r="GG42" s="244"/>
      <c r="GH42" s="244"/>
      <c r="GI42" s="244"/>
      <c r="GJ42" s="244"/>
      <c r="GK42" s="244"/>
      <c r="GL42" s="244"/>
      <c r="GM42" s="244"/>
      <c r="GN42" s="244"/>
      <c r="GO42" s="244"/>
      <c r="GP42" s="244"/>
      <c r="GQ42" s="244"/>
      <c r="GR42" s="244"/>
      <c r="GS42" s="244"/>
      <c r="GT42" s="244"/>
      <c r="GU42" s="244"/>
      <c r="GV42" s="244"/>
      <c r="GW42" s="244"/>
      <c r="GX42" s="244"/>
      <c r="GY42" s="244"/>
      <c r="GZ42" s="244"/>
      <c r="HA42" s="244"/>
      <c r="HB42" s="244"/>
      <c r="HC42" s="244"/>
      <c r="HD42" s="244"/>
      <c r="HE42" s="244"/>
    </row>
    <row r="43" spans="2:213" ht="15.6" customHeight="1">
      <c r="B43" s="104"/>
      <c r="C43" s="104"/>
      <c r="D43" s="104"/>
      <c r="E43" s="104"/>
      <c r="F43" s="104"/>
      <c r="G43" s="104"/>
      <c r="H43" s="104"/>
      <c r="I43" s="104"/>
      <c r="J43" s="104"/>
      <c r="K43" s="104"/>
      <c r="L43" s="104"/>
      <c r="M43" s="104"/>
      <c r="N43" s="104"/>
      <c r="O43" s="104"/>
      <c r="P43" s="104"/>
      <c r="Q43" s="104"/>
      <c r="R43" s="128"/>
      <c r="S43" s="128"/>
      <c r="T43" s="350"/>
      <c r="U43" s="98"/>
      <c r="V43" s="244"/>
      <c r="W43" s="259"/>
      <c r="X43" s="510"/>
      <c r="Y43" s="510"/>
      <c r="Z43" s="510"/>
      <c r="AA43" s="510"/>
      <c r="AB43" s="510"/>
      <c r="AC43" s="510"/>
      <c r="AD43" s="515" t="s">
        <v>250</v>
      </c>
      <c r="AE43" s="510">
        <v>300</v>
      </c>
      <c r="AF43" s="510"/>
      <c r="AG43" s="510"/>
      <c r="AH43" s="510"/>
      <c r="AI43" s="510"/>
      <c r="AJ43" s="510"/>
      <c r="AK43" s="510"/>
      <c r="AL43" s="510"/>
      <c r="AM43" s="510"/>
      <c r="AN43" s="510"/>
      <c r="AO43" s="510"/>
      <c r="AP43" s="510"/>
      <c r="AQ43" s="510"/>
      <c r="AR43" s="510"/>
      <c r="AS43" s="510"/>
      <c r="AT43" s="510"/>
      <c r="AU43" s="510"/>
      <c r="AV43" s="510"/>
      <c r="AW43" s="510"/>
      <c r="AX43" s="510"/>
      <c r="AY43" s="510"/>
      <c r="AZ43" s="510"/>
      <c r="BA43" s="510"/>
      <c r="BB43" s="510"/>
      <c r="BC43" s="510"/>
      <c r="BD43" s="510"/>
      <c r="BE43" s="510"/>
      <c r="BF43" s="510"/>
      <c r="BG43" s="510"/>
      <c r="BH43" s="510"/>
      <c r="BI43" s="510"/>
      <c r="BJ43" s="510"/>
      <c r="BK43" s="510"/>
      <c r="BL43" s="510"/>
      <c r="BM43" s="510"/>
      <c r="BN43" s="510"/>
      <c r="BO43" s="510"/>
      <c r="BP43" s="510"/>
      <c r="BQ43" s="510"/>
      <c r="BR43" s="510"/>
      <c r="BS43" s="510"/>
      <c r="BT43" s="510"/>
      <c r="BU43" s="285"/>
      <c r="BV43" s="510"/>
      <c r="BW43" s="510"/>
      <c r="BX43" s="510"/>
      <c r="BY43" s="510"/>
      <c r="BZ43" s="510"/>
      <c r="CA43" s="510"/>
      <c r="CB43" s="510"/>
      <c r="CC43" s="244"/>
      <c r="CD43" s="244"/>
      <c r="CE43" s="244"/>
      <c r="CF43" s="244"/>
      <c r="CG43" s="244"/>
      <c r="CH43" s="244"/>
      <c r="CI43" s="244"/>
      <c r="CJ43" s="244"/>
      <c r="CK43" s="244"/>
      <c r="CL43" s="244"/>
      <c r="CM43" s="244"/>
      <c r="CN43" s="244"/>
      <c r="CO43" s="244"/>
      <c r="CP43" s="244"/>
      <c r="CQ43" s="244"/>
      <c r="CR43" s="244"/>
      <c r="CS43" s="244"/>
      <c r="CT43" s="244"/>
      <c r="CU43" s="244"/>
      <c r="CV43" s="244"/>
      <c r="CW43" s="244"/>
      <c r="CX43" s="244"/>
      <c r="CY43" s="244"/>
      <c r="CZ43" s="244"/>
      <c r="DA43" s="244"/>
      <c r="DB43" s="244"/>
      <c r="DC43" s="244"/>
      <c r="DD43" s="244"/>
      <c r="DE43" s="244"/>
      <c r="DF43" s="244"/>
      <c r="DG43" s="244"/>
      <c r="DH43" s="106"/>
      <c r="DI43" s="106"/>
      <c r="DJ43" s="106"/>
      <c r="DK43" s="106"/>
      <c r="DL43" s="106"/>
      <c r="DM43" s="106"/>
      <c r="DN43" s="106"/>
      <c r="DO43" s="106"/>
      <c r="DP43" s="106"/>
      <c r="DQ43" s="106"/>
      <c r="DR43" s="106"/>
      <c r="DS43" s="106"/>
      <c r="DT43" s="106"/>
      <c r="DU43" s="106"/>
      <c r="DV43" s="106"/>
      <c r="DW43" s="106"/>
      <c r="DX43" s="106"/>
      <c r="DY43" s="106"/>
      <c r="DZ43" s="106"/>
      <c r="EA43" s="106"/>
      <c r="EB43" s="106"/>
      <c r="EC43" s="106"/>
      <c r="ED43" s="106"/>
      <c r="EE43" s="106"/>
      <c r="EF43" s="106"/>
      <c r="EG43" s="106"/>
      <c r="EH43" s="106"/>
      <c r="EI43" s="106"/>
      <c r="EJ43" s="106"/>
      <c r="EK43" s="106"/>
      <c r="EL43" s="106"/>
      <c r="EM43" s="106"/>
      <c r="EN43" s="106"/>
      <c r="EO43" s="106"/>
      <c r="EP43" s="106"/>
      <c r="EQ43" s="106"/>
      <c r="ER43" s="106"/>
      <c r="ES43" s="106"/>
      <c r="ET43" s="244"/>
      <c r="EU43" s="244"/>
      <c r="EV43" s="244"/>
      <c r="EW43" s="244"/>
      <c r="EX43" s="244"/>
      <c r="EY43" s="244"/>
      <c r="EZ43" s="244"/>
      <c r="FA43" s="244"/>
      <c r="FB43" s="244"/>
      <c r="FC43" s="244"/>
      <c r="FD43" s="244"/>
      <c r="FE43" s="244"/>
      <c r="FF43" s="244"/>
      <c r="FG43" s="244"/>
      <c r="FH43" s="244"/>
      <c r="FI43" s="244"/>
      <c r="FJ43" s="244"/>
      <c r="FK43" s="244"/>
      <c r="FL43" s="244"/>
      <c r="FM43" s="244"/>
      <c r="FN43" s="244"/>
      <c r="FO43" s="244"/>
      <c r="FP43" s="244"/>
      <c r="FQ43" s="244"/>
      <c r="FR43" s="244"/>
      <c r="FS43" s="244"/>
      <c r="FT43" s="244"/>
      <c r="FU43" s="244"/>
      <c r="FV43" s="244"/>
      <c r="FW43" s="244"/>
      <c r="FX43" s="244"/>
      <c r="FY43" s="244"/>
      <c r="FZ43" s="244"/>
      <c r="GA43" s="244"/>
      <c r="GB43" s="244"/>
      <c r="GC43" s="244"/>
      <c r="GD43" s="244"/>
      <c r="GE43" s="244"/>
      <c r="GF43" s="244"/>
      <c r="GG43" s="244"/>
      <c r="GH43" s="244"/>
      <c r="GI43" s="244"/>
      <c r="GJ43" s="244"/>
      <c r="GK43" s="244"/>
      <c r="GL43" s="244"/>
      <c r="GM43" s="244"/>
      <c r="GN43" s="244"/>
      <c r="GO43" s="244"/>
      <c r="GP43" s="244"/>
      <c r="GQ43" s="244"/>
      <c r="GR43" s="244"/>
      <c r="GS43" s="244"/>
      <c r="GT43" s="244"/>
      <c r="GU43" s="244"/>
      <c r="GV43" s="244"/>
      <c r="GW43" s="244"/>
      <c r="GX43" s="244"/>
      <c r="GY43" s="244"/>
      <c r="GZ43" s="244"/>
      <c r="HA43" s="244"/>
      <c r="HB43" s="244"/>
      <c r="HC43" s="244"/>
      <c r="HD43" s="244"/>
      <c r="HE43" s="244"/>
    </row>
    <row r="44" spans="2:213" ht="25.5" customHeight="1">
      <c r="B44" s="104"/>
      <c r="C44" s="104"/>
      <c r="D44" s="104"/>
      <c r="E44" s="104"/>
      <c r="F44" s="104"/>
      <c r="G44" s="104"/>
      <c r="H44" s="104"/>
      <c r="I44" s="104"/>
      <c r="J44" s="104"/>
      <c r="K44" s="104"/>
      <c r="L44" s="104"/>
      <c r="M44" s="104"/>
      <c r="N44" s="104"/>
      <c r="O44" s="104"/>
      <c r="P44" s="104"/>
      <c r="Q44" s="104"/>
      <c r="R44" s="128"/>
      <c r="S44" s="360"/>
      <c r="T44" s="361" t="s">
        <v>248</v>
      </c>
      <c r="U44" s="98"/>
      <c r="V44" s="244"/>
      <c r="W44" s="259"/>
      <c r="X44" s="510"/>
      <c r="Y44" s="510"/>
      <c r="Z44" s="510"/>
      <c r="AA44" s="510"/>
      <c r="AB44" s="510"/>
      <c r="AC44" s="510"/>
      <c r="AD44" s="515" t="s">
        <v>251</v>
      </c>
      <c r="AE44" s="510">
        <v>350</v>
      </c>
      <c r="AF44" s="510"/>
      <c r="AG44" s="510"/>
      <c r="AH44" s="510"/>
      <c r="AI44" s="510"/>
      <c r="AJ44" s="510"/>
      <c r="AK44" s="510"/>
      <c r="AL44" s="510"/>
      <c r="AM44" s="510"/>
      <c r="AN44" s="510"/>
      <c r="AO44" s="510"/>
      <c r="AP44" s="510"/>
      <c r="AQ44" s="510"/>
      <c r="AR44" s="510"/>
      <c r="AS44" s="510"/>
      <c r="AT44" s="510"/>
      <c r="AU44" s="510"/>
      <c r="AV44" s="510"/>
      <c r="AW44" s="510"/>
      <c r="AX44" s="510"/>
      <c r="AY44" s="510"/>
      <c r="AZ44" s="510"/>
      <c r="BA44" s="510"/>
      <c r="BB44" s="510"/>
      <c r="BC44" s="510"/>
      <c r="BD44" s="510"/>
      <c r="BE44" s="510"/>
      <c r="BF44" s="510"/>
      <c r="BG44" s="510"/>
      <c r="BH44" s="510"/>
      <c r="BI44" s="510"/>
      <c r="BJ44" s="510"/>
      <c r="BK44" s="510"/>
      <c r="BL44" s="510"/>
      <c r="BM44" s="510"/>
      <c r="BN44" s="510"/>
      <c r="BO44" s="510"/>
      <c r="BP44" s="510"/>
      <c r="BQ44" s="510"/>
      <c r="BR44" s="510"/>
      <c r="BS44" s="510"/>
      <c r="BT44" s="510"/>
      <c r="BU44" s="285"/>
      <c r="BV44" s="510"/>
      <c r="BW44" s="510"/>
      <c r="BX44" s="510"/>
      <c r="BY44" s="510"/>
      <c r="BZ44" s="510"/>
      <c r="CA44" s="510"/>
      <c r="CB44" s="510"/>
      <c r="CC44" s="244"/>
      <c r="CD44" s="244"/>
      <c r="CE44" s="244"/>
      <c r="CF44" s="244"/>
      <c r="CG44" s="244"/>
      <c r="CH44" s="244"/>
      <c r="CI44" s="244"/>
      <c r="CJ44" s="244"/>
      <c r="CK44" s="244"/>
      <c r="CL44" s="244"/>
      <c r="CM44" s="244"/>
      <c r="CN44" s="244"/>
      <c r="CO44" s="244"/>
      <c r="CP44" s="244"/>
      <c r="CQ44" s="244"/>
      <c r="CR44" s="244"/>
      <c r="CS44" s="244"/>
      <c r="CT44" s="244"/>
      <c r="CU44" s="244"/>
      <c r="CV44" s="244"/>
      <c r="CW44" s="244"/>
      <c r="CX44" s="244"/>
      <c r="CY44" s="244"/>
      <c r="CZ44" s="244"/>
      <c r="DA44" s="244"/>
      <c r="DB44" s="244"/>
      <c r="DC44" s="244"/>
      <c r="DD44" s="244"/>
      <c r="DE44" s="244"/>
      <c r="DF44" s="244"/>
      <c r="DG44" s="244"/>
      <c r="DH44" s="106"/>
      <c r="DI44" s="106"/>
      <c r="DJ44" s="106"/>
      <c r="DK44" s="106"/>
      <c r="DL44" s="106"/>
      <c r="DM44" s="106"/>
      <c r="DN44" s="106"/>
      <c r="DO44" s="106"/>
      <c r="DP44" s="106"/>
      <c r="DQ44" s="106"/>
      <c r="DR44" s="106"/>
      <c r="DS44" s="106"/>
      <c r="DT44" s="106"/>
      <c r="DU44" s="106"/>
      <c r="DV44" s="106"/>
      <c r="DW44" s="106"/>
      <c r="DX44" s="106"/>
      <c r="DY44" s="106"/>
      <c r="DZ44" s="106"/>
      <c r="EA44" s="106"/>
      <c r="EB44" s="106"/>
      <c r="EC44" s="106"/>
      <c r="ED44" s="106"/>
      <c r="EE44" s="106"/>
      <c r="EF44" s="106"/>
      <c r="EG44" s="106"/>
      <c r="EH44" s="106"/>
      <c r="EI44" s="106"/>
      <c r="EJ44" s="106"/>
      <c r="EK44" s="106"/>
      <c r="EL44" s="106"/>
      <c r="EM44" s="106"/>
      <c r="EN44" s="106"/>
      <c r="EO44" s="106"/>
      <c r="EP44" s="106"/>
      <c r="EQ44" s="106"/>
      <c r="ER44" s="106"/>
      <c r="ES44" s="106"/>
      <c r="ET44" s="244"/>
      <c r="EU44" s="244"/>
      <c r="EV44" s="244"/>
      <c r="EW44" s="244"/>
      <c r="EX44" s="244"/>
      <c r="EY44" s="244"/>
      <c r="EZ44" s="244"/>
      <c r="FA44" s="244"/>
      <c r="FB44" s="244"/>
      <c r="FC44" s="244"/>
      <c r="FD44" s="244"/>
      <c r="FE44" s="244"/>
      <c r="FF44" s="244"/>
      <c r="FG44" s="244"/>
      <c r="FH44" s="244"/>
      <c r="FI44" s="244"/>
      <c r="FJ44" s="244"/>
      <c r="FK44" s="244"/>
      <c r="FL44" s="244"/>
      <c r="FM44" s="244"/>
      <c r="FN44" s="244"/>
      <c r="FO44" s="244"/>
      <c r="FP44" s="244"/>
      <c r="FQ44" s="244"/>
      <c r="FR44" s="244"/>
      <c r="FS44" s="244"/>
      <c r="FT44" s="244"/>
      <c r="FU44" s="244"/>
      <c r="FV44" s="244"/>
      <c r="FW44" s="244"/>
      <c r="FX44" s="244"/>
      <c r="FY44" s="244"/>
      <c r="FZ44" s="244"/>
      <c r="GA44" s="244"/>
      <c r="GB44" s="244"/>
      <c r="GC44" s="244"/>
      <c r="GD44" s="244"/>
      <c r="GE44" s="244"/>
      <c r="GF44" s="244"/>
      <c r="GG44" s="244"/>
      <c r="GH44" s="244"/>
      <c r="GI44" s="244"/>
      <c r="GJ44" s="244"/>
      <c r="GK44" s="244"/>
      <c r="GL44" s="244"/>
      <c r="GM44" s="244"/>
      <c r="GN44" s="244"/>
      <c r="GO44" s="244"/>
      <c r="GP44" s="244"/>
      <c r="GQ44" s="244"/>
      <c r="GR44" s="244"/>
      <c r="GS44" s="244"/>
      <c r="GT44" s="244"/>
      <c r="GU44" s="244"/>
      <c r="GV44" s="244"/>
      <c r="GW44" s="244"/>
      <c r="GX44" s="244"/>
      <c r="GY44" s="244"/>
      <c r="GZ44" s="244"/>
      <c r="HA44" s="244"/>
      <c r="HB44" s="244"/>
      <c r="HC44" s="244"/>
      <c r="HD44" s="244"/>
      <c r="HE44" s="244"/>
    </row>
    <row r="45" spans="2:213" ht="9.6" customHeight="1">
      <c r="B45" s="104"/>
      <c r="C45" s="104"/>
      <c r="D45" s="104"/>
      <c r="E45" s="104"/>
      <c r="F45" s="104"/>
      <c r="G45" s="104"/>
      <c r="H45" s="104"/>
      <c r="I45" s="104"/>
      <c r="J45" s="104"/>
      <c r="K45" s="104"/>
      <c r="L45" s="104"/>
      <c r="M45" s="104"/>
      <c r="N45" s="104"/>
      <c r="O45" s="104"/>
      <c r="P45" s="104"/>
      <c r="Q45" s="104"/>
      <c r="R45" s="128"/>
      <c r="S45" s="103"/>
      <c r="T45" s="362"/>
      <c r="U45" s="98"/>
      <c r="V45" s="244"/>
      <c r="W45" s="128"/>
      <c r="X45" s="244"/>
      <c r="Y45" s="244"/>
      <c r="Z45" s="244"/>
      <c r="AA45" s="244"/>
      <c r="AB45" s="244"/>
      <c r="AC45" s="244"/>
      <c r="AD45" s="507" t="s">
        <v>252</v>
      </c>
      <c r="AE45" s="244">
        <v>400</v>
      </c>
      <c r="AF45" s="244"/>
      <c r="AG45" s="244"/>
      <c r="AH45" s="244"/>
      <c r="AI45" s="244"/>
      <c r="AJ45" s="244"/>
      <c r="AK45" s="244"/>
      <c r="AL45" s="244"/>
      <c r="AM45" s="244"/>
      <c r="AN45" s="244"/>
      <c r="AO45" s="244"/>
      <c r="AP45" s="244"/>
      <c r="AQ45" s="244"/>
      <c r="AR45" s="244"/>
      <c r="AS45" s="244"/>
      <c r="AT45" s="244"/>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5"/>
      <c r="BV45" s="244"/>
      <c r="BW45" s="244"/>
      <c r="BX45" s="244"/>
      <c r="BY45" s="244"/>
      <c r="BZ45" s="244"/>
      <c r="CA45" s="244"/>
      <c r="CB45" s="244"/>
      <c r="CC45" s="244"/>
      <c r="CD45" s="244"/>
      <c r="CE45" s="244"/>
      <c r="CF45" s="244"/>
      <c r="CG45" s="244"/>
      <c r="CH45" s="244"/>
      <c r="CI45" s="244"/>
      <c r="CJ45" s="244"/>
      <c r="CK45" s="244"/>
      <c r="CL45" s="244"/>
      <c r="CM45" s="244"/>
      <c r="CN45" s="244"/>
      <c r="CO45" s="244"/>
      <c r="CP45" s="244"/>
      <c r="CQ45" s="244"/>
      <c r="CR45" s="244"/>
      <c r="CS45" s="244"/>
      <c r="CT45" s="244"/>
      <c r="CU45" s="244"/>
      <c r="CV45" s="244"/>
      <c r="CW45" s="244"/>
      <c r="CX45" s="244"/>
      <c r="CY45" s="244"/>
      <c r="CZ45" s="244"/>
      <c r="DA45" s="244"/>
      <c r="DB45" s="244"/>
      <c r="DC45" s="244"/>
      <c r="DD45" s="244"/>
      <c r="DE45" s="244"/>
      <c r="DF45" s="244"/>
      <c r="DG45" s="244"/>
      <c r="DH45" s="106"/>
      <c r="DI45" s="106"/>
      <c r="DJ45" s="106"/>
      <c r="DK45" s="106"/>
      <c r="DL45" s="106"/>
      <c r="DM45" s="106"/>
      <c r="DN45" s="106"/>
      <c r="DO45" s="106"/>
      <c r="DP45" s="106"/>
      <c r="DQ45" s="106"/>
      <c r="DR45" s="106"/>
      <c r="DS45" s="106"/>
      <c r="DT45" s="106"/>
      <c r="DU45" s="106"/>
      <c r="DV45" s="106"/>
      <c r="DW45" s="106"/>
      <c r="DX45" s="106"/>
      <c r="DY45" s="106"/>
      <c r="DZ45" s="106"/>
      <c r="EA45" s="106"/>
      <c r="EB45" s="106"/>
      <c r="EC45" s="106"/>
      <c r="ED45" s="106"/>
      <c r="EE45" s="106"/>
      <c r="EF45" s="106"/>
      <c r="EG45" s="106"/>
      <c r="EH45" s="106"/>
      <c r="EI45" s="106"/>
      <c r="EJ45" s="106"/>
      <c r="EK45" s="106"/>
      <c r="EL45" s="106"/>
      <c r="EM45" s="106"/>
      <c r="EN45" s="106"/>
      <c r="EO45" s="106"/>
      <c r="EP45" s="106"/>
      <c r="EQ45" s="106"/>
      <c r="ER45" s="106"/>
      <c r="ES45" s="106"/>
      <c r="ET45" s="244"/>
      <c r="EU45" s="244"/>
      <c r="EV45" s="244"/>
      <c r="EW45" s="244"/>
      <c r="EX45" s="244"/>
      <c r="EY45" s="244"/>
      <c r="EZ45" s="244"/>
      <c r="FA45" s="244"/>
      <c r="FB45" s="244"/>
      <c r="FC45" s="244"/>
      <c r="FD45" s="244"/>
      <c r="FE45" s="244"/>
      <c r="FF45" s="244"/>
      <c r="FG45" s="244"/>
      <c r="FH45" s="244"/>
      <c r="FI45" s="244"/>
      <c r="FJ45" s="244"/>
      <c r="FK45" s="244"/>
      <c r="FL45" s="244"/>
      <c r="FM45" s="244"/>
      <c r="FN45" s="244"/>
      <c r="FO45" s="244"/>
      <c r="FP45" s="244"/>
      <c r="FQ45" s="244"/>
      <c r="FR45" s="244"/>
      <c r="FS45" s="244"/>
      <c r="FT45" s="244"/>
      <c r="FU45" s="244"/>
      <c r="FV45" s="244"/>
      <c r="FW45" s="244"/>
      <c r="FX45" s="244"/>
      <c r="FY45" s="244"/>
      <c r="FZ45" s="244"/>
      <c r="GA45" s="244"/>
      <c r="GB45" s="244"/>
      <c r="GC45" s="244"/>
      <c r="GD45" s="244"/>
      <c r="GE45" s="244"/>
      <c r="GF45" s="244"/>
      <c r="GG45" s="244"/>
      <c r="GH45" s="244"/>
      <c r="GI45" s="244"/>
      <c r="GJ45" s="244"/>
      <c r="GK45" s="244"/>
      <c r="GL45" s="244"/>
      <c r="GM45" s="244"/>
      <c r="GN45" s="244"/>
      <c r="GO45" s="244"/>
      <c r="GP45" s="244"/>
      <c r="GQ45" s="244"/>
      <c r="GR45" s="244"/>
      <c r="GS45" s="244"/>
      <c r="GT45" s="244"/>
      <c r="GU45" s="244"/>
      <c r="GV45" s="244"/>
      <c r="GW45" s="244"/>
      <c r="GX45" s="244"/>
      <c r="GY45" s="244"/>
      <c r="GZ45" s="244"/>
      <c r="HA45" s="244"/>
      <c r="HB45" s="244"/>
      <c r="HC45" s="244"/>
      <c r="HD45" s="244"/>
      <c r="HE45" s="244"/>
    </row>
    <row r="46" spans="2:213" ht="27" customHeight="1">
      <c r="B46" s="104"/>
      <c r="C46" s="104"/>
      <c r="D46" s="104"/>
      <c r="E46" s="104"/>
      <c r="F46" s="104"/>
      <c r="G46" s="104"/>
      <c r="H46" s="104"/>
      <c r="I46" s="104"/>
      <c r="J46" s="104"/>
      <c r="K46" s="104"/>
      <c r="L46" s="104"/>
      <c r="M46" s="104"/>
      <c r="N46" s="104"/>
      <c r="O46" s="104"/>
      <c r="P46" s="104"/>
      <c r="Q46" s="104"/>
      <c r="R46" s="128"/>
      <c r="S46" s="360"/>
      <c r="T46" s="361" t="s">
        <v>249</v>
      </c>
      <c r="U46" s="98"/>
      <c r="V46" s="244"/>
      <c r="W46" s="128"/>
      <c r="X46" s="244"/>
      <c r="Y46" s="244"/>
      <c r="Z46" s="244"/>
      <c r="AA46" s="244"/>
      <c r="AB46" s="244"/>
      <c r="AC46" s="244"/>
      <c r="AD46" s="244"/>
      <c r="AE46" s="244"/>
      <c r="AF46" s="244"/>
      <c r="AG46" s="244"/>
      <c r="AH46" s="244"/>
      <c r="AI46" s="244"/>
      <c r="AJ46" s="244"/>
      <c r="AK46" s="244"/>
      <c r="AL46" s="244"/>
      <c r="AM46" s="244"/>
      <c r="AN46" s="244"/>
      <c r="AO46" s="244"/>
      <c r="AP46" s="244"/>
      <c r="AQ46" s="244"/>
      <c r="AR46" s="244"/>
      <c r="AS46" s="244"/>
      <c r="AT46" s="244"/>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5"/>
      <c r="BV46" s="244"/>
      <c r="BW46" s="244"/>
      <c r="BX46" s="244"/>
      <c r="BY46" s="244"/>
      <c r="BZ46" s="244"/>
      <c r="CA46" s="244"/>
      <c r="CB46" s="244"/>
      <c r="CC46" s="244"/>
      <c r="CD46" s="244"/>
      <c r="CE46" s="244"/>
      <c r="CF46" s="244"/>
      <c r="CG46" s="244"/>
      <c r="CH46" s="244"/>
      <c r="CI46" s="244"/>
      <c r="CJ46" s="244"/>
      <c r="CK46" s="244"/>
      <c r="CL46" s="244"/>
      <c r="CM46" s="244"/>
      <c r="CN46" s="244"/>
      <c r="CO46" s="244"/>
      <c r="CP46" s="244"/>
      <c r="CQ46" s="244"/>
      <c r="CR46" s="244"/>
      <c r="CS46" s="244"/>
      <c r="CT46" s="244"/>
      <c r="CU46" s="244"/>
      <c r="CV46" s="244"/>
      <c r="CW46" s="244"/>
      <c r="CX46" s="244"/>
      <c r="CY46" s="244"/>
      <c r="CZ46" s="244"/>
      <c r="DA46" s="244"/>
      <c r="DB46" s="244"/>
      <c r="DC46" s="244"/>
      <c r="DD46" s="244"/>
      <c r="DE46" s="244"/>
      <c r="DF46" s="244"/>
      <c r="DG46" s="244"/>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244"/>
      <c r="EU46" s="244"/>
      <c r="EV46" s="244"/>
      <c r="EW46" s="244"/>
      <c r="EX46" s="244"/>
      <c r="EY46" s="244"/>
      <c r="EZ46" s="244"/>
      <c r="FA46" s="244"/>
      <c r="FB46" s="244"/>
      <c r="FC46" s="244"/>
      <c r="FD46" s="244"/>
      <c r="FE46" s="244"/>
      <c r="FF46" s="244"/>
      <c r="FG46" s="244"/>
      <c r="FH46" s="244"/>
      <c r="FI46" s="244"/>
      <c r="FJ46" s="244"/>
      <c r="FK46" s="244"/>
      <c r="FL46" s="244"/>
      <c r="FM46" s="244"/>
      <c r="FN46" s="244"/>
      <c r="FO46" s="244"/>
      <c r="FP46" s="244"/>
      <c r="FQ46" s="244"/>
      <c r="FR46" s="244"/>
      <c r="FS46" s="244"/>
      <c r="FT46" s="244"/>
      <c r="FU46" s="244"/>
      <c r="FV46" s="244"/>
      <c r="FW46" s="244"/>
      <c r="FX46" s="244"/>
      <c r="FY46" s="244"/>
      <c r="FZ46" s="244"/>
      <c r="GA46" s="244"/>
      <c r="GB46" s="244"/>
      <c r="GC46" s="244"/>
      <c r="GD46" s="244"/>
      <c r="GE46" s="244"/>
      <c r="GF46" s="244"/>
      <c r="GG46" s="244"/>
      <c r="GH46" s="244"/>
      <c r="GI46" s="244"/>
      <c r="GJ46" s="244"/>
      <c r="GK46" s="244"/>
      <c r="GL46" s="244"/>
      <c r="GM46" s="244"/>
      <c r="GN46" s="244"/>
      <c r="GO46" s="244"/>
      <c r="GP46" s="244"/>
      <c r="GQ46" s="244"/>
      <c r="GR46" s="244"/>
      <c r="GS46" s="244"/>
      <c r="GT46" s="244"/>
      <c r="GU46" s="244"/>
      <c r="GV46" s="244"/>
      <c r="GW46" s="244"/>
      <c r="GX46" s="244"/>
      <c r="GY46" s="244"/>
      <c r="GZ46" s="244"/>
      <c r="HA46" s="244"/>
      <c r="HB46" s="244"/>
      <c r="HC46" s="244"/>
      <c r="HD46" s="244"/>
      <c r="HE46" s="244"/>
    </row>
    <row r="47" spans="2:213" ht="8.1" customHeight="1">
      <c r="B47" s="104"/>
      <c r="C47" s="104"/>
      <c r="D47" s="104"/>
      <c r="E47" s="104"/>
      <c r="F47" s="104"/>
      <c r="G47" s="104"/>
      <c r="H47" s="104"/>
      <c r="I47" s="104"/>
      <c r="J47" s="104"/>
      <c r="K47" s="104"/>
      <c r="L47" s="104"/>
      <c r="M47" s="104"/>
      <c r="N47" s="104"/>
      <c r="O47" s="104"/>
      <c r="P47" s="104"/>
      <c r="Q47" s="104"/>
      <c r="R47" s="128"/>
      <c r="S47" s="103"/>
      <c r="T47" s="363"/>
      <c r="U47" s="98"/>
      <c r="V47" s="244"/>
      <c r="W47" s="128"/>
      <c r="X47" s="244"/>
      <c r="Y47" s="244"/>
      <c r="Z47" s="244"/>
      <c r="AA47" s="244"/>
      <c r="AB47" s="244"/>
      <c r="AC47" s="244"/>
      <c r="AD47" s="244"/>
      <c r="AE47" s="244"/>
      <c r="AF47" s="244"/>
      <c r="AG47" s="244"/>
      <c r="AH47" s="244"/>
      <c r="AI47" s="244"/>
      <c r="AJ47" s="244"/>
      <c r="AK47" s="244"/>
      <c r="AL47" s="244"/>
      <c r="AM47" s="244"/>
      <c r="AN47" s="244"/>
      <c r="AO47" s="244"/>
      <c r="AP47" s="244"/>
      <c r="AQ47" s="244"/>
      <c r="AR47" s="244"/>
      <c r="AS47" s="244"/>
      <c r="AT47" s="244"/>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5"/>
      <c r="BV47" s="244"/>
      <c r="BW47" s="244"/>
      <c r="BX47" s="244"/>
      <c r="BY47" s="244"/>
      <c r="BZ47" s="244"/>
      <c r="CA47" s="244"/>
      <c r="CB47" s="244"/>
      <c r="CC47" s="244"/>
      <c r="CD47" s="244"/>
      <c r="CE47" s="244"/>
      <c r="CF47" s="244"/>
      <c r="CG47" s="244"/>
      <c r="CH47" s="244"/>
      <c r="CI47" s="244"/>
      <c r="CJ47" s="244"/>
      <c r="CK47" s="244"/>
      <c r="CL47" s="244"/>
      <c r="CM47" s="244"/>
      <c r="CN47" s="244"/>
      <c r="CO47" s="244"/>
      <c r="CP47" s="244"/>
      <c r="CQ47" s="244"/>
      <c r="CR47" s="244"/>
      <c r="CS47" s="244"/>
      <c r="CT47" s="244"/>
      <c r="CU47" s="244"/>
      <c r="CV47" s="244"/>
      <c r="CW47" s="244"/>
      <c r="CX47" s="244"/>
      <c r="CY47" s="244"/>
      <c r="CZ47" s="244"/>
      <c r="DA47" s="244"/>
      <c r="DB47" s="244"/>
      <c r="DC47" s="244"/>
      <c r="DD47" s="244"/>
      <c r="DE47" s="244"/>
      <c r="DF47" s="244"/>
      <c r="DG47" s="244"/>
      <c r="DH47" s="106"/>
      <c r="DI47" s="106"/>
      <c r="DJ47" s="106"/>
      <c r="DK47" s="106"/>
      <c r="DL47" s="106"/>
      <c r="DM47" s="106"/>
      <c r="DN47" s="106"/>
      <c r="DO47" s="106"/>
      <c r="DP47" s="106"/>
      <c r="DQ47" s="106"/>
      <c r="DR47" s="106"/>
      <c r="DS47" s="106"/>
      <c r="DT47" s="106"/>
      <c r="DU47" s="106"/>
      <c r="DV47" s="106"/>
      <c r="DW47" s="106"/>
      <c r="DX47" s="106"/>
      <c r="DY47" s="106"/>
      <c r="DZ47" s="106"/>
      <c r="EA47" s="106"/>
      <c r="EB47" s="106"/>
      <c r="EC47" s="106"/>
      <c r="ED47" s="106"/>
      <c r="EE47" s="106"/>
      <c r="EF47" s="106"/>
      <c r="EG47" s="106"/>
      <c r="EH47" s="106"/>
      <c r="EI47" s="106"/>
      <c r="EJ47" s="106"/>
      <c r="EK47" s="106"/>
      <c r="EL47" s="106"/>
      <c r="EM47" s="106"/>
      <c r="EN47" s="106"/>
      <c r="EO47" s="106"/>
      <c r="EP47" s="106"/>
      <c r="EQ47" s="106"/>
      <c r="ER47" s="106"/>
      <c r="ES47" s="106"/>
      <c r="ET47" s="244"/>
      <c r="EU47" s="244"/>
      <c r="EV47" s="244"/>
      <c r="EW47" s="244"/>
      <c r="EX47" s="244"/>
      <c r="EY47" s="244"/>
      <c r="EZ47" s="244"/>
      <c r="FA47" s="244"/>
      <c r="FB47" s="244"/>
      <c r="FC47" s="244"/>
      <c r="FD47" s="244"/>
      <c r="FE47" s="244"/>
      <c r="FF47" s="244"/>
      <c r="FG47" s="244"/>
      <c r="FH47" s="244"/>
      <c r="FI47" s="244"/>
      <c r="FJ47" s="244"/>
      <c r="FK47" s="244"/>
      <c r="FL47" s="244"/>
      <c r="FM47" s="244"/>
      <c r="FN47" s="244"/>
      <c r="FO47" s="244"/>
      <c r="FP47" s="244"/>
      <c r="FQ47" s="244"/>
      <c r="FR47" s="244"/>
      <c r="FS47" s="244"/>
      <c r="FT47" s="244"/>
      <c r="FU47" s="244"/>
      <c r="FV47" s="244"/>
      <c r="FW47" s="244"/>
      <c r="FX47" s="244"/>
      <c r="FY47" s="244"/>
      <c r="FZ47" s="244"/>
      <c r="GA47" s="244"/>
      <c r="GB47" s="244"/>
      <c r="GC47" s="244"/>
      <c r="GD47" s="244"/>
      <c r="GE47" s="244"/>
      <c r="GF47" s="244"/>
      <c r="GG47" s="244"/>
      <c r="GH47" s="244"/>
      <c r="GI47" s="244"/>
      <c r="GJ47" s="244"/>
      <c r="GK47" s="244"/>
      <c r="GL47" s="244"/>
      <c r="GM47" s="244"/>
      <c r="GN47" s="244"/>
      <c r="GO47" s="244"/>
      <c r="GP47" s="244"/>
      <c r="GQ47" s="244"/>
      <c r="GR47" s="244"/>
      <c r="GS47" s="244"/>
      <c r="GT47" s="244"/>
      <c r="GU47" s="244"/>
      <c r="GV47" s="244"/>
      <c r="GW47" s="244"/>
      <c r="GX47" s="244"/>
      <c r="GY47" s="244"/>
      <c r="GZ47" s="244"/>
      <c r="HA47" s="244"/>
      <c r="HB47" s="244"/>
      <c r="HC47" s="244"/>
      <c r="HD47" s="244"/>
      <c r="HE47" s="244"/>
    </row>
    <row r="48" spans="2:213" ht="27" customHeight="1">
      <c r="B48" s="104"/>
      <c r="C48" s="104"/>
      <c r="D48" s="104"/>
      <c r="E48" s="104"/>
      <c r="F48" s="104"/>
      <c r="G48" s="104"/>
      <c r="H48" s="104"/>
      <c r="I48" s="104"/>
      <c r="J48" s="104"/>
      <c r="K48" s="104"/>
      <c r="L48" s="104"/>
      <c r="M48" s="104"/>
      <c r="N48" s="104"/>
      <c r="O48" s="104"/>
      <c r="P48" s="104"/>
      <c r="Q48" s="104"/>
      <c r="R48" s="128"/>
      <c r="S48" s="360"/>
      <c r="T48" s="361" t="s">
        <v>172</v>
      </c>
      <c r="U48" s="98"/>
      <c r="V48" s="244"/>
      <c r="W48" s="128"/>
      <c r="X48" s="244"/>
      <c r="Y48" s="244"/>
      <c r="Z48" s="244"/>
      <c r="AA48" s="244"/>
      <c r="AB48" s="244"/>
      <c r="AC48" s="244"/>
      <c r="AD48" s="244"/>
      <c r="AE48" s="244"/>
      <c r="AF48" s="244"/>
      <c r="AG48" s="244"/>
      <c r="AH48" s="244"/>
      <c r="AI48" s="244"/>
      <c r="AJ48" s="244"/>
      <c r="AK48" s="244"/>
      <c r="AL48" s="244"/>
      <c r="AM48" s="244"/>
      <c r="AN48" s="244"/>
      <c r="AO48" s="244"/>
      <c r="AP48" s="244"/>
      <c r="AQ48" s="244"/>
      <c r="AR48" s="244"/>
      <c r="AS48" s="244"/>
      <c r="AT48" s="244"/>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5"/>
      <c r="BV48" s="244"/>
      <c r="BW48" s="244"/>
      <c r="BX48" s="244"/>
      <c r="BY48" s="244"/>
      <c r="BZ48" s="244"/>
      <c r="CA48" s="244"/>
      <c r="CB48" s="244"/>
      <c r="CC48" s="244"/>
      <c r="CD48" s="244"/>
      <c r="CE48" s="244"/>
      <c r="CF48" s="244"/>
      <c r="CG48" s="244"/>
      <c r="CH48" s="244"/>
      <c r="CI48" s="244"/>
      <c r="CJ48" s="244"/>
      <c r="CK48" s="244"/>
      <c r="CL48" s="244"/>
      <c r="CM48" s="244"/>
      <c r="CN48" s="244"/>
      <c r="CO48" s="244"/>
      <c r="CP48" s="244"/>
      <c r="CQ48" s="244"/>
      <c r="CR48" s="244"/>
      <c r="CS48" s="244"/>
      <c r="CT48" s="244"/>
      <c r="CU48" s="244"/>
      <c r="CV48" s="244"/>
      <c r="CW48" s="244"/>
      <c r="CX48" s="244"/>
      <c r="CY48" s="244"/>
      <c r="CZ48" s="244"/>
      <c r="DA48" s="244"/>
      <c r="DB48" s="244"/>
      <c r="DC48" s="244"/>
      <c r="DD48" s="244"/>
      <c r="DE48" s="244"/>
      <c r="DF48" s="244"/>
      <c r="DG48" s="244"/>
      <c r="DH48" s="106"/>
      <c r="DI48" s="106"/>
      <c r="DJ48" s="106"/>
      <c r="DK48" s="106"/>
      <c r="DL48" s="106"/>
      <c r="DM48" s="106"/>
      <c r="DN48" s="106"/>
      <c r="DO48" s="106"/>
      <c r="DP48" s="106"/>
      <c r="DQ48" s="106"/>
      <c r="DR48" s="106"/>
      <c r="DS48" s="106"/>
      <c r="DT48" s="106"/>
      <c r="DU48" s="106"/>
      <c r="DV48" s="106"/>
      <c r="DW48" s="106"/>
      <c r="DX48" s="106"/>
      <c r="DY48" s="106"/>
      <c r="DZ48" s="106"/>
      <c r="EA48" s="106"/>
      <c r="EB48" s="106"/>
      <c r="EC48" s="106"/>
      <c r="ED48" s="106"/>
      <c r="EE48" s="106"/>
      <c r="EF48" s="106"/>
      <c r="EG48" s="106"/>
      <c r="EH48" s="106"/>
      <c r="EI48" s="106"/>
      <c r="EJ48" s="106"/>
      <c r="EK48" s="106"/>
      <c r="EL48" s="106"/>
      <c r="EM48" s="106"/>
      <c r="EN48" s="106"/>
      <c r="EO48" s="106"/>
      <c r="EP48" s="106"/>
      <c r="EQ48" s="106"/>
      <c r="ER48" s="106"/>
      <c r="ES48" s="106"/>
      <c r="ET48" s="244"/>
      <c r="EU48" s="244"/>
      <c r="EV48" s="244"/>
      <c r="EW48" s="244"/>
      <c r="EX48" s="244"/>
      <c r="EY48" s="244"/>
      <c r="EZ48" s="244"/>
      <c r="FA48" s="244"/>
      <c r="FB48" s="244"/>
      <c r="FC48" s="244"/>
      <c r="FD48" s="244"/>
      <c r="FE48" s="244"/>
      <c r="FF48" s="244"/>
      <c r="FG48" s="244"/>
      <c r="FH48" s="244"/>
      <c r="FI48" s="244"/>
      <c r="FJ48" s="244"/>
      <c r="FK48" s="244"/>
      <c r="FL48" s="244"/>
      <c r="FM48" s="244"/>
      <c r="FN48" s="244"/>
      <c r="FO48" s="244"/>
      <c r="FP48" s="244"/>
      <c r="FQ48" s="244"/>
      <c r="FR48" s="244"/>
      <c r="FS48" s="244"/>
      <c r="FT48" s="244"/>
      <c r="FU48" s="244"/>
      <c r="FV48" s="244"/>
      <c r="FW48" s="244"/>
      <c r="FX48" s="244"/>
      <c r="FY48" s="244"/>
      <c r="FZ48" s="244"/>
      <c r="GA48" s="244"/>
      <c r="GB48" s="244"/>
      <c r="GC48" s="244"/>
      <c r="GD48" s="244"/>
      <c r="GE48" s="244"/>
      <c r="GF48" s="244"/>
      <c r="GG48" s="244"/>
      <c r="GH48" s="244"/>
      <c r="GI48" s="244"/>
      <c r="GJ48" s="244"/>
      <c r="GK48" s="244"/>
      <c r="GL48" s="244"/>
      <c r="GM48" s="244"/>
      <c r="GN48" s="244"/>
      <c r="GO48" s="244"/>
      <c r="GP48" s="244"/>
      <c r="GQ48" s="244"/>
      <c r="GR48" s="244"/>
      <c r="GS48" s="244"/>
      <c r="GT48" s="244"/>
      <c r="GU48" s="244"/>
      <c r="GV48" s="244"/>
      <c r="GW48" s="244"/>
      <c r="GX48" s="244"/>
      <c r="GY48" s="244"/>
      <c r="GZ48" s="244"/>
      <c r="HA48" s="244"/>
      <c r="HB48" s="244"/>
      <c r="HC48" s="244"/>
      <c r="HD48" s="244"/>
      <c r="HE48" s="244"/>
    </row>
    <row r="49" spans="2:213" ht="8.1" customHeight="1">
      <c r="B49" s="104"/>
      <c r="C49" s="104"/>
      <c r="D49" s="104"/>
      <c r="E49" s="104"/>
      <c r="F49" s="104"/>
      <c r="G49" s="104"/>
      <c r="H49" s="104"/>
      <c r="I49" s="104"/>
      <c r="J49" s="104"/>
      <c r="K49" s="104"/>
      <c r="L49" s="104"/>
      <c r="M49" s="104"/>
      <c r="N49" s="104"/>
      <c r="O49" s="104"/>
      <c r="P49" s="104"/>
      <c r="Q49" s="104"/>
      <c r="R49" s="128"/>
      <c r="S49" s="103"/>
      <c r="T49" s="363"/>
      <c r="U49" s="98"/>
      <c r="V49" s="244"/>
      <c r="W49" s="128"/>
      <c r="X49" s="244"/>
      <c r="Y49" s="244"/>
      <c r="Z49" s="244"/>
      <c r="AA49" s="244"/>
      <c r="AB49" s="244"/>
      <c r="AC49" s="244"/>
      <c r="AD49" s="244"/>
      <c r="AE49" s="244"/>
      <c r="AF49" s="244"/>
      <c r="AG49" s="244"/>
      <c r="AH49" s="106"/>
      <c r="AI49" s="106"/>
      <c r="AJ49" s="106"/>
      <c r="AK49" s="106"/>
      <c r="AL49" s="106"/>
      <c r="AM49" s="106"/>
      <c r="AN49" s="106"/>
      <c r="AO49" s="244"/>
      <c r="AP49" s="244"/>
      <c r="AQ49" s="244"/>
      <c r="AR49" s="244"/>
      <c r="AS49" s="244"/>
      <c r="AT49" s="244"/>
      <c r="AU49" s="244"/>
      <c r="AV49" s="244"/>
      <c r="AW49" s="244"/>
      <c r="AX49" s="244"/>
      <c r="AY49" s="244"/>
      <c r="AZ49" s="244"/>
      <c r="BA49" s="244"/>
      <c r="BB49" s="244"/>
      <c r="BC49" s="244"/>
      <c r="BD49" s="244"/>
      <c r="BE49" s="244"/>
      <c r="BF49" s="244"/>
      <c r="BG49" s="244"/>
      <c r="BH49" s="106"/>
      <c r="BI49" s="106"/>
      <c r="BJ49" s="106"/>
      <c r="BK49" s="106"/>
      <c r="BL49" s="106"/>
      <c r="BM49" s="106"/>
      <c r="BN49" s="106"/>
      <c r="BO49" s="106"/>
      <c r="BP49" s="106"/>
      <c r="BQ49" s="106"/>
      <c r="BR49" s="106"/>
      <c r="BS49" s="106"/>
      <c r="BT49" s="106"/>
      <c r="BU49" s="306"/>
      <c r="BV49" s="106"/>
      <c r="BW49" s="106"/>
      <c r="BX49" s="106"/>
      <c r="BY49" s="244"/>
      <c r="BZ49" s="244"/>
      <c r="CA49" s="244"/>
      <c r="CB49" s="106"/>
      <c r="CC49" s="106"/>
      <c r="CD49" s="106"/>
      <c r="CE49" s="106"/>
      <c r="CF49" s="106"/>
      <c r="CG49" s="106"/>
      <c r="CH49" s="106"/>
      <c r="CI49" s="106"/>
      <c r="CJ49" s="106"/>
      <c r="CK49" s="106"/>
      <c r="CL49" s="106"/>
      <c r="CM49" s="106"/>
      <c r="CN49" s="106"/>
      <c r="CO49" s="106"/>
      <c r="CP49" s="106"/>
      <c r="CQ49" s="106"/>
      <c r="CR49" s="106"/>
      <c r="CS49" s="106"/>
      <c r="CT49" s="106"/>
      <c r="CU49" s="106"/>
      <c r="CV49" s="106"/>
      <c r="CW49" s="106"/>
      <c r="CX49" s="106"/>
      <c r="CY49" s="106"/>
      <c r="CZ49" s="106"/>
      <c r="DA49" s="106"/>
      <c r="DB49" s="106"/>
      <c r="DC49" s="106"/>
      <c r="DD49" s="106"/>
      <c r="DE49" s="106"/>
      <c r="DF49" s="106"/>
      <c r="DG49" s="106"/>
      <c r="DH49" s="106"/>
      <c r="DI49" s="106"/>
      <c r="DJ49" s="106"/>
      <c r="DK49" s="106"/>
      <c r="DL49" s="106"/>
      <c r="DM49" s="106"/>
      <c r="DN49" s="106"/>
      <c r="DO49" s="106"/>
      <c r="DP49" s="106"/>
      <c r="DQ49" s="106"/>
      <c r="DR49" s="106"/>
      <c r="DS49" s="106"/>
      <c r="DT49" s="106"/>
      <c r="DU49" s="106"/>
      <c r="DV49" s="106"/>
      <c r="DW49" s="106"/>
      <c r="DX49" s="106"/>
      <c r="DY49" s="106"/>
      <c r="DZ49" s="106"/>
      <c r="EA49" s="106"/>
      <c r="EB49" s="106"/>
      <c r="EC49" s="106"/>
      <c r="ED49" s="106"/>
      <c r="EE49" s="106"/>
      <c r="EF49" s="106"/>
      <c r="EG49" s="106"/>
      <c r="EH49" s="106"/>
      <c r="EI49" s="106"/>
      <c r="EJ49" s="106"/>
      <c r="EK49" s="106"/>
      <c r="EL49" s="106"/>
      <c r="EM49" s="106"/>
      <c r="EN49" s="106"/>
      <c r="EO49" s="106"/>
      <c r="EP49" s="106"/>
      <c r="EQ49" s="106"/>
      <c r="ER49" s="106"/>
      <c r="ES49" s="106"/>
      <c r="ET49" s="244"/>
      <c r="EU49" s="244"/>
      <c r="EV49" s="244"/>
      <c r="EW49" s="244"/>
      <c r="EX49" s="244"/>
      <c r="EY49" s="244"/>
      <c r="EZ49" s="244"/>
      <c r="FA49" s="244"/>
      <c r="FB49" s="244"/>
      <c r="FC49" s="244"/>
      <c r="FD49" s="244"/>
      <c r="FE49" s="244"/>
      <c r="FF49" s="244"/>
      <c r="FG49" s="244"/>
      <c r="FH49" s="244"/>
      <c r="FI49" s="244"/>
      <c r="FJ49" s="244"/>
      <c r="FK49" s="244"/>
      <c r="FL49" s="244"/>
      <c r="FM49" s="244"/>
      <c r="FN49" s="244"/>
      <c r="FO49" s="244"/>
      <c r="FP49" s="244"/>
      <c r="FQ49" s="244"/>
      <c r="FR49" s="244"/>
      <c r="FS49" s="244"/>
      <c r="FT49" s="244"/>
      <c r="FU49" s="244"/>
      <c r="FV49" s="244"/>
      <c r="FW49" s="244"/>
      <c r="FX49" s="244"/>
      <c r="FY49" s="244"/>
      <c r="FZ49" s="244"/>
      <c r="GA49" s="244"/>
      <c r="GB49" s="244"/>
      <c r="GC49" s="244"/>
      <c r="GD49" s="244"/>
      <c r="GE49" s="244"/>
      <c r="GF49" s="244"/>
      <c r="GG49" s="244"/>
      <c r="GH49" s="244"/>
      <c r="GI49" s="244"/>
      <c r="GJ49" s="244"/>
      <c r="GK49" s="244"/>
      <c r="GL49" s="244"/>
      <c r="GM49" s="244"/>
      <c r="GN49" s="244"/>
      <c r="GO49" s="244"/>
      <c r="GP49" s="244"/>
      <c r="GQ49" s="244"/>
      <c r="GR49" s="244"/>
      <c r="GS49" s="244"/>
      <c r="GT49" s="244"/>
      <c r="GU49" s="244"/>
      <c r="GV49" s="244"/>
      <c r="GW49" s="244"/>
      <c r="GX49" s="244"/>
      <c r="GY49" s="244"/>
      <c r="GZ49" s="244"/>
      <c r="HA49" s="244"/>
      <c r="HB49" s="244"/>
      <c r="HC49" s="244"/>
      <c r="HD49" s="244"/>
      <c r="HE49" s="244"/>
    </row>
    <row r="50" spans="2:213" ht="26.25" customHeight="1">
      <c r="B50" s="104"/>
      <c r="C50" s="104"/>
      <c r="D50" s="104"/>
      <c r="E50" s="104"/>
      <c r="F50" s="104"/>
      <c r="G50" s="104"/>
      <c r="H50" s="104"/>
      <c r="I50" s="104"/>
      <c r="J50" s="104"/>
      <c r="K50" s="104"/>
      <c r="L50" s="104"/>
      <c r="M50" s="104"/>
      <c r="N50" s="104"/>
      <c r="O50" s="104"/>
      <c r="P50" s="104"/>
      <c r="Q50" s="104"/>
      <c r="R50" s="128"/>
      <c r="S50" s="360"/>
      <c r="T50" s="361" t="s">
        <v>171</v>
      </c>
      <c r="U50" s="98"/>
      <c r="V50" s="244"/>
      <c r="W50" s="128"/>
      <c r="X50" s="244"/>
      <c r="Y50" s="244"/>
      <c r="Z50" s="244"/>
      <c r="AA50" s="244"/>
      <c r="AB50" s="244"/>
      <c r="AC50" s="244"/>
      <c r="AD50" s="244"/>
      <c r="AE50" s="244"/>
      <c r="AF50" s="244"/>
      <c r="AG50" s="244"/>
      <c r="AH50" s="106"/>
      <c r="AI50" s="106"/>
      <c r="AJ50" s="106"/>
      <c r="AK50" s="106"/>
      <c r="AL50" s="106"/>
      <c r="AM50" s="106"/>
      <c r="AN50" s="106"/>
      <c r="AO50" s="244"/>
      <c r="AP50" s="244"/>
      <c r="AQ50" s="244"/>
      <c r="AR50" s="244"/>
      <c r="AS50" s="244"/>
      <c r="AT50" s="244"/>
      <c r="AU50" s="244"/>
      <c r="AV50" s="244"/>
      <c r="AW50" s="244"/>
      <c r="AX50" s="244"/>
      <c r="AY50" s="244"/>
      <c r="AZ50" s="244"/>
      <c r="BA50" s="244"/>
      <c r="BB50" s="244"/>
      <c r="BC50" s="244"/>
      <c r="BD50" s="244"/>
      <c r="BE50" s="244"/>
      <c r="BF50" s="244"/>
      <c r="BG50" s="244"/>
      <c r="BH50" s="106"/>
      <c r="BI50" s="106"/>
      <c r="BJ50" s="106"/>
      <c r="BK50" s="106"/>
      <c r="BL50" s="106"/>
      <c r="BM50" s="106"/>
      <c r="BN50" s="106"/>
      <c r="BO50" s="106"/>
      <c r="BP50" s="106"/>
      <c r="BQ50" s="106"/>
      <c r="BR50" s="106"/>
      <c r="BS50" s="106"/>
      <c r="BT50" s="106"/>
      <c r="BU50" s="306"/>
      <c r="BV50" s="106"/>
      <c r="BW50" s="106"/>
      <c r="BX50" s="106"/>
      <c r="BY50" s="244"/>
      <c r="BZ50" s="244"/>
      <c r="CA50" s="244"/>
      <c r="CB50" s="106"/>
      <c r="CC50" s="106"/>
      <c r="CD50" s="106"/>
      <c r="CE50" s="106"/>
      <c r="CF50" s="106"/>
      <c r="CG50" s="106"/>
      <c r="CH50" s="106"/>
      <c r="CI50" s="106"/>
      <c r="CJ50" s="106"/>
      <c r="CK50" s="106"/>
      <c r="CL50" s="106"/>
      <c r="CM50" s="106"/>
      <c r="CN50" s="106"/>
      <c r="CO50" s="106"/>
      <c r="CP50" s="106"/>
      <c r="CQ50" s="106"/>
      <c r="CR50" s="106"/>
      <c r="CS50" s="106"/>
      <c r="CT50" s="106"/>
      <c r="CU50" s="106"/>
      <c r="CV50" s="106"/>
      <c r="CW50" s="106"/>
      <c r="CX50" s="106"/>
      <c r="CY50" s="106"/>
      <c r="CZ50" s="106"/>
      <c r="DA50" s="106"/>
      <c r="DB50" s="106"/>
      <c r="DC50" s="106"/>
      <c r="DD50" s="106"/>
      <c r="DE50" s="106"/>
      <c r="DF50" s="106"/>
      <c r="DG50" s="106"/>
      <c r="DH50" s="106"/>
      <c r="DI50" s="106"/>
      <c r="DJ50" s="106"/>
      <c r="DK50" s="106"/>
      <c r="DL50" s="106"/>
      <c r="DM50" s="106"/>
      <c r="DN50" s="106"/>
      <c r="DO50" s="106"/>
      <c r="DP50" s="106"/>
      <c r="DQ50" s="106"/>
      <c r="DR50" s="106"/>
      <c r="DS50" s="106"/>
      <c r="DT50" s="106"/>
      <c r="DU50" s="106"/>
      <c r="DV50" s="106"/>
      <c r="DW50" s="106"/>
      <c r="DX50" s="106"/>
      <c r="DY50" s="106"/>
      <c r="DZ50" s="106"/>
      <c r="EA50" s="106"/>
      <c r="EB50" s="106"/>
      <c r="EC50" s="106"/>
      <c r="ED50" s="106"/>
      <c r="EE50" s="106"/>
      <c r="EF50" s="106"/>
      <c r="EG50" s="106"/>
      <c r="EH50" s="106"/>
      <c r="EI50" s="106"/>
      <c r="EJ50" s="106"/>
      <c r="EK50" s="106"/>
      <c r="EL50" s="106"/>
      <c r="EM50" s="106"/>
      <c r="EN50" s="106"/>
      <c r="EO50" s="106"/>
      <c r="EP50" s="106"/>
      <c r="EQ50" s="106"/>
      <c r="ER50" s="106"/>
      <c r="ES50" s="106"/>
      <c r="ET50" s="244"/>
      <c r="EU50" s="244"/>
      <c r="EV50" s="244"/>
      <c r="EW50" s="244"/>
      <c r="EX50" s="244"/>
      <c r="EY50" s="244"/>
      <c r="EZ50" s="244"/>
      <c r="FA50" s="244"/>
      <c r="FB50" s="244"/>
      <c r="FC50" s="244"/>
      <c r="FD50" s="244"/>
      <c r="FE50" s="244"/>
      <c r="FF50" s="244"/>
      <c r="FG50" s="244"/>
      <c r="FH50" s="244"/>
      <c r="FI50" s="244"/>
      <c r="FJ50" s="244"/>
      <c r="FK50" s="244"/>
      <c r="FL50" s="244"/>
      <c r="FM50" s="244"/>
      <c r="FN50" s="244"/>
      <c r="FO50" s="244"/>
      <c r="FP50" s="244"/>
      <c r="FQ50" s="244"/>
      <c r="FR50" s="244"/>
      <c r="FS50" s="244"/>
      <c r="FT50" s="244"/>
      <c r="FU50" s="244"/>
      <c r="FV50" s="244"/>
      <c r="FW50" s="244"/>
      <c r="FX50" s="244"/>
      <c r="FY50" s="244"/>
      <c r="FZ50" s="244"/>
      <c r="GA50" s="244"/>
      <c r="GB50" s="244"/>
      <c r="GC50" s="244"/>
      <c r="GD50" s="244"/>
      <c r="GE50" s="244"/>
      <c r="GF50" s="244"/>
      <c r="GG50" s="244"/>
      <c r="GH50" s="244"/>
      <c r="GI50" s="244"/>
      <c r="GJ50" s="244"/>
      <c r="GK50" s="244"/>
      <c r="GL50" s="244"/>
      <c r="GM50" s="244"/>
      <c r="GN50" s="244"/>
      <c r="GO50" s="244"/>
      <c r="GP50" s="244"/>
      <c r="GQ50" s="244"/>
      <c r="GR50" s="244"/>
      <c r="GS50" s="244"/>
      <c r="GT50" s="244"/>
      <c r="GU50" s="244"/>
      <c r="GV50" s="244"/>
      <c r="GW50" s="244"/>
      <c r="GX50" s="244"/>
      <c r="GY50" s="244"/>
      <c r="GZ50" s="244"/>
      <c r="HA50" s="244"/>
      <c r="HB50" s="244"/>
      <c r="HC50" s="244"/>
      <c r="HD50" s="244"/>
      <c r="HE50" s="244"/>
    </row>
    <row r="51" spans="2:213" ht="9.6" customHeight="1">
      <c r="B51" s="104"/>
      <c r="C51" s="104"/>
      <c r="D51" s="104"/>
      <c r="E51" s="104"/>
      <c r="F51" s="104"/>
      <c r="G51" s="104"/>
      <c r="H51" s="104"/>
      <c r="I51" s="104"/>
      <c r="J51" s="104"/>
      <c r="K51" s="104"/>
      <c r="L51" s="104"/>
      <c r="M51" s="104"/>
      <c r="N51" s="104"/>
      <c r="O51" s="104"/>
      <c r="P51" s="104"/>
      <c r="Q51" s="104"/>
      <c r="R51" s="128"/>
      <c r="S51" s="103"/>
      <c r="T51" s="363"/>
      <c r="U51" s="98"/>
      <c r="V51" s="244"/>
      <c r="W51" s="128"/>
      <c r="X51" s="244"/>
      <c r="Y51" s="244"/>
      <c r="Z51" s="244"/>
      <c r="AA51" s="244"/>
      <c r="AB51" s="244"/>
      <c r="AC51" s="244"/>
      <c r="AD51" s="244"/>
      <c r="AE51" s="244"/>
      <c r="AF51" s="244"/>
      <c r="AG51" s="244"/>
      <c r="AH51" s="106"/>
      <c r="AI51" s="106"/>
      <c r="AJ51" s="106"/>
      <c r="AK51" s="106"/>
      <c r="AL51" s="106"/>
      <c r="AM51" s="106"/>
      <c r="AN51" s="106"/>
      <c r="AO51" s="244"/>
      <c r="AP51" s="244"/>
      <c r="AQ51" s="244"/>
      <c r="AR51" s="244"/>
      <c r="AS51" s="244"/>
      <c r="AT51" s="244"/>
      <c r="AU51" s="244"/>
      <c r="AV51" s="244"/>
      <c r="AW51" s="244"/>
      <c r="AX51" s="244"/>
      <c r="AY51" s="244"/>
      <c r="AZ51" s="244"/>
      <c r="BA51" s="244"/>
      <c r="BB51" s="244"/>
      <c r="BC51" s="244"/>
      <c r="BD51" s="244"/>
      <c r="BE51" s="244"/>
      <c r="BF51" s="244"/>
      <c r="BG51" s="244"/>
      <c r="BH51" s="106"/>
      <c r="BI51" s="106"/>
      <c r="BJ51" s="106"/>
      <c r="BK51" s="106"/>
      <c r="BL51" s="106"/>
      <c r="BM51" s="106"/>
      <c r="BN51" s="106"/>
      <c r="BO51" s="106"/>
      <c r="BP51" s="106"/>
      <c r="BQ51" s="106"/>
      <c r="BR51" s="106"/>
      <c r="BS51" s="106"/>
      <c r="BT51" s="106"/>
      <c r="BU51" s="306"/>
      <c r="BV51" s="106"/>
      <c r="BW51" s="106"/>
      <c r="BX51" s="106"/>
      <c r="BY51" s="244"/>
      <c r="BZ51" s="244"/>
      <c r="CA51" s="244"/>
      <c r="CB51" s="106"/>
      <c r="CC51" s="106"/>
      <c r="CD51" s="106"/>
      <c r="CE51" s="106"/>
      <c r="CF51" s="106"/>
      <c r="CG51" s="106"/>
      <c r="CH51" s="106"/>
      <c r="CI51" s="106"/>
      <c r="CJ51" s="106"/>
      <c r="CK51" s="106"/>
      <c r="CL51" s="106"/>
      <c r="CM51" s="106"/>
      <c r="CN51" s="106"/>
      <c r="CO51" s="106"/>
      <c r="CP51" s="106"/>
      <c r="CQ51" s="106"/>
      <c r="CR51" s="106"/>
      <c r="CS51" s="106"/>
      <c r="CT51" s="106"/>
      <c r="CU51" s="106"/>
      <c r="CV51" s="106"/>
      <c r="CW51" s="106"/>
      <c r="CX51" s="106"/>
      <c r="CY51" s="106"/>
      <c r="CZ51" s="106"/>
      <c r="DA51" s="106"/>
      <c r="DB51" s="106"/>
      <c r="DC51" s="106"/>
      <c r="DD51" s="106"/>
      <c r="DE51" s="106"/>
      <c r="DF51" s="106"/>
      <c r="DG51" s="106"/>
      <c r="DH51" s="106"/>
      <c r="DI51" s="106"/>
      <c r="DJ51" s="106"/>
      <c r="DK51" s="106"/>
      <c r="DL51" s="106"/>
      <c r="DM51" s="106"/>
      <c r="DN51" s="106"/>
      <c r="DO51" s="106"/>
      <c r="DP51" s="106"/>
      <c r="DQ51" s="106"/>
      <c r="DR51" s="106"/>
      <c r="DS51" s="106"/>
      <c r="DT51" s="106"/>
      <c r="DU51" s="106"/>
      <c r="DV51" s="106"/>
      <c r="DW51" s="106"/>
      <c r="DX51" s="106"/>
      <c r="DY51" s="106"/>
      <c r="DZ51" s="106"/>
      <c r="EA51" s="106"/>
      <c r="EB51" s="106"/>
      <c r="EC51" s="106"/>
      <c r="ED51" s="106"/>
      <c r="EE51" s="106"/>
      <c r="EF51" s="106"/>
      <c r="EG51" s="106"/>
      <c r="EH51" s="106"/>
      <c r="EI51" s="106"/>
      <c r="EJ51" s="106"/>
      <c r="EK51" s="106"/>
      <c r="EL51" s="106"/>
      <c r="EM51" s="106"/>
      <c r="EN51" s="106"/>
      <c r="EO51" s="106"/>
      <c r="EP51" s="106"/>
      <c r="EQ51" s="106"/>
      <c r="ER51" s="106"/>
      <c r="ES51" s="106"/>
      <c r="ET51" s="244"/>
      <c r="EU51" s="244"/>
      <c r="EV51" s="244"/>
      <c r="EW51" s="244"/>
      <c r="EX51" s="244"/>
      <c r="EY51" s="244"/>
      <c r="EZ51" s="244"/>
      <c r="FA51" s="244"/>
      <c r="FB51" s="244"/>
      <c r="FC51" s="244"/>
      <c r="FD51" s="244"/>
      <c r="FE51" s="244"/>
      <c r="FF51" s="244"/>
      <c r="FG51" s="244"/>
      <c r="FH51" s="244"/>
      <c r="FI51" s="244"/>
      <c r="FJ51" s="244"/>
      <c r="FK51" s="244"/>
      <c r="FL51" s="244"/>
      <c r="FM51" s="244"/>
      <c r="FN51" s="244"/>
      <c r="FO51" s="244"/>
      <c r="FP51" s="244"/>
      <c r="FQ51" s="244"/>
      <c r="FR51" s="244"/>
      <c r="FS51" s="244"/>
      <c r="FT51" s="244"/>
      <c r="FU51" s="244"/>
      <c r="FV51" s="244"/>
      <c r="FW51" s="244"/>
      <c r="FX51" s="244"/>
      <c r="FY51" s="244"/>
      <c r="FZ51" s="244"/>
      <c r="GA51" s="244"/>
      <c r="GB51" s="244"/>
      <c r="GC51" s="244"/>
      <c r="GD51" s="244"/>
      <c r="GE51" s="244"/>
      <c r="GF51" s="244"/>
      <c r="GG51" s="244"/>
      <c r="GH51" s="244"/>
      <c r="GI51" s="244"/>
      <c r="GJ51" s="244"/>
      <c r="GK51" s="244"/>
      <c r="GL51" s="244"/>
      <c r="GM51" s="244"/>
      <c r="GN51" s="244"/>
      <c r="GO51" s="244"/>
      <c r="GP51" s="244"/>
      <c r="GQ51" s="244"/>
      <c r="GR51" s="244"/>
      <c r="GS51" s="244"/>
      <c r="GT51" s="244"/>
      <c r="GU51" s="244"/>
      <c r="GV51" s="244"/>
      <c r="GW51" s="244"/>
      <c r="GX51" s="244"/>
      <c r="GY51" s="244"/>
      <c r="GZ51" s="244"/>
      <c r="HA51" s="244"/>
      <c r="HB51" s="244"/>
      <c r="HC51" s="244"/>
      <c r="HD51" s="244"/>
      <c r="HE51" s="244"/>
    </row>
    <row r="52" spans="2:213" ht="25.5" customHeight="1">
      <c r="B52" s="104"/>
      <c r="C52" s="104"/>
      <c r="D52" s="104"/>
      <c r="E52" s="104"/>
      <c r="F52" s="104"/>
      <c r="G52" s="104"/>
      <c r="H52" s="104"/>
      <c r="I52" s="104"/>
      <c r="J52" s="104"/>
      <c r="K52" s="104"/>
      <c r="L52" s="104"/>
      <c r="M52" s="104"/>
      <c r="N52" s="104"/>
      <c r="O52" s="104"/>
      <c r="P52" s="104"/>
      <c r="Q52" s="104"/>
      <c r="R52" s="128"/>
      <c r="S52" s="360"/>
      <c r="T52" s="361" t="s">
        <v>11</v>
      </c>
      <c r="U52" s="98"/>
      <c r="V52" s="244"/>
      <c r="W52" s="128"/>
      <c r="X52" s="244"/>
      <c r="Y52" s="244"/>
      <c r="Z52" s="244"/>
      <c r="AA52" s="244"/>
      <c r="AB52" s="244"/>
      <c r="AC52" s="244"/>
      <c r="AD52" s="244"/>
      <c r="AE52" s="244"/>
      <c r="AF52" s="244"/>
      <c r="AG52" s="244"/>
      <c r="AH52" s="106"/>
      <c r="AI52" s="106"/>
      <c r="AJ52" s="106"/>
      <c r="AK52" s="106"/>
      <c r="AL52" s="106"/>
      <c r="AM52" s="106"/>
      <c r="AN52" s="106"/>
      <c r="AO52" s="244"/>
      <c r="AP52" s="244"/>
      <c r="AQ52" s="244"/>
      <c r="AR52" s="244"/>
      <c r="AS52" s="244"/>
      <c r="AT52" s="244"/>
      <c r="AU52" s="244"/>
      <c r="AV52" s="244"/>
      <c r="AW52" s="244"/>
      <c r="AX52" s="244"/>
      <c r="AY52" s="244"/>
      <c r="AZ52" s="244"/>
      <c r="BA52" s="244"/>
      <c r="BB52" s="244"/>
      <c r="BC52" s="244"/>
      <c r="BD52" s="244"/>
      <c r="BE52" s="244"/>
      <c r="BF52" s="244"/>
      <c r="BG52" s="244"/>
      <c r="BH52" s="106"/>
      <c r="BI52" s="106"/>
      <c r="BJ52" s="106"/>
      <c r="BK52" s="106"/>
      <c r="BL52" s="106"/>
      <c r="BM52" s="106"/>
      <c r="BN52" s="106"/>
      <c r="BO52" s="106"/>
      <c r="BP52" s="106"/>
      <c r="BQ52" s="106"/>
      <c r="BR52" s="106"/>
      <c r="BS52" s="106"/>
      <c r="BT52" s="106"/>
      <c r="BU52" s="306"/>
      <c r="BV52" s="106"/>
      <c r="BW52" s="106"/>
      <c r="BX52" s="106"/>
      <c r="BY52" s="244"/>
      <c r="BZ52" s="244"/>
      <c r="CA52" s="244"/>
      <c r="CB52" s="106"/>
      <c r="CC52" s="106"/>
      <c r="CD52" s="106"/>
      <c r="CE52" s="106"/>
      <c r="CF52" s="106"/>
      <c r="CG52" s="106"/>
      <c r="CH52" s="106"/>
      <c r="CI52" s="106"/>
      <c r="CJ52" s="106"/>
      <c r="CK52" s="106"/>
      <c r="CL52" s="106"/>
      <c r="CM52" s="106"/>
      <c r="CN52" s="106"/>
      <c r="CO52" s="106"/>
      <c r="CP52" s="106"/>
      <c r="CQ52" s="106"/>
      <c r="CR52" s="106"/>
      <c r="CS52" s="106"/>
      <c r="CT52" s="106"/>
      <c r="CU52" s="106"/>
      <c r="CV52" s="106"/>
      <c r="CW52" s="106"/>
      <c r="CX52" s="106"/>
      <c r="CY52" s="106"/>
      <c r="CZ52" s="106"/>
      <c r="DA52" s="106"/>
      <c r="DB52" s="106"/>
      <c r="DC52" s="106"/>
      <c r="DD52" s="106"/>
      <c r="DE52" s="106"/>
      <c r="DF52" s="106"/>
      <c r="DG52" s="106"/>
      <c r="DH52" s="106"/>
      <c r="DI52" s="106"/>
      <c r="DJ52" s="106"/>
      <c r="DK52" s="106"/>
      <c r="DL52" s="106"/>
      <c r="DM52" s="106"/>
      <c r="DN52" s="106"/>
      <c r="DO52" s="106"/>
      <c r="DP52" s="106"/>
      <c r="DQ52" s="106"/>
      <c r="DR52" s="106"/>
      <c r="DS52" s="106"/>
      <c r="DT52" s="106"/>
      <c r="DU52" s="106"/>
      <c r="DV52" s="106"/>
      <c r="DW52" s="106"/>
      <c r="DX52" s="106"/>
      <c r="DY52" s="106"/>
      <c r="DZ52" s="106"/>
      <c r="EA52" s="106"/>
      <c r="EB52" s="106"/>
      <c r="EC52" s="106"/>
      <c r="ED52" s="106"/>
      <c r="EE52" s="106"/>
      <c r="EF52" s="106"/>
      <c r="EG52" s="106"/>
      <c r="EH52" s="106"/>
      <c r="EI52" s="106"/>
      <c r="EJ52" s="106"/>
      <c r="EK52" s="106"/>
      <c r="EL52" s="106"/>
      <c r="EM52" s="106"/>
      <c r="EN52" s="106"/>
      <c r="EO52" s="106"/>
      <c r="EP52" s="106"/>
      <c r="EQ52" s="106"/>
      <c r="ER52" s="106"/>
      <c r="ES52" s="106"/>
      <c r="ET52" s="244"/>
      <c r="EU52" s="244"/>
      <c r="EV52" s="244"/>
      <c r="EW52" s="244"/>
      <c r="EX52" s="244"/>
      <c r="EY52" s="244"/>
      <c r="EZ52" s="244"/>
      <c r="FA52" s="244"/>
      <c r="FB52" s="244"/>
      <c r="FC52" s="244"/>
      <c r="FD52" s="244"/>
      <c r="FE52" s="244"/>
      <c r="FF52" s="244"/>
      <c r="FG52" s="244"/>
      <c r="FH52" s="244"/>
      <c r="FI52" s="244"/>
      <c r="FJ52" s="244"/>
      <c r="FK52" s="244"/>
      <c r="FL52" s="244"/>
      <c r="FM52" s="244"/>
      <c r="FN52" s="244"/>
      <c r="FO52" s="244"/>
      <c r="FP52" s="244"/>
      <c r="FQ52" s="244"/>
      <c r="FR52" s="244"/>
      <c r="FS52" s="244"/>
      <c r="FT52" s="244"/>
      <c r="FU52" s="244"/>
      <c r="FV52" s="244"/>
      <c r="FW52" s="244"/>
      <c r="FX52" s="244"/>
      <c r="FY52" s="244"/>
      <c r="FZ52" s="244"/>
      <c r="GA52" s="244"/>
      <c r="GB52" s="244"/>
      <c r="GC52" s="244"/>
      <c r="GD52" s="244"/>
      <c r="GE52" s="244"/>
      <c r="GF52" s="244"/>
      <c r="GG52" s="244"/>
      <c r="GH52" s="244"/>
      <c r="GI52" s="244"/>
      <c r="GJ52" s="244"/>
      <c r="GK52" s="244"/>
      <c r="GL52" s="244"/>
      <c r="GM52" s="244"/>
      <c r="GN52" s="244"/>
      <c r="GO52" s="244"/>
      <c r="GP52" s="244"/>
      <c r="GQ52" s="244"/>
      <c r="GR52" s="244"/>
      <c r="GS52" s="244"/>
      <c r="GT52" s="244"/>
      <c r="GU52" s="244"/>
      <c r="GV52" s="244"/>
      <c r="GW52" s="244"/>
      <c r="GX52" s="244"/>
      <c r="GY52" s="244"/>
      <c r="GZ52" s="244"/>
      <c r="HA52" s="244"/>
      <c r="HB52" s="244"/>
      <c r="HC52" s="244"/>
      <c r="HD52" s="244"/>
      <c r="HE52" s="244"/>
    </row>
    <row r="53" spans="2:213" ht="9.6" customHeight="1">
      <c r="B53" s="104"/>
      <c r="C53" s="104"/>
      <c r="D53" s="104"/>
      <c r="E53" s="104"/>
      <c r="F53" s="104"/>
      <c r="G53" s="104"/>
      <c r="H53" s="104"/>
      <c r="I53" s="104"/>
      <c r="J53" s="104"/>
      <c r="K53" s="104"/>
      <c r="L53" s="104"/>
      <c r="M53" s="104"/>
      <c r="N53" s="104"/>
      <c r="O53" s="104"/>
      <c r="P53" s="104"/>
      <c r="Q53" s="104"/>
      <c r="R53" s="128"/>
      <c r="S53" s="103"/>
      <c r="T53" s="363"/>
      <c r="U53" s="98"/>
      <c r="V53" s="244"/>
      <c r="W53" s="128"/>
      <c r="X53" s="244"/>
      <c r="Y53" s="244"/>
      <c r="Z53" s="244"/>
      <c r="AA53" s="244"/>
      <c r="AB53" s="244"/>
      <c r="AC53" s="244"/>
      <c r="AD53" s="244"/>
      <c r="AE53" s="244"/>
      <c r="AF53" s="244"/>
      <c r="AG53" s="244"/>
      <c r="AH53" s="106"/>
      <c r="AI53" s="106"/>
      <c r="AJ53" s="106"/>
      <c r="AK53" s="106"/>
      <c r="AL53" s="106"/>
      <c r="AM53" s="106"/>
      <c r="AN53" s="106"/>
      <c r="AO53" s="244"/>
      <c r="AP53" s="244"/>
      <c r="AQ53" s="244"/>
      <c r="AR53" s="244"/>
      <c r="AS53" s="244"/>
      <c r="AT53" s="244"/>
      <c r="AU53" s="244"/>
      <c r="AV53" s="244"/>
      <c r="AW53" s="244"/>
      <c r="AX53" s="244"/>
      <c r="AY53" s="244"/>
      <c r="AZ53" s="244"/>
      <c r="BA53" s="244"/>
      <c r="BB53" s="244"/>
      <c r="BC53" s="244"/>
      <c r="BD53" s="244"/>
      <c r="BE53" s="244"/>
      <c r="BF53" s="244"/>
      <c r="BG53" s="244"/>
      <c r="BH53" s="106"/>
      <c r="BI53" s="106"/>
      <c r="BJ53" s="106"/>
      <c r="BK53" s="106"/>
      <c r="BL53" s="106"/>
      <c r="BM53" s="106"/>
      <c r="BN53" s="106"/>
      <c r="BO53" s="106"/>
      <c r="BP53" s="106"/>
      <c r="BQ53" s="106"/>
      <c r="BR53" s="106"/>
      <c r="BS53" s="106"/>
      <c r="BT53" s="106"/>
      <c r="BU53" s="306"/>
      <c r="BV53" s="106"/>
      <c r="BW53" s="106"/>
      <c r="BX53" s="106"/>
      <c r="BY53" s="244"/>
      <c r="BZ53" s="244"/>
      <c r="CA53" s="244"/>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6"/>
      <c r="DT53" s="106"/>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244"/>
      <c r="EU53" s="244"/>
      <c r="EV53" s="244"/>
      <c r="EW53" s="244"/>
      <c r="EX53" s="244"/>
      <c r="EY53" s="244"/>
      <c r="EZ53" s="244"/>
      <c r="FA53" s="244"/>
      <c r="FB53" s="244"/>
      <c r="FC53" s="244"/>
      <c r="FD53" s="244"/>
      <c r="FE53" s="244"/>
      <c r="FF53" s="244"/>
      <c r="FG53" s="244"/>
      <c r="FH53" s="244"/>
      <c r="FI53" s="244"/>
      <c r="FJ53" s="244"/>
      <c r="FK53" s="244"/>
      <c r="FL53" s="244"/>
      <c r="FM53" s="244"/>
      <c r="FN53" s="244"/>
      <c r="FO53" s="244"/>
      <c r="FP53" s="244"/>
      <c r="FQ53" s="244"/>
      <c r="FR53" s="244"/>
      <c r="FS53" s="244"/>
      <c r="FT53" s="244"/>
      <c r="FU53" s="244"/>
      <c r="FV53" s="244"/>
      <c r="FW53" s="244"/>
      <c r="FX53" s="244"/>
      <c r="FY53" s="244"/>
      <c r="FZ53" s="244"/>
      <c r="GA53" s="244"/>
      <c r="GB53" s="244"/>
      <c r="GC53" s="244"/>
      <c r="GD53" s="244"/>
      <c r="GE53" s="244"/>
      <c r="GF53" s="244"/>
      <c r="GG53" s="244"/>
      <c r="GH53" s="244"/>
      <c r="GI53" s="244"/>
      <c r="GJ53" s="244"/>
      <c r="GK53" s="244"/>
      <c r="GL53" s="244"/>
      <c r="GM53" s="244"/>
      <c r="GN53" s="244"/>
      <c r="GO53" s="244"/>
      <c r="GP53" s="244"/>
      <c r="GQ53" s="244"/>
      <c r="GR53" s="244"/>
      <c r="GS53" s="244"/>
      <c r="GT53" s="244"/>
      <c r="GU53" s="244"/>
      <c r="GV53" s="244"/>
      <c r="GW53" s="244"/>
      <c r="GX53" s="244"/>
      <c r="GY53" s="244"/>
      <c r="GZ53" s="244"/>
      <c r="HA53" s="244"/>
      <c r="HB53" s="244"/>
      <c r="HC53" s="244"/>
      <c r="HD53" s="244"/>
      <c r="HE53" s="244"/>
    </row>
    <row r="54" spans="2:213" ht="27" customHeight="1">
      <c r="B54" s="104"/>
      <c r="C54" s="104"/>
      <c r="D54" s="104"/>
      <c r="E54" s="104"/>
      <c r="F54" s="104"/>
      <c r="G54" s="104"/>
      <c r="H54" s="104"/>
      <c r="I54" s="104"/>
      <c r="J54" s="104"/>
      <c r="K54" s="104"/>
      <c r="L54" s="104"/>
      <c r="M54" s="104"/>
      <c r="N54" s="104"/>
      <c r="O54" s="104"/>
      <c r="P54" s="104"/>
      <c r="Q54" s="104"/>
      <c r="R54" s="128"/>
      <c r="S54" s="360"/>
      <c r="T54" s="361" t="s">
        <v>117</v>
      </c>
      <c r="U54" s="98"/>
      <c r="V54" s="244"/>
      <c r="W54" s="128"/>
      <c r="X54" s="244"/>
      <c r="Y54" s="244"/>
      <c r="Z54" s="244"/>
      <c r="AA54" s="244"/>
      <c r="AB54" s="244"/>
      <c r="AC54" s="244"/>
      <c r="AD54" s="244"/>
      <c r="AE54" s="244"/>
      <c r="AF54" s="244"/>
      <c r="AG54" s="244"/>
      <c r="AH54" s="106"/>
      <c r="AI54" s="106"/>
      <c r="AJ54" s="106"/>
      <c r="AK54" s="106"/>
      <c r="AL54" s="106"/>
      <c r="AM54" s="106"/>
      <c r="AN54" s="106"/>
      <c r="AO54" s="244"/>
      <c r="AP54" s="244"/>
      <c r="AQ54" s="244"/>
      <c r="AR54" s="244"/>
      <c r="AS54" s="244"/>
      <c r="AT54" s="244"/>
      <c r="AU54" s="244"/>
      <c r="AV54" s="244"/>
      <c r="AW54" s="244"/>
      <c r="AX54" s="244"/>
      <c r="AY54" s="244"/>
      <c r="AZ54" s="244"/>
      <c r="BA54" s="244"/>
      <c r="BB54" s="244"/>
      <c r="BC54" s="244"/>
      <c r="BD54" s="244"/>
      <c r="BE54" s="244"/>
      <c r="BF54" s="244"/>
      <c r="BG54" s="244"/>
      <c r="BH54" s="106"/>
      <c r="BI54" s="106"/>
      <c r="BJ54" s="106"/>
      <c r="BK54" s="106"/>
      <c r="BL54" s="106"/>
      <c r="BM54" s="106"/>
      <c r="BN54" s="106"/>
      <c r="BO54" s="106"/>
      <c r="BP54" s="106"/>
      <c r="BQ54" s="106"/>
      <c r="BR54" s="106"/>
      <c r="BS54" s="106"/>
      <c r="BT54" s="106"/>
      <c r="BU54" s="306"/>
      <c r="BV54" s="106"/>
      <c r="BW54" s="106"/>
      <c r="BX54" s="106"/>
      <c r="BY54" s="244"/>
      <c r="BZ54" s="244"/>
      <c r="CA54" s="244"/>
      <c r="CB54" s="106"/>
      <c r="CC54" s="106"/>
      <c r="CD54" s="106"/>
      <c r="CE54" s="106"/>
      <c r="CF54" s="106"/>
      <c r="CG54" s="106"/>
      <c r="CH54" s="106"/>
      <c r="CI54" s="106"/>
      <c r="CJ54" s="106"/>
      <c r="CK54" s="106"/>
      <c r="CL54" s="106"/>
      <c r="CM54" s="106"/>
      <c r="CN54" s="106"/>
      <c r="CO54" s="106"/>
      <c r="CP54" s="106"/>
      <c r="CQ54" s="106"/>
      <c r="CR54" s="106"/>
      <c r="CS54" s="106"/>
      <c r="CT54" s="106"/>
      <c r="CU54" s="106"/>
      <c r="CV54" s="106"/>
      <c r="CW54" s="106"/>
      <c r="CX54" s="106"/>
      <c r="CY54" s="106"/>
      <c r="CZ54" s="106"/>
      <c r="DA54" s="106"/>
      <c r="DB54" s="106"/>
      <c r="DC54" s="106"/>
      <c r="DD54" s="106"/>
      <c r="DE54" s="106"/>
      <c r="DF54" s="106"/>
      <c r="DG54" s="106"/>
      <c r="DH54" s="106"/>
      <c r="DI54" s="106"/>
      <c r="DJ54" s="106"/>
      <c r="DK54" s="106"/>
      <c r="DL54" s="106"/>
      <c r="DM54" s="106"/>
      <c r="DN54" s="106"/>
      <c r="DO54" s="106"/>
      <c r="DP54" s="106"/>
      <c r="DQ54" s="106"/>
      <c r="DR54" s="106"/>
      <c r="DS54" s="106"/>
      <c r="DT54" s="106"/>
      <c r="DU54" s="106"/>
      <c r="DV54" s="106"/>
      <c r="DW54" s="106"/>
      <c r="DX54" s="106"/>
      <c r="DY54" s="106"/>
      <c r="DZ54" s="106"/>
      <c r="EA54" s="106"/>
      <c r="EB54" s="106"/>
      <c r="EC54" s="106"/>
      <c r="ED54" s="106"/>
      <c r="EE54" s="106"/>
      <c r="EF54" s="106"/>
      <c r="EG54" s="106"/>
      <c r="EH54" s="106"/>
      <c r="EI54" s="106"/>
      <c r="EJ54" s="106"/>
      <c r="EK54" s="106"/>
      <c r="EL54" s="106"/>
      <c r="EM54" s="106"/>
      <c r="EN54" s="106"/>
      <c r="EO54" s="106"/>
      <c r="EP54" s="106"/>
      <c r="EQ54" s="106"/>
      <c r="ER54" s="106"/>
      <c r="ES54" s="106"/>
      <c r="ET54" s="244"/>
      <c r="EU54" s="244"/>
      <c r="EV54" s="244"/>
      <c r="EW54" s="244"/>
      <c r="EX54" s="244"/>
      <c r="EY54" s="244"/>
      <c r="EZ54" s="244"/>
      <c r="FA54" s="244"/>
      <c r="FB54" s="244"/>
      <c r="FC54" s="244"/>
      <c r="FD54" s="244"/>
      <c r="FE54" s="244"/>
      <c r="FF54" s="244"/>
      <c r="FG54" s="244"/>
      <c r="FH54" s="244"/>
      <c r="FI54" s="244"/>
      <c r="FJ54" s="244"/>
      <c r="FK54" s="244"/>
      <c r="FL54" s="244"/>
      <c r="FM54" s="244"/>
      <c r="FN54" s="244"/>
      <c r="FO54" s="244"/>
      <c r="FP54" s="244"/>
      <c r="FQ54" s="244"/>
      <c r="FR54" s="244"/>
      <c r="FS54" s="244"/>
      <c r="FT54" s="244"/>
      <c r="FU54" s="244"/>
      <c r="FV54" s="244"/>
      <c r="FW54" s="244"/>
      <c r="FX54" s="244"/>
      <c r="FY54" s="244"/>
      <c r="FZ54" s="244"/>
      <c r="GA54" s="244"/>
      <c r="GB54" s="244"/>
      <c r="GC54" s="244"/>
      <c r="GD54" s="244"/>
      <c r="GE54" s="244"/>
      <c r="GF54" s="244"/>
      <c r="GG54" s="244"/>
      <c r="GH54" s="244"/>
      <c r="GI54" s="244"/>
      <c r="GJ54" s="244"/>
      <c r="GK54" s="244"/>
      <c r="GL54" s="244"/>
      <c r="GM54" s="244"/>
      <c r="GN54" s="244"/>
      <c r="GO54" s="244"/>
      <c r="GP54" s="244"/>
      <c r="GQ54" s="244"/>
      <c r="GR54" s="244"/>
      <c r="GS54" s="244"/>
      <c r="GT54" s="244"/>
      <c r="GU54" s="244"/>
      <c r="GV54" s="244"/>
      <c r="GW54" s="244"/>
      <c r="GX54" s="244"/>
      <c r="GY54" s="244"/>
      <c r="GZ54" s="244"/>
      <c r="HA54" s="244"/>
      <c r="HB54" s="244"/>
      <c r="HC54" s="244"/>
      <c r="HD54" s="244"/>
      <c r="HE54" s="244"/>
    </row>
    <row r="55" spans="2:213" ht="7.35" customHeight="1">
      <c r="B55" s="104"/>
      <c r="C55" s="104"/>
      <c r="D55" s="104"/>
      <c r="E55" s="104"/>
      <c r="F55" s="104"/>
      <c r="G55" s="104"/>
      <c r="H55" s="104"/>
      <c r="I55" s="104"/>
      <c r="J55" s="104"/>
      <c r="K55" s="104"/>
      <c r="L55" s="104"/>
      <c r="M55" s="104"/>
      <c r="N55" s="104"/>
      <c r="O55" s="104"/>
      <c r="P55" s="104"/>
      <c r="Q55" s="104"/>
      <c r="R55" s="128"/>
      <c r="S55" s="103"/>
      <c r="T55" s="363"/>
      <c r="U55" s="98"/>
      <c r="V55" s="244"/>
      <c r="W55" s="128"/>
      <c r="X55" s="244"/>
      <c r="Y55" s="244"/>
      <c r="Z55" s="244"/>
      <c r="AA55" s="244"/>
      <c r="AB55" s="244"/>
      <c r="AC55" s="244"/>
      <c r="AD55" s="244"/>
      <c r="AE55" s="244"/>
      <c r="AF55" s="244"/>
      <c r="AG55" s="244"/>
      <c r="AH55" s="106"/>
      <c r="AI55" s="106"/>
      <c r="AJ55" s="106"/>
      <c r="AK55" s="106"/>
      <c r="AL55" s="106"/>
      <c r="AM55" s="106"/>
      <c r="AN55" s="106"/>
      <c r="AO55" s="244"/>
      <c r="AP55" s="244"/>
      <c r="AQ55" s="244"/>
      <c r="AR55" s="244"/>
      <c r="AS55" s="244"/>
      <c r="AT55" s="244"/>
      <c r="AU55" s="244"/>
      <c r="AV55" s="244"/>
      <c r="AW55" s="244"/>
      <c r="AX55" s="244"/>
      <c r="AY55" s="244"/>
      <c r="AZ55" s="244"/>
      <c r="BA55" s="244"/>
      <c r="BB55" s="244"/>
      <c r="BC55" s="244"/>
      <c r="BD55" s="244"/>
      <c r="BE55" s="244"/>
      <c r="BF55" s="244"/>
      <c r="BG55" s="244"/>
      <c r="BH55" s="106"/>
      <c r="BI55" s="106"/>
      <c r="BJ55" s="106"/>
      <c r="BK55" s="106"/>
      <c r="BL55" s="106"/>
      <c r="BM55" s="106"/>
      <c r="BN55" s="106"/>
      <c r="BO55" s="106"/>
      <c r="BP55" s="106"/>
      <c r="BQ55" s="106"/>
      <c r="BR55" s="106"/>
      <c r="BS55" s="106"/>
      <c r="BT55" s="106"/>
      <c r="BU55" s="306"/>
      <c r="BV55" s="106"/>
      <c r="BW55" s="106"/>
      <c r="BX55" s="106"/>
      <c r="BY55" s="244"/>
      <c r="BZ55" s="244"/>
      <c r="CA55" s="244"/>
      <c r="CB55" s="106"/>
      <c r="CC55" s="106"/>
      <c r="CD55" s="106"/>
      <c r="CE55" s="106"/>
      <c r="CF55" s="106"/>
      <c r="CG55" s="106"/>
      <c r="CH55" s="106"/>
      <c r="CI55" s="106"/>
      <c r="CJ55" s="106"/>
      <c r="CK55" s="106"/>
      <c r="CL55" s="106"/>
      <c r="CM55" s="106"/>
      <c r="CN55" s="106"/>
      <c r="CO55" s="106"/>
      <c r="CP55" s="106"/>
      <c r="CQ55" s="106"/>
      <c r="CR55" s="106"/>
      <c r="CS55" s="106"/>
      <c r="CT55" s="106"/>
      <c r="CU55" s="106"/>
      <c r="CV55" s="106"/>
      <c r="CW55" s="106"/>
      <c r="CX55" s="106"/>
      <c r="CY55" s="106"/>
      <c r="CZ55" s="106"/>
      <c r="DA55" s="106"/>
      <c r="DB55" s="106"/>
      <c r="DC55" s="106"/>
      <c r="DD55" s="106"/>
      <c r="DE55" s="106"/>
      <c r="DF55" s="106"/>
      <c r="DG55" s="106"/>
      <c r="DH55" s="106"/>
      <c r="DI55" s="106"/>
      <c r="DJ55" s="106"/>
      <c r="DK55" s="106"/>
      <c r="DL55" s="106"/>
      <c r="DM55" s="106"/>
      <c r="DN55" s="106"/>
      <c r="DO55" s="106"/>
      <c r="DP55" s="106"/>
      <c r="DQ55" s="106"/>
      <c r="DR55" s="106"/>
      <c r="DS55" s="106"/>
      <c r="DT55" s="106"/>
      <c r="DU55" s="106"/>
      <c r="DV55" s="106"/>
      <c r="DW55" s="106"/>
      <c r="DX55" s="106"/>
      <c r="DY55" s="106"/>
      <c r="DZ55" s="106"/>
      <c r="EA55" s="106"/>
      <c r="EB55" s="106"/>
      <c r="EC55" s="106"/>
      <c r="ED55" s="106"/>
      <c r="EE55" s="106"/>
      <c r="EF55" s="106"/>
      <c r="EG55" s="106"/>
      <c r="EH55" s="106"/>
      <c r="EI55" s="106"/>
      <c r="EJ55" s="106"/>
      <c r="EK55" s="106"/>
      <c r="EL55" s="106"/>
      <c r="EM55" s="106"/>
      <c r="EN55" s="106"/>
      <c r="EO55" s="106"/>
      <c r="EP55" s="106"/>
      <c r="EQ55" s="106"/>
      <c r="ER55" s="106"/>
      <c r="ES55" s="106"/>
      <c r="ET55" s="244"/>
      <c r="EU55" s="244"/>
      <c r="EV55" s="244"/>
      <c r="EW55" s="244"/>
      <c r="EX55" s="244"/>
      <c r="EY55" s="244"/>
      <c r="EZ55" s="244"/>
      <c r="FA55" s="244"/>
      <c r="FB55" s="244"/>
      <c r="FC55" s="244"/>
      <c r="FD55" s="244"/>
      <c r="FE55" s="244"/>
      <c r="FF55" s="244"/>
      <c r="FG55" s="244"/>
      <c r="FH55" s="244"/>
      <c r="FI55" s="244"/>
      <c r="FJ55" s="244"/>
      <c r="FK55" s="244"/>
      <c r="FL55" s="244"/>
      <c r="FM55" s="244"/>
      <c r="FN55" s="244"/>
      <c r="FO55" s="244"/>
      <c r="FP55" s="244"/>
      <c r="FQ55" s="244"/>
      <c r="FR55" s="244"/>
      <c r="FS55" s="244"/>
      <c r="FT55" s="244"/>
      <c r="FU55" s="244"/>
      <c r="FV55" s="244"/>
      <c r="FW55" s="244"/>
      <c r="FX55" s="244"/>
      <c r="FY55" s="244"/>
      <c r="FZ55" s="244"/>
      <c r="GA55" s="244"/>
      <c r="GB55" s="244"/>
      <c r="GC55" s="244"/>
      <c r="GD55" s="244"/>
      <c r="GE55" s="244"/>
      <c r="GF55" s="244"/>
      <c r="GG55" s="244"/>
      <c r="GH55" s="244"/>
      <c r="GI55" s="244"/>
      <c r="GJ55" s="244"/>
      <c r="GK55" s="244"/>
      <c r="GL55" s="244"/>
      <c r="GM55" s="244"/>
      <c r="GN55" s="244"/>
      <c r="GO55" s="244"/>
      <c r="GP55" s="244"/>
      <c r="GQ55" s="244"/>
      <c r="GR55" s="244"/>
      <c r="GS55" s="244"/>
      <c r="GT55" s="244"/>
      <c r="GU55" s="244"/>
      <c r="GV55" s="244"/>
      <c r="GW55" s="244"/>
      <c r="GX55" s="244"/>
      <c r="GY55" s="244"/>
      <c r="GZ55" s="244"/>
      <c r="HA55" s="244"/>
      <c r="HB55" s="244"/>
      <c r="HC55" s="244"/>
      <c r="HD55" s="244"/>
      <c r="HE55" s="244"/>
    </row>
    <row r="56" spans="2:213" ht="27" customHeight="1">
      <c r="B56" s="104"/>
      <c r="C56" s="104"/>
      <c r="D56" s="104"/>
      <c r="E56" s="104"/>
      <c r="F56" s="104"/>
      <c r="G56" s="104"/>
      <c r="H56" s="104"/>
      <c r="I56" s="104"/>
      <c r="J56" s="104"/>
      <c r="K56" s="104"/>
      <c r="L56" s="104"/>
      <c r="M56" s="104"/>
      <c r="N56" s="104"/>
      <c r="O56" s="104"/>
      <c r="P56" s="104"/>
      <c r="Q56" s="104"/>
      <c r="R56" s="128"/>
      <c r="S56" s="360"/>
      <c r="T56" s="361" t="s">
        <v>250</v>
      </c>
      <c r="U56" s="98"/>
      <c r="V56" s="244"/>
      <c r="W56" s="128"/>
      <c r="X56" s="244"/>
      <c r="Y56" s="244"/>
      <c r="Z56" s="244"/>
      <c r="AA56" s="244"/>
      <c r="AB56" s="244"/>
      <c r="AC56" s="244"/>
      <c r="AD56" s="244"/>
      <c r="AE56" s="244"/>
      <c r="AF56" s="244"/>
      <c r="AG56" s="244"/>
      <c r="AH56" s="106"/>
      <c r="AI56" s="106"/>
      <c r="AJ56" s="106"/>
      <c r="AK56" s="106"/>
      <c r="AL56" s="106"/>
      <c r="AM56" s="106"/>
      <c r="AN56" s="106"/>
      <c r="AO56" s="244"/>
      <c r="AP56" s="244"/>
      <c r="AQ56" s="244"/>
      <c r="AR56" s="244"/>
      <c r="AS56" s="244"/>
      <c r="AT56" s="244"/>
      <c r="AU56" s="244"/>
      <c r="AV56" s="244"/>
      <c r="AW56" s="244"/>
      <c r="AX56" s="244"/>
      <c r="AY56" s="244"/>
      <c r="AZ56" s="244"/>
      <c r="BA56" s="244"/>
      <c r="BB56" s="244"/>
      <c r="BC56" s="244"/>
      <c r="BD56" s="244"/>
      <c r="BE56" s="244"/>
      <c r="BF56" s="244"/>
      <c r="BG56" s="244"/>
      <c r="BH56" s="106"/>
      <c r="BI56" s="106"/>
      <c r="BJ56" s="106"/>
      <c r="BK56" s="106"/>
      <c r="BL56" s="106"/>
      <c r="BM56" s="106"/>
      <c r="BN56" s="106"/>
      <c r="BO56" s="106"/>
      <c r="BP56" s="106"/>
      <c r="BQ56" s="106"/>
      <c r="BR56" s="106"/>
      <c r="BS56" s="106"/>
      <c r="BT56" s="106"/>
      <c r="BU56" s="306"/>
      <c r="BV56" s="106"/>
      <c r="BW56" s="106"/>
      <c r="BX56" s="106"/>
      <c r="BY56" s="244"/>
      <c r="BZ56" s="244"/>
      <c r="CA56" s="244"/>
      <c r="CB56" s="106"/>
      <c r="CC56" s="106"/>
      <c r="CD56" s="106"/>
      <c r="CE56" s="106"/>
      <c r="CF56" s="106"/>
      <c r="CG56" s="106"/>
      <c r="CH56" s="106"/>
      <c r="CI56" s="106"/>
      <c r="CJ56" s="106"/>
      <c r="CK56" s="106"/>
      <c r="CL56" s="106"/>
      <c r="CM56" s="106"/>
      <c r="CN56" s="106"/>
      <c r="CO56" s="106"/>
      <c r="CP56" s="106"/>
      <c r="CQ56" s="106"/>
      <c r="CR56" s="106"/>
      <c r="CS56" s="106"/>
      <c r="CT56" s="106"/>
      <c r="CU56" s="106"/>
      <c r="CV56" s="106"/>
      <c r="CW56" s="106"/>
      <c r="CX56" s="106"/>
      <c r="CY56" s="106"/>
      <c r="CZ56" s="106"/>
      <c r="DA56" s="106"/>
      <c r="DB56" s="106"/>
      <c r="DC56" s="106"/>
      <c r="DD56" s="106"/>
      <c r="DE56" s="106"/>
      <c r="DF56" s="106"/>
      <c r="DG56" s="106"/>
      <c r="DH56" s="106"/>
      <c r="DI56" s="106"/>
      <c r="DJ56" s="106"/>
      <c r="DK56" s="106"/>
      <c r="DL56" s="106"/>
      <c r="DM56" s="106"/>
      <c r="DN56" s="106"/>
      <c r="DO56" s="106"/>
      <c r="DP56" s="106"/>
      <c r="DQ56" s="106"/>
      <c r="DR56" s="106"/>
      <c r="DS56" s="106"/>
      <c r="DT56" s="106"/>
      <c r="DU56" s="106"/>
      <c r="DV56" s="106"/>
      <c r="DW56" s="106"/>
      <c r="DX56" s="106"/>
      <c r="DY56" s="106"/>
      <c r="DZ56" s="106"/>
      <c r="EA56" s="106"/>
      <c r="EB56" s="106"/>
      <c r="EC56" s="106"/>
      <c r="ED56" s="106"/>
      <c r="EE56" s="106"/>
      <c r="EF56" s="106"/>
      <c r="EG56" s="106"/>
      <c r="EH56" s="106"/>
      <c r="EI56" s="106"/>
      <c r="EJ56" s="106"/>
      <c r="EK56" s="106"/>
      <c r="EL56" s="106"/>
      <c r="EM56" s="106"/>
      <c r="EN56" s="106"/>
      <c r="EO56" s="106"/>
      <c r="EP56" s="106"/>
      <c r="EQ56" s="106"/>
      <c r="ER56" s="106"/>
      <c r="ES56" s="106"/>
      <c r="ET56" s="244"/>
      <c r="EU56" s="244"/>
      <c r="EV56" s="244"/>
      <c r="EW56" s="244"/>
      <c r="EX56" s="244"/>
      <c r="EY56" s="244"/>
      <c r="EZ56" s="244"/>
      <c r="FA56" s="244"/>
      <c r="FB56" s="244"/>
      <c r="FC56" s="244"/>
      <c r="FD56" s="244"/>
      <c r="FE56" s="244"/>
      <c r="FF56" s="244"/>
      <c r="FG56" s="244"/>
      <c r="FH56" s="244"/>
      <c r="FI56" s="244"/>
      <c r="FJ56" s="244"/>
      <c r="FK56" s="244"/>
      <c r="FL56" s="244"/>
      <c r="FM56" s="244"/>
      <c r="FN56" s="244"/>
      <c r="FO56" s="244"/>
      <c r="FP56" s="244"/>
      <c r="FQ56" s="244"/>
      <c r="FR56" s="244"/>
      <c r="FS56" s="244"/>
      <c r="FT56" s="244"/>
      <c r="FU56" s="244"/>
      <c r="FV56" s="244"/>
      <c r="FW56" s="244"/>
      <c r="FX56" s="244"/>
      <c r="FY56" s="244"/>
      <c r="FZ56" s="244"/>
      <c r="GA56" s="244"/>
      <c r="GB56" s="244"/>
      <c r="GC56" s="244"/>
      <c r="GD56" s="244"/>
      <c r="GE56" s="244"/>
      <c r="GF56" s="244"/>
      <c r="GG56" s="244"/>
      <c r="GH56" s="244"/>
      <c r="GI56" s="244"/>
      <c r="GJ56" s="244"/>
      <c r="GK56" s="244"/>
      <c r="GL56" s="244"/>
      <c r="GM56" s="244"/>
      <c r="GN56" s="244"/>
      <c r="GO56" s="244"/>
      <c r="GP56" s="244"/>
      <c r="GQ56" s="244"/>
      <c r="GR56" s="244"/>
      <c r="GS56" s="244"/>
      <c r="GT56" s="244"/>
      <c r="GU56" s="244"/>
      <c r="GV56" s="244"/>
      <c r="GW56" s="244"/>
      <c r="GX56" s="244"/>
      <c r="GY56" s="244"/>
      <c r="GZ56" s="244"/>
      <c r="HA56" s="244"/>
      <c r="HB56" s="244"/>
      <c r="HC56" s="244"/>
      <c r="HD56" s="244"/>
      <c r="HE56" s="244"/>
    </row>
    <row r="57" spans="2:213" ht="9.6" customHeight="1">
      <c r="B57" s="104"/>
      <c r="C57" s="104"/>
      <c r="D57" s="104"/>
      <c r="E57" s="104"/>
      <c r="F57" s="104"/>
      <c r="G57" s="104"/>
      <c r="H57" s="104"/>
      <c r="I57" s="104"/>
      <c r="J57" s="104"/>
      <c r="K57" s="104"/>
      <c r="L57" s="104"/>
      <c r="M57" s="104"/>
      <c r="N57" s="104"/>
      <c r="O57" s="104"/>
      <c r="P57" s="104"/>
      <c r="Q57" s="104"/>
      <c r="R57" s="128"/>
      <c r="S57" s="103"/>
      <c r="T57" s="363"/>
      <c r="U57" s="98"/>
      <c r="V57" s="244"/>
      <c r="W57" s="128"/>
      <c r="X57" s="244"/>
      <c r="Y57" s="244"/>
      <c r="Z57" s="244"/>
      <c r="AA57" s="244"/>
      <c r="AB57" s="244"/>
      <c r="AC57" s="244"/>
      <c r="AD57" s="244"/>
      <c r="AE57" s="244"/>
      <c r="AF57" s="244"/>
      <c r="AG57" s="244"/>
      <c r="AH57" s="106"/>
      <c r="AI57" s="106"/>
      <c r="AJ57" s="106"/>
      <c r="AK57" s="106"/>
      <c r="AL57" s="106"/>
      <c r="AM57" s="106"/>
      <c r="AN57" s="106"/>
      <c r="AO57" s="244"/>
      <c r="AP57" s="244"/>
      <c r="AQ57" s="244"/>
      <c r="AR57" s="244"/>
      <c r="AS57" s="244"/>
      <c r="AT57" s="244"/>
      <c r="AU57" s="244"/>
      <c r="AV57" s="244"/>
      <c r="AW57" s="244"/>
      <c r="AX57" s="244"/>
      <c r="AY57" s="244"/>
      <c r="AZ57" s="244"/>
      <c r="BA57" s="244"/>
      <c r="BB57" s="244"/>
      <c r="BC57" s="244"/>
      <c r="BD57" s="244"/>
      <c r="BE57" s="244"/>
      <c r="BF57" s="244"/>
      <c r="BG57" s="244"/>
      <c r="BH57" s="106"/>
      <c r="BI57" s="106"/>
      <c r="BJ57" s="106"/>
      <c r="BK57" s="106"/>
      <c r="BL57" s="106"/>
      <c r="BM57" s="106"/>
      <c r="BN57" s="106"/>
      <c r="BO57" s="106"/>
      <c r="BP57" s="106"/>
      <c r="BQ57" s="106"/>
      <c r="BR57" s="106"/>
      <c r="BS57" s="106"/>
      <c r="BT57" s="106"/>
      <c r="BU57" s="306"/>
      <c r="BV57" s="106"/>
      <c r="BW57" s="106"/>
      <c r="BX57" s="106"/>
      <c r="BY57" s="244"/>
      <c r="BZ57" s="244"/>
      <c r="CA57" s="244"/>
      <c r="CB57" s="106"/>
      <c r="CC57" s="106"/>
      <c r="CD57" s="106"/>
      <c r="CE57" s="106"/>
      <c r="CF57" s="106"/>
      <c r="CG57" s="106"/>
      <c r="CH57" s="106"/>
      <c r="CI57" s="106"/>
      <c r="CJ57" s="106"/>
      <c r="CK57" s="106"/>
      <c r="CL57" s="106"/>
      <c r="CM57" s="106"/>
      <c r="CN57" s="106"/>
      <c r="CO57" s="106"/>
      <c r="CP57" s="106"/>
      <c r="CQ57" s="106"/>
      <c r="CR57" s="106"/>
      <c r="CS57" s="106"/>
      <c r="CT57" s="106"/>
      <c r="CU57" s="106"/>
      <c r="CV57" s="106"/>
      <c r="CW57" s="106"/>
      <c r="CX57" s="106"/>
      <c r="CY57" s="106"/>
      <c r="CZ57" s="106"/>
      <c r="DA57" s="106"/>
      <c r="DB57" s="106"/>
      <c r="DC57" s="106"/>
      <c r="DD57" s="106"/>
      <c r="DE57" s="106"/>
      <c r="DF57" s="106"/>
      <c r="DG57" s="106"/>
      <c r="DH57" s="106"/>
      <c r="DI57" s="106"/>
      <c r="DJ57" s="106"/>
      <c r="DK57" s="106"/>
      <c r="DL57" s="106"/>
      <c r="DM57" s="106"/>
      <c r="DN57" s="106"/>
      <c r="DO57" s="106"/>
      <c r="DP57" s="106"/>
      <c r="DQ57" s="106"/>
      <c r="DR57" s="106"/>
      <c r="DS57" s="106"/>
      <c r="DT57" s="106"/>
      <c r="DU57" s="106"/>
      <c r="DV57" s="106"/>
      <c r="DW57" s="106"/>
      <c r="DX57" s="106"/>
      <c r="DY57" s="106"/>
      <c r="DZ57" s="106"/>
      <c r="EA57" s="106"/>
      <c r="EB57" s="106"/>
      <c r="EC57" s="106"/>
      <c r="ED57" s="106"/>
      <c r="EE57" s="106"/>
      <c r="EF57" s="106"/>
      <c r="EG57" s="106"/>
      <c r="EH57" s="106"/>
      <c r="EI57" s="106"/>
      <c r="EJ57" s="106"/>
      <c r="EK57" s="106"/>
      <c r="EL57" s="106"/>
      <c r="EM57" s="106"/>
      <c r="EN57" s="106"/>
      <c r="EO57" s="106"/>
      <c r="EP57" s="106"/>
      <c r="EQ57" s="106"/>
      <c r="ER57" s="106"/>
      <c r="ES57" s="106"/>
      <c r="ET57" s="244"/>
      <c r="EU57" s="244"/>
      <c r="EV57" s="244"/>
      <c r="EW57" s="244"/>
      <c r="EX57" s="244"/>
      <c r="EY57" s="244"/>
      <c r="EZ57" s="244"/>
      <c r="FA57" s="244"/>
      <c r="FB57" s="244"/>
      <c r="FC57" s="244"/>
      <c r="FD57" s="244"/>
      <c r="FE57" s="244"/>
      <c r="FF57" s="244"/>
      <c r="FG57" s="244"/>
      <c r="FH57" s="244"/>
      <c r="FI57" s="244"/>
      <c r="FJ57" s="244"/>
      <c r="FK57" s="244"/>
      <c r="FL57" s="244"/>
      <c r="FM57" s="244"/>
      <c r="FN57" s="244"/>
      <c r="FO57" s="244"/>
      <c r="FP57" s="244"/>
      <c r="FQ57" s="244"/>
      <c r="FR57" s="244"/>
      <c r="FS57" s="244"/>
      <c r="FT57" s="244"/>
      <c r="FU57" s="244"/>
      <c r="FV57" s="244"/>
      <c r="FW57" s="244"/>
      <c r="FX57" s="244"/>
      <c r="FY57" s="244"/>
      <c r="FZ57" s="244"/>
      <c r="GA57" s="244"/>
      <c r="GB57" s="244"/>
      <c r="GC57" s="244"/>
      <c r="GD57" s="244"/>
      <c r="GE57" s="244"/>
      <c r="GF57" s="244"/>
      <c r="GG57" s="244"/>
      <c r="GH57" s="244"/>
      <c r="GI57" s="244"/>
      <c r="GJ57" s="244"/>
      <c r="GK57" s="244"/>
      <c r="GL57" s="244"/>
      <c r="GM57" s="244"/>
      <c r="GN57" s="244"/>
      <c r="GO57" s="244"/>
      <c r="GP57" s="244"/>
      <c r="GQ57" s="244"/>
      <c r="GR57" s="244"/>
      <c r="GS57" s="244"/>
      <c r="GT57" s="244"/>
      <c r="GU57" s="244"/>
      <c r="GV57" s="244"/>
      <c r="GW57" s="244"/>
      <c r="GX57" s="244"/>
      <c r="GY57" s="244"/>
      <c r="GZ57" s="244"/>
      <c r="HA57" s="244"/>
      <c r="HB57" s="244"/>
      <c r="HC57" s="244"/>
      <c r="HD57" s="244"/>
      <c r="HE57" s="244"/>
    </row>
    <row r="58" spans="2:213" ht="24" customHeight="1">
      <c r="B58" s="104"/>
      <c r="C58" s="104"/>
      <c r="D58" s="104"/>
      <c r="E58" s="104"/>
      <c r="F58" s="104"/>
      <c r="G58" s="104"/>
      <c r="H58" s="104"/>
      <c r="I58" s="104"/>
      <c r="J58" s="104"/>
      <c r="K58" s="104"/>
      <c r="L58" s="104"/>
      <c r="M58" s="104"/>
      <c r="N58" s="104"/>
      <c r="O58" s="104"/>
      <c r="P58" s="104"/>
      <c r="Q58" s="104"/>
      <c r="R58" s="128"/>
      <c r="S58" s="360"/>
      <c r="T58" s="361" t="s">
        <v>251</v>
      </c>
      <c r="U58" s="98"/>
      <c r="V58" s="244"/>
      <c r="W58" s="128"/>
      <c r="X58" s="244"/>
      <c r="Y58" s="244"/>
      <c r="Z58" s="244"/>
      <c r="AA58" s="244"/>
      <c r="AB58" s="244"/>
      <c r="AC58" s="244"/>
      <c r="AD58" s="244"/>
      <c r="AE58" s="244"/>
      <c r="AF58" s="244"/>
      <c r="AG58" s="244"/>
      <c r="AH58" s="106"/>
      <c r="AI58" s="106"/>
      <c r="AJ58" s="106"/>
      <c r="AK58" s="106"/>
      <c r="AL58" s="106"/>
      <c r="AM58" s="106"/>
      <c r="AN58" s="106"/>
      <c r="AO58" s="244"/>
      <c r="AP58" s="244"/>
      <c r="AQ58" s="244"/>
      <c r="AR58" s="244"/>
      <c r="AS58" s="244"/>
      <c r="AT58" s="244"/>
      <c r="AU58" s="244"/>
      <c r="AV58" s="244"/>
      <c r="AW58" s="244"/>
      <c r="AX58" s="244"/>
      <c r="AY58" s="244"/>
      <c r="AZ58" s="244"/>
      <c r="BA58" s="244"/>
      <c r="BB58" s="244"/>
      <c r="BC58" s="244"/>
      <c r="BD58" s="244"/>
      <c r="BE58" s="244"/>
      <c r="BF58" s="244"/>
      <c r="BG58" s="244"/>
      <c r="BH58" s="106"/>
      <c r="BI58" s="106"/>
      <c r="BJ58" s="106"/>
      <c r="BK58" s="106"/>
      <c r="BL58" s="106"/>
      <c r="BM58" s="106"/>
      <c r="BN58" s="106"/>
      <c r="BO58" s="106"/>
      <c r="BP58" s="106"/>
      <c r="BQ58" s="106"/>
      <c r="BR58" s="106"/>
      <c r="BS58" s="106"/>
      <c r="BT58" s="106"/>
      <c r="BU58" s="306"/>
      <c r="BV58" s="106"/>
      <c r="BW58" s="106"/>
      <c r="BX58" s="106"/>
      <c r="BY58" s="244"/>
      <c r="BZ58" s="244"/>
      <c r="CA58" s="244"/>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244"/>
      <c r="EU58" s="244"/>
      <c r="EV58" s="244"/>
      <c r="EW58" s="244"/>
      <c r="EX58" s="244"/>
      <c r="EY58" s="244"/>
      <c r="EZ58" s="244"/>
      <c r="FA58" s="244"/>
      <c r="FB58" s="244"/>
      <c r="FC58" s="244"/>
      <c r="FD58" s="244"/>
      <c r="FE58" s="244"/>
      <c r="FF58" s="244"/>
      <c r="FG58" s="244"/>
      <c r="FH58" s="244"/>
      <c r="FI58" s="244"/>
      <c r="FJ58" s="244"/>
      <c r="FK58" s="244"/>
      <c r="FL58" s="244"/>
      <c r="FM58" s="244"/>
      <c r="FN58" s="244"/>
      <c r="FO58" s="244"/>
      <c r="FP58" s="244"/>
      <c r="FQ58" s="244"/>
      <c r="FR58" s="244"/>
      <c r="FS58" s="244"/>
      <c r="FT58" s="244"/>
      <c r="FU58" s="244"/>
      <c r="FV58" s="244"/>
      <c r="FW58" s="244"/>
      <c r="FX58" s="244"/>
      <c r="FY58" s="244"/>
      <c r="FZ58" s="244"/>
      <c r="GA58" s="244"/>
      <c r="GB58" s="244"/>
      <c r="GC58" s="244"/>
      <c r="GD58" s="244"/>
      <c r="GE58" s="244"/>
      <c r="GF58" s="244"/>
      <c r="GG58" s="244"/>
      <c r="GH58" s="244"/>
      <c r="GI58" s="244"/>
      <c r="GJ58" s="244"/>
      <c r="GK58" s="244"/>
      <c r="GL58" s="244"/>
      <c r="GM58" s="244"/>
      <c r="GN58" s="244"/>
      <c r="GO58" s="244"/>
      <c r="GP58" s="244"/>
      <c r="GQ58" s="244"/>
      <c r="GR58" s="244"/>
      <c r="GS58" s="244"/>
      <c r="GT58" s="244"/>
      <c r="GU58" s="244"/>
      <c r="GV58" s="244"/>
      <c r="GW58" s="244"/>
      <c r="GX58" s="244"/>
      <c r="GY58" s="244"/>
      <c r="GZ58" s="244"/>
      <c r="HA58" s="244"/>
      <c r="HB58" s="244"/>
      <c r="HC58" s="244"/>
      <c r="HD58" s="244"/>
      <c r="HE58" s="244"/>
    </row>
    <row r="59" spans="2:213" ht="9.6" customHeight="1">
      <c r="B59" s="104"/>
      <c r="C59" s="104"/>
      <c r="D59" s="104"/>
      <c r="E59" s="104"/>
      <c r="F59" s="104"/>
      <c r="G59" s="104"/>
      <c r="H59" s="104"/>
      <c r="I59" s="104"/>
      <c r="J59" s="104"/>
      <c r="K59" s="104"/>
      <c r="L59" s="105"/>
      <c r="M59" s="105"/>
      <c r="N59" s="105"/>
      <c r="O59" s="105"/>
      <c r="P59" s="105"/>
      <c r="Q59" s="105"/>
      <c r="R59" s="128"/>
      <c r="S59" s="103"/>
      <c r="T59" s="363"/>
      <c r="U59" s="98"/>
      <c r="V59" s="244"/>
      <c r="W59" s="128"/>
      <c r="X59" s="244"/>
      <c r="Y59" s="244"/>
      <c r="Z59" s="244"/>
      <c r="AA59" s="244"/>
      <c r="AB59" s="244"/>
      <c r="AC59" s="244"/>
      <c r="AD59" s="244"/>
      <c r="AE59" s="244"/>
      <c r="AF59" s="244"/>
      <c r="AG59" s="244"/>
      <c r="AH59" s="106"/>
      <c r="AI59" s="106"/>
      <c r="AJ59" s="106"/>
      <c r="AK59" s="106"/>
      <c r="AL59" s="106"/>
      <c r="AM59" s="106"/>
      <c r="AN59" s="106"/>
      <c r="AO59" s="244"/>
      <c r="AP59" s="244"/>
      <c r="AQ59" s="244"/>
      <c r="AR59" s="244"/>
      <c r="AS59" s="244"/>
      <c r="AT59" s="244"/>
      <c r="AU59" s="244"/>
      <c r="AV59" s="244"/>
      <c r="AW59" s="244"/>
      <c r="AX59" s="244"/>
      <c r="AY59" s="244"/>
      <c r="AZ59" s="244"/>
      <c r="BA59" s="244"/>
      <c r="BB59" s="244"/>
      <c r="BC59" s="244"/>
      <c r="BD59" s="244"/>
      <c r="BE59" s="244"/>
      <c r="BF59" s="244"/>
      <c r="BG59" s="244"/>
      <c r="BH59" s="106"/>
      <c r="BI59" s="106"/>
      <c r="BJ59" s="106"/>
      <c r="BK59" s="106"/>
      <c r="BL59" s="106"/>
      <c r="BM59" s="106"/>
      <c r="BN59" s="106"/>
      <c r="BO59" s="106"/>
      <c r="BP59" s="106"/>
      <c r="BQ59" s="106"/>
      <c r="BR59" s="106"/>
      <c r="BS59" s="106"/>
      <c r="BT59" s="106"/>
      <c r="BU59" s="306"/>
      <c r="BV59" s="106"/>
      <c r="BW59" s="106"/>
      <c r="BX59" s="106"/>
      <c r="BY59" s="244"/>
      <c r="BZ59" s="244"/>
      <c r="CA59" s="244"/>
      <c r="CB59" s="106"/>
      <c r="CC59" s="106"/>
      <c r="CD59" s="106"/>
      <c r="CE59" s="106"/>
      <c r="CF59" s="106"/>
      <c r="CG59" s="106"/>
      <c r="CH59" s="106"/>
      <c r="CI59" s="106"/>
      <c r="CJ59" s="106"/>
      <c r="CK59" s="106"/>
      <c r="CL59" s="106"/>
      <c r="CM59" s="106"/>
      <c r="CN59" s="106"/>
      <c r="CO59" s="106"/>
      <c r="CP59" s="106"/>
      <c r="CQ59" s="106"/>
      <c r="CR59" s="106"/>
      <c r="CS59" s="106"/>
      <c r="CT59" s="106"/>
      <c r="CU59" s="106"/>
      <c r="CV59" s="106"/>
      <c r="CW59" s="106"/>
      <c r="CX59" s="106"/>
      <c r="CY59" s="106"/>
      <c r="CZ59" s="106"/>
      <c r="DA59" s="106"/>
      <c r="DB59" s="106"/>
      <c r="DC59" s="106"/>
      <c r="DD59" s="106"/>
      <c r="DE59" s="106"/>
      <c r="DF59" s="106"/>
      <c r="DG59" s="106"/>
      <c r="DH59" s="106"/>
      <c r="DI59" s="106"/>
      <c r="DJ59" s="106"/>
      <c r="DK59" s="106"/>
      <c r="DL59" s="106"/>
      <c r="DM59" s="106"/>
      <c r="DN59" s="106"/>
      <c r="DO59" s="106"/>
      <c r="DP59" s="106"/>
      <c r="DQ59" s="106"/>
      <c r="DR59" s="106"/>
      <c r="DS59" s="106"/>
      <c r="DT59" s="106"/>
      <c r="DU59" s="106"/>
      <c r="DV59" s="106"/>
      <c r="DW59" s="106"/>
      <c r="DX59" s="106"/>
      <c r="DY59" s="106"/>
      <c r="DZ59" s="106"/>
      <c r="EA59" s="106"/>
      <c r="EB59" s="106"/>
      <c r="EC59" s="106"/>
      <c r="ED59" s="106"/>
      <c r="EE59" s="106"/>
      <c r="EF59" s="106"/>
      <c r="EG59" s="106"/>
      <c r="EH59" s="106"/>
      <c r="EI59" s="106"/>
      <c r="EJ59" s="106"/>
      <c r="EK59" s="106"/>
      <c r="EL59" s="106"/>
      <c r="EM59" s="106"/>
      <c r="EN59" s="106"/>
      <c r="EO59" s="106"/>
      <c r="EP59" s="106"/>
      <c r="EQ59" s="106"/>
      <c r="ER59" s="106"/>
      <c r="ES59" s="106"/>
      <c r="ET59" s="244"/>
      <c r="EU59" s="244"/>
      <c r="EV59" s="244"/>
      <c r="EW59" s="244"/>
      <c r="EX59" s="244"/>
      <c r="EY59" s="244"/>
      <c r="EZ59" s="244"/>
      <c r="FA59" s="244"/>
      <c r="FB59" s="244"/>
      <c r="FC59" s="244"/>
      <c r="FD59" s="244"/>
      <c r="FE59" s="244"/>
      <c r="FF59" s="244"/>
      <c r="FG59" s="244"/>
      <c r="FH59" s="244"/>
      <c r="FI59" s="244"/>
      <c r="FJ59" s="244"/>
      <c r="FK59" s="244"/>
      <c r="FL59" s="244"/>
      <c r="FM59" s="244"/>
      <c r="FN59" s="244"/>
      <c r="FO59" s="244"/>
      <c r="FP59" s="244"/>
      <c r="FQ59" s="244"/>
      <c r="FR59" s="244"/>
      <c r="FS59" s="244"/>
      <c r="FT59" s="244"/>
      <c r="FU59" s="244"/>
      <c r="FV59" s="244"/>
      <c r="FW59" s="244"/>
      <c r="FX59" s="244"/>
      <c r="FY59" s="244"/>
      <c r="FZ59" s="244"/>
      <c r="GA59" s="244"/>
      <c r="GB59" s="244"/>
      <c r="GC59" s="244"/>
      <c r="GD59" s="244"/>
      <c r="GE59" s="244"/>
      <c r="GF59" s="244"/>
      <c r="GG59" s="244"/>
      <c r="GH59" s="244"/>
      <c r="GI59" s="244"/>
      <c r="GJ59" s="244"/>
      <c r="GK59" s="244"/>
      <c r="GL59" s="244"/>
      <c r="GM59" s="244"/>
      <c r="GN59" s="244"/>
      <c r="GO59" s="244"/>
      <c r="GP59" s="244"/>
      <c r="GQ59" s="244"/>
      <c r="GR59" s="244"/>
      <c r="GS59" s="244"/>
      <c r="GT59" s="244"/>
      <c r="GU59" s="244"/>
      <c r="GV59" s="244"/>
      <c r="GW59" s="244"/>
      <c r="GX59" s="244"/>
      <c r="GY59" s="244"/>
      <c r="GZ59" s="244"/>
      <c r="HA59" s="244"/>
      <c r="HB59" s="244"/>
      <c r="HC59" s="244"/>
      <c r="HD59" s="244"/>
      <c r="HE59" s="244"/>
    </row>
    <row r="60" spans="2:213" ht="26.1" customHeight="1">
      <c r="B60" s="104"/>
      <c r="C60" s="104"/>
      <c r="D60" s="104"/>
      <c r="E60" s="104"/>
      <c r="F60" s="104"/>
      <c r="G60" s="104"/>
      <c r="H60" s="104"/>
      <c r="I60" s="104"/>
      <c r="J60" s="104"/>
      <c r="K60" s="104"/>
      <c r="L60" s="105"/>
      <c r="M60" s="105"/>
      <c r="N60" s="105"/>
      <c r="O60" s="105"/>
      <c r="P60" s="105"/>
      <c r="Q60" s="105"/>
      <c r="R60" s="128"/>
      <c r="S60" s="360"/>
      <c r="T60" s="361" t="s">
        <v>252</v>
      </c>
      <c r="U60" s="98"/>
      <c r="V60" s="244"/>
      <c r="W60" s="128"/>
      <c r="X60" s="244"/>
      <c r="Y60" s="244"/>
      <c r="Z60" s="244"/>
      <c r="AA60" s="244"/>
      <c r="AB60" s="244"/>
      <c r="AC60" s="244"/>
      <c r="AD60" s="244"/>
      <c r="AE60" s="244"/>
      <c r="AF60" s="244"/>
      <c r="AG60" s="244"/>
      <c r="AH60" s="106"/>
      <c r="AI60" s="106"/>
      <c r="AJ60" s="106"/>
      <c r="AK60" s="106"/>
      <c r="AL60" s="106"/>
      <c r="AM60" s="106"/>
      <c r="AN60" s="106"/>
      <c r="AO60" s="244"/>
      <c r="AP60" s="244"/>
      <c r="AQ60" s="244"/>
      <c r="AR60" s="244"/>
      <c r="AS60" s="244"/>
      <c r="AT60" s="244"/>
      <c r="AU60" s="244"/>
      <c r="AV60" s="244"/>
      <c r="AW60" s="244"/>
      <c r="AX60" s="244"/>
      <c r="AY60" s="244"/>
      <c r="AZ60" s="244"/>
      <c r="BA60" s="244"/>
      <c r="BB60" s="244"/>
      <c r="BC60" s="244"/>
      <c r="BD60" s="244"/>
      <c r="BE60" s="244"/>
      <c r="BF60" s="244"/>
      <c r="BG60" s="244"/>
      <c r="BH60" s="106"/>
      <c r="BI60" s="106"/>
      <c r="BJ60" s="106"/>
      <c r="BK60" s="106"/>
      <c r="BL60" s="106"/>
      <c r="BM60" s="106"/>
      <c r="BN60" s="106"/>
      <c r="BO60" s="106"/>
      <c r="BP60" s="106"/>
      <c r="BQ60" s="106"/>
      <c r="BR60" s="106"/>
      <c r="BS60" s="106"/>
      <c r="BT60" s="106"/>
      <c r="BU60" s="306"/>
      <c r="BV60" s="106"/>
      <c r="BW60" s="106"/>
      <c r="BX60" s="106"/>
      <c r="BY60" s="244"/>
      <c r="BZ60" s="244"/>
      <c r="CA60" s="244"/>
      <c r="CB60" s="106"/>
      <c r="CC60" s="106"/>
      <c r="CD60" s="106"/>
      <c r="CE60" s="106"/>
      <c r="CF60" s="106"/>
      <c r="CG60" s="106"/>
      <c r="CH60" s="106"/>
      <c r="CI60" s="106"/>
      <c r="CJ60" s="106"/>
      <c r="CK60" s="106"/>
      <c r="CL60" s="106"/>
      <c r="CM60" s="106"/>
      <c r="CN60" s="106"/>
      <c r="CO60" s="106"/>
      <c r="CP60" s="106"/>
      <c r="CQ60" s="106"/>
      <c r="CR60" s="106"/>
      <c r="CS60" s="106"/>
      <c r="CT60" s="106"/>
      <c r="CU60" s="106"/>
      <c r="CV60" s="106"/>
      <c r="CW60" s="106"/>
      <c r="CX60" s="106"/>
      <c r="CY60" s="106"/>
      <c r="CZ60" s="106"/>
      <c r="DA60" s="106"/>
      <c r="DB60" s="106"/>
      <c r="DC60" s="106"/>
      <c r="DD60" s="106"/>
      <c r="DE60" s="106"/>
      <c r="DF60" s="106"/>
      <c r="DG60" s="106"/>
      <c r="DH60" s="106"/>
      <c r="DI60" s="106"/>
      <c r="DJ60" s="106"/>
      <c r="DK60" s="106"/>
      <c r="DL60" s="106"/>
      <c r="DM60" s="106"/>
      <c r="DN60" s="106"/>
      <c r="DO60" s="106"/>
      <c r="DP60" s="106"/>
      <c r="DQ60" s="106"/>
      <c r="DR60" s="106"/>
      <c r="DS60" s="106"/>
      <c r="DT60" s="106"/>
      <c r="DU60" s="106"/>
      <c r="DV60" s="106"/>
      <c r="DW60" s="106"/>
      <c r="DX60" s="106"/>
      <c r="DY60" s="106"/>
      <c r="DZ60" s="106"/>
      <c r="EA60" s="106"/>
      <c r="EB60" s="106"/>
      <c r="EC60" s="106"/>
      <c r="ED60" s="106"/>
      <c r="EE60" s="106"/>
      <c r="EF60" s="106"/>
      <c r="EG60" s="106"/>
      <c r="EH60" s="106"/>
      <c r="EI60" s="106"/>
      <c r="EJ60" s="106"/>
      <c r="EK60" s="106"/>
      <c r="EL60" s="106"/>
      <c r="EM60" s="106"/>
      <c r="EN60" s="106"/>
      <c r="EO60" s="106"/>
      <c r="EP60" s="106"/>
      <c r="EQ60" s="106"/>
      <c r="ER60" s="106"/>
      <c r="ES60" s="106"/>
      <c r="ET60" s="244"/>
      <c r="EU60" s="244"/>
      <c r="EV60" s="244"/>
      <c r="EW60" s="244"/>
      <c r="EX60" s="244"/>
      <c r="EY60" s="244"/>
      <c r="EZ60" s="244"/>
      <c r="FA60" s="244"/>
      <c r="FB60" s="244"/>
      <c r="FC60" s="244"/>
      <c r="FD60" s="244"/>
      <c r="FE60" s="244"/>
      <c r="FF60" s="244"/>
      <c r="FG60" s="244"/>
      <c r="FH60" s="244"/>
      <c r="FI60" s="244"/>
      <c r="FJ60" s="244"/>
      <c r="FK60" s="244"/>
      <c r="FL60" s="244"/>
      <c r="FM60" s="244"/>
      <c r="FN60" s="244"/>
      <c r="FO60" s="244"/>
      <c r="FP60" s="244"/>
      <c r="FQ60" s="244"/>
      <c r="FR60" s="244"/>
      <c r="FS60" s="244"/>
      <c r="FT60" s="244"/>
      <c r="FU60" s="244"/>
      <c r="FV60" s="244"/>
      <c r="FW60" s="244"/>
      <c r="FX60" s="244"/>
      <c r="FY60" s="244"/>
      <c r="FZ60" s="244"/>
      <c r="GA60" s="244"/>
      <c r="GB60" s="244"/>
      <c r="GC60" s="244"/>
      <c r="GD60" s="244"/>
      <c r="GE60" s="244"/>
      <c r="GF60" s="244"/>
      <c r="GG60" s="244"/>
      <c r="GH60" s="244"/>
      <c r="GI60" s="244"/>
      <c r="GJ60" s="244"/>
      <c r="GK60" s="244"/>
      <c r="GL60" s="244"/>
      <c r="GM60" s="244"/>
      <c r="GN60" s="244"/>
      <c r="GO60" s="244"/>
      <c r="GP60" s="244"/>
      <c r="GQ60" s="244"/>
      <c r="GR60" s="244"/>
      <c r="GS60" s="244"/>
      <c r="GT60" s="244"/>
      <c r="GU60" s="244"/>
      <c r="GV60" s="244"/>
      <c r="GW60" s="244"/>
      <c r="GX60" s="244"/>
      <c r="GY60" s="244"/>
      <c r="GZ60" s="244"/>
      <c r="HA60" s="244"/>
      <c r="HB60" s="244"/>
      <c r="HC60" s="244"/>
      <c r="HD60" s="244"/>
      <c r="HE60" s="244"/>
    </row>
    <row r="61" spans="2:213" ht="18" customHeight="1">
      <c r="B61" s="104"/>
      <c r="C61" s="104"/>
      <c r="D61" s="104"/>
      <c r="E61" s="104"/>
      <c r="F61" s="104"/>
      <c r="G61" s="104"/>
      <c r="H61" s="104"/>
      <c r="I61" s="104"/>
      <c r="J61" s="104"/>
      <c r="K61" s="104"/>
      <c r="L61" s="105"/>
      <c r="M61" s="105"/>
      <c r="N61" s="105"/>
      <c r="O61" s="105"/>
      <c r="P61" s="105"/>
      <c r="Q61" s="105"/>
      <c r="R61" s="128"/>
      <c r="S61" s="364" t="s">
        <v>463</v>
      </c>
      <c r="T61" s="365" t="e">
        <f>$G$32</f>
        <v>#DIV/0!</v>
      </c>
      <c r="U61" s="98"/>
      <c r="V61" s="244"/>
      <c r="W61" s="128"/>
      <c r="X61" s="244"/>
      <c r="Y61" s="244"/>
      <c r="Z61" s="244"/>
      <c r="AA61" s="244"/>
      <c r="AB61" s="244"/>
      <c r="AC61" s="244"/>
      <c r="AD61" s="244"/>
      <c r="AE61" s="244"/>
      <c r="AF61" s="244"/>
      <c r="AG61" s="244"/>
      <c r="AH61" s="106"/>
      <c r="AI61" s="106"/>
      <c r="AJ61" s="106"/>
      <c r="AK61" s="106"/>
      <c r="AL61" s="106"/>
      <c r="AM61" s="106"/>
      <c r="AN61" s="106"/>
      <c r="AO61" s="244"/>
      <c r="AP61" s="244"/>
      <c r="AQ61" s="244"/>
      <c r="AR61" s="244"/>
      <c r="AS61" s="244"/>
      <c r="AT61" s="244"/>
      <c r="AU61" s="244"/>
      <c r="AV61" s="244"/>
      <c r="AW61" s="244"/>
      <c r="AX61" s="244"/>
      <c r="AY61" s="244"/>
      <c r="AZ61" s="244"/>
      <c r="BA61" s="244"/>
      <c r="BB61" s="244"/>
      <c r="BC61" s="244"/>
      <c r="BD61" s="244"/>
      <c r="BE61" s="244"/>
      <c r="BF61" s="244"/>
      <c r="BG61" s="244"/>
      <c r="BH61" s="106"/>
      <c r="BI61" s="106"/>
      <c r="BJ61" s="106"/>
      <c r="BK61" s="106"/>
      <c r="BL61" s="106"/>
      <c r="BM61" s="106"/>
      <c r="BN61" s="106"/>
      <c r="BO61" s="106"/>
      <c r="BP61" s="106"/>
      <c r="BQ61" s="106"/>
      <c r="BR61" s="106"/>
      <c r="BS61" s="106"/>
      <c r="BT61" s="106"/>
      <c r="BU61" s="306"/>
      <c r="BV61" s="106"/>
      <c r="BW61" s="106"/>
      <c r="BX61" s="106"/>
      <c r="BY61" s="244"/>
      <c r="BZ61" s="244"/>
      <c r="CA61" s="244"/>
      <c r="CB61" s="106"/>
      <c r="CC61" s="106"/>
      <c r="CD61" s="106"/>
      <c r="CE61" s="106"/>
      <c r="CF61" s="106"/>
      <c r="CG61" s="106"/>
      <c r="CH61" s="106"/>
      <c r="CI61" s="106"/>
      <c r="CJ61" s="106"/>
      <c r="CK61" s="106"/>
      <c r="CL61" s="106"/>
      <c r="CM61" s="106"/>
      <c r="CN61" s="106"/>
      <c r="CO61" s="106"/>
      <c r="CP61" s="106"/>
      <c r="CQ61" s="106"/>
      <c r="CR61" s="106"/>
      <c r="CS61" s="106"/>
      <c r="CT61" s="106"/>
      <c r="CU61" s="106"/>
      <c r="CV61" s="106"/>
      <c r="CW61" s="106"/>
      <c r="CX61" s="106"/>
      <c r="CY61" s="106"/>
      <c r="CZ61" s="106"/>
      <c r="DA61" s="106"/>
      <c r="DB61" s="106"/>
      <c r="DC61" s="106"/>
      <c r="DD61" s="106"/>
      <c r="DE61" s="106"/>
      <c r="DF61" s="106"/>
      <c r="DG61" s="106"/>
      <c r="DH61" s="106"/>
      <c r="DI61" s="106"/>
      <c r="DJ61" s="106"/>
      <c r="DK61" s="106"/>
      <c r="DL61" s="106"/>
      <c r="DM61" s="106"/>
      <c r="DN61" s="106"/>
      <c r="DO61" s="106"/>
      <c r="DP61" s="106"/>
      <c r="DQ61" s="106"/>
      <c r="DR61" s="106"/>
      <c r="DS61" s="106"/>
      <c r="DT61" s="106"/>
      <c r="DU61" s="106"/>
      <c r="DV61" s="106"/>
      <c r="DW61" s="106"/>
      <c r="DX61" s="106"/>
      <c r="DY61" s="106"/>
      <c r="DZ61" s="106"/>
      <c r="EA61" s="106"/>
      <c r="EB61" s="106"/>
      <c r="EC61" s="106"/>
      <c r="ED61" s="106"/>
      <c r="EE61" s="106"/>
      <c r="EF61" s="106"/>
      <c r="EG61" s="106"/>
      <c r="EH61" s="106"/>
      <c r="EI61" s="106"/>
      <c r="EJ61" s="106"/>
      <c r="EK61" s="106"/>
      <c r="EL61" s="106"/>
      <c r="EM61" s="106"/>
      <c r="EN61" s="106"/>
      <c r="EO61" s="106"/>
      <c r="EP61" s="106"/>
      <c r="EQ61" s="106"/>
      <c r="ER61" s="106"/>
      <c r="ES61" s="106"/>
      <c r="ET61" s="244"/>
      <c r="EU61" s="244"/>
      <c r="EV61" s="244"/>
      <c r="EW61" s="244"/>
      <c r="EX61" s="244"/>
      <c r="EY61" s="244"/>
      <c r="EZ61" s="244"/>
      <c r="FA61" s="244"/>
      <c r="FB61" s="244"/>
      <c r="FC61" s="244"/>
      <c r="FD61" s="244"/>
      <c r="FE61" s="244"/>
      <c r="FF61" s="244"/>
      <c r="FG61" s="244"/>
      <c r="FH61" s="244"/>
      <c r="FI61" s="244"/>
      <c r="FJ61" s="244"/>
      <c r="FK61" s="244"/>
      <c r="FL61" s="244"/>
      <c r="FM61" s="244"/>
      <c r="FN61" s="244"/>
      <c r="FO61" s="244"/>
      <c r="FP61" s="244"/>
      <c r="FQ61" s="244"/>
      <c r="FR61" s="244"/>
      <c r="FS61" s="244"/>
      <c r="FT61" s="244"/>
      <c r="FU61" s="244"/>
      <c r="FV61" s="244"/>
      <c r="FW61" s="244"/>
      <c r="FX61" s="244"/>
      <c r="FY61" s="244"/>
      <c r="FZ61" s="244"/>
      <c r="GA61" s="244"/>
      <c r="GB61" s="244"/>
      <c r="GC61" s="244"/>
      <c r="GD61" s="244"/>
      <c r="GE61" s="244"/>
      <c r="GF61" s="244"/>
      <c r="GG61" s="244"/>
      <c r="GH61" s="244"/>
      <c r="GI61" s="244"/>
      <c r="GJ61" s="244"/>
      <c r="GK61" s="244"/>
      <c r="GL61" s="244"/>
      <c r="GM61" s="244"/>
      <c r="GN61" s="244"/>
      <c r="GO61" s="244"/>
      <c r="GP61" s="244"/>
      <c r="GQ61" s="244"/>
      <c r="GR61" s="244"/>
      <c r="GS61" s="244"/>
      <c r="GT61" s="244"/>
      <c r="GU61" s="244"/>
      <c r="GV61" s="244"/>
      <c r="GW61" s="244"/>
      <c r="GX61" s="244"/>
      <c r="GY61" s="244"/>
      <c r="GZ61" s="244"/>
      <c r="HA61" s="244"/>
      <c r="HB61" s="244"/>
      <c r="HC61" s="244"/>
      <c r="HD61" s="244"/>
      <c r="HE61" s="244"/>
    </row>
    <row r="62" spans="2:213" ht="18" customHeight="1">
      <c r="B62" s="104"/>
      <c r="C62" s="104"/>
      <c r="D62" s="104"/>
      <c r="E62" s="104"/>
      <c r="F62" s="104"/>
      <c r="G62" s="104"/>
      <c r="H62" s="104"/>
      <c r="I62" s="104"/>
      <c r="J62" s="104"/>
      <c r="K62" s="104"/>
      <c r="L62" s="105"/>
      <c r="M62" s="105"/>
      <c r="N62" s="105"/>
      <c r="O62" s="105"/>
      <c r="P62" s="105"/>
      <c r="Q62" s="105"/>
      <c r="R62" s="105"/>
      <c r="S62" s="105"/>
      <c r="T62" s="105"/>
      <c r="U62" s="98"/>
      <c r="V62" s="244"/>
      <c r="W62" s="128"/>
      <c r="X62" s="244"/>
      <c r="Y62" s="244"/>
      <c r="Z62" s="244"/>
      <c r="AA62" s="244"/>
      <c r="AB62" s="244"/>
      <c r="AC62" s="244"/>
      <c r="AD62" s="244"/>
      <c r="AE62" s="244"/>
      <c r="AF62" s="244"/>
      <c r="AG62" s="244"/>
      <c r="AH62" s="106"/>
      <c r="AI62" s="106"/>
      <c r="AJ62" s="106"/>
      <c r="AK62" s="106"/>
      <c r="AL62" s="106"/>
      <c r="AM62" s="106"/>
      <c r="AN62" s="106"/>
      <c r="AO62" s="244"/>
      <c r="AP62" s="244"/>
      <c r="AQ62" s="244"/>
      <c r="AR62" s="244"/>
      <c r="AS62" s="244"/>
      <c r="AT62" s="244"/>
      <c r="AU62" s="244"/>
      <c r="AV62" s="244"/>
      <c r="AW62" s="244"/>
      <c r="AX62" s="244"/>
      <c r="AY62" s="244"/>
      <c r="AZ62" s="244"/>
      <c r="BA62" s="244"/>
      <c r="BB62" s="244"/>
      <c r="BC62" s="244"/>
      <c r="BD62" s="244"/>
      <c r="BE62" s="244"/>
      <c r="BF62" s="244"/>
      <c r="BG62" s="244"/>
      <c r="BH62" s="106"/>
      <c r="BI62" s="106"/>
      <c r="BJ62" s="106"/>
      <c r="BK62" s="106"/>
      <c r="BL62" s="106"/>
      <c r="BM62" s="106"/>
      <c r="BN62" s="106"/>
      <c r="BO62" s="106"/>
      <c r="BP62" s="106"/>
      <c r="BQ62" s="106"/>
      <c r="BR62" s="106"/>
      <c r="BS62" s="106"/>
      <c r="BT62" s="106"/>
      <c r="BU62" s="306"/>
      <c r="BV62" s="106"/>
      <c r="BW62" s="106"/>
      <c r="BX62" s="106"/>
      <c r="BY62" s="244"/>
      <c r="BZ62" s="244"/>
      <c r="CA62" s="244"/>
      <c r="CB62" s="106"/>
      <c r="CC62" s="106"/>
      <c r="CD62" s="106"/>
      <c r="CE62" s="106"/>
      <c r="CF62" s="106"/>
      <c r="CG62" s="106"/>
      <c r="CH62" s="106"/>
      <c r="CI62" s="106"/>
      <c r="CJ62" s="106"/>
      <c r="CK62" s="106"/>
      <c r="CL62" s="106"/>
      <c r="CM62" s="106"/>
      <c r="CN62" s="106"/>
      <c r="CO62" s="106"/>
      <c r="CP62" s="106"/>
      <c r="CQ62" s="106"/>
      <c r="CR62" s="106"/>
      <c r="CS62" s="106"/>
      <c r="CT62" s="106"/>
      <c r="CU62" s="106"/>
      <c r="CV62" s="106"/>
      <c r="CW62" s="106"/>
      <c r="CX62" s="106"/>
      <c r="CY62" s="106"/>
      <c r="CZ62" s="106"/>
      <c r="DA62" s="106"/>
      <c r="DB62" s="106"/>
      <c r="DC62" s="106"/>
      <c r="DD62" s="106"/>
      <c r="DE62" s="106"/>
      <c r="DF62" s="106"/>
      <c r="DG62" s="106"/>
      <c r="DH62" s="106"/>
      <c r="DI62" s="106"/>
      <c r="DJ62" s="106"/>
      <c r="DK62" s="106"/>
      <c r="DL62" s="106"/>
      <c r="DM62" s="106"/>
      <c r="DN62" s="106"/>
      <c r="DO62" s="106"/>
      <c r="DP62" s="106"/>
      <c r="DQ62" s="106"/>
      <c r="DR62" s="106"/>
      <c r="DS62" s="106"/>
      <c r="DT62" s="106"/>
      <c r="DU62" s="106"/>
      <c r="DV62" s="106"/>
      <c r="DW62" s="106"/>
      <c r="DX62" s="106"/>
      <c r="DY62" s="106"/>
      <c r="DZ62" s="106"/>
      <c r="EA62" s="106"/>
      <c r="EB62" s="106"/>
      <c r="EC62" s="106"/>
      <c r="ED62" s="106"/>
      <c r="EE62" s="106"/>
      <c r="EF62" s="106"/>
      <c r="EG62" s="106"/>
      <c r="EH62" s="106"/>
      <c r="EI62" s="106"/>
      <c r="EJ62" s="106"/>
      <c r="EK62" s="106"/>
      <c r="EL62" s="106"/>
      <c r="EM62" s="106"/>
      <c r="EN62" s="106"/>
      <c r="EO62" s="106"/>
      <c r="EP62" s="106"/>
      <c r="EQ62" s="106"/>
      <c r="ER62" s="106"/>
      <c r="ES62" s="106"/>
      <c r="ET62" s="244"/>
      <c r="EU62" s="244"/>
      <c r="EV62" s="244"/>
      <c r="EW62" s="244"/>
      <c r="EX62" s="244"/>
      <c r="EY62" s="244"/>
      <c r="EZ62" s="244"/>
      <c r="FA62" s="244"/>
      <c r="FB62" s="244"/>
      <c r="FC62" s="244"/>
      <c r="FD62" s="244"/>
      <c r="FE62" s="244"/>
      <c r="FF62" s="244"/>
      <c r="FG62" s="244"/>
      <c r="FH62" s="244"/>
      <c r="FI62" s="244"/>
      <c r="FJ62" s="244"/>
      <c r="FK62" s="244"/>
      <c r="FL62" s="244"/>
      <c r="FM62" s="244"/>
      <c r="FN62" s="244"/>
      <c r="FO62" s="244"/>
      <c r="FP62" s="244"/>
      <c r="FQ62" s="244"/>
      <c r="FR62" s="244"/>
      <c r="FS62" s="244"/>
      <c r="FT62" s="244"/>
      <c r="FU62" s="244"/>
      <c r="FV62" s="244"/>
      <c r="FW62" s="244"/>
      <c r="FX62" s="244"/>
      <c r="FY62" s="244"/>
      <c r="FZ62" s="244"/>
      <c r="GA62" s="244"/>
      <c r="GB62" s="244"/>
      <c r="GC62" s="244"/>
      <c r="GD62" s="244"/>
      <c r="GE62" s="244"/>
      <c r="GF62" s="244"/>
      <c r="GG62" s="244"/>
      <c r="GH62" s="244"/>
      <c r="GI62" s="244"/>
      <c r="GJ62" s="244"/>
      <c r="GK62" s="244"/>
      <c r="GL62" s="244"/>
      <c r="GM62" s="244"/>
      <c r="GN62" s="244"/>
      <c r="GO62" s="244"/>
      <c r="GP62" s="244"/>
      <c r="GQ62" s="244"/>
      <c r="GR62" s="244"/>
      <c r="GS62" s="244"/>
      <c r="GT62" s="244"/>
      <c r="GU62" s="244"/>
      <c r="GV62" s="244"/>
      <c r="GW62" s="244"/>
      <c r="GX62" s="244"/>
      <c r="GY62" s="244"/>
      <c r="GZ62" s="244"/>
      <c r="HA62" s="244"/>
      <c r="HB62" s="244"/>
      <c r="HC62" s="244"/>
      <c r="HD62" s="244"/>
      <c r="HE62" s="244"/>
    </row>
    <row r="63" spans="2:213" ht="18" customHeight="1">
      <c r="B63" s="104"/>
      <c r="C63" s="104"/>
      <c r="D63" s="104"/>
      <c r="E63" s="104"/>
      <c r="F63" s="104"/>
      <c r="G63" s="104"/>
      <c r="H63" s="104"/>
      <c r="I63" s="104"/>
      <c r="J63" s="104"/>
      <c r="K63" s="104"/>
      <c r="L63" s="105"/>
      <c r="N63" s="105"/>
      <c r="O63" s="105"/>
      <c r="P63" s="105"/>
      <c r="Q63" s="105"/>
      <c r="R63" s="105"/>
      <c r="S63" s="105"/>
      <c r="T63" s="105"/>
      <c r="U63" s="98"/>
      <c r="V63" s="244"/>
      <c r="W63" s="128"/>
      <c r="X63" s="244"/>
      <c r="Y63" s="244"/>
      <c r="Z63" s="244"/>
      <c r="AA63" s="244"/>
      <c r="AB63" s="244"/>
      <c r="AC63" s="244"/>
      <c r="AD63" s="244"/>
      <c r="AE63" s="244"/>
      <c r="AF63" s="244"/>
      <c r="AG63" s="244"/>
      <c r="AH63" s="106"/>
      <c r="AI63" s="106"/>
      <c r="AJ63" s="106"/>
      <c r="AK63" s="106"/>
      <c r="AL63" s="106"/>
      <c r="AM63" s="106"/>
      <c r="AN63" s="106"/>
      <c r="AO63" s="244"/>
      <c r="AP63" s="244"/>
      <c r="AQ63" s="244"/>
      <c r="AR63" s="244"/>
      <c r="AS63" s="244"/>
      <c r="AT63" s="244"/>
      <c r="AU63" s="244"/>
      <c r="AV63" s="244"/>
      <c r="AW63" s="244"/>
      <c r="AX63" s="244"/>
      <c r="AY63" s="244"/>
      <c r="AZ63" s="244"/>
      <c r="BA63" s="244"/>
      <c r="BB63" s="244"/>
      <c r="BC63" s="244"/>
      <c r="BD63" s="244"/>
      <c r="BE63" s="244"/>
      <c r="BF63" s="244"/>
      <c r="BG63" s="244"/>
      <c r="BH63" s="106"/>
      <c r="BI63" s="106"/>
      <c r="BJ63" s="106"/>
      <c r="BK63" s="106"/>
      <c r="BL63" s="106"/>
      <c r="BM63" s="106"/>
      <c r="BN63" s="106"/>
      <c r="BO63" s="106"/>
      <c r="BP63" s="106"/>
      <c r="BQ63" s="106"/>
      <c r="BR63" s="106"/>
      <c r="BS63" s="106"/>
      <c r="BT63" s="106"/>
      <c r="BU63" s="306"/>
      <c r="BV63" s="106"/>
      <c r="BW63" s="106"/>
      <c r="BX63" s="106"/>
      <c r="BY63" s="244"/>
      <c r="BZ63" s="244"/>
      <c r="CA63" s="244"/>
      <c r="CB63" s="106"/>
      <c r="CC63" s="106"/>
      <c r="CD63" s="106"/>
      <c r="CE63" s="106"/>
      <c r="CF63" s="106"/>
      <c r="CG63" s="106"/>
      <c r="CH63" s="106"/>
      <c r="CI63" s="106"/>
      <c r="CJ63" s="106"/>
      <c r="CK63" s="106"/>
      <c r="CL63" s="106"/>
      <c r="CM63" s="106"/>
      <c r="CN63" s="106"/>
      <c r="CO63" s="106"/>
      <c r="CP63" s="106"/>
      <c r="CQ63" s="106"/>
      <c r="CR63" s="106"/>
      <c r="CS63" s="106"/>
      <c r="CT63" s="106"/>
      <c r="CU63" s="106"/>
      <c r="CV63" s="106"/>
      <c r="CW63" s="106"/>
      <c r="CX63" s="106"/>
      <c r="CY63" s="106"/>
      <c r="CZ63" s="106"/>
      <c r="DA63" s="106"/>
      <c r="DB63" s="106"/>
      <c r="DC63" s="106"/>
      <c r="DD63" s="106"/>
      <c r="DE63" s="106"/>
      <c r="DF63" s="106"/>
      <c r="DG63" s="106"/>
      <c r="DH63" s="106"/>
      <c r="DI63" s="106"/>
      <c r="DJ63" s="106"/>
      <c r="DK63" s="106"/>
      <c r="DL63" s="106"/>
      <c r="DM63" s="106"/>
      <c r="DN63" s="106"/>
      <c r="DO63" s="106"/>
      <c r="DP63" s="106"/>
      <c r="DQ63" s="106"/>
      <c r="DR63" s="106"/>
      <c r="DS63" s="106"/>
      <c r="DT63" s="106"/>
      <c r="DU63" s="106"/>
      <c r="DV63" s="106"/>
      <c r="DW63" s="106"/>
      <c r="DX63" s="106"/>
      <c r="DY63" s="106"/>
      <c r="DZ63" s="106"/>
      <c r="EA63" s="106"/>
      <c r="EB63" s="106"/>
      <c r="EC63" s="106"/>
      <c r="ED63" s="106"/>
      <c r="EE63" s="106"/>
      <c r="EF63" s="106"/>
      <c r="EG63" s="106"/>
      <c r="EH63" s="106"/>
      <c r="EI63" s="106"/>
      <c r="EJ63" s="106"/>
      <c r="EK63" s="106"/>
      <c r="EL63" s="106"/>
      <c r="EM63" s="106"/>
      <c r="EN63" s="106"/>
      <c r="EO63" s="106"/>
      <c r="EP63" s="106"/>
      <c r="EQ63" s="106"/>
      <c r="ER63" s="106"/>
      <c r="ES63" s="106"/>
      <c r="ET63" s="244"/>
      <c r="EU63" s="244"/>
      <c r="EV63" s="244"/>
      <c r="EW63" s="244"/>
      <c r="EX63" s="244"/>
      <c r="EY63" s="244"/>
      <c r="EZ63" s="244"/>
      <c r="FA63" s="244"/>
      <c r="FB63" s="244"/>
      <c r="FC63" s="244"/>
      <c r="FD63" s="244"/>
      <c r="FE63" s="244"/>
      <c r="FF63" s="244"/>
      <c r="FG63" s="244"/>
      <c r="FH63" s="244"/>
      <c r="FI63" s="244"/>
      <c r="FJ63" s="244"/>
      <c r="FK63" s="244"/>
      <c r="FL63" s="244"/>
      <c r="FM63" s="244"/>
      <c r="FN63" s="244"/>
      <c r="FO63" s="244"/>
      <c r="FP63" s="244"/>
      <c r="FQ63" s="244"/>
      <c r="FR63" s="244"/>
      <c r="FS63" s="244"/>
      <c r="FT63" s="244"/>
      <c r="FU63" s="244"/>
      <c r="FV63" s="244"/>
      <c r="FW63" s="244"/>
      <c r="FX63" s="244"/>
      <c r="FY63" s="244"/>
      <c r="FZ63" s="244"/>
      <c r="GA63" s="244"/>
      <c r="GB63" s="244"/>
      <c r="GC63" s="244"/>
      <c r="GD63" s="244"/>
      <c r="GE63" s="244"/>
      <c r="GF63" s="244"/>
      <c r="GG63" s="244"/>
      <c r="GH63" s="244"/>
      <c r="GI63" s="244"/>
      <c r="GJ63" s="244"/>
      <c r="GK63" s="244"/>
      <c r="GL63" s="244"/>
      <c r="GM63" s="244"/>
      <c r="GN63" s="244"/>
      <c r="GO63" s="244"/>
      <c r="GP63" s="244"/>
      <c r="GQ63" s="244"/>
      <c r="GR63" s="244"/>
      <c r="GS63" s="244"/>
      <c r="GT63" s="244"/>
      <c r="GU63" s="244"/>
      <c r="GV63" s="244"/>
      <c r="GW63" s="244"/>
      <c r="GX63" s="244"/>
      <c r="GY63" s="244"/>
      <c r="GZ63" s="244"/>
      <c r="HA63" s="244"/>
      <c r="HB63" s="244"/>
      <c r="HC63" s="244"/>
      <c r="HD63" s="244"/>
      <c r="HE63" s="244"/>
    </row>
    <row r="64" spans="2:213" ht="18" customHeight="1">
      <c r="B64" s="104"/>
      <c r="C64" s="104"/>
      <c r="D64" s="104"/>
      <c r="E64" s="104"/>
      <c r="F64" s="104"/>
      <c r="G64" s="104"/>
      <c r="H64" s="104"/>
      <c r="I64" s="104"/>
      <c r="J64" s="104"/>
      <c r="K64" s="104"/>
      <c r="L64" s="105"/>
      <c r="M64" s="655" t="s">
        <v>668</v>
      </c>
      <c r="N64" s="655"/>
      <c r="O64" s="655"/>
      <c r="P64" s="655"/>
      <c r="Q64" s="655"/>
      <c r="R64" s="655"/>
      <c r="S64" s="655"/>
      <c r="T64" s="655"/>
      <c r="U64" s="98"/>
      <c r="V64" s="244"/>
      <c r="W64" s="128"/>
      <c r="X64" s="244"/>
      <c r="Y64" s="244"/>
      <c r="Z64" s="244"/>
      <c r="AA64" s="244"/>
      <c r="AB64" s="244"/>
      <c r="AC64" s="244"/>
      <c r="AD64" s="244"/>
      <c r="AE64" s="244"/>
      <c r="AF64" s="244"/>
      <c r="AG64" s="244"/>
      <c r="AH64" s="106"/>
      <c r="AI64" s="106"/>
      <c r="AJ64" s="106"/>
      <c r="AK64" s="106"/>
      <c r="AL64" s="106"/>
      <c r="AM64" s="106"/>
      <c r="AN64" s="106"/>
      <c r="AO64" s="244"/>
      <c r="AP64" s="244"/>
      <c r="AQ64" s="244"/>
      <c r="AR64" s="244"/>
      <c r="AS64" s="244"/>
      <c r="AT64" s="244"/>
      <c r="AU64" s="244"/>
      <c r="AV64" s="244"/>
      <c r="AW64" s="244"/>
      <c r="AX64" s="244"/>
      <c r="AY64" s="244"/>
      <c r="AZ64" s="244"/>
      <c r="BA64" s="244"/>
      <c r="BB64" s="244"/>
      <c r="BC64" s="244"/>
      <c r="BD64" s="244"/>
      <c r="BE64" s="244"/>
      <c r="BF64" s="244"/>
      <c r="BG64" s="244"/>
      <c r="BH64" s="106"/>
      <c r="BI64" s="106"/>
      <c r="BJ64" s="106"/>
      <c r="BK64" s="106"/>
      <c r="BL64" s="106"/>
      <c r="BM64" s="106"/>
      <c r="BN64" s="106"/>
      <c r="BO64" s="106"/>
      <c r="BP64" s="106"/>
      <c r="BQ64" s="106"/>
      <c r="BR64" s="106"/>
      <c r="BS64" s="106"/>
      <c r="BT64" s="106"/>
      <c r="BU64" s="306"/>
      <c r="BV64" s="106"/>
      <c r="BW64" s="106"/>
      <c r="BX64" s="106"/>
      <c r="BY64" s="244"/>
      <c r="BZ64" s="244"/>
      <c r="CA64" s="244"/>
      <c r="CB64" s="106"/>
      <c r="CC64" s="106"/>
      <c r="CD64" s="106"/>
      <c r="CE64" s="106"/>
      <c r="CF64" s="106"/>
      <c r="CG64" s="106"/>
      <c r="CH64" s="106"/>
      <c r="CI64" s="106"/>
      <c r="CJ64" s="106"/>
      <c r="CK64" s="106"/>
      <c r="CL64" s="106"/>
      <c r="CM64" s="106"/>
      <c r="CN64" s="106"/>
      <c r="CO64" s="106"/>
      <c r="CP64" s="106"/>
      <c r="CQ64" s="106"/>
      <c r="CR64" s="106"/>
      <c r="CS64" s="106"/>
      <c r="CT64" s="106"/>
      <c r="CU64" s="106"/>
      <c r="CV64" s="106"/>
      <c r="CW64" s="106"/>
      <c r="CX64" s="106"/>
      <c r="CY64" s="106"/>
      <c r="CZ64" s="106"/>
      <c r="DA64" s="106"/>
      <c r="DB64" s="106"/>
      <c r="DC64" s="106"/>
      <c r="DD64" s="106"/>
      <c r="DE64" s="106"/>
      <c r="DF64" s="106"/>
      <c r="DG64" s="106"/>
      <c r="DH64" s="106"/>
      <c r="DI64" s="106"/>
      <c r="DJ64" s="106"/>
      <c r="DK64" s="106"/>
      <c r="DL64" s="106"/>
      <c r="DM64" s="106"/>
      <c r="DN64" s="106"/>
      <c r="DO64" s="106"/>
      <c r="DP64" s="106"/>
      <c r="DQ64" s="106"/>
      <c r="DR64" s="106"/>
      <c r="DS64" s="106"/>
      <c r="DT64" s="106"/>
      <c r="DU64" s="106"/>
      <c r="DV64" s="106"/>
      <c r="DW64" s="106"/>
      <c r="DX64" s="106"/>
      <c r="DY64" s="106"/>
      <c r="DZ64" s="106"/>
      <c r="EA64" s="106"/>
      <c r="EB64" s="106"/>
      <c r="EC64" s="106"/>
      <c r="ED64" s="106"/>
      <c r="EE64" s="106"/>
      <c r="EF64" s="106"/>
      <c r="EG64" s="106"/>
      <c r="EH64" s="106"/>
      <c r="EI64" s="106"/>
      <c r="EJ64" s="106"/>
      <c r="EK64" s="106"/>
      <c r="EL64" s="106"/>
      <c r="EM64" s="106"/>
      <c r="EN64" s="106"/>
      <c r="EO64" s="106"/>
      <c r="EP64" s="106"/>
      <c r="EQ64" s="106"/>
      <c r="ER64" s="106"/>
      <c r="ES64" s="106"/>
      <c r="ET64" s="244"/>
      <c r="EU64" s="244"/>
      <c r="EV64" s="244"/>
      <c r="EW64" s="244"/>
      <c r="EX64" s="244"/>
      <c r="EY64" s="244"/>
      <c r="EZ64" s="244"/>
      <c r="FA64" s="244"/>
      <c r="FB64" s="244"/>
      <c r="FC64" s="244"/>
      <c r="FD64" s="244"/>
      <c r="FE64" s="244"/>
      <c r="FF64" s="244"/>
      <c r="FG64" s="244"/>
      <c r="FH64" s="244"/>
      <c r="FI64" s="244"/>
      <c r="FJ64" s="244"/>
      <c r="FK64" s="244"/>
      <c r="FL64" s="244"/>
      <c r="FM64" s="244"/>
      <c r="FN64" s="244"/>
      <c r="FO64" s="244"/>
      <c r="FP64" s="244"/>
      <c r="FQ64" s="244"/>
      <c r="FR64" s="244"/>
      <c r="FS64" s="244"/>
      <c r="FT64" s="244"/>
      <c r="FU64" s="244"/>
      <c r="FV64" s="244"/>
      <c r="FW64" s="244"/>
      <c r="FX64" s="244"/>
      <c r="FY64" s="244"/>
      <c r="FZ64" s="244"/>
      <c r="GA64" s="244"/>
      <c r="GB64" s="244"/>
      <c r="GC64" s="244"/>
      <c r="GD64" s="244"/>
      <c r="GE64" s="244"/>
      <c r="GF64" s="244"/>
      <c r="GG64" s="244"/>
      <c r="GH64" s="244"/>
      <c r="GI64" s="244"/>
      <c r="GJ64" s="244"/>
      <c r="GK64" s="244"/>
      <c r="GL64" s="244"/>
      <c r="GM64" s="244"/>
      <c r="GN64" s="244"/>
      <c r="GO64" s="244"/>
      <c r="GP64" s="244"/>
      <c r="GQ64" s="244"/>
      <c r="GR64" s="244"/>
      <c r="GS64" s="244"/>
      <c r="GT64" s="244"/>
      <c r="GU64" s="244"/>
      <c r="GV64" s="244"/>
      <c r="GW64" s="244"/>
      <c r="GX64" s="244"/>
      <c r="GY64" s="244"/>
      <c r="GZ64" s="244"/>
      <c r="HA64" s="244"/>
      <c r="HB64" s="244"/>
      <c r="HC64" s="244"/>
      <c r="HD64" s="244"/>
      <c r="HE64" s="244"/>
    </row>
    <row r="65" spans="2:213" ht="31.5" customHeight="1">
      <c r="B65" s="102" t="s">
        <v>490</v>
      </c>
      <c r="C65" s="107"/>
      <c r="D65" s="107"/>
      <c r="E65" s="107"/>
      <c r="F65" s="107"/>
      <c r="G65" s="107"/>
      <c r="H65" s="107"/>
      <c r="I65" s="107"/>
      <c r="J65" s="107"/>
      <c r="K65" s="107"/>
      <c r="L65" s="105"/>
      <c r="M65" s="655"/>
      <c r="N65" s="655"/>
      <c r="O65" s="655"/>
      <c r="P65" s="655"/>
      <c r="Q65" s="655"/>
      <c r="R65" s="655"/>
      <c r="S65" s="655"/>
      <c r="T65" s="655"/>
      <c r="U65" s="98"/>
      <c r="V65" s="244"/>
      <c r="W65" s="128"/>
      <c r="X65" s="244"/>
      <c r="Y65" s="244"/>
      <c r="Z65" s="244"/>
      <c r="AA65" s="244"/>
      <c r="AB65" s="244"/>
      <c r="AC65" s="244"/>
      <c r="AD65" s="244"/>
      <c r="AE65" s="244"/>
      <c r="AF65" s="244"/>
      <c r="AG65" s="244"/>
      <c r="AH65" s="106"/>
      <c r="AI65" s="106"/>
      <c r="AJ65" s="106"/>
      <c r="AK65" s="106"/>
      <c r="AL65" s="106"/>
      <c r="AM65" s="106"/>
      <c r="AN65" s="106"/>
      <c r="AO65" s="244"/>
      <c r="AP65" s="244"/>
      <c r="AQ65" s="244"/>
      <c r="AR65" s="244"/>
      <c r="AS65" s="244"/>
      <c r="AT65" s="244"/>
      <c r="AU65" s="244"/>
      <c r="AV65" s="244"/>
      <c r="AW65" s="244"/>
      <c r="AX65" s="244"/>
      <c r="AY65" s="244"/>
      <c r="AZ65" s="244"/>
      <c r="BA65" s="244"/>
      <c r="BB65" s="244"/>
      <c r="BC65" s="244"/>
      <c r="BD65" s="244"/>
      <c r="BE65" s="244"/>
      <c r="BF65" s="244"/>
      <c r="BG65" s="245"/>
      <c r="BH65" s="306"/>
      <c r="BI65" s="306"/>
      <c r="BJ65" s="305"/>
      <c r="BK65" s="305"/>
      <c r="BL65" s="305"/>
      <c r="BM65" s="305"/>
      <c r="BN65" s="106"/>
      <c r="BO65" s="106"/>
      <c r="BP65" s="106"/>
      <c r="BQ65" s="106"/>
      <c r="BR65" s="126"/>
      <c r="BS65" s="126"/>
      <c r="BT65" s="126"/>
      <c r="BU65" s="127"/>
      <c r="BV65" s="126"/>
      <c r="BW65" s="126"/>
      <c r="BX65" s="126"/>
      <c r="BY65" s="126"/>
      <c r="BZ65" s="126"/>
      <c r="CA65" s="244"/>
      <c r="CB65" s="106"/>
      <c r="CC65" s="106"/>
      <c r="CD65" s="106"/>
      <c r="CE65" s="106"/>
      <c r="CF65" s="106"/>
      <c r="CG65" s="106"/>
      <c r="CH65" s="106"/>
      <c r="CI65" s="106"/>
      <c r="CJ65" s="106"/>
      <c r="CK65" s="106"/>
      <c r="CL65" s="106"/>
      <c r="CM65" s="106"/>
      <c r="CN65" s="106"/>
      <c r="CO65" s="106"/>
      <c r="CP65" s="106"/>
      <c r="CQ65" s="106"/>
      <c r="CR65" s="106"/>
      <c r="CS65" s="106"/>
      <c r="CT65" s="106"/>
      <c r="CU65" s="106"/>
      <c r="CV65" s="106"/>
      <c r="CW65" s="106"/>
      <c r="CX65" s="106"/>
      <c r="CY65" s="106"/>
      <c r="CZ65" s="106"/>
      <c r="DA65" s="106"/>
      <c r="DB65" s="106"/>
      <c r="DC65" s="106"/>
      <c r="DD65" s="106"/>
      <c r="DE65" s="106"/>
      <c r="DF65" s="106"/>
      <c r="DG65" s="106"/>
      <c r="DH65" s="106"/>
      <c r="DI65" s="106"/>
      <c r="DJ65" s="106"/>
      <c r="DK65" s="106"/>
      <c r="DL65" s="106"/>
      <c r="DM65" s="106"/>
      <c r="DN65" s="106"/>
      <c r="DO65" s="106"/>
      <c r="DP65" s="106"/>
      <c r="DQ65" s="106"/>
      <c r="DR65" s="106"/>
      <c r="DS65" s="106"/>
      <c r="DT65" s="106"/>
      <c r="DU65" s="106"/>
      <c r="DV65" s="106"/>
      <c r="DW65" s="106"/>
      <c r="DX65" s="106"/>
      <c r="DY65" s="106"/>
      <c r="DZ65" s="106"/>
      <c r="EA65" s="106"/>
      <c r="EB65" s="106"/>
      <c r="EC65" s="106"/>
      <c r="ED65" s="106"/>
      <c r="EE65" s="106"/>
      <c r="EF65" s="106"/>
      <c r="EG65" s="106"/>
      <c r="EH65" s="106"/>
      <c r="EI65" s="106"/>
      <c r="EJ65" s="106"/>
      <c r="EK65" s="106"/>
      <c r="EL65" s="106"/>
      <c r="EM65" s="106"/>
      <c r="EN65" s="106"/>
      <c r="EO65" s="106"/>
      <c r="EP65" s="106"/>
      <c r="EQ65" s="106"/>
      <c r="ER65" s="106"/>
      <c r="ES65" s="106"/>
      <c r="ET65" s="244"/>
      <c r="EU65" s="244"/>
      <c r="EV65" s="244"/>
      <c r="EW65" s="244"/>
      <c r="EX65" s="244"/>
      <c r="EY65" s="244"/>
      <c r="EZ65" s="244"/>
      <c r="FA65" s="244"/>
      <c r="FB65" s="244"/>
      <c r="FC65" s="244"/>
      <c r="FD65" s="244"/>
      <c r="FE65" s="244"/>
      <c r="FF65" s="244"/>
      <c r="FG65" s="244"/>
      <c r="FH65" s="244"/>
      <c r="FI65" s="244"/>
      <c r="FJ65" s="244"/>
      <c r="FK65" s="244"/>
      <c r="FL65" s="244"/>
      <c r="FM65" s="244"/>
      <c r="FN65" s="244"/>
      <c r="FO65" s="244"/>
      <c r="FP65" s="244"/>
      <c r="FQ65" s="244"/>
      <c r="FR65" s="244"/>
      <c r="FS65" s="244"/>
      <c r="FT65" s="244"/>
      <c r="FU65" s="244"/>
      <c r="FV65" s="244"/>
      <c r="FW65" s="244"/>
      <c r="FX65" s="244"/>
      <c r="FY65" s="244"/>
      <c r="FZ65" s="244"/>
      <c r="GA65" s="244"/>
      <c r="GB65" s="244"/>
      <c r="GC65" s="244"/>
      <c r="GD65" s="244"/>
      <c r="GE65" s="244"/>
      <c r="GF65" s="244"/>
      <c r="GG65" s="244"/>
      <c r="GH65" s="244"/>
      <c r="GI65" s="244"/>
      <c r="GJ65" s="244"/>
      <c r="GK65" s="244"/>
      <c r="GL65" s="244"/>
      <c r="GM65" s="244"/>
      <c r="GN65" s="244"/>
      <c r="GO65" s="244"/>
      <c r="GP65" s="244"/>
      <c r="GQ65" s="244"/>
      <c r="GR65" s="244"/>
      <c r="GS65" s="244"/>
      <c r="GT65" s="244"/>
      <c r="GU65" s="244"/>
      <c r="GV65" s="244"/>
      <c r="GW65" s="244"/>
      <c r="GX65" s="244"/>
      <c r="GY65" s="244"/>
      <c r="GZ65" s="244"/>
      <c r="HA65" s="244"/>
      <c r="HB65" s="244"/>
      <c r="HC65" s="244"/>
      <c r="HD65" s="244"/>
      <c r="HE65" s="244"/>
    </row>
    <row r="66" spans="2:213" ht="18" customHeight="1">
      <c r="B66" s="104"/>
      <c r="C66" s="107"/>
      <c r="D66" s="107"/>
      <c r="E66" s="107"/>
      <c r="F66" s="107"/>
      <c r="G66" s="107"/>
      <c r="H66" s="107"/>
      <c r="I66" s="107"/>
      <c r="J66" s="107"/>
      <c r="K66" s="107"/>
      <c r="L66" s="105"/>
      <c r="M66" s="105"/>
      <c r="N66" s="105"/>
      <c r="O66" s="105"/>
      <c r="P66" s="105"/>
      <c r="Q66" s="105"/>
      <c r="R66" s="105"/>
      <c r="S66" s="105"/>
      <c r="T66" s="105"/>
      <c r="U66" s="98"/>
      <c r="V66" s="244"/>
      <c r="W66" s="128"/>
      <c r="X66" s="244"/>
      <c r="Y66" s="244"/>
      <c r="Z66" s="244"/>
      <c r="AA66" s="244"/>
      <c r="AB66" s="244"/>
      <c r="AC66" s="244"/>
      <c r="AD66" s="244"/>
      <c r="AE66" s="244"/>
      <c r="AF66" s="244"/>
      <c r="AG66" s="244"/>
      <c r="AH66" s="106"/>
      <c r="AI66" s="106"/>
      <c r="AJ66" s="106"/>
      <c r="AK66" s="106"/>
      <c r="AL66" s="106"/>
      <c r="AM66" s="106"/>
      <c r="AN66" s="106"/>
      <c r="AO66" s="244"/>
      <c r="AP66" s="244"/>
      <c r="AQ66" s="244"/>
      <c r="AR66" s="244"/>
      <c r="AS66" s="244"/>
      <c r="AT66" s="244"/>
      <c r="AU66" s="244"/>
      <c r="AV66" s="244"/>
      <c r="AW66" s="244"/>
      <c r="AX66" s="244"/>
      <c r="AY66" s="244"/>
      <c r="AZ66" s="244"/>
      <c r="BA66" s="244"/>
      <c r="BB66" s="244"/>
      <c r="BC66" s="244"/>
      <c r="BD66" s="244"/>
      <c r="BE66" s="244"/>
      <c r="BF66" s="244"/>
      <c r="BG66" s="245"/>
      <c r="BH66" s="306"/>
      <c r="BI66" s="306"/>
      <c r="BJ66" s="305"/>
      <c r="BK66" s="305"/>
      <c r="BL66" s="305"/>
      <c r="BM66" s="305"/>
      <c r="BN66" s="106"/>
      <c r="BO66" s="106"/>
      <c r="BP66" s="106"/>
      <c r="BQ66" s="106"/>
      <c r="BR66" s="126"/>
      <c r="BS66" s="126"/>
      <c r="BT66" s="126"/>
      <c r="BU66" s="127"/>
      <c r="BV66" s="126"/>
      <c r="BW66" s="126"/>
      <c r="BX66" s="126"/>
      <c r="BY66" s="126"/>
      <c r="BZ66" s="126"/>
      <c r="CA66" s="244"/>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244"/>
      <c r="EU66" s="244"/>
      <c r="EV66" s="244"/>
      <c r="EW66" s="244"/>
      <c r="EX66" s="244"/>
      <c r="EY66" s="244"/>
      <c r="EZ66" s="244"/>
      <c r="FA66" s="244"/>
      <c r="FB66" s="244"/>
      <c r="FC66" s="244"/>
      <c r="FD66" s="244"/>
      <c r="FE66" s="244"/>
      <c r="FF66" s="244"/>
      <c r="FG66" s="244"/>
      <c r="FH66" s="244"/>
      <c r="FI66" s="244"/>
      <c r="FJ66" s="244"/>
      <c r="FK66" s="244"/>
      <c r="FL66" s="244"/>
      <c r="FM66" s="244"/>
      <c r="FN66" s="244"/>
      <c r="FO66" s="244"/>
      <c r="FP66" s="244"/>
      <c r="FQ66" s="244"/>
      <c r="FR66" s="244"/>
      <c r="FS66" s="244"/>
      <c r="FT66" s="244"/>
      <c r="FU66" s="244"/>
      <c r="FV66" s="244"/>
      <c r="FW66" s="244"/>
      <c r="FX66" s="244"/>
      <c r="FY66" s="244"/>
      <c r="FZ66" s="244"/>
      <c r="GA66" s="244"/>
      <c r="GB66" s="244"/>
      <c r="GC66" s="244"/>
      <c r="GD66" s="244"/>
      <c r="GE66" s="244"/>
      <c r="GF66" s="244"/>
      <c r="GG66" s="244"/>
      <c r="GH66" s="244"/>
      <c r="GI66" s="244"/>
      <c r="GJ66" s="244"/>
      <c r="GK66" s="244"/>
      <c r="GL66" s="244"/>
      <c r="GM66" s="244"/>
      <c r="GN66" s="244"/>
      <c r="GO66" s="244"/>
      <c r="GP66" s="244"/>
      <c r="GQ66" s="244"/>
      <c r="GR66" s="244"/>
      <c r="GS66" s="244"/>
      <c r="GT66" s="244"/>
      <c r="GU66" s="244"/>
      <c r="GV66" s="244"/>
      <c r="GW66" s="244"/>
      <c r="GX66" s="244"/>
      <c r="GY66" s="244"/>
      <c r="GZ66" s="244"/>
      <c r="HA66" s="244"/>
      <c r="HB66" s="244"/>
      <c r="HC66" s="244"/>
      <c r="HD66" s="244"/>
      <c r="HE66" s="244"/>
    </row>
    <row r="67" spans="2:213" ht="18" customHeight="1">
      <c r="B67" s="104"/>
      <c r="C67" s="107"/>
      <c r="D67" s="107"/>
      <c r="E67" s="107"/>
      <c r="F67" s="107"/>
      <c r="G67" s="107"/>
      <c r="H67" s="107"/>
      <c r="I67" s="107"/>
      <c r="J67" s="107"/>
      <c r="K67" s="107"/>
      <c r="L67" s="105"/>
      <c r="M67" s="105"/>
      <c r="N67" s="105"/>
      <c r="O67" s="105"/>
      <c r="P67" s="105"/>
      <c r="Q67" s="105"/>
      <c r="R67" s="105"/>
      <c r="S67" s="105"/>
      <c r="T67" s="105"/>
      <c r="U67" s="98"/>
      <c r="V67" s="244"/>
      <c r="W67" s="128"/>
      <c r="X67" s="244"/>
      <c r="Y67" s="244"/>
      <c r="Z67" s="244"/>
      <c r="AA67" s="244"/>
      <c r="AB67" s="244"/>
      <c r="AC67" s="244"/>
      <c r="AD67" s="244"/>
      <c r="AE67" s="244"/>
      <c r="AF67" s="244"/>
      <c r="AG67" s="244"/>
      <c r="AH67" s="106"/>
      <c r="AI67" s="106"/>
      <c r="AJ67" s="106"/>
      <c r="AK67" s="106"/>
      <c r="AL67" s="106"/>
      <c r="AM67" s="106"/>
      <c r="AN67" s="106"/>
      <c r="AO67" s="244"/>
      <c r="AP67" s="244"/>
      <c r="AQ67" s="244"/>
      <c r="AR67" s="244"/>
      <c r="AS67" s="244"/>
      <c r="AT67" s="244"/>
      <c r="AU67" s="244"/>
      <c r="AV67" s="244"/>
      <c r="AW67" s="244"/>
      <c r="AX67" s="244"/>
      <c r="AY67" s="244"/>
      <c r="AZ67" s="244"/>
      <c r="BA67" s="244"/>
      <c r="BB67" s="244"/>
      <c r="BC67" s="244"/>
      <c r="BD67" s="244"/>
      <c r="BE67" s="244"/>
      <c r="BF67" s="244"/>
      <c r="BG67" s="245"/>
      <c r="BH67" s="306"/>
      <c r="BI67" s="306"/>
      <c r="BJ67" s="305"/>
      <c r="BK67" s="305"/>
      <c r="BL67" s="305"/>
      <c r="BM67" s="305"/>
      <c r="BN67" s="106"/>
      <c r="BO67" s="106"/>
      <c r="BP67" s="106"/>
      <c r="BQ67" s="106"/>
      <c r="BR67" s="126"/>
      <c r="BS67" s="126"/>
      <c r="BT67" s="126"/>
      <c r="BU67" s="127"/>
      <c r="BV67" s="126"/>
      <c r="BW67" s="126"/>
      <c r="BX67" s="126"/>
      <c r="BY67" s="126"/>
      <c r="BZ67" s="126"/>
      <c r="CA67" s="244"/>
      <c r="CB67" s="106"/>
      <c r="CC67" s="106"/>
      <c r="CD67" s="106"/>
      <c r="CE67" s="106"/>
      <c r="CF67" s="106"/>
      <c r="CG67" s="106"/>
      <c r="CH67" s="106"/>
      <c r="CI67" s="106"/>
      <c r="CJ67" s="106"/>
      <c r="CK67" s="106"/>
      <c r="CL67" s="106"/>
      <c r="CM67" s="106"/>
      <c r="CN67" s="106"/>
      <c r="CO67" s="106"/>
      <c r="CP67" s="106"/>
      <c r="CQ67" s="106"/>
      <c r="CR67" s="106"/>
      <c r="CS67" s="106"/>
      <c r="CT67" s="106"/>
      <c r="CU67" s="106"/>
      <c r="CV67" s="106"/>
      <c r="CW67" s="106"/>
      <c r="CX67" s="106"/>
      <c r="CY67" s="106"/>
      <c r="CZ67" s="106"/>
      <c r="DA67" s="106"/>
      <c r="DB67" s="106"/>
      <c r="DC67" s="106"/>
      <c r="DD67" s="106"/>
      <c r="DE67" s="106"/>
      <c r="DF67" s="106"/>
      <c r="DG67" s="106"/>
      <c r="DH67" s="106"/>
      <c r="DI67" s="106"/>
      <c r="DJ67" s="106"/>
      <c r="DK67" s="106"/>
      <c r="DL67" s="106"/>
      <c r="DM67" s="106"/>
      <c r="DN67" s="106"/>
      <c r="DO67" s="106"/>
      <c r="DP67" s="106"/>
      <c r="DQ67" s="106"/>
      <c r="DR67" s="106"/>
      <c r="DS67" s="106"/>
      <c r="DT67" s="106"/>
      <c r="DU67" s="106"/>
      <c r="DV67" s="106"/>
      <c r="DW67" s="106"/>
      <c r="DX67" s="106"/>
      <c r="DY67" s="106"/>
      <c r="DZ67" s="106"/>
      <c r="EA67" s="106"/>
      <c r="EB67" s="106"/>
      <c r="EC67" s="106"/>
      <c r="ED67" s="106"/>
      <c r="EE67" s="106"/>
      <c r="EF67" s="106"/>
      <c r="EG67" s="106"/>
      <c r="EH67" s="106"/>
      <c r="EI67" s="106"/>
      <c r="EJ67" s="106"/>
      <c r="EK67" s="106"/>
      <c r="EL67" s="106"/>
      <c r="EM67" s="106"/>
      <c r="EN67" s="106"/>
      <c r="EO67" s="106"/>
      <c r="EP67" s="106"/>
      <c r="EQ67" s="106"/>
      <c r="ER67" s="106"/>
      <c r="ES67" s="106"/>
      <c r="ET67" s="244"/>
      <c r="EU67" s="244"/>
      <c r="EV67" s="244"/>
      <c r="EW67" s="244"/>
      <c r="EX67" s="244"/>
      <c r="EY67" s="244"/>
      <c r="EZ67" s="244"/>
      <c r="FA67" s="244"/>
      <c r="FB67" s="244"/>
      <c r="FC67" s="244"/>
      <c r="FD67" s="244"/>
      <c r="FE67" s="244"/>
      <c r="FF67" s="244"/>
      <c r="FG67" s="244"/>
      <c r="FH67" s="244"/>
      <c r="FI67" s="244"/>
      <c r="FJ67" s="244"/>
      <c r="FK67" s="244"/>
      <c r="FL67" s="244"/>
      <c r="FM67" s="244"/>
      <c r="FN67" s="244"/>
      <c r="FO67" s="244"/>
      <c r="FP67" s="244"/>
      <c r="FQ67" s="244"/>
      <c r="FR67" s="244"/>
      <c r="FS67" s="244"/>
      <c r="FT67" s="244"/>
      <c r="FU67" s="244"/>
      <c r="FV67" s="244"/>
      <c r="FW67" s="244"/>
      <c r="FX67" s="244"/>
      <c r="FY67" s="244"/>
      <c r="FZ67" s="244"/>
      <c r="GA67" s="244"/>
      <c r="GB67" s="244"/>
      <c r="GC67" s="244"/>
      <c r="GD67" s="244"/>
      <c r="GE67" s="244"/>
      <c r="GF67" s="244"/>
      <c r="GG67" s="244"/>
      <c r="GH67" s="244"/>
      <c r="GI67" s="244"/>
      <c r="GJ67" s="244"/>
      <c r="GK67" s="244"/>
      <c r="GL67" s="244"/>
      <c r="GM67" s="244"/>
      <c r="GN67" s="244"/>
      <c r="GO67" s="244"/>
      <c r="GP67" s="244"/>
      <c r="GQ67" s="244"/>
      <c r="GR67" s="244"/>
      <c r="GS67" s="244"/>
      <c r="GT67" s="244"/>
      <c r="GU67" s="244"/>
      <c r="GV67" s="244"/>
      <c r="GW67" s="244"/>
      <c r="GX67" s="244"/>
      <c r="GY67" s="244"/>
      <c r="GZ67" s="244"/>
      <c r="HA67" s="244"/>
      <c r="HB67" s="244"/>
      <c r="HC67" s="244"/>
      <c r="HD67" s="244"/>
      <c r="HE67" s="244"/>
    </row>
    <row r="68" spans="2:213" ht="18" customHeight="1">
      <c r="B68" s="104"/>
      <c r="C68" s="107"/>
      <c r="D68" s="107"/>
      <c r="E68" s="107"/>
      <c r="F68" s="107"/>
      <c r="G68" s="107"/>
      <c r="H68" s="107"/>
      <c r="I68" s="107"/>
      <c r="J68" s="107"/>
      <c r="K68" s="107"/>
      <c r="L68" s="105"/>
      <c r="M68" s="105"/>
      <c r="N68" s="105"/>
      <c r="O68" s="105"/>
      <c r="P68" s="105"/>
      <c r="Q68" s="105"/>
      <c r="R68" s="105"/>
      <c r="S68" s="105"/>
      <c r="T68" s="105"/>
      <c r="U68" s="98"/>
      <c r="V68" s="244"/>
      <c r="W68" s="128"/>
      <c r="X68" s="244"/>
      <c r="Y68" s="244"/>
      <c r="Z68" s="244"/>
      <c r="AA68" s="244"/>
      <c r="AB68" s="244"/>
      <c r="AC68" s="244"/>
      <c r="AD68" s="244"/>
      <c r="AE68" s="244"/>
      <c r="AF68" s="244"/>
      <c r="AG68" s="244"/>
      <c r="AH68" s="106"/>
      <c r="AI68" s="106"/>
      <c r="AJ68" s="106"/>
      <c r="AK68" s="106"/>
      <c r="AL68" s="106"/>
      <c r="AM68" s="106"/>
      <c r="AN68" s="106"/>
      <c r="AO68" s="244"/>
      <c r="AP68" s="244"/>
      <c r="AQ68" s="244"/>
      <c r="AR68" s="244"/>
      <c r="AS68" s="244"/>
      <c r="AT68" s="244"/>
      <c r="AU68" s="244"/>
      <c r="AV68" s="244"/>
      <c r="AW68" s="244"/>
      <c r="AX68" s="244"/>
      <c r="AY68" s="244"/>
      <c r="AZ68" s="244"/>
      <c r="BA68" s="244"/>
      <c r="BB68" s="244"/>
      <c r="BC68" s="244"/>
      <c r="BD68" s="244"/>
      <c r="BE68" s="244"/>
      <c r="BF68" s="244"/>
      <c r="BG68" s="245"/>
      <c r="BH68" s="306"/>
      <c r="BI68" s="306"/>
      <c r="BJ68" s="305"/>
      <c r="BK68" s="305"/>
      <c r="BL68" s="305"/>
      <c r="BM68" s="305"/>
      <c r="BN68" s="106"/>
      <c r="BO68" s="106"/>
      <c r="BP68" s="106"/>
      <c r="BQ68" s="106"/>
      <c r="BR68" s="126"/>
      <c r="BS68" s="126"/>
      <c r="BT68" s="126"/>
      <c r="BU68" s="127"/>
      <c r="BV68" s="126"/>
      <c r="BW68" s="126"/>
      <c r="BX68" s="126"/>
      <c r="BY68" s="126"/>
      <c r="BZ68" s="126"/>
      <c r="CA68" s="244"/>
      <c r="CB68" s="106"/>
      <c r="CC68" s="106"/>
      <c r="CD68" s="106"/>
      <c r="CE68" s="106"/>
      <c r="CF68" s="106"/>
      <c r="CG68" s="106"/>
      <c r="CH68" s="106"/>
      <c r="CI68" s="106"/>
      <c r="CJ68" s="106"/>
      <c r="CK68" s="106"/>
      <c r="CL68" s="106"/>
      <c r="CM68" s="106"/>
      <c r="CN68" s="106"/>
      <c r="CO68" s="106"/>
      <c r="CP68" s="106"/>
      <c r="CQ68" s="106"/>
      <c r="CR68" s="106"/>
      <c r="CS68" s="106"/>
      <c r="CT68" s="106"/>
      <c r="CU68" s="106"/>
      <c r="CV68" s="106"/>
      <c r="CW68" s="106"/>
      <c r="CX68" s="106"/>
      <c r="CY68" s="106"/>
      <c r="CZ68" s="106"/>
      <c r="DA68" s="106"/>
      <c r="DB68" s="106"/>
      <c r="DC68" s="106"/>
      <c r="DD68" s="106"/>
      <c r="DE68" s="106"/>
      <c r="DF68" s="106"/>
      <c r="DG68" s="106"/>
      <c r="DH68" s="106"/>
      <c r="DI68" s="106"/>
      <c r="DJ68" s="106"/>
      <c r="DK68" s="106"/>
      <c r="DL68" s="106"/>
      <c r="DM68" s="106"/>
      <c r="DN68" s="106"/>
      <c r="DO68" s="106"/>
      <c r="DP68" s="106"/>
      <c r="DQ68" s="106"/>
      <c r="DR68" s="106"/>
      <c r="DS68" s="106"/>
      <c r="DT68" s="106"/>
      <c r="DU68" s="106"/>
      <c r="DV68" s="106"/>
      <c r="DW68" s="106"/>
      <c r="DX68" s="106"/>
      <c r="DY68" s="106"/>
      <c r="DZ68" s="106"/>
      <c r="EA68" s="106"/>
      <c r="EB68" s="106"/>
      <c r="EC68" s="106"/>
      <c r="ED68" s="106"/>
      <c r="EE68" s="106"/>
      <c r="EF68" s="106"/>
      <c r="EG68" s="106"/>
      <c r="EH68" s="106"/>
      <c r="EI68" s="106"/>
      <c r="EJ68" s="106"/>
      <c r="EK68" s="106"/>
      <c r="EL68" s="106"/>
      <c r="EM68" s="106"/>
      <c r="EN68" s="106"/>
      <c r="EO68" s="106"/>
      <c r="EP68" s="106"/>
      <c r="EQ68" s="106"/>
      <c r="ER68" s="106"/>
      <c r="ES68" s="106"/>
      <c r="ET68" s="244"/>
      <c r="EU68" s="244"/>
      <c r="EV68" s="244"/>
      <c r="EW68" s="244"/>
      <c r="EX68" s="244"/>
      <c r="EY68" s="244"/>
      <c r="EZ68" s="244"/>
      <c r="FA68" s="244"/>
      <c r="FB68" s="244"/>
      <c r="FC68" s="244"/>
      <c r="FD68" s="244"/>
      <c r="FE68" s="244"/>
      <c r="FF68" s="244"/>
      <c r="FG68" s="244"/>
      <c r="FH68" s="244"/>
      <c r="FI68" s="244"/>
      <c r="FJ68" s="244"/>
      <c r="FK68" s="244"/>
      <c r="FL68" s="244"/>
      <c r="FM68" s="244"/>
      <c r="FN68" s="244"/>
      <c r="FO68" s="244"/>
      <c r="FP68" s="244"/>
      <c r="FQ68" s="244"/>
      <c r="FR68" s="244"/>
      <c r="FS68" s="244"/>
      <c r="FT68" s="244"/>
      <c r="FU68" s="244"/>
      <c r="FV68" s="244"/>
      <c r="FW68" s="244"/>
      <c r="FX68" s="244"/>
      <c r="FY68" s="244"/>
      <c r="FZ68" s="244"/>
      <c r="GA68" s="244"/>
      <c r="GB68" s="244"/>
      <c r="GC68" s="244"/>
      <c r="GD68" s="244"/>
      <c r="GE68" s="244"/>
      <c r="GF68" s="244"/>
      <c r="GG68" s="244"/>
      <c r="GH68" s="244"/>
      <c r="GI68" s="244"/>
      <c r="GJ68" s="244"/>
      <c r="GK68" s="244"/>
      <c r="GL68" s="244"/>
      <c r="GM68" s="244"/>
      <c r="GN68" s="244"/>
      <c r="GO68" s="244"/>
      <c r="GP68" s="244"/>
      <c r="GQ68" s="244"/>
      <c r="GR68" s="244"/>
      <c r="GS68" s="244"/>
      <c r="GT68" s="244"/>
      <c r="GU68" s="244"/>
      <c r="GV68" s="244"/>
      <c r="GW68" s="244"/>
      <c r="GX68" s="244"/>
      <c r="GY68" s="244"/>
      <c r="GZ68" s="244"/>
      <c r="HA68" s="244"/>
      <c r="HB68" s="244"/>
      <c r="HC68" s="244"/>
      <c r="HD68" s="244"/>
      <c r="HE68" s="244"/>
    </row>
    <row r="69" spans="2:213" ht="18" customHeight="1">
      <c r="B69" s="104"/>
      <c r="C69" s="107"/>
      <c r="D69" s="107"/>
      <c r="E69" s="107"/>
      <c r="F69" s="107"/>
      <c r="G69" s="107"/>
      <c r="H69" s="107"/>
      <c r="I69" s="107"/>
      <c r="J69" s="110"/>
      <c r="K69" s="107"/>
      <c r="L69" s="105"/>
      <c r="M69" s="105"/>
      <c r="N69" s="105"/>
      <c r="O69" s="105"/>
      <c r="P69" s="105"/>
      <c r="Q69" s="105"/>
      <c r="R69" s="128"/>
      <c r="S69" s="128"/>
      <c r="T69" s="128"/>
      <c r="U69" s="305"/>
      <c r="V69" s="106"/>
      <c r="W69" s="288"/>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306"/>
      <c r="BH69" s="306"/>
      <c r="BI69" s="306"/>
      <c r="BJ69" s="305"/>
      <c r="BK69" s="305"/>
      <c r="BL69" s="305"/>
      <c r="BM69" s="305"/>
      <c r="BN69" s="106"/>
      <c r="BO69" s="106"/>
      <c r="BP69" s="106"/>
      <c r="BQ69" s="106"/>
      <c r="BR69" s="126"/>
      <c r="BS69" s="126"/>
      <c r="BT69" s="126"/>
      <c r="BU69" s="127"/>
      <c r="BV69" s="126"/>
      <c r="BW69" s="126"/>
      <c r="BX69" s="126"/>
      <c r="BY69" s="126"/>
      <c r="BZ69" s="126"/>
      <c r="CA69" s="106"/>
      <c r="CB69" s="106"/>
      <c r="CC69" s="106"/>
      <c r="CD69" s="106"/>
      <c r="CE69" s="106"/>
      <c r="CF69" s="106"/>
      <c r="CG69" s="106"/>
      <c r="CH69" s="106"/>
      <c r="CI69" s="106"/>
      <c r="CJ69" s="106"/>
      <c r="CK69" s="106"/>
      <c r="CL69" s="106"/>
      <c r="CM69" s="106"/>
      <c r="CN69" s="106"/>
      <c r="CO69" s="106"/>
      <c r="CP69" s="106"/>
      <c r="CQ69" s="106"/>
      <c r="CR69" s="106"/>
      <c r="CS69" s="106"/>
      <c r="CT69" s="106"/>
      <c r="CU69" s="106"/>
      <c r="CV69" s="106"/>
      <c r="CW69" s="106"/>
      <c r="CX69" s="106"/>
      <c r="CY69" s="106"/>
      <c r="CZ69" s="106"/>
      <c r="DA69" s="106"/>
      <c r="DB69" s="106"/>
      <c r="DC69" s="106"/>
      <c r="DD69" s="106"/>
      <c r="DE69" s="106"/>
      <c r="DF69" s="106"/>
      <c r="DG69" s="106"/>
      <c r="DH69" s="106"/>
      <c r="DI69" s="106"/>
      <c r="DJ69" s="106"/>
      <c r="DK69" s="106"/>
      <c r="DL69" s="106"/>
      <c r="DM69" s="106"/>
      <c r="DN69" s="106"/>
      <c r="DO69" s="106"/>
      <c r="DP69" s="106"/>
      <c r="DQ69" s="106"/>
      <c r="DR69" s="106"/>
      <c r="DS69" s="106"/>
      <c r="DT69" s="106"/>
      <c r="DU69" s="106"/>
      <c r="DV69" s="106"/>
      <c r="DW69" s="106"/>
      <c r="DX69" s="106"/>
      <c r="DY69" s="106"/>
      <c r="DZ69" s="106"/>
      <c r="EA69" s="106"/>
      <c r="EB69" s="106"/>
      <c r="EC69" s="106"/>
      <c r="ED69" s="106"/>
      <c r="EE69" s="106"/>
      <c r="EF69" s="106"/>
      <c r="EG69" s="106"/>
      <c r="EH69" s="106"/>
      <c r="EI69" s="106"/>
      <c r="EJ69" s="106"/>
      <c r="EK69" s="106"/>
      <c r="EL69" s="106"/>
      <c r="EM69" s="106"/>
      <c r="EN69" s="106"/>
      <c r="EO69" s="106"/>
      <c r="EP69" s="106"/>
      <c r="EQ69" s="106"/>
      <c r="ER69" s="106"/>
      <c r="ES69" s="106"/>
      <c r="ET69" s="102"/>
      <c r="EU69" s="102"/>
      <c r="EV69" s="102"/>
      <c r="EW69" s="102"/>
      <c r="EX69" s="102"/>
      <c r="EY69" s="102"/>
      <c r="EZ69" s="102"/>
      <c r="FA69" s="102"/>
      <c r="FB69" s="102"/>
      <c r="FC69" s="102"/>
      <c r="FD69" s="102"/>
      <c r="FE69" s="102"/>
      <c r="FF69" s="102"/>
      <c r="FG69" s="102"/>
      <c r="FH69" s="102"/>
      <c r="FI69" s="102"/>
      <c r="FJ69" s="101"/>
      <c r="FK69" s="101"/>
      <c r="FL69" s="101"/>
      <c r="FM69" s="101"/>
      <c r="FN69" s="101"/>
      <c r="FO69" s="101"/>
      <c r="FP69" s="101"/>
      <c r="FQ69" s="101"/>
      <c r="FR69" s="101"/>
      <c r="FS69" s="101"/>
      <c r="FT69" s="101"/>
      <c r="FU69" s="101"/>
      <c r="FV69" s="101"/>
      <c r="FW69" s="101"/>
      <c r="FX69" s="101"/>
      <c r="FY69" s="101"/>
      <c r="FZ69" s="101"/>
      <c r="GA69" s="101"/>
      <c r="GB69" s="101"/>
      <c r="GC69" s="101"/>
      <c r="GD69" s="101"/>
      <c r="GE69" s="101"/>
      <c r="GF69" s="101"/>
      <c r="GG69" s="101"/>
      <c r="GH69" s="101"/>
      <c r="GI69" s="101"/>
      <c r="GJ69" s="101"/>
      <c r="GK69" s="101"/>
      <c r="GL69" s="101"/>
      <c r="GM69" s="101"/>
      <c r="GN69" s="101"/>
      <c r="GO69" s="101"/>
      <c r="GP69" s="101"/>
      <c r="GQ69" s="101"/>
      <c r="GR69" s="101"/>
      <c r="GS69" s="101"/>
      <c r="GT69" s="101"/>
      <c r="GU69" s="101"/>
      <c r="GV69" s="101"/>
      <c r="GW69" s="101"/>
      <c r="GX69" s="101"/>
      <c r="GY69" s="101"/>
      <c r="GZ69" s="101"/>
      <c r="HA69" s="101"/>
      <c r="HB69" s="101"/>
      <c r="HC69" s="101"/>
      <c r="HD69" s="101"/>
      <c r="HE69" s="101"/>
    </row>
    <row r="70" spans="2:213" ht="18" customHeight="1">
      <c r="B70" s="104"/>
      <c r="C70" s="107"/>
      <c r="D70" s="107"/>
      <c r="E70" s="107"/>
      <c r="F70" s="107"/>
      <c r="G70" s="107"/>
      <c r="H70" s="107"/>
      <c r="I70" s="107"/>
      <c r="J70" s="107"/>
      <c r="K70" s="107"/>
      <c r="L70" s="105"/>
      <c r="M70" s="105"/>
      <c r="N70" s="105"/>
      <c r="O70" s="105"/>
      <c r="P70" s="105"/>
      <c r="Q70" s="105"/>
      <c r="R70" s="105"/>
      <c r="S70" s="105"/>
      <c r="T70" s="105"/>
      <c r="U70" s="305"/>
      <c r="V70" s="106"/>
      <c r="W70" s="288"/>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306"/>
      <c r="BH70" s="306"/>
      <c r="BI70" s="306"/>
      <c r="BJ70" s="305"/>
      <c r="BK70" s="305"/>
      <c r="BL70" s="305"/>
      <c r="BM70" s="305"/>
      <c r="BN70" s="106"/>
      <c r="BO70" s="106"/>
      <c r="BP70" s="106"/>
      <c r="BQ70" s="106"/>
      <c r="BR70" s="126"/>
      <c r="BS70" s="126"/>
      <c r="BT70" s="126"/>
      <c r="BU70" s="127"/>
      <c r="BV70" s="126"/>
      <c r="BW70" s="126"/>
      <c r="BX70" s="126"/>
      <c r="BY70" s="126"/>
      <c r="BZ70" s="126"/>
      <c r="CA70" s="106"/>
      <c r="CB70" s="106"/>
      <c r="CC70" s="106"/>
      <c r="CD70" s="106"/>
      <c r="CE70" s="106"/>
      <c r="CF70" s="106"/>
      <c r="CG70" s="106"/>
      <c r="CH70" s="106"/>
      <c r="CI70" s="106"/>
      <c r="CJ70" s="106"/>
      <c r="CK70" s="106"/>
      <c r="CL70" s="106"/>
      <c r="CM70" s="106"/>
      <c r="CN70" s="106"/>
      <c r="CO70" s="106"/>
      <c r="CP70" s="106"/>
      <c r="CQ70" s="106"/>
      <c r="CR70" s="106"/>
      <c r="CS70" s="106"/>
      <c r="CT70" s="106"/>
      <c r="CU70" s="106"/>
      <c r="CV70" s="106"/>
      <c r="CW70" s="106"/>
      <c r="CX70" s="106"/>
      <c r="CY70" s="106"/>
      <c r="CZ70" s="106"/>
      <c r="DA70" s="106"/>
      <c r="DB70" s="106"/>
      <c r="DC70" s="106"/>
      <c r="DD70" s="106"/>
      <c r="DE70" s="106"/>
      <c r="DF70" s="106"/>
      <c r="DG70" s="106"/>
      <c r="DH70" s="106"/>
      <c r="DI70" s="106"/>
      <c r="DJ70" s="106"/>
      <c r="DK70" s="106"/>
      <c r="DL70" s="106"/>
      <c r="DM70" s="106"/>
      <c r="DN70" s="106"/>
      <c r="DO70" s="106"/>
      <c r="DP70" s="106"/>
      <c r="DQ70" s="106"/>
      <c r="DR70" s="106"/>
      <c r="DS70" s="106"/>
      <c r="DT70" s="106"/>
      <c r="DU70" s="106"/>
      <c r="DV70" s="106"/>
      <c r="DW70" s="106"/>
      <c r="DX70" s="106"/>
      <c r="DY70" s="106"/>
      <c r="DZ70" s="106"/>
      <c r="EA70" s="106"/>
      <c r="EB70" s="106"/>
      <c r="EC70" s="106"/>
      <c r="ED70" s="106"/>
      <c r="EE70" s="106"/>
      <c r="EF70" s="106"/>
      <c r="EG70" s="106"/>
      <c r="EH70" s="106"/>
      <c r="EI70" s="106"/>
      <c r="EJ70" s="106"/>
      <c r="EK70" s="106"/>
      <c r="EL70" s="106"/>
      <c r="EM70" s="106"/>
      <c r="EN70" s="106"/>
      <c r="EO70" s="106"/>
      <c r="EP70" s="106"/>
      <c r="EQ70" s="106"/>
      <c r="ER70" s="106"/>
      <c r="ES70" s="106"/>
      <c r="ET70" s="102"/>
      <c r="EU70" s="102"/>
      <c r="EV70" s="102"/>
      <c r="EW70" s="102"/>
      <c r="EX70" s="102"/>
      <c r="EY70" s="102"/>
      <c r="EZ70" s="102"/>
      <c r="FA70" s="102"/>
      <c r="FB70" s="102"/>
      <c r="FC70" s="102"/>
      <c r="FD70" s="102"/>
      <c r="FE70" s="102"/>
      <c r="FF70" s="102"/>
      <c r="FG70" s="102"/>
      <c r="FH70" s="102"/>
      <c r="FI70" s="102"/>
      <c r="FJ70" s="101"/>
      <c r="FK70" s="101"/>
      <c r="FL70" s="101"/>
      <c r="FM70" s="101"/>
      <c r="FN70" s="101"/>
      <c r="FO70" s="101"/>
      <c r="FP70" s="101"/>
      <c r="FQ70" s="101"/>
      <c r="FR70" s="101"/>
      <c r="FS70" s="101"/>
      <c r="FT70" s="101"/>
      <c r="FU70" s="101"/>
      <c r="FV70" s="101"/>
      <c r="FW70" s="101"/>
      <c r="FX70" s="101"/>
      <c r="FY70" s="101"/>
      <c r="FZ70" s="101"/>
      <c r="GA70" s="101"/>
      <c r="GB70" s="101"/>
      <c r="GC70" s="101"/>
      <c r="GD70" s="101"/>
      <c r="GE70" s="101"/>
      <c r="GF70" s="101"/>
      <c r="GG70" s="101"/>
      <c r="GH70" s="101"/>
      <c r="GI70" s="101"/>
      <c r="GJ70" s="101"/>
      <c r="GK70" s="101"/>
      <c r="GL70" s="101"/>
      <c r="GM70" s="101"/>
      <c r="GN70" s="101"/>
      <c r="GO70" s="101"/>
      <c r="GP70" s="101"/>
      <c r="GQ70" s="101"/>
      <c r="GR70" s="101"/>
      <c r="GS70" s="101"/>
      <c r="GT70" s="101"/>
      <c r="GU70" s="101"/>
      <c r="GV70" s="101"/>
      <c r="GW70" s="101"/>
      <c r="GX70" s="101"/>
      <c r="GY70" s="101"/>
      <c r="GZ70" s="101"/>
      <c r="HA70" s="101"/>
      <c r="HB70" s="101"/>
      <c r="HC70" s="101"/>
      <c r="HD70" s="101"/>
      <c r="HE70" s="101"/>
    </row>
    <row r="71" spans="2:213">
      <c r="B71" s="104"/>
      <c r="C71" s="107"/>
      <c r="D71" s="107"/>
      <c r="E71" s="107"/>
      <c r="F71" s="107"/>
      <c r="G71" s="107"/>
      <c r="H71" s="107"/>
      <c r="I71" s="107"/>
      <c r="J71" s="107"/>
      <c r="K71" s="107"/>
      <c r="L71" s="105"/>
      <c r="N71" s="105"/>
      <c r="O71" s="105"/>
      <c r="P71" s="105"/>
      <c r="Q71" s="105"/>
      <c r="R71" s="105"/>
      <c r="S71" s="105"/>
      <c r="T71" s="105"/>
      <c r="U71" s="305"/>
      <c r="V71" s="106"/>
      <c r="W71" s="288"/>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c r="AX71" s="106"/>
      <c r="AY71" s="106"/>
      <c r="AZ71" s="106"/>
      <c r="BA71" s="106"/>
      <c r="BB71" s="106"/>
      <c r="BC71" s="106"/>
      <c r="BD71" s="106"/>
      <c r="BE71" s="106"/>
      <c r="BF71" s="106"/>
      <c r="BG71" s="306"/>
      <c r="BH71" s="306"/>
      <c r="BI71" s="306"/>
      <c r="BJ71" s="305"/>
      <c r="BK71" s="305"/>
      <c r="BL71" s="305"/>
      <c r="BM71" s="305"/>
      <c r="BN71" s="106"/>
      <c r="BO71" s="106"/>
      <c r="BP71" s="106"/>
      <c r="BQ71" s="106"/>
      <c r="BR71" s="126"/>
      <c r="BS71" s="126"/>
      <c r="BT71" s="126"/>
      <c r="BU71" s="127"/>
      <c r="BV71" s="126"/>
      <c r="BW71" s="126"/>
      <c r="BX71" s="126"/>
      <c r="BY71" s="126"/>
      <c r="BZ71" s="126"/>
      <c r="CA71" s="106"/>
      <c r="CB71" s="106"/>
      <c r="CC71" s="106"/>
      <c r="CD71" s="106"/>
      <c r="CE71" s="106"/>
      <c r="CF71" s="106"/>
      <c r="CG71" s="106"/>
      <c r="CH71" s="106"/>
      <c r="CI71" s="106"/>
      <c r="CJ71" s="106"/>
      <c r="CK71" s="106"/>
      <c r="CL71" s="106"/>
      <c r="CM71" s="106"/>
      <c r="CN71" s="106"/>
      <c r="CO71" s="106"/>
      <c r="CP71" s="106"/>
      <c r="CQ71" s="106"/>
      <c r="CR71" s="106"/>
      <c r="CS71" s="106"/>
      <c r="CT71" s="106"/>
      <c r="CU71" s="106"/>
      <c r="CV71" s="106"/>
      <c r="CW71" s="106"/>
      <c r="CX71" s="106"/>
      <c r="CY71" s="106"/>
      <c r="CZ71" s="106"/>
      <c r="DA71" s="106"/>
      <c r="DB71" s="106"/>
      <c r="DC71" s="106"/>
      <c r="DD71" s="106"/>
      <c r="DE71" s="106"/>
      <c r="DF71" s="106"/>
      <c r="DG71" s="106"/>
      <c r="DH71" s="106"/>
      <c r="DI71" s="106"/>
      <c r="DJ71" s="106"/>
      <c r="DK71" s="106"/>
      <c r="DL71" s="106"/>
      <c r="DM71" s="106"/>
      <c r="DN71" s="106"/>
      <c r="DO71" s="106"/>
      <c r="DP71" s="106"/>
      <c r="DQ71" s="106"/>
      <c r="DR71" s="106"/>
      <c r="DS71" s="106"/>
      <c r="DT71" s="106"/>
      <c r="DU71" s="106"/>
      <c r="DV71" s="106"/>
      <c r="DW71" s="106"/>
      <c r="DX71" s="106"/>
      <c r="DY71" s="106"/>
      <c r="DZ71" s="106"/>
      <c r="EA71" s="106"/>
      <c r="EB71" s="106"/>
      <c r="EC71" s="106"/>
      <c r="ED71" s="106"/>
      <c r="EE71" s="106"/>
      <c r="EF71" s="106"/>
      <c r="EG71" s="106"/>
      <c r="EH71" s="106"/>
      <c r="EI71" s="106"/>
      <c r="EJ71" s="106"/>
      <c r="EK71" s="106"/>
      <c r="EL71" s="106"/>
      <c r="EM71" s="106"/>
      <c r="EN71" s="106"/>
      <c r="EO71" s="106"/>
      <c r="EP71" s="106"/>
      <c r="EQ71" s="106"/>
      <c r="ER71" s="106"/>
      <c r="ES71" s="106"/>
      <c r="ET71" s="102"/>
      <c r="EU71" s="102"/>
      <c r="EV71" s="102"/>
      <c r="EW71" s="102"/>
      <c r="EX71" s="102"/>
      <c r="EY71" s="102"/>
      <c r="EZ71" s="102"/>
      <c r="FA71" s="102"/>
      <c r="FB71" s="102"/>
      <c r="FC71" s="102"/>
      <c r="FD71" s="102"/>
      <c r="FE71" s="102"/>
      <c r="FF71" s="102"/>
      <c r="FG71" s="102"/>
      <c r="FH71" s="102"/>
      <c r="FI71" s="102"/>
      <c r="FJ71" s="101"/>
      <c r="FK71" s="101"/>
      <c r="FL71" s="101"/>
      <c r="FM71" s="101"/>
      <c r="FN71" s="101"/>
      <c r="FO71" s="101"/>
      <c r="FP71" s="101"/>
      <c r="FQ71" s="101"/>
      <c r="FR71" s="101"/>
      <c r="FS71" s="101"/>
      <c r="FT71" s="101"/>
      <c r="FU71" s="101"/>
      <c r="FV71" s="101"/>
      <c r="FW71" s="101"/>
      <c r="FX71" s="101"/>
      <c r="FY71" s="101"/>
      <c r="FZ71" s="101"/>
      <c r="GA71" s="101"/>
      <c r="GB71" s="101"/>
      <c r="GC71" s="101"/>
      <c r="GD71" s="101"/>
      <c r="GE71" s="101"/>
      <c r="GF71" s="101"/>
      <c r="GG71" s="101"/>
      <c r="GH71" s="101"/>
      <c r="GI71" s="101"/>
      <c r="GJ71" s="101"/>
      <c r="GK71" s="101"/>
      <c r="GL71" s="101"/>
      <c r="GM71" s="101"/>
      <c r="GN71" s="101"/>
      <c r="GO71" s="101"/>
      <c r="GP71" s="101"/>
      <c r="GQ71" s="101"/>
      <c r="GR71" s="101"/>
      <c r="GS71" s="101"/>
      <c r="GT71" s="101"/>
      <c r="GU71" s="101"/>
      <c r="GV71" s="101"/>
      <c r="GW71" s="101"/>
      <c r="GX71" s="101"/>
      <c r="GY71" s="101"/>
      <c r="GZ71" s="101"/>
      <c r="HA71" s="101"/>
      <c r="HB71" s="101"/>
      <c r="HC71" s="101"/>
      <c r="HD71" s="101"/>
      <c r="HE71" s="101"/>
    </row>
    <row r="72" spans="2:213">
      <c r="B72" s="104"/>
      <c r="C72" s="107"/>
      <c r="D72" s="107"/>
      <c r="E72" s="107"/>
      <c r="F72" s="107"/>
      <c r="G72" s="107"/>
      <c r="H72" s="107"/>
      <c r="I72" s="107"/>
      <c r="J72" s="107"/>
      <c r="K72" s="107"/>
      <c r="L72" s="105"/>
      <c r="M72" s="647"/>
      <c r="N72" s="647"/>
      <c r="O72" s="647"/>
      <c r="P72" s="647"/>
      <c r="Q72" s="647"/>
      <c r="R72" s="647"/>
      <c r="S72" s="647"/>
      <c r="T72" s="647"/>
      <c r="U72" s="305"/>
      <c r="V72" s="106"/>
      <c r="W72" s="288"/>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306"/>
      <c r="BH72" s="306"/>
      <c r="BI72" s="306"/>
      <c r="BJ72" s="305"/>
      <c r="BK72" s="305"/>
      <c r="BL72" s="305"/>
      <c r="BM72" s="305"/>
      <c r="BN72" s="106"/>
      <c r="BO72" s="106"/>
      <c r="BP72" s="106"/>
      <c r="BQ72" s="106"/>
      <c r="BR72" s="126"/>
      <c r="BS72" s="126"/>
      <c r="BT72" s="126"/>
      <c r="BU72" s="127"/>
      <c r="BV72" s="126"/>
      <c r="BW72" s="126"/>
      <c r="BX72" s="126"/>
      <c r="BY72" s="126"/>
      <c r="BZ72" s="126"/>
      <c r="CA72" s="106"/>
      <c r="CB72" s="106"/>
      <c r="CC72" s="106"/>
      <c r="CD72" s="106"/>
      <c r="CE72" s="106"/>
      <c r="CF72" s="106"/>
      <c r="CG72" s="106"/>
      <c r="CH72" s="106"/>
      <c r="CI72" s="106"/>
      <c r="CJ72" s="106"/>
      <c r="CK72" s="106"/>
      <c r="CL72" s="106"/>
      <c r="CM72" s="106"/>
      <c r="CN72" s="106"/>
      <c r="CO72" s="106"/>
      <c r="CP72" s="106"/>
      <c r="CQ72" s="106"/>
      <c r="CR72" s="106"/>
      <c r="CS72" s="106"/>
      <c r="CT72" s="106"/>
      <c r="CU72" s="106"/>
      <c r="CV72" s="106"/>
      <c r="CW72" s="106"/>
      <c r="CX72" s="106"/>
      <c r="CY72" s="106"/>
      <c r="CZ72" s="106"/>
      <c r="DA72" s="106"/>
      <c r="DB72" s="106"/>
      <c r="DC72" s="106"/>
      <c r="DD72" s="106"/>
      <c r="DE72" s="106"/>
      <c r="DF72" s="106"/>
      <c r="DG72" s="106"/>
      <c r="DH72" s="106"/>
      <c r="DI72" s="106"/>
      <c r="DJ72" s="106"/>
      <c r="DK72" s="106"/>
      <c r="DL72" s="106"/>
      <c r="DM72" s="106"/>
      <c r="DN72" s="106"/>
      <c r="DO72" s="106"/>
      <c r="DP72" s="106"/>
      <c r="DQ72" s="106"/>
      <c r="DR72" s="106"/>
      <c r="DS72" s="106"/>
      <c r="DT72" s="106"/>
      <c r="DU72" s="106"/>
      <c r="DV72" s="106"/>
      <c r="DW72" s="106"/>
      <c r="DX72" s="106"/>
      <c r="DY72" s="106"/>
      <c r="DZ72" s="106"/>
      <c r="EA72" s="106"/>
      <c r="EB72" s="106"/>
      <c r="EC72" s="106"/>
      <c r="ED72" s="106"/>
      <c r="EE72" s="106"/>
      <c r="EF72" s="106"/>
      <c r="EG72" s="106"/>
      <c r="EH72" s="106"/>
      <c r="EI72" s="106"/>
      <c r="EJ72" s="106"/>
      <c r="EK72" s="106"/>
      <c r="EL72" s="106"/>
      <c r="EM72" s="106"/>
      <c r="EN72" s="106"/>
      <c r="EO72" s="106"/>
      <c r="EP72" s="106"/>
      <c r="EQ72" s="106"/>
      <c r="ER72" s="106"/>
      <c r="ES72" s="106"/>
      <c r="ET72" s="102"/>
      <c r="EU72" s="102"/>
      <c r="EV72" s="102"/>
      <c r="EW72" s="102"/>
      <c r="EX72" s="102"/>
      <c r="EY72" s="102"/>
      <c r="EZ72" s="102"/>
      <c r="FA72" s="102"/>
      <c r="FB72" s="102"/>
      <c r="FC72" s="102"/>
      <c r="FD72" s="102"/>
      <c r="FE72" s="102"/>
      <c r="FF72" s="102"/>
      <c r="FG72" s="102"/>
      <c r="FH72" s="102"/>
      <c r="FI72" s="102"/>
      <c r="FJ72" s="101"/>
      <c r="FK72" s="101"/>
      <c r="FL72" s="101"/>
      <c r="FM72" s="101"/>
      <c r="FN72" s="101"/>
      <c r="FO72" s="101"/>
      <c r="FP72" s="101"/>
      <c r="FQ72" s="101"/>
      <c r="FR72" s="101"/>
      <c r="FS72" s="101"/>
      <c r="FT72" s="101"/>
      <c r="FU72" s="101"/>
      <c r="FV72" s="101"/>
      <c r="FW72" s="101"/>
      <c r="FX72" s="101"/>
      <c r="FY72" s="101"/>
      <c r="FZ72" s="101"/>
      <c r="GA72" s="101"/>
      <c r="GB72" s="101"/>
      <c r="GC72" s="101"/>
      <c r="GD72" s="101"/>
      <c r="GE72" s="101"/>
      <c r="GF72" s="101"/>
      <c r="GG72" s="101"/>
      <c r="GH72" s="101"/>
      <c r="GI72" s="101"/>
      <c r="GJ72" s="101"/>
      <c r="GK72" s="101"/>
      <c r="GL72" s="101"/>
      <c r="GM72" s="101"/>
      <c r="GN72" s="101"/>
      <c r="GO72" s="101"/>
      <c r="GP72" s="101"/>
      <c r="GQ72" s="101"/>
      <c r="GR72" s="101"/>
      <c r="GS72" s="101"/>
      <c r="GT72" s="101"/>
      <c r="GU72" s="101"/>
      <c r="GV72" s="101"/>
      <c r="GW72" s="101"/>
      <c r="GX72" s="101"/>
      <c r="GY72" s="101"/>
      <c r="GZ72" s="101"/>
      <c r="HA72" s="101"/>
      <c r="HB72" s="101"/>
      <c r="HC72" s="101"/>
      <c r="HD72" s="101"/>
      <c r="HE72" s="101"/>
    </row>
    <row r="73" spans="2:213" ht="26.25">
      <c r="B73" s="107"/>
      <c r="C73" s="107"/>
      <c r="D73" s="107"/>
      <c r="E73" s="107"/>
      <c r="F73" s="107"/>
      <c r="G73" s="107"/>
      <c r="H73" s="107"/>
      <c r="I73" s="107"/>
      <c r="J73" s="107"/>
      <c r="K73" s="107"/>
      <c r="L73" s="105"/>
      <c r="M73" s="647"/>
      <c r="N73" s="647"/>
      <c r="O73" s="647"/>
      <c r="P73" s="647"/>
      <c r="Q73" s="647"/>
      <c r="R73" s="647"/>
      <c r="S73" s="647"/>
      <c r="T73" s="647"/>
      <c r="U73" s="305"/>
      <c r="V73" s="106"/>
      <c r="W73" s="288"/>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306"/>
      <c r="BH73" s="306"/>
      <c r="BI73" s="306"/>
      <c r="BJ73" s="305"/>
      <c r="BK73" s="305"/>
      <c r="BL73" s="305"/>
      <c r="BM73" s="502"/>
      <c r="BN73" s="106"/>
      <c r="BO73" s="106"/>
      <c r="BP73" s="106"/>
      <c r="BQ73" s="106"/>
      <c r="BR73" s="126"/>
      <c r="BS73" s="126"/>
      <c r="BT73" s="377" t="s">
        <v>466</v>
      </c>
      <c r="BU73" s="378">
        <f>CA6</f>
        <v>137</v>
      </c>
      <c r="BV73" s="377" t="e">
        <f>IF(BU73=0, "Target N/A",IF($G$32&lt;BU73,"Scheme meets target", "Scheme does not meet target"))</f>
        <v>#DIV/0!</v>
      </c>
      <c r="BW73" s="566"/>
      <c r="BX73" s="126"/>
      <c r="BY73" s="126"/>
      <c r="BZ73" s="126"/>
      <c r="CA73" s="106"/>
      <c r="CB73" s="106"/>
      <c r="CC73" s="106"/>
      <c r="CD73" s="106"/>
      <c r="CE73" s="106"/>
      <c r="CF73" s="106"/>
      <c r="CG73" s="106"/>
      <c r="CH73" s="106"/>
      <c r="CI73" s="106"/>
      <c r="CJ73" s="106"/>
      <c r="CK73" s="106"/>
      <c r="CL73" s="106"/>
      <c r="CM73" s="106"/>
      <c r="CN73" s="106"/>
      <c r="CO73" s="106"/>
      <c r="CP73" s="106"/>
      <c r="CQ73" s="106"/>
      <c r="CR73" s="106"/>
      <c r="CS73" s="106"/>
      <c r="CT73" s="106"/>
      <c r="CU73" s="106"/>
      <c r="CV73" s="106"/>
      <c r="CW73" s="106"/>
      <c r="CX73" s="106"/>
      <c r="CY73" s="106"/>
      <c r="CZ73" s="106"/>
      <c r="DA73" s="106"/>
      <c r="DB73" s="106"/>
      <c r="DC73" s="106"/>
      <c r="DD73" s="106"/>
      <c r="DE73" s="106"/>
      <c r="DF73" s="106"/>
      <c r="DG73" s="106"/>
      <c r="DH73" s="106"/>
      <c r="DI73" s="106"/>
      <c r="DJ73" s="106"/>
      <c r="DK73" s="106"/>
      <c r="DL73" s="106"/>
      <c r="DM73" s="106"/>
      <c r="DN73" s="106"/>
      <c r="DO73" s="106"/>
      <c r="DP73" s="106"/>
      <c r="DQ73" s="106"/>
      <c r="DR73" s="106"/>
      <c r="DS73" s="106"/>
      <c r="DT73" s="106"/>
      <c r="DU73" s="106"/>
      <c r="DV73" s="106"/>
      <c r="DW73" s="106"/>
      <c r="DX73" s="106"/>
      <c r="DY73" s="106"/>
      <c r="DZ73" s="106"/>
      <c r="EA73" s="106"/>
      <c r="EB73" s="106"/>
      <c r="EC73" s="106"/>
      <c r="ED73" s="106"/>
      <c r="EE73" s="106"/>
      <c r="EF73" s="106"/>
      <c r="EG73" s="106"/>
      <c r="EH73" s="106"/>
      <c r="EI73" s="106"/>
      <c r="EJ73" s="106"/>
      <c r="EK73" s="106"/>
      <c r="EL73" s="106"/>
      <c r="EM73" s="106"/>
      <c r="EN73" s="106"/>
      <c r="EO73" s="106"/>
      <c r="EP73" s="106"/>
      <c r="EQ73" s="106"/>
      <c r="ER73" s="106"/>
      <c r="ES73" s="106"/>
      <c r="ET73" s="102"/>
      <c r="EU73" s="102"/>
      <c r="EV73" s="102"/>
      <c r="EW73" s="102"/>
      <c r="EX73" s="102"/>
      <c r="EY73" s="102"/>
      <c r="EZ73" s="102"/>
      <c r="FA73" s="102"/>
      <c r="FB73" s="102"/>
      <c r="FC73" s="102"/>
      <c r="FD73" s="102"/>
      <c r="FE73" s="102"/>
      <c r="FF73" s="102"/>
      <c r="FG73" s="102"/>
      <c r="FH73" s="102"/>
      <c r="FI73" s="102"/>
      <c r="FJ73" s="101"/>
      <c r="FK73" s="101"/>
      <c r="FL73" s="101"/>
      <c r="FM73" s="101"/>
      <c r="FN73" s="101"/>
      <c r="FO73" s="101"/>
      <c r="FP73" s="101"/>
      <c r="FQ73" s="101"/>
      <c r="FR73" s="101"/>
      <c r="FS73" s="101"/>
      <c r="FT73" s="101"/>
      <c r="FU73" s="101"/>
      <c r="FV73" s="101"/>
      <c r="FW73" s="101"/>
      <c r="FX73" s="101"/>
      <c r="FY73" s="101"/>
      <c r="FZ73" s="101"/>
      <c r="GA73" s="101"/>
      <c r="GB73" s="101"/>
      <c r="GC73" s="101"/>
      <c r="GD73" s="101"/>
      <c r="GE73" s="101"/>
      <c r="GF73" s="101"/>
      <c r="GG73" s="101"/>
      <c r="GH73" s="101"/>
      <c r="GI73" s="101"/>
      <c r="GJ73" s="101"/>
      <c r="GK73" s="101"/>
      <c r="GL73" s="101"/>
      <c r="GM73" s="101"/>
      <c r="GN73" s="101"/>
      <c r="GO73" s="101"/>
      <c r="GP73" s="101"/>
      <c r="GQ73" s="101"/>
      <c r="GR73" s="101"/>
      <c r="GS73" s="101"/>
      <c r="GT73" s="101"/>
      <c r="GU73" s="101"/>
      <c r="GV73" s="101"/>
      <c r="GW73" s="101"/>
      <c r="GX73" s="101"/>
      <c r="GY73" s="101"/>
      <c r="GZ73" s="101"/>
      <c r="HA73" s="101"/>
      <c r="HB73" s="101"/>
      <c r="HC73" s="101"/>
      <c r="HD73" s="101"/>
      <c r="HE73" s="101"/>
    </row>
    <row r="74" spans="2:213" ht="26.25">
      <c r="B74" s="104"/>
      <c r="C74" s="107"/>
      <c r="D74" s="107"/>
      <c r="E74" s="107"/>
      <c r="F74" s="107"/>
      <c r="G74" s="107"/>
      <c r="H74" s="107"/>
      <c r="I74" s="107"/>
      <c r="J74" s="107"/>
      <c r="K74" s="107"/>
      <c r="L74" s="105"/>
      <c r="M74" s="105"/>
      <c r="N74" s="105"/>
      <c r="O74" s="105"/>
      <c r="P74" s="105"/>
      <c r="Q74" s="105"/>
      <c r="R74" s="105"/>
      <c r="S74" s="105"/>
      <c r="T74" s="105"/>
      <c r="U74" s="305"/>
      <c r="V74" s="106"/>
      <c r="W74" s="288"/>
      <c r="X74" s="106"/>
      <c r="Y74" s="106"/>
      <c r="Z74" s="106"/>
      <c r="AA74" s="106"/>
      <c r="AB74" s="106"/>
      <c r="AC74" s="106"/>
      <c r="AD74" s="106"/>
      <c r="AE74" s="106"/>
      <c r="AF74" s="106"/>
      <c r="AG74" s="106"/>
      <c r="AH74" s="106"/>
      <c r="AI74" s="106"/>
      <c r="AJ74" s="106"/>
      <c r="AK74" s="106"/>
      <c r="AL74" s="106"/>
      <c r="AM74" s="106"/>
      <c r="AN74" s="106"/>
      <c r="AO74" s="106"/>
      <c r="AP74" s="106"/>
      <c r="AQ74" s="106"/>
      <c r="AR74" s="106"/>
      <c r="AS74" s="106"/>
      <c r="AT74" s="106"/>
      <c r="AU74" s="106"/>
      <c r="AV74" s="106"/>
      <c r="AW74" s="106"/>
      <c r="AX74" s="106"/>
      <c r="AY74" s="106"/>
      <c r="AZ74" s="106"/>
      <c r="BA74" s="106"/>
      <c r="BB74" s="106"/>
      <c r="BC74" s="106"/>
      <c r="BD74" s="106"/>
      <c r="BE74" s="106"/>
      <c r="BF74" s="106"/>
      <c r="BG74" s="306"/>
      <c r="BH74" s="306"/>
      <c r="BI74" s="306"/>
      <c r="BJ74" s="305"/>
      <c r="BK74" s="305"/>
      <c r="BL74" s="305"/>
      <c r="BM74" s="305"/>
      <c r="BN74" s="106"/>
      <c r="BO74" s="106"/>
      <c r="BP74" s="106"/>
      <c r="BQ74" s="106"/>
      <c r="BR74" s="126"/>
      <c r="BS74" s="126"/>
      <c r="BT74" s="377" t="s">
        <v>464</v>
      </c>
      <c r="BU74" s="378">
        <f>IF(ISERROR(FIND(TYPOLOGY,BZ7)),IF(ISERROR(FIND(TYPOLOGY,BZ8)),0,CA8),CA7)</f>
        <v>144</v>
      </c>
      <c r="BV74" s="377" t="e">
        <f>IF(BU74=0, "Target N/A",IF($G$32&lt;BU74,"Scheme meets target", "Scheme does not meet target"))</f>
        <v>#DIV/0!</v>
      </c>
      <c r="BW74" s="566"/>
      <c r="BX74" s="126"/>
      <c r="BY74" s="126"/>
      <c r="BZ74" s="126"/>
      <c r="CA74" s="106"/>
      <c r="CB74" s="106"/>
      <c r="CC74" s="106"/>
      <c r="CD74" s="106"/>
      <c r="CE74" s="106"/>
      <c r="CF74" s="106"/>
      <c r="CG74" s="106"/>
      <c r="CH74" s="106"/>
      <c r="CI74" s="106"/>
      <c r="CJ74" s="106"/>
      <c r="CK74" s="106"/>
      <c r="CL74" s="106"/>
      <c r="CM74" s="106"/>
      <c r="CN74" s="106"/>
      <c r="CO74" s="106"/>
      <c r="CP74" s="106"/>
      <c r="CQ74" s="106"/>
      <c r="CR74" s="106"/>
      <c r="CS74" s="106"/>
      <c r="CT74" s="106"/>
      <c r="CU74" s="106"/>
      <c r="CV74" s="106"/>
      <c r="CW74" s="106"/>
      <c r="CX74" s="106"/>
      <c r="CY74" s="106"/>
      <c r="CZ74" s="106"/>
      <c r="DA74" s="106"/>
      <c r="DB74" s="106"/>
      <c r="DC74" s="106"/>
      <c r="DD74" s="106"/>
      <c r="DE74" s="106"/>
      <c r="DF74" s="106"/>
      <c r="DG74" s="106"/>
      <c r="DH74" s="106"/>
      <c r="DI74" s="106"/>
      <c r="DJ74" s="106"/>
      <c r="DK74" s="106"/>
      <c r="DL74" s="106"/>
      <c r="DM74" s="106"/>
      <c r="DN74" s="106"/>
      <c r="DO74" s="106"/>
      <c r="DP74" s="106"/>
      <c r="DQ74" s="106"/>
      <c r="DR74" s="106"/>
      <c r="DS74" s="106"/>
      <c r="DT74" s="106"/>
      <c r="DU74" s="106"/>
      <c r="DV74" s="106"/>
      <c r="DW74" s="106"/>
      <c r="DX74" s="106"/>
      <c r="DY74" s="106"/>
      <c r="DZ74" s="106"/>
      <c r="EA74" s="106"/>
      <c r="EB74" s="106"/>
      <c r="EC74" s="106"/>
      <c r="ED74" s="106"/>
      <c r="EE74" s="106"/>
      <c r="EF74" s="106"/>
      <c r="EG74" s="106"/>
      <c r="EH74" s="106"/>
      <c r="EI74" s="106"/>
      <c r="EJ74" s="106"/>
      <c r="EK74" s="106"/>
      <c r="EL74" s="106"/>
      <c r="EM74" s="106"/>
      <c r="EN74" s="106"/>
      <c r="EO74" s="106"/>
      <c r="EP74" s="106"/>
      <c r="EQ74" s="106"/>
      <c r="ER74" s="106"/>
      <c r="ES74" s="106"/>
      <c r="ET74" s="102"/>
      <c r="EU74" s="102"/>
      <c r="EV74" s="102"/>
      <c r="EW74" s="102"/>
      <c r="EX74" s="102"/>
      <c r="EY74" s="102"/>
      <c r="EZ74" s="102"/>
      <c r="FA74" s="102"/>
      <c r="FB74" s="102"/>
      <c r="FC74" s="102"/>
      <c r="FD74" s="102"/>
      <c r="FE74" s="102"/>
      <c r="FF74" s="102"/>
      <c r="FG74" s="102"/>
      <c r="FH74" s="102"/>
      <c r="FI74" s="102"/>
      <c r="FJ74" s="101"/>
      <c r="FK74" s="101"/>
      <c r="FL74" s="101"/>
      <c r="FM74" s="101"/>
      <c r="FN74" s="101"/>
      <c r="FO74" s="101"/>
      <c r="FP74" s="101"/>
      <c r="FQ74" s="101"/>
      <c r="FR74" s="101"/>
      <c r="FS74" s="101"/>
      <c r="FT74" s="101"/>
      <c r="FU74" s="101"/>
      <c r="FV74" s="101"/>
      <c r="FW74" s="101"/>
      <c r="FX74" s="101"/>
      <c r="FY74" s="101"/>
      <c r="FZ74" s="101"/>
      <c r="GA74" s="101"/>
      <c r="GB74" s="101"/>
      <c r="GC74" s="101"/>
      <c r="GD74" s="101"/>
      <c r="GE74" s="101"/>
      <c r="GF74" s="101"/>
      <c r="GG74" s="101"/>
      <c r="GH74" s="101"/>
      <c r="GI74" s="101"/>
      <c r="GJ74" s="101"/>
      <c r="GK74" s="101"/>
      <c r="GL74" s="101"/>
      <c r="GM74" s="101"/>
      <c r="GN74" s="101"/>
      <c r="GO74" s="101"/>
      <c r="GP74" s="101"/>
      <c r="GQ74" s="101"/>
      <c r="GR74" s="101"/>
      <c r="GS74" s="101"/>
      <c r="GT74" s="101"/>
      <c r="GU74" s="101"/>
      <c r="GV74" s="101"/>
      <c r="GW74" s="101"/>
      <c r="GX74" s="101"/>
      <c r="GY74" s="101"/>
      <c r="GZ74" s="101"/>
      <c r="HA74" s="101"/>
      <c r="HB74" s="101"/>
      <c r="HC74" s="101"/>
      <c r="HD74" s="101"/>
      <c r="HE74" s="101"/>
    </row>
    <row r="75" spans="2:213" ht="26.25">
      <c r="B75" s="104"/>
      <c r="C75" s="107"/>
      <c r="D75" s="107"/>
      <c r="E75" s="107"/>
      <c r="F75" s="107"/>
      <c r="G75" s="107"/>
      <c r="H75" s="107"/>
      <c r="I75" s="107"/>
      <c r="J75" s="107"/>
      <c r="K75" s="107"/>
      <c r="L75" s="105"/>
      <c r="M75" s="105"/>
      <c r="N75" s="105"/>
      <c r="O75" s="105"/>
      <c r="P75" s="105"/>
      <c r="Q75" s="105"/>
      <c r="R75" s="105"/>
      <c r="S75" s="105"/>
      <c r="T75" s="105"/>
      <c r="U75" s="305"/>
      <c r="V75" s="106"/>
      <c r="W75" s="288"/>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306"/>
      <c r="BH75" s="306"/>
      <c r="BI75" s="306"/>
      <c r="BJ75" s="305"/>
      <c r="BK75" s="305"/>
      <c r="BL75" s="305"/>
      <c r="BM75" s="305"/>
      <c r="BN75" s="106"/>
      <c r="BO75" s="106"/>
      <c r="BP75" s="106"/>
      <c r="BQ75" s="106"/>
      <c r="BR75" s="126"/>
      <c r="BS75" s="126"/>
      <c r="BT75" s="377" t="s">
        <v>465</v>
      </c>
      <c r="BU75" s="378">
        <f>IFERROR(VLOOKUP(TYPOLOGY,$BZ$9:$CA$11,2,FALSE),0)</f>
        <v>0</v>
      </c>
      <c r="BV75" s="377" t="str">
        <f>IF(BU75=0, "Target N/A",IF($G$32&lt;BU75,"Scheme meets target", "Scheme does not meet target"))</f>
        <v>Target N/A</v>
      </c>
      <c r="BW75" s="566"/>
      <c r="BX75" s="126"/>
      <c r="BY75" s="126"/>
      <c r="BZ75" s="126"/>
      <c r="CA75" s="106"/>
      <c r="CB75" s="106"/>
      <c r="CC75" s="106"/>
      <c r="CD75" s="106"/>
      <c r="CE75" s="106"/>
      <c r="CF75" s="106"/>
      <c r="CG75" s="106"/>
      <c r="CH75" s="106"/>
      <c r="CI75" s="106"/>
      <c r="CJ75" s="106"/>
      <c r="CK75" s="106"/>
      <c r="CL75" s="106"/>
      <c r="CM75" s="106"/>
      <c r="CN75" s="106"/>
      <c r="CO75" s="106"/>
      <c r="CP75" s="106"/>
      <c r="CQ75" s="106"/>
      <c r="CR75" s="106"/>
      <c r="CS75" s="106"/>
      <c r="CT75" s="106"/>
      <c r="CU75" s="106"/>
      <c r="CV75" s="106"/>
      <c r="CW75" s="106"/>
      <c r="CX75" s="106"/>
      <c r="CY75" s="106"/>
      <c r="CZ75" s="106"/>
      <c r="DA75" s="106"/>
      <c r="DB75" s="106"/>
      <c r="DC75" s="106"/>
      <c r="DD75" s="106"/>
      <c r="DE75" s="106"/>
      <c r="DF75" s="106"/>
      <c r="DG75" s="106"/>
      <c r="DH75" s="106"/>
      <c r="DI75" s="106"/>
      <c r="DJ75" s="106"/>
      <c r="DK75" s="106"/>
      <c r="DL75" s="106"/>
      <c r="DM75" s="106"/>
      <c r="DN75" s="106"/>
      <c r="DO75" s="106"/>
      <c r="DP75" s="106"/>
      <c r="DQ75" s="106"/>
      <c r="DR75" s="106"/>
      <c r="DS75" s="106"/>
      <c r="DT75" s="106"/>
      <c r="DU75" s="106"/>
      <c r="DV75" s="106"/>
      <c r="DW75" s="106"/>
      <c r="DX75" s="106"/>
      <c r="DY75" s="106"/>
      <c r="DZ75" s="106"/>
      <c r="EA75" s="106"/>
      <c r="EB75" s="106"/>
      <c r="EC75" s="106"/>
      <c r="ED75" s="106"/>
      <c r="EE75" s="106"/>
      <c r="EF75" s="106"/>
      <c r="EG75" s="106"/>
      <c r="EH75" s="106"/>
      <c r="EI75" s="106"/>
      <c r="EJ75" s="106"/>
      <c r="EK75" s="106"/>
      <c r="EL75" s="106"/>
      <c r="EM75" s="106"/>
      <c r="EN75" s="106"/>
      <c r="EO75" s="106"/>
      <c r="EP75" s="106"/>
      <c r="EQ75" s="106"/>
      <c r="ER75" s="106"/>
      <c r="ES75" s="106"/>
      <c r="ET75" s="102"/>
      <c r="EU75" s="102"/>
      <c r="EV75" s="102"/>
      <c r="EW75" s="102"/>
      <c r="EX75" s="102"/>
      <c r="EY75" s="102"/>
      <c r="EZ75" s="102"/>
      <c r="FA75" s="102"/>
      <c r="FB75" s="102"/>
      <c r="FC75" s="102"/>
      <c r="FD75" s="102"/>
      <c r="FE75" s="102"/>
      <c r="FF75" s="102"/>
      <c r="FG75" s="102"/>
      <c r="FH75" s="102"/>
      <c r="FI75" s="102"/>
      <c r="FJ75" s="101"/>
      <c r="FK75" s="101"/>
      <c r="FL75" s="101"/>
      <c r="FM75" s="101"/>
      <c r="FN75" s="101"/>
      <c r="FO75" s="101"/>
      <c r="FP75" s="101"/>
      <c r="FQ75" s="101"/>
      <c r="FR75" s="101"/>
      <c r="FS75" s="101"/>
      <c r="FT75" s="101"/>
      <c r="FU75" s="101"/>
      <c r="FV75" s="101"/>
      <c r="FW75" s="101"/>
      <c r="FX75" s="101"/>
      <c r="FY75" s="101"/>
      <c r="FZ75" s="101"/>
      <c r="GA75" s="101"/>
      <c r="GB75" s="101"/>
      <c r="GC75" s="101"/>
      <c r="GD75" s="101"/>
      <c r="GE75" s="101"/>
      <c r="GF75" s="101"/>
      <c r="GG75" s="101"/>
      <c r="GH75" s="101"/>
      <c r="GI75" s="101"/>
      <c r="GJ75" s="101"/>
      <c r="GK75" s="101"/>
      <c r="GL75" s="101"/>
      <c r="GM75" s="101"/>
      <c r="GN75" s="101"/>
      <c r="GO75" s="101"/>
      <c r="GP75" s="101"/>
      <c r="GQ75" s="101"/>
      <c r="GR75" s="101"/>
      <c r="GS75" s="101"/>
      <c r="GT75" s="101"/>
      <c r="GU75" s="101"/>
      <c r="GV75" s="101"/>
      <c r="GW75" s="101"/>
      <c r="GX75" s="101"/>
      <c r="GY75" s="101"/>
      <c r="GZ75" s="101"/>
      <c r="HA75" s="101"/>
      <c r="HB75" s="101"/>
      <c r="HC75" s="101"/>
      <c r="HD75" s="101"/>
      <c r="HE75" s="101"/>
    </row>
    <row r="76" spans="2:213">
      <c r="B76" s="104"/>
      <c r="C76" s="107"/>
      <c r="D76" s="107"/>
      <c r="E76" s="107"/>
      <c r="F76" s="107"/>
      <c r="G76" s="107"/>
      <c r="H76" s="107"/>
      <c r="I76" s="107"/>
      <c r="J76" s="107"/>
      <c r="K76" s="107"/>
      <c r="L76" s="105"/>
      <c r="M76" s="105"/>
      <c r="N76" s="105"/>
      <c r="O76" s="105"/>
      <c r="P76" s="105"/>
      <c r="Q76" s="105"/>
      <c r="R76" s="105"/>
      <c r="S76" s="105"/>
      <c r="T76" s="105"/>
      <c r="U76" s="305"/>
      <c r="V76" s="106"/>
      <c r="W76" s="288"/>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306"/>
      <c r="BH76" s="306"/>
      <c r="BI76" s="306"/>
      <c r="BJ76" s="305"/>
      <c r="BK76" s="305"/>
      <c r="BL76" s="305"/>
      <c r="BM76" s="305"/>
      <c r="BN76" s="106"/>
      <c r="BO76" s="106"/>
      <c r="BP76" s="106"/>
      <c r="BQ76" s="106"/>
      <c r="BR76" s="126"/>
      <c r="BS76" s="126"/>
      <c r="BT76" s="126"/>
      <c r="BU76" s="127"/>
      <c r="BV76" s="126"/>
      <c r="BW76" s="126"/>
      <c r="BX76" s="126"/>
      <c r="BY76" s="126"/>
      <c r="BZ76" s="126"/>
      <c r="CA76" s="106"/>
      <c r="CB76" s="106"/>
      <c r="CC76" s="106"/>
      <c r="CD76" s="106"/>
      <c r="CE76" s="106"/>
      <c r="CF76" s="106"/>
      <c r="CG76" s="106"/>
      <c r="CH76" s="106"/>
      <c r="CI76" s="106"/>
      <c r="CJ76" s="106"/>
      <c r="CK76" s="106"/>
      <c r="CL76" s="106"/>
      <c r="CM76" s="106"/>
      <c r="CN76" s="106"/>
      <c r="CO76" s="106"/>
      <c r="CP76" s="106"/>
      <c r="CQ76" s="106"/>
      <c r="CR76" s="106"/>
      <c r="CS76" s="106"/>
      <c r="CT76" s="106"/>
      <c r="CU76" s="106"/>
      <c r="CV76" s="106"/>
      <c r="CW76" s="106"/>
      <c r="CX76" s="106"/>
      <c r="CY76" s="106"/>
      <c r="CZ76" s="106"/>
      <c r="DA76" s="106"/>
      <c r="DB76" s="106"/>
      <c r="DC76" s="106"/>
      <c r="DD76" s="106"/>
      <c r="DE76" s="106"/>
      <c r="DF76" s="106"/>
      <c r="DG76" s="106"/>
      <c r="DH76" s="106"/>
      <c r="DI76" s="106"/>
      <c r="DJ76" s="106"/>
      <c r="DK76" s="106"/>
      <c r="DL76" s="106"/>
      <c r="DM76" s="106"/>
      <c r="DN76" s="106"/>
      <c r="DO76" s="106"/>
      <c r="DP76" s="106"/>
      <c r="DQ76" s="106"/>
      <c r="DR76" s="106"/>
      <c r="DS76" s="106"/>
      <c r="DT76" s="106"/>
      <c r="DU76" s="106"/>
      <c r="DV76" s="106"/>
      <c r="DW76" s="106"/>
      <c r="DX76" s="106"/>
      <c r="DY76" s="106"/>
      <c r="DZ76" s="106"/>
      <c r="EA76" s="106"/>
      <c r="EB76" s="106"/>
      <c r="EC76" s="106"/>
      <c r="ED76" s="106"/>
      <c r="EE76" s="106"/>
      <c r="EF76" s="106"/>
      <c r="EG76" s="106"/>
      <c r="EH76" s="106"/>
      <c r="EI76" s="106"/>
      <c r="EJ76" s="106"/>
      <c r="EK76" s="106"/>
      <c r="EL76" s="106"/>
      <c r="EM76" s="106"/>
      <c r="EN76" s="106"/>
      <c r="EO76" s="106"/>
      <c r="EP76" s="106"/>
      <c r="EQ76" s="106"/>
      <c r="ER76" s="106"/>
      <c r="ES76" s="106"/>
      <c r="ET76" s="102"/>
      <c r="EU76" s="102"/>
      <c r="EV76" s="102"/>
      <c r="EW76" s="102"/>
      <c r="EX76" s="102"/>
      <c r="EY76" s="102"/>
      <c r="EZ76" s="102"/>
      <c r="FA76" s="102"/>
      <c r="FB76" s="102"/>
      <c r="FC76" s="102"/>
      <c r="FD76" s="102"/>
      <c r="FE76" s="102"/>
      <c r="FF76" s="102"/>
      <c r="FG76" s="102"/>
      <c r="FH76" s="102"/>
      <c r="FI76" s="102"/>
      <c r="FJ76" s="101"/>
      <c r="FK76" s="101"/>
      <c r="FL76" s="101"/>
      <c r="FM76" s="101"/>
      <c r="FN76" s="101"/>
      <c r="FO76" s="101"/>
      <c r="FP76" s="101"/>
      <c r="FQ76" s="101"/>
      <c r="FR76" s="101"/>
      <c r="FS76" s="101"/>
      <c r="FT76" s="101"/>
      <c r="FU76" s="101"/>
      <c r="FV76" s="101"/>
      <c r="FW76" s="101"/>
      <c r="FX76" s="101"/>
      <c r="FY76" s="101"/>
      <c r="FZ76" s="101"/>
      <c r="GA76" s="101"/>
      <c r="GB76" s="101"/>
      <c r="GC76" s="101"/>
      <c r="GD76" s="101"/>
      <c r="GE76" s="101"/>
      <c r="GF76" s="101"/>
      <c r="GG76" s="101"/>
      <c r="GH76" s="101"/>
      <c r="GI76" s="101"/>
      <c r="GJ76" s="101"/>
      <c r="GK76" s="101"/>
      <c r="GL76" s="101"/>
      <c r="GM76" s="101"/>
      <c r="GN76" s="101"/>
      <c r="GO76" s="101"/>
      <c r="GP76" s="101"/>
      <c r="GQ76" s="101"/>
      <c r="GR76" s="101"/>
      <c r="GS76" s="101"/>
      <c r="GT76" s="101"/>
      <c r="GU76" s="101"/>
      <c r="GV76" s="101"/>
      <c r="GW76" s="101"/>
      <c r="GX76" s="101"/>
      <c r="GY76" s="101"/>
      <c r="GZ76" s="101"/>
      <c r="HA76" s="101"/>
      <c r="HB76" s="101"/>
      <c r="HC76" s="101"/>
      <c r="HD76" s="101"/>
      <c r="HE76" s="101"/>
    </row>
    <row r="77" spans="2:213" ht="20.25">
      <c r="B77" s="104"/>
      <c r="C77" s="107"/>
      <c r="D77" s="107"/>
      <c r="E77" s="107"/>
      <c r="F77" s="109"/>
      <c r="G77" s="109"/>
      <c r="H77" s="109"/>
      <c r="I77" s="109"/>
      <c r="J77" s="107"/>
      <c r="K77" s="107"/>
      <c r="L77" s="105"/>
      <c r="M77" s="105"/>
      <c r="N77" s="105"/>
      <c r="O77" s="105"/>
      <c r="P77" s="105"/>
      <c r="Q77" s="105"/>
      <c r="R77" s="105"/>
      <c r="S77" s="105"/>
      <c r="T77" s="105"/>
      <c r="U77" s="305"/>
      <c r="V77" s="106"/>
      <c r="W77" s="288"/>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c r="AX77" s="106"/>
      <c r="AY77" s="106"/>
      <c r="AZ77" s="106"/>
      <c r="BA77" s="106"/>
      <c r="BB77" s="106"/>
      <c r="BC77" s="106"/>
      <c r="BD77" s="106"/>
      <c r="BE77" s="106"/>
      <c r="BF77" s="106"/>
      <c r="BG77" s="306"/>
      <c r="BH77" s="306"/>
      <c r="BI77" s="306"/>
      <c r="BJ77" s="305"/>
      <c r="BK77" s="305"/>
      <c r="BL77" s="305"/>
      <c r="BM77" s="305"/>
      <c r="BN77" s="106"/>
      <c r="BO77" s="106"/>
      <c r="BP77" s="106"/>
      <c r="BQ77" s="106"/>
      <c r="BR77" s="126"/>
      <c r="BS77" s="126"/>
      <c r="BT77" s="126"/>
      <c r="BU77" s="127"/>
      <c r="BV77" s="126"/>
      <c r="BW77" s="126"/>
      <c r="BX77" s="126"/>
      <c r="BY77" s="126"/>
      <c r="BZ77" s="126"/>
      <c r="CA77" s="106"/>
      <c r="CB77" s="106"/>
      <c r="CC77" s="106"/>
      <c r="CD77" s="106"/>
      <c r="CE77" s="106"/>
      <c r="CF77" s="106"/>
      <c r="CG77" s="106"/>
      <c r="CH77" s="106"/>
      <c r="CI77" s="106"/>
      <c r="CJ77" s="106"/>
      <c r="CK77" s="106"/>
      <c r="CL77" s="106"/>
      <c r="CM77" s="106"/>
      <c r="CN77" s="106"/>
      <c r="CO77" s="106"/>
      <c r="CP77" s="106"/>
      <c r="CQ77" s="106"/>
      <c r="CR77" s="106"/>
      <c r="CS77" s="106"/>
      <c r="CT77" s="106"/>
      <c r="CU77" s="106"/>
      <c r="CV77" s="106"/>
      <c r="CW77" s="106"/>
      <c r="CX77" s="106"/>
      <c r="CY77" s="106"/>
      <c r="CZ77" s="106"/>
      <c r="DA77" s="106"/>
      <c r="DB77" s="106"/>
      <c r="DC77" s="106"/>
      <c r="DD77" s="106"/>
      <c r="DE77" s="106"/>
      <c r="DF77" s="106"/>
      <c r="DG77" s="106"/>
      <c r="DH77" s="106"/>
      <c r="DI77" s="106"/>
      <c r="DJ77" s="106"/>
      <c r="DK77" s="106"/>
      <c r="DL77" s="106"/>
      <c r="DM77" s="106"/>
      <c r="DN77" s="106"/>
      <c r="DO77" s="106"/>
      <c r="DP77" s="106"/>
      <c r="DQ77" s="106"/>
      <c r="DR77" s="106"/>
      <c r="DS77" s="106"/>
      <c r="DT77" s="106"/>
      <c r="DU77" s="106"/>
      <c r="DV77" s="106"/>
      <c r="DW77" s="106"/>
      <c r="DX77" s="106"/>
      <c r="DY77" s="106"/>
      <c r="DZ77" s="106"/>
      <c r="EA77" s="106"/>
      <c r="EB77" s="106"/>
      <c r="EC77" s="106"/>
      <c r="ED77" s="106"/>
      <c r="EE77" s="106"/>
      <c r="EF77" s="106"/>
      <c r="EG77" s="106"/>
      <c r="EH77" s="106"/>
      <c r="EI77" s="106"/>
      <c r="EJ77" s="106"/>
      <c r="EK77" s="106"/>
      <c r="EL77" s="106"/>
      <c r="EM77" s="106"/>
      <c r="EN77" s="106"/>
      <c r="EO77" s="106"/>
      <c r="EP77" s="106"/>
      <c r="EQ77" s="106"/>
      <c r="ER77" s="106"/>
      <c r="ES77" s="106"/>
      <c r="ET77" s="102"/>
      <c r="EU77" s="102"/>
      <c r="EV77" s="102"/>
      <c r="EW77" s="102"/>
      <c r="EX77" s="102"/>
      <c r="EY77" s="102"/>
      <c r="EZ77" s="102"/>
      <c r="FA77" s="102"/>
      <c r="FB77" s="102"/>
      <c r="FC77" s="102"/>
      <c r="FD77" s="102"/>
      <c r="FE77" s="102"/>
      <c r="FF77" s="102"/>
      <c r="FG77" s="102"/>
      <c r="FH77" s="102"/>
      <c r="FI77" s="102"/>
      <c r="FJ77" s="101"/>
      <c r="FK77" s="101"/>
      <c r="FL77" s="101"/>
      <c r="FM77" s="101"/>
      <c r="FN77" s="101"/>
      <c r="FO77" s="101"/>
      <c r="FP77" s="101"/>
      <c r="FQ77" s="101"/>
      <c r="FR77" s="101"/>
      <c r="FS77" s="101"/>
      <c r="FT77" s="101"/>
      <c r="FU77" s="101"/>
      <c r="FV77" s="101"/>
      <c r="FW77" s="101"/>
      <c r="FX77" s="101"/>
      <c r="FY77" s="101"/>
      <c r="FZ77" s="101"/>
      <c r="GA77" s="101"/>
      <c r="GB77" s="101"/>
      <c r="GC77" s="101"/>
      <c r="GD77" s="101"/>
      <c r="GE77" s="101"/>
      <c r="GF77" s="101"/>
      <c r="GG77" s="101"/>
      <c r="GH77" s="101"/>
      <c r="GI77" s="101"/>
      <c r="GJ77" s="101"/>
      <c r="GK77" s="101"/>
      <c r="GL77" s="101"/>
      <c r="GM77" s="101"/>
      <c r="GN77" s="101"/>
      <c r="GO77" s="101"/>
      <c r="GP77" s="101"/>
      <c r="GQ77" s="101"/>
      <c r="GR77" s="101"/>
      <c r="GS77" s="101"/>
      <c r="GT77" s="101"/>
      <c r="GU77" s="101"/>
      <c r="GV77" s="101"/>
      <c r="GW77" s="101"/>
      <c r="GX77" s="101"/>
      <c r="GY77" s="101"/>
      <c r="GZ77" s="101"/>
      <c r="HA77" s="101"/>
      <c r="HB77" s="101"/>
      <c r="HC77" s="101"/>
      <c r="HD77" s="101"/>
      <c r="HE77" s="101"/>
    </row>
    <row r="78" spans="2:213">
      <c r="B78" s="104"/>
      <c r="C78" s="107"/>
      <c r="D78" s="107"/>
      <c r="E78" s="107"/>
      <c r="F78" s="107"/>
      <c r="G78" s="107"/>
      <c r="H78" s="107"/>
      <c r="I78" s="107"/>
      <c r="J78" s="108"/>
      <c r="K78" s="107"/>
      <c r="L78" s="105"/>
      <c r="M78" s="105"/>
      <c r="N78" s="105"/>
      <c r="O78" s="105"/>
      <c r="P78" s="105"/>
      <c r="Q78" s="105"/>
      <c r="R78" s="105"/>
      <c r="S78" s="105"/>
      <c r="T78" s="105"/>
      <c r="U78" s="305"/>
      <c r="V78" s="106"/>
      <c r="W78" s="288"/>
      <c r="X78" s="106"/>
      <c r="Y78" s="106"/>
      <c r="Z78" s="106"/>
      <c r="AA78" s="106"/>
      <c r="AB78" s="106"/>
      <c r="AC78" s="106"/>
      <c r="AD78" s="106"/>
      <c r="AE78" s="106"/>
      <c r="AF78" s="106"/>
      <c r="AG78" s="106"/>
      <c r="AH78" s="106"/>
      <c r="AI78" s="106"/>
      <c r="AJ78" s="106"/>
      <c r="AK78" s="106"/>
      <c r="AL78" s="106"/>
      <c r="AM78" s="106"/>
      <c r="AN78" s="106"/>
      <c r="AO78" s="106"/>
      <c r="AP78" s="106"/>
      <c r="AQ78" s="106"/>
      <c r="AR78" s="106"/>
      <c r="AS78" s="106"/>
      <c r="AT78" s="106"/>
      <c r="AU78" s="106"/>
      <c r="AV78" s="106"/>
      <c r="AW78" s="106"/>
      <c r="AX78" s="106"/>
      <c r="AY78" s="106"/>
      <c r="AZ78" s="106"/>
      <c r="BA78" s="106"/>
      <c r="BB78" s="106"/>
      <c r="BC78" s="106"/>
      <c r="BD78" s="106"/>
      <c r="BE78" s="106"/>
      <c r="BF78" s="106"/>
      <c r="BG78" s="306"/>
      <c r="BH78" s="306"/>
      <c r="BI78" s="306"/>
      <c r="BJ78" s="305"/>
      <c r="BK78" s="305"/>
      <c r="BL78" s="305"/>
      <c r="BM78" s="305"/>
      <c r="BN78" s="106"/>
      <c r="BO78" s="106"/>
      <c r="BP78" s="106"/>
      <c r="BQ78" s="106"/>
      <c r="BR78" s="126"/>
      <c r="BS78" s="126"/>
      <c r="BT78" s="126"/>
      <c r="BU78" s="127"/>
      <c r="BV78" s="126"/>
      <c r="BW78" s="126"/>
      <c r="BX78" s="126"/>
      <c r="BY78" s="126"/>
      <c r="BZ78" s="126"/>
      <c r="CA78" s="106"/>
      <c r="CB78" s="106"/>
      <c r="CC78" s="106"/>
      <c r="CD78" s="106"/>
      <c r="CE78" s="106"/>
      <c r="CF78" s="106"/>
      <c r="CG78" s="106"/>
      <c r="CH78" s="106"/>
      <c r="CI78" s="106"/>
      <c r="CJ78" s="106"/>
      <c r="CK78" s="106"/>
      <c r="CL78" s="106"/>
      <c r="CM78" s="106"/>
      <c r="CN78" s="106"/>
      <c r="CO78" s="106"/>
      <c r="CP78" s="106"/>
      <c r="CQ78" s="106"/>
      <c r="CR78" s="106"/>
      <c r="CS78" s="106"/>
      <c r="CT78" s="106"/>
      <c r="CU78" s="106"/>
      <c r="CV78" s="106"/>
      <c r="CW78" s="106"/>
      <c r="CX78" s="106"/>
      <c r="CY78" s="106"/>
      <c r="CZ78" s="106"/>
      <c r="DA78" s="106"/>
      <c r="DB78" s="106"/>
      <c r="DC78" s="106"/>
      <c r="DD78" s="106"/>
      <c r="DE78" s="106"/>
      <c r="DF78" s="106"/>
      <c r="DG78" s="106"/>
      <c r="DH78" s="106"/>
      <c r="DI78" s="106"/>
      <c r="DJ78" s="106"/>
      <c r="DK78" s="106"/>
      <c r="DL78" s="106"/>
      <c r="DM78" s="106"/>
      <c r="DN78" s="106"/>
      <c r="DO78" s="106"/>
      <c r="DP78" s="106"/>
      <c r="DQ78" s="106"/>
      <c r="DR78" s="106"/>
      <c r="DS78" s="106"/>
      <c r="DT78" s="106"/>
      <c r="DU78" s="106"/>
      <c r="DV78" s="106"/>
      <c r="DW78" s="106"/>
      <c r="DX78" s="106"/>
      <c r="DY78" s="106"/>
      <c r="DZ78" s="106"/>
      <c r="EA78" s="106"/>
      <c r="EB78" s="106"/>
      <c r="EC78" s="106"/>
      <c r="ED78" s="106"/>
      <c r="EE78" s="106"/>
      <c r="EF78" s="106"/>
      <c r="EG78" s="106"/>
      <c r="EH78" s="106"/>
      <c r="EI78" s="106"/>
      <c r="EJ78" s="106"/>
      <c r="EK78" s="106"/>
      <c r="EL78" s="106"/>
      <c r="EM78" s="106"/>
      <c r="EN78" s="106"/>
      <c r="EO78" s="106"/>
      <c r="EP78" s="106"/>
      <c r="EQ78" s="106"/>
      <c r="ER78" s="106"/>
      <c r="ES78" s="106"/>
      <c r="ET78" s="102"/>
      <c r="EU78" s="102"/>
      <c r="EV78" s="102"/>
      <c r="EW78" s="102"/>
      <c r="EX78" s="102"/>
      <c r="EY78" s="102"/>
      <c r="EZ78" s="102"/>
      <c r="FA78" s="102"/>
      <c r="FB78" s="102"/>
      <c r="FC78" s="102"/>
      <c r="FD78" s="102"/>
      <c r="FE78" s="102"/>
      <c r="FF78" s="102"/>
      <c r="FG78" s="102"/>
      <c r="FH78" s="102"/>
      <c r="FI78" s="102"/>
      <c r="FJ78" s="101"/>
      <c r="FK78" s="101"/>
      <c r="FL78" s="101"/>
      <c r="FM78" s="101"/>
      <c r="FN78" s="101"/>
      <c r="FO78" s="101"/>
      <c r="FP78" s="101"/>
      <c r="FQ78" s="101"/>
      <c r="FR78" s="101"/>
      <c r="FS78" s="101"/>
      <c r="FT78" s="101"/>
      <c r="FU78" s="101"/>
      <c r="FV78" s="101"/>
      <c r="FW78" s="101"/>
      <c r="FX78" s="101"/>
      <c r="FY78" s="101"/>
      <c r="FZ78" s="101"/>
      <c r="GA78" s="101"/>
      <c r="GB78" s="101"/>
      <c r="GC78" s="101"/>
      <c r="GD78" s="101"/>
      <c r="GE78" s="101"/>
      <c r="GF78" s="101"/>
      <c r="GG78" s="101"/>
      <c r="GH78" s="101"/>
      <c r="GI78" s="101"/>
      <c r="GJ78" s="101"/>
      <c r="GK78" s="101"/>
      <c r="GL78" s="101"/>
      <c r="GM78" s="101"/>
      <c r="GN78" s="101"/>
      <c r="GO78" s="101"/>
      <c r="GP78" s="101"/>
      <c r="GQ78" s="101"/>
      <c r="GR78" s="101"/>
      <c r="GS78" s="101"/>
      <c r="GT78" s="101"/>
      <c r="GU78" s="101"/>
      <c r="GV78" s="101"/>
      <c r="GW78" s="101"/>
      <c r="GX78" s="101"/>
      <c r="GY78" s="101"/>
      <c r="GZ78" s="101"/>
      <c r="HA78" s="101"/>
      <c r="HB78" s="101"/>
      <c r="HC78" s="101"/>
      <c r="HD78" s="101"/>
      <c r="HE78" s="101"/>
    </row>
    <row r="79" spans="2:213" ht="26.25">
      <c r="C79" s="107"/>
      <c r="D79" s="107"/>
      <c r="E79" s="107"/>
      <c r="F79" s="107"/>
      <c r="G79" s="107"/>
      <c r="H79" s="107"/>
      <c r="I79" s="107"/>
      <c r="J79" s="107"/>
      <c r="K79" s="107"/>
      <c r="L79" s="105"/>
      <c r="M79" s="105"/>
      <c r="N79" s="105"/>
      <c r="O79" s="105"/>
      <c r="P79" s="105"/>
      <c r="Q79" s="105"/>
      <c r="R79" s="105"/>
      <c r="S79" s="105"/>
      <c r="T79" s="105"/>
      <c r="U79" s="305"/>
      <c r="V79" s="106"/>
      <c r="W79" s="288"/>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306"/>
      <c r="BH79" s="306"/>
      <c r="BI79" s="306"/>
      <c r="BJ79" s="305"/>
      <c r="BK79" s="305"/>
      <c r="BL79" s="305"/>
      <c r="BM79" s="305"/>
      <c r="BN79" s="106"/>
      <c r="BO79" s="106"/>
      <c r="BP79" s="106"/>
      <c r="BQ79" s="106"/>
      <c r="BR79" s="126"/>
      <c r="BS79" s="126"/>
      <c r="BT79" s="126"/>
      <c r="BU79" s="127"/>
      <c r="BV79" s="126"/>
      <c r="BW79" s="126"/>
      <c r="BX79" s="126"/>
      <c r="BY79" s="126"/>
      <c r="BZ79" s="126"/>
      <c r="CA79" s="106"/>
      <c r="CB79" s="501"/>
      <c r="CC79" s="106"/>
      <c r="CD79" s="106"/>
      <c r="CE79" s="106"/>
      <c r="CF79" s="106"/>
      <c r="CG79" s="106"/>
      <c r="CH79" s="106"/>
      <c r="CI79" s="106"/>
      <c r="CJ79" s="106"/>
      <c r="CK79" s="106"/>
      <c r="CL79" s="106"/>
      <c r="CM79" s="106"/>
      <c r="CN79" s="106"/>
      <c r="CO79" s="106"/>
      <c r="CP79" s="106"/>
      <c r="CQ79" s="106"/>
      <c r="CR79" s="106"/>
      <c r="CS79" s="106"/>
      <c r="CT79" s="106"/>
      <c r="CU79" s="106"/>
      <c r="CV79" s="106"/>
      <c r="CW79" s="106"/>
      <c r="CX79" s="106"/>
      <c r="CY79" s="106"/>
      <c r="CZ79" s="106"/>
      <c r="DA79" s="106"/>
      <c r="DB79" s="106"/>
      <c r="DC79" s="106"/>
      <c r="DD79" s="106"/>
      <c r="DE79" s="106"/>
      <c r="DF79" s="106"/>
      <c r="DG79" s="106"/>
      <c r="DH79" s="106"/>
      <c r="DI79" s="106"/>
      <c r="DJ79" s="106"/>
      <c r="DK79" s="106"/>
      <c r="DL79" s="106"/>
      <c r="DM79" s="106"/>
      <c r="DN79" s="106"/>
      <c r="DO79" s="106"/>
      <c r="DP79" s="106"/>
      <c r="DQ79" s="106"/>
      <c r="DR79" s="106"/>
      <c r="DS79" s="106"/>
      <c r="DT79" s="106"/>
      <c r="DU79" s="106"/>
      <c r="DV79" s="106"/>
      <c r="DW79" s="106"/>
      <c r="DX79" s="106"/>
      <c r="DY79" s="106"/>
      <c r="DZ79" s="106"/>
      <c r="EA79" s="106"/>
      <c r="EB79" s="106"/>
      <c r="EC79" s="106"/>
      <c r="ED79" s="106"/>
      <c r="EE79" s="106"/>
      <c r="EF79" s="106"/>
      <c r="EG79" s="106"/>
      <c r="EH79" s="106"/>
      <c r="EI79" s="106"/>
      <c r="EJ79" s="106"/>
      <c r="EK79" s="106"/>
      <c r="EL79" s="106"/>
      <c r="EM79" s="106"/>
      <c r="EN79" s="106"/>
      <c r="EO79" s="106"/>
      <c r="EP79" s="106"/>
      <c r="EQ79" s="106"/>
      <c r="ER79" s="106"/>
      <c r="ES79" s="106"/>
      <c r="ET79" s="102"/>
      <c r="EU79" s="102"/>
      <c r="EV79" s="102"/>
      <c r="EW79" s="102"/>
      <c r="EX79" s="102"/>
      <c r="EY79" s="102"/>
      <c r="EZ79" s="102"/>
      <c r="FA79" s="102"/>
      <c r="FB79" s="102"/>
      <c r="FC79" s="102"/>
      <c r="FD79" s="102"/>
      <c r="FE79" s="102"/>
      <c r="FF79" s="102"/>
      <c r="FG79" s="102"/>
      <c r="FH79" s="102"/>
      <c r="FI79" s="102"/>
      <c r="FJ79" s="101"/>
      <c r="FK79" s="101"/>
      <c r="FL79" s="101"/>
      <c r="FM79" s="101"/>
      <c r="FN79" s="101"/>
      <c r="FO79" s="101"/>
      <c r="FP79" s="101"/>
      <c r="FQ79" s="101"/>
      <c r="FR79" s="101"/>
      <c r="FS79" s="101"/>
      <c r="FT79" s="101"/>
      <c r="FU79" s="101"/>
      <c r="FV79" s="101"/>
      <c r="FW79" s="101"/>
      <c r="FX79" s="101"/>
      <c r="FY79" s="101"/>
      <c r="FZ79" s="101"/>
      <c r="GA79" s="101"/>
      <c r="GB79" s="101"/>
      <c r="GC79" s="101"/>
      <c r="GD79" s="101"/>
      <c r="GE79" s="101"/>
      <c r="GF79" s="101"/>
      <c r="GG79" s="101"/>
      <c r="GH79" s="101"/>
      <c r="GI79" s="101"/>
      <c r="GJ79" s="101"/>
      <c r="GK79" s="101"/>
      <c r="GL79" s="101"/>
      <c r="GM79" s="101"/>
      <c r="GN79" s="101"/>
      <c r="GO79" s="101"/>
      <c r="GP79" s="101"/>
      <c r="GQ79" s="101"/>
      <c r="GR79" s="101"/>
      <c r="GS79" s="101"/>
      <c r="GT79" s="101"/>
      <c r="GU79" s="101"/>
      <c r="GV79" s="101"/>
      <c r="GW79" s="101"/>
      <c r="GX79" s="101"/>
      <c r="GY79" s="101"/>
      <c r="GZ79" s="101"/>
      <c r="HA79" s="101"/>
      <c r="HB79" s="101"/>
      <c r="HC79" s="101"/>
      <c r="HD79" s="101"/>
      <c r="HE79" s="101"/>
    </row>
  </sheetData>
  <sheetProtection algorithmName="SHA-512" hashValue="q6DT11/WXwiDjB+6yioJenLhxf49oaTT5ODNC07mEGswWRxJbV5csQtugxwjC+hE6NhmJnwHhA2ZCsSID7hoUQ==" saltValue="YH7JNi0YebxxmNYU6OkrCA==" spinCount="100000" sheet="1" objects="1" scenarios="1"/>
  <dataConsolidate/>
  <mergeCells count="7">
    <mergeCell ref="M72:T73"/>
    <mergeCell ref="F3:J3"/>
    <mergeCell ref="AJ6:AL6"/>
    <mergeCell ref="AM6:AP6"/>
    <mergeCell ref="R34:S34"/>
    <mergeCell ref="R35:S35"/>
    <mergeCell ref="M64:T65"/>
  </mergeCells>
  <conditionalFormatting sqref="U6:U27">
    <cfRule type="expression" dxfId="506" priority="23">
      <formula>AND(ISERROR($BJ6),K6&gt;0)</formula>
    </cfRule>
  </conditionalFormatting>
  <conditionalFormatting sqref="BT73:BV73">
    <cfRule type="expression" dxfId="505" priority="21">
      <formula>$BV$73="Scheme meets target"</formula>
    </cfRule>
    <cfRule type="expression" dxfId="504" priority="22">
      <formula>$BV$73="Target N/A"</formula>
    </cfRule>
  </conditionalFormatting>
  <conditionalFormatting sqref="BT74:BV74">
    <cfRule type="expression" dxfId="503" priority="3">
      <formula>$BV$74="Scheme meets target"</formula>
    </cfRule>
    <cfRule type="expression" dxfId="502" priority="20">
      <formula>$BV$74="Target N/A"</formula>
    </cfRule>
  </conditionalFormatting>
  <conditionalFormatting sqref="BT75:BV75">
    <cfRule type="expression" dxfId="501" priority="1">
      <formula>$BV$75="Scheme meets target"</formula>
    </cfRule>
    <cfRule type="expression" dxfId="500" priority="2">
      <formula>$BV$75="Target N/A"</formula>
    </cfRule>
  </conditionalFormatting>
  <conditionalFormatting sqref="M28:T29">
    <cfRule type="expression" dxfId="499" priority="19">
      <formula>M28=0</formula>
    </cfRule>
  </conditionalFormatting>
  <conditionalFormatting sqref="F77:I77">
    <cfRule type="expression" dxfId="498" priority="26">
      <formula>$G$32&lt;=228</formula>
    </cfRule>
    <cfRule type="expression" dxfId="497" priority="27">
      <formula>$G$32&gt;228</formula>
    </cfRule>
  </conditionalFormatting>
  <conditionalFormatting sqref="BM73">
    <cfRule type="expression" dxfId="496" priority="32">
      <formula>$G$32&lt;=144</formula>
    </cfRule>
    <cfRule type="expression" dxfId="495" priority="33">
      <formula>$G$32&gt;144</formula>
    </cfRule>
  </conditionalFormatting>
  <conditionalFormatting sqref="S44:T44 T45">
    <cfRule type="expression" dxfId="494" priority="34">
      <formula>$G$32&gt;=50</formula>
    </cfRule>
  </conditionalFormatting>
  <conditionalFormatting sqref="S46:T46">
    <cfRule type="expression" dxfId="493" priority="35">
      <formula>$G$32&lt;50</formula>
    </cfRule>
    <cfRule type="expression" dxfId="492" priority="36">
      <formula>$G$32&gt;=100</formula>
    </cfRule>
  </conditionalFormatting>
  <conditionalFormatting sqref="S48:T48">
    <cfRule type="expression" dxfId="491" priority="37">
      <formula>$G$32&lt;100</formula>
    </cfRule>
    <cfRule type="expression" dxfId="490" priority="38">
      <formula>$G$32&gt;=150</formula>
    </cfRule>
  </conditionalFormatting>
  <conditionalFormatting sqref="S50:T50">
    <cfRule type="expression" dxfId="489" priority="39">
      <formula>$G$32&lt;150</formula>
    </cfRule>
    <cfRule type="expression" dxfId="488" priority="40">
      <formula>$G$32&gt;=200</formula>
    </cfRule>
  </conditionalFormatting>
  <conditionalFormatting sqref="S52:T52">
    <cfRule type="expression" dxfId="487" priority="41">
      <formula>$G$32&lt;200</formula>
    </cfRule>
    <cfRule type="expression" dxfId="486" priority="42">
      <formula>$G$32&gt;=250</formula>
    </cfRule>
  </conditionalFormatting>
  <conditionalFormatting sqref="S54:T54">
    <cfRule type="expression" dxfId="485" priority="43">
      <formula>$G$32&lt;250</formula>
    </cfRule>
    <cfRule type="expression" dxfId="484" priority="44">
      <formula>$G$32&gt;=300</formula>
    </cfRule>
  </conditionalFormatting>
  <conditionalFormatting sqref="S56:T56">
    <cfRule type="expression" dxfId="483" priority="45">
      <formula>$G$32&lt;300</formula>
    </cfRule>
    <cfRule type="expression" dxfId="482" priority="46">
      <formula>$G$32&gt;=350</formula>
    </cfRule>
  </conditionalFormatting>
  <conditionalFormatting sqref="S58:T58">
    <cfRule type="expression" dxfId="481" priority="47">
      <formula>$G$32&lt;350</formula>
    </cfRule>
    <cfRule type="expression" dxfId="480" priority="48">
      <formula>$G$32&gt;=400</formula>
    </cfRule>
  </conditionalFormatting>
  <conditionalFormatting sqref="S60:T60">
    <cfRule type="expression" dxfId="479" priority="49">
      <formula>$G$32&lt;400</formula>
    </cfRule>
  </conditionalFormatting>
  <conditionalFormatting sqref="D6:D27">
    <cfRule type="expression" dxfId="478" priority="16">
      <formula>OR(C6="Galvanised_profiled_sheet (e.g. decking)",C6="Plate",C6="Granular_Fill", C6="Hot Rolled Galvanised")</formula>
    </cfRule>
  </conditionalFormatting>
  <conditionalFormatting sqref="C6:D27">
    <cfRule type="expression" dxfId="477" priority="15">
      <formula>AND(ISERROR($BJ6),$K6&gt;0)</formula>
    </cfRule>
  </conditionalFormatting>
  <conditionalFormatting sqref="M6:T27">
    <cfRule type="expression" dxfId="476" priority="14">
      <formula>M6=0</formula>
    </cfRule>
  </conditionalFormatting>
  <conditionalFormatting sqref="L6:L27">
    <cfRule type="expression" dxfId="475" priority="8">
      <formula>AND($BL6&gt;0,$BI6="No_Reinforcement")</formula>
    </cfRule>
    <cfRule type="expression" dxfId="474" priority="13">
      <formula>$BI6="No_Reinforcement"</formula>
    </cfRule>
    <cfRule type="expression" dxfId="473" priority="18">
      <formula>$BI6="Reinforcement"</formula>
    </cfRule>
  </conditionalFormatting>
  <conditionalFormatting sqref="H6:H27">
    <cfRule type="expression" dxfId="472" priority="11">
      <formula>$H6="Yes"</formula>
    </cfRule>
  </conditionalFormatting>
  <conditionalFormatting sqref="I6:I27">
    <cfRule type="expression" dxfId="471" priority="6">
      <formula>$H6="No"</formula>
    </cfRule>
    <cfRule type="expression" dxfId="470" priority="12">
      <formula>OR(0&gt;I6,1&lt;I6)</formula>
    </cfRule>
  </conditionalFormatting>
  <conditionalFormatting sqref="G6:I27">
    <cfRule type="expression" dxfId="469" priority="5">
      <formula>ISBLANK($B6)</formula>
    </cfRule>
  </conditionalFormatting>
  <conditionalFormatting sqref="G6:G27">
    <cfRule type="expression" dxfId="468" priority="7">
      <formula>$H6="Yes"</formula>
    </cfRule>
    <cfRule type="expression" dxfId="467" priority="9">
      <formula>$G6&gt;DESIGN_LIFE</formula>
    </cfRule>
    <cfRule type="expression" dxfId="466" priority="10">
      <formula>$G6&lt;&gt;DESIGN_LIFE</formula>
    </cfRule>
  </conditionalFormatting>
  <conditionalFormatting sqref="K6:K27">
    <cfRule type="expression" dxfId="465" priority="4">
      <formula>$K6&lt;0</formula>
    </cfRule>
  </conditionalFormatting>
  <dataValidations count="9">
    <dataValidation type="list" allowBlank="1" showInputMessage="1" showErrorMessage="1" sqref="L29 L6:L27" xr:uid="{2D3735E2-BE93-4505-ACC6-12AEB3AE356C}">
      <formula1>INDIRECT(BI6)</formula1>
    </dataValidation>
    <dataValidation type="list" allowBlank="1" showInputMessage="1" showErrorMessage="1" sqref="E6:E27" xr:uid="{7736B7A3-B431-45B7-9ED2-A9E0F4898152}">
      <formula1>LST_STR_ELEMENT</formula1>
    </dataValidation>
    <dataValidation type="list" allowBlank="1" showInputMessage="1" showErrorMessage="1" sqref="C6:D27" xr:uid="{3F478CAB-1606-460C-8063-00EDA82050CE}">
      <formula1>INDIRECT(B6)</formula1>
    </dataValidation>
    <dataValidation type="list" allowBlank="1" showInputMessage="1" showErrorMessage="1" sqref="B6:B27" xr:uid="{7EC24987-5775-4433-AA53-19D79EA88A5B}">
      <formula1>Material_list</formula1>
    </dataValidation>
    <dataValidation type="list" allowBlank="1" showInputMessage="1" showErrorMessage="1" sqref="J29 J6:J27" xr:uid="{6A1112CA-9130-4CEE-85F7-A453F2EB6A9C}">
      <formula1>LST_MATQUANT</formula1>
    </dataValidation>
    <dataValidation type="list" allowBlank="1" showInputMessage="1" showErrorMessage="1" sqref="H6:H27" xr:uid="{F05DB39D-9B84-47D2-A9F5-3FF153546A26}">
      <formula1>"No, Yes"</formula1>
    </dataValidation>
    <dataValidation type="custom" showInputMessage="1" showErrorMessage="1" error="'Temp Works Waste Rate' only applicable to temporary works._x000a__x000a_'Temp Works Waste Rate' must be between 0 and 100%." sqref="I6:I27" xr:uid="{70BED8E6-D1B3-4E0C-960A-A397AE85F6EE}">
      <formula1>AND($H6="yes",0&lt;=I6,1&gt;=I6)</formula1>
    </dataValidation>
    <dataValidation type="custom" allowBlank="1" showInputMessage="1" showErrorMessage="1" error="'Component Lifespan' must be less than or equal to the 'Design Life' of the building._x000a__x000a_The 'Design Life' is entered by the user on the 'Project Info' sheet. " sqref="G6:G27" xr:uid="{54A0C560-147B-4220-96D8-31D72CE98AE8}">
      <formula1>AND(H6="No",G6&gt;1,G6&lt;=DESIGN_LIFE)</formula1>
    </dataValidation>
    <dataValidation type="custom" allowBlank="1" showInputMessage="1" showErrorMessage="1" error="Material Quantity must not be negative." sqref="K6:K27" xr:uid="{04D8D77B-D4F0-459C-AB37-094EB8ED723A}">
      <formula1>K6&gt;=0</formula1>
    </dataValidation>
  </dataValidations>
  <printOptions horizontalCentered="1" verticalCentered="1"/>
  <pageMargins left="0.23622047244094491" right="0.23622047244094491" top="0.74803149606299213" bottom="0.74803149606299213" header="0.31496062992125984" footer="0.31496062992125984"/>
  <pageSetup paperSize="8" scale="5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7777" r:id="rId4" name="Button 1">
              <controlPr defaultSize="0" print="0" autoFill="0" autoPict="0" macro="[0]!PrintPDF" altText="Print Page- PDF">
                <anchor moveWithCells="1">
                  <from>
                    <xdr:col>2</xdr:col>
                    <xdr:colOff>171450</xdr:colOff>
                    <xdr:row>3</xdr:row>
                    <xdr:rowOff>19050</xdr:rowOff>
                  </from>
                  <to>
                    <xdr:col>2</xdr:col>
                    <xdr:colOff>2000250</xdr:colOff>
                    <xdr:row>3</xdr:row>
                    <xdr:rowOff>285750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A0A5DA-C1B3-4946-A5FC-1A0C8AD62855}">
            <xm:f>AND(K6&gt;0,COUNTIF('Custom Data'!$N$16:$N$36,L6)=0)</xm:f>
            <x14:dxf>
              <fill>
                <patternFill>
                  <bgColor rgb="FFFF0000"/>
                </patternFill>
              </fill>
            </x14:dxf>
          </x14:cfRule>
          <xm:sqref>L6:L27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DFC98-F1C9-4D43-8417-E65371DCDC53}">
  <sheetPr codeName="Sheet43">
    <tabColor theme="5"/>
    <pageSetUpPr fitToPage="1"/>
  </sheetPr>
  <dimension ref="A1:HE79"/>
  <sheetViews>
    <sheetView showGridLines="0" zoomScale="70" zoomScaleNormal="70" zoomScaleSheetLayoutView="55" zoomScalePageLayoutView="55" workbookViewId="0">
      <selection activeCell="B6" sqref="B6"/>
    </sheetView>
  </sheetViews>
  <sheetFormatPr defaultColWidth="9" defaultRowHeight="14.25"/>
  <cols>
    <col min="1" max="1" width="2.625" style="104" customWidth="1"/>
    <col min="2" max="2" width="20.75" style="93" customWidth="1"/>
    <col min="3" max="3" width="31.5" style="93" customWidth="1"/>
    <col min="4" max="4" width="39.25" style="93" customWidth="1"/>
    <col min="5" max="5" width="32.125" style="93" customWidth="1"/>
    <col min="6" max="6" width="27.625" style="93" customWidth="1"/>
    <col min="7" max="7" width="18.875" style="93" customWidth="1"/>
    <col min="8" max="8" width="11.25" style="93" customWidth="1"/>
    <col min="9" max="9" width="14.5" style="93" customWidth="1"/>
    <col min="10" max="10" width="20.25" style="93" customWidth="1"/>
    <col min="11" max="11" width="16.625" style="93" customWidth="1"/>
    <col min="12" max="12" width="23.25" style="1" customWidth="1"/>
    <col min="13" max="13" width="23.5" style="1" customWidth="1"/>
    <col min="14" max="19" width="7.75" style="1" customWidth="1"/>
    <col min="20" max="20" width="16.5" style="1" customWidth="1"/>
    <col min="21" max="21" width="19.75" style="246" customWidth="1"/>
    <col min="22" max="22" width="9" style="280" customWidth="1"/>
    <col min="23" max="23" width="5.625" style="279" customWidth="1"/>
    <col min="24" max="24" width="5.375" style="280" customWidth="1"/>
    <col min="25" max="25" width="27.75" style="280" customWidth="1"/>
    <col min="26" max="28" width="9" style="280" customWidth="1"/>
    <col min="29" max="29" width="47.25" style="280" customWidth="1"/>
    <col min="30" max="30" width="9" style="280" customWidth="1"/>
    <col min="31" max="31" width="9.75" style="280" customWidth="1"/>
    <col min="32" max="32" width="9" style="280" customWidth="1"/>
    <col min="33" max="33" width="11.75" style="280" customWidth="1"/>
    <col min="34" max="35" width="9" style="548" customWidth="1"/>
    <col min="36" max="36" width="17.75" style="548" customWidth="1"/>
    <col min="37" max="37" width="9.125" style="548" customWidth="1"/>
    <col min="38" max="38" width="9" style="548" customWidth="1"/>
    <col min="39" max="39" width="17.875" style="548" customWidth="1"/>
    <col min="40" max="40" width="9.75" style="548" customWidth="1"/>
    <col min="41" max="42" width="9.75" style="280" customWidth="1"/>
    <col min="43" max="43" width="9.25" style="280" customWidth="1"/>
    <col min="44" max="44" width="9.5" style="280" customWidth="1"/>
    <col min="45" max="48" width="11.75" style="280" customWidth="1"/>
    <col min="49" max="58" width="9" style="280" customWidth="1"/>
    <col min="59" max="59" width="15.625" style="285" customWidth="1"/>
    <col min="60" max="60" width="56.5" style="545" customWidth="1"/>
    <col min="61" max="61" width="19.25" style="545" customWidth="1"/>
    <col min="62" max="62" width="20.5" style="546" customWidth="1"/>
    <col min="63" max="63" width="16.75" style="546" customWidth="1"/>
    <col min="64" max="64" width="20" style="546" customWidth="1"/>
    <col min="65" max="65" width="13.75" style="546" customWidth="1"/>
    <col min="66" max="67" width="12.625" style="548" customWidth="1"/>
    <col min="68" max="68" width="13.75" style="548" customWidth="1"/>
    <col min="69" max="69" width="15.125" style="548" customWidth="1"/>
    <col min="70" max="70" width="15.5" style="548" customWidth="1"/>
    <col min="71" max="71" width="9" style="548" customWidth="1"/>
    <col min="72" max="72" width="15" style="548" customWidth="1"/>
    <col min="73" max="73" width="26.25" style="544" customWidth="1"/>
    <col min="74" max="74" width="51.25" style="548" customWidth="1"/>
    <col min="75" max="75" width="9" style="548"/>
    <col min="76" max="76" width="23.75" style="548" bestFit="1" customWidth="1"/>
    <col min="77" max="79" width="9" style="100"/>
    <col min="80" max="80" width="83.625" style="548" customWidth="1"/>
    <col min="81" max="149" width="9" style="548"/>
    <col min="150" max="213" width="9" style="100"/>
    <col min="214" max="16384" width="9" style="101"/>
  </cols>
  <sheetData>
    <row r="1" spans="1:213" ht="10.9" customHeight="1" thickBot="1">
      <c r="A1" s="403"/>
      <c r="B1" s="404"/>
      <c r="C1" s="404"/>
      <c r="D1" s="404"/>
      <c r="E1" s="404"/>
      <c r="F1" s="404"/>
      <c r="G1" s="404"/>
      <c r="H1" s="404"/>
      <c r="I1" s="404"/>
      <c r="J1" s="404"/>
      <c r="K1" s="404"/>
      <c r="L1" s="405"/>
      <c r="M1" s="405"/>
      <c r="N1" s="405"/>
      <c r="O1" s="405"/>
      <c r="P1" s="405"/>
      <c r="Q1" s="405"/>
      <c r="R1" s="405"/>
      <c r="S1" s="405"/>
      <c r="T1" s="405"/>
      <c r="U1" s="98"/>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5"/>
      <c r="BH1" s="245"/>
      <c r="BI1" s="245"/>
      <c r="BJ1" s="98"/>
      <c r="BK1" s="98"/>
      <c r="BL1" s="98"/>
      <c r="BM1" s="98"/>
      <c r="BN1" s="244"/>
      <c r="BO1" s="244"/>
      <c r="BP1" s="244"/>
      <c r="BQ1" s="244"/>
      <c r="BR1" s="244"/>
      <c r="BS1" s="244"/>
      <c r="BT1" s="244"/>
      <c r="BU1" s="245"/>
      <c r="BV1" s="244"/>
      <c r="BW1" s="510"/>
      <c r="BX1" s="510"/>
      <c r="BY1" s="510"/>
      <c r="BZ1" s="510"/>
      <c r="CA1" s="510"/>
      <c r="CB1" s="510"/>
      <c r="CC1" s="510"/>
      <c r="CD1" s="510"/>
      <c r="CE1" s="510"/>
      <c r="CF1" s="510"/>
      <c r="CG1" s="510"/>
      <c r="CH1" s="510"/>
      <c r="CI1" s="510"/>
      <c r="CJ1" s="510"/>
      <c r="CK1" s="510"/>
      <c r="CL1" s="510"/>
      <c r="CM1" s="510"/>
      <c r="CN1" s="510"/>
      <c r="CO1" s="510"/>
      <c r="CP1" s="510"/>
      <c r="CQ1" s="510"/>
      <c r="CR1" s="510"/>
      <c r="CS1" s="510"/>
      <c r="CT1" s="569"/>
      <c r="CU1" s="569"/>
      <c r="CV1" s="569"/>
      <c r="CW1" s="569"/>
      <c r="CX1" s="569"/>
      <c r="CY1" s="569"/>
      <c r="CZ1" s="569"/>
      <c r="DA1" s="569"/>
      <c r="DB1" s="569"/>
      <c r="DC1" s="569"/>
      <c r="DD1" s="569"/>
      <c r="DE1" s="569"/>
      <c r="DF1" s="569"/>
      <c r="DG1" s="569"/>
      <c r="DH1" s="569"/>
      <c r="DI1" s="569"/>
      <c r="DJ1" s="569"/>
      <c r="DK1" s="569"/>
      <c r="DL1" s="569"/>
      <c r="DM1" s="569"/>
      <c r="DN1" s="569"/>
      <c r="DO1" s="569"/>
      <c r="DP1" s="569"/>
      <c r="DQ1" s="569"/>
      <c r="DR1" s="569"/>
      <c r="DS1" s="569"/>
      <c r="DT1" s="569"/>
      <c r="DU1" s="569"/>
      <c r="DV1" s="569"/>
      <c r="DW1" s="569"/>
      <c r="DX1" s="569"/>
      <c r="DY1" s="569"/>
      <c r="DZ1" s="569"/>
      <c r="EA1" s="569"/>
      <c r="EB1" s="569"/>
      <c r="EC1" s="569"/>
      <c r="ED1" s="569"/>
      <c r="EE1" s="569"/>
      <c r="EF1" s="569"/>
      <c r="EG1" s="569"/>
      <c r="EH1" s="569"/>
      <c r="EI1" s="569"/>
      <c r="EJ1" s="569"/>
      <c r="EK1" s="569"/>
      <c r="EL1" s="569"/>
      <c r="EM1" s="569"/>
      <c r="EN1" s="569"/>
      <c r="EO1" s="569"/>
      <c r="EP1" s="569"/>
      <c r="EQ1" s="569"/>
      <c r="ER1" s="569"/>
      <c r="ES1" s="569"/>
      <c r="ET1" s="569"/>
      <c r="EU1" s="569"/>
      <c r="EV1" s="569"/>
      <c r="EW1" s="569"/>
      <c r="EX1" s="569"/>
      <c r="EY1" s="569"/>
      <c r="EZ1" s="569"/>
      <c r="FA1" s="569"/>
      <c r="FB1" s="569"/>
      <c r="FC1" s="569"/>
      <c r="FD1" s="569"/>
      <c r="FE1" s="569"/>
      <c r="FF1" s="569"/>
      <c r="FG1" s="569"/>
      <c r="FH1" s="569"/>
      <c r="FI1" s="569"/>
      <c r="FJ1" s="569"/>
      <c r="FK1" s="569"/>
      <c r="FL1" s="569"/>
      <c r="FM1" s="569"/>
      <c r="FN1" s="569"/>
      <c r="FO1" s="569"/>
      <c r="FP1" s="569"/>
      <c r="FQ1" s="569"/>
      <c r="FR1" s="569"/>
      <c r="FS1" s="569"/>
      <c r="FT1" s="569"/>
      <c r="FU1" s="569"/>
      <c r="FV1" s="569"/>
      <c r="FW1" s="569"/>
      <c r="FX1" s="569"/>
      <c r="FY1" s="569"/>
      <c r="FZ1" s="569"/>
      <c r="GA1" s="569"/>
      <c r="GB1" s="569"/>
      <c r="GC1" s="569"/>
      <c r="GD1" s="569"/>
      <c r="GE1" s="569"/>
      <c r="GF1" s="569"/>
      <c r="GG1" s="569"/>
      <c r="GH1" s="569"/>
      <c r="GI1" s="569"/>
      <c r="GJ1" s="569"/>
      <c r="GK1" s="569"/>
      <c r="GL1" s="569"/>
      <c r="GM1" s="569"/>
      <c r="GN1" s="569"/>
      <c r="GO1" s="569"/>
      <c r="GP1" s="569"/>
      <c r="GQ1" s="101"/>
      <c r="GR1" s="101"/>
      <c r="GS1" s="101"/>
      <c r="GT1" s="101"/>
      <c r="GU1" s="101"/>
      <c r="GV1" s="101"/>
      <c r="GW1" s="101"/>
      <c r="GX1" s="101"/>
      <c r="GY1" s="101"/>
      <c r="GZ1" s="101"/>
      <c r="HA1" s="101"/>
      <c r="HB1" s="101"/>
      <c r="HC1" s="101"/>
      <c r="HD1" s="101"/>
      <c r="HE1" s="101"/>
    </row>
    <row r="2" spans="1:213" s="102" customFormat="1">
      <c r="A2" s="403"/>
      <c r="B2" s="93"/>
      <c r="C2" s="93"/>
      <c r="D2" s="93"/>
      <c r="E2" s="93"/>
      <c r="F2" s="93"/>
      <c r="G2" s="93"/>
      <c r="H2" s="93"/>
      <c r="I2" s="93"/>
      <c r="J2" s="93"/>
      <c r="K2" s="107"/>
      <c r="L2" s="105"/>
      <c r="M2" s="105"/>
      <c r="N2" s="105"/>
      <c r="O2" s="105"/>
      <c r="P2" s="105"/>
      <c r="Q2" s="105"/>
      <c r="R2" s="105"/>
      <c r="S2" s="105"/>
      <c r="T2" s="105"/>
      <c r="U2" s="305"/>
      <c r="V2" s="244"/>
      <c r="W2" s="244"/>
      <c r="X2" s="244"/>
      <c r="Y2" s="244"/>
      <c r="Z2" s="244"/>
      <c r="AA2" s="244"/>
      <c r="AB2" s="244"/>
      <c r="AC2" s="244"/>
      <c r="AD2" s="244"/>
      <c r="AE2" s="244"/>
      <c r="AF2" s="244"/>
      <c r="AG2" s="244"/>
      <c r="AH2" s="244"/>
      <c r="AI2" s="244"/>
      <c r="AJ2" s="244"/>
      <c r="AK2" s="244"/>
      <c r="AL2" s="244"/>
      <c r="AM2" s="244"/>
      <c r="AN2" s="244"/>
      <c r="AO2" s="244"/>
      <c r="AP2" s="244"/>
      <c r="AQ2" s="244"/>
      <c r="AR2" s="244"/>
      <c r="AS2" s="244"/>
      <c r="AT2" s="244"/>
      <c r="AU2" s="244"/>
      <c r="AV2" s="244"/>
      <c r="AW2" s="244"/>
      <c r="AX2" s="244"/>
      <c r="AY2" s="244"/>
      <c r="AZ2" s="244"/>
      <c r="BA2" s="244"/>
      <c r="BB2" s="244"/>
      <c r="BC2" s="244"/>
      <c r="BD2" s="244"/>
      <c r="BE2" s="244"/>
      <c r="BF2" s="244"/>
      <c r="BG2" s="245"/>
      <c r="BH2" s="245"/>
      <c r="BI2" s="245"/>
      <c r="BJ2" s="98"/>
      <c r="BK2" s="98"/>
      <c r="BL2" s="98"/>
      <c r="BM2" s="98"/>
      <c r="BN2" s="244"/>
      <c r="BO2" s="244"/>
      <c r="BP2" s="244"/>
      <c r="BQ2" s="244"/>
      <c r="BR2" s="244"/>
      <c r="BS2" s="244"/>
      <c r="BT2" s="244"/>
      <c r="BU2" s="245"/>
      <c r="BV2" s="244"/>
      <c r="BW2" s="244"/>
      <c r="BX2" s="244"/>
      <c r="BY2" s="244"/>
      <c r="BZ2" s="244"/>
      <c r="CA2" s="244"/>
      <c r="CB2" s="244"/>
      <c r="CC2" s="244"/>
      <c r="CD2" s="244"/>
      <c r="CE2" s="244"/>
      <c r="CF2" s="244"/>
      <c r="CG2" s="244"/>
      <c r="CH2" s="244"/>
      <c r="CI2" s="244"/>
      <c r="CJ2" s="244"/>
      <c r="CK2" s="244"/>
      <c r="CL2" s="244"/>
      <c r="CM2" s="244"/>
      <c r="CN2" s="244"/>
      <c r="CO2" s="244"/>
      <c r="CP2" s="244"/>
      <c r="CQ2" s="244"/>
      <c r="CR2" s="244"/>
      <c r="CS2" s="244"/>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row>
    <row r="3" spans="1:213" ht="30">
      <c r="A3" s="403"/>
      <c r="B3" s="93" t="str">
        <f>VERSION</f>
        <v>TSCT v2</v>
      </c>
      <c r="C3" s="406"/>
      <c r="D3" s="406"/>
      <c r="E3" s="407" t="s">
        <v>245</v>
      </c>
      <c r="F3" s="648" t="s">
        <v>677</v>
      </c>
      <c r="G3" s="648"/>
      <c r="H3" s="648"/>
      <c r="I3" s="648"/>
      <c r="J3" s="648"/>
      <c r="K3" s="119"/>
      <c r="L3" s="111"/>
      <c r="M3" s="111"/>
      <c r="N3" s="111"/>
      <c r="O3" s="111"/>
      <c r="P3" s="111"/>
      <c r="Q3" s="111"/>
      <c r="R3" s="111"/>
      <c r="S3" s="111"/>
      <c r="T3" s="111"/>
      <c r="U3" s="503"/>
      <c r="V3" s="244"/>
      <c r="W3" s="259"/>
      <c r="X3" s="259"/>
      <c r="Y3" s="510"/>
      <c r="Z3" s="510"/>
      <c r="AA3" s="510"/>
      <c r="AB3" s="510"/>
      <c r="AC3" s="510"/>
      <c r="AD3" s="510"/>
      <c r="AE3" s="510"/>
      <c r="AF3" s="510"/>
      <c r="AG3" s="510"/>
      <c r="AH3" s="510"/>
      <c r="AI3" s="510"/>
      <c r="AJ3" s="510"/>
      <c r="AK3" s="510"/>
      <c r="AL3" s="510"/>
      <c r="AM3" s="510"/>
      <c r="AN3" s="510"/>
      <c r="AO3" s="510"/>
      <c r="AP3" s="510"/>
      <c r="AQ3" s="510"/>
      <c r="AR3" s="510"/>
      <c r="AS3" s="510"/>
      <c r="AT3" s="510"/>
      <c r="AU3" s="510"/>
      <c r="AV3" s="510"/>
      <c r="AW3" s="510"/>
      <c r="AX3" s="510"/>
      <c r="AY3" s="510"/>
      <c r="AZ3" s="510"/>
      <c r="BA3" s="510"/>
      <c r="BB3" s="510"/>
      <c r="BC3" s="510"/>
      <c r="BD3" s="510"/>
      <c r="BE3" s="510"/>
      <c r="BF3" s="510"/>
      <c r="BG3" s="511"/>
      <c r="BH3" s="511"/>
      <c r="BI3" s="511"/>
      <c r="BJ3" s="511"/>
      <c r="BK3" s="511"/>
      <c r="BL3" s="511"/>
      <c r="BM3" s="512"/>
      <c r="BN3" s="510"/>
      <c r="BO3" s="510"/>
      <c r="BP3" s="510"/>
      <c r="BQ3" s="510"/>
      <c r="BR3" s="510"/>
      <c r="BS3" s="510"/>
      <c r="BT3" s="510"/>
      <c r="BU3" s="285"/>
      <c r="BV3" s="510"/>
      <c r="BW3" s="510"/>
      <c r="BX3" s="510"/>
      <c r="BY3" s="510"/>
      <c r="BZ3" s="510"/>
      <c r="CA3" s="510"/>
      <c r="CB3" s="510"/>
      <c r="CC3" s="244"/>
      <c r="CD3" s="244"/>
      <c r="CE3" s="244"/>
      <c r="CF3" s="244"/>
      <c r="CG3" s="244"/>
      <c r="CH3" s="244"/>
      <c r="CI3" s="244"/>
      <c r="CJ3" s="244"/>
      <c r="CK3" s="244"/>
      <c r="CL3" s="244"/>
      <c r="CM3" s="244"/>
      <c r="CN3" s="244"/>
      <c r="CO3" s="244"/>
      <c r="CP3" s="244"/>
      <c r="CQ3" s="244"/>
      <c r="CR3" s="244"/>
      <c r="CS3" s="244"/>
      <c r="CT3" s="126"/>
      <c r="CU3" s="126"/>
      <c r="CV3" s="126"/>
      <c r="CW3" s="126"/>
      <c r="CX3" s="126"/>
      <c r="CY3" s="126"/>
      <c r="CZ3" s="126"/>
      <c r="DA3" s="126"/>
      <c r="DB3" s="126"/>
      <c r="DC3" s="126"/>
      <c r="DD3" s="126"/>
      <c r="DE3" s="126"/>
      <c r="DF3" s="126"/>
      <c r="DG3" s="126"/>
      <c r="DH3" s="126"/>
      <c r="DI3" s="126"/>
      <c r="DJ3" s="126"/>
      <c r="DK3" s="126"/>
      <c r="DL3" s="126"/>
      <c r="DM3" s="126"/>
      <c r="DN3" s="126"/>
      <c r="DO3" s="126"/>
      <c r="DP3" s="126"/>
      <c r="DQ3" s="126"/>
      <c r="DR3" s="126"/>
      <c r="DS3" s="126"/>
      <c r="DT3" s="126"/>
      <c r="DU3" s="126"/>
      <c r="DV3" s="126"/>
      <c r="DW3" s="126"/>
      <c r="DX3" s="126"/>
      <c r="DY3" s="126"/>
      <c r="DZ3" s="126"/>
      <c r="EA3" s="126"/>
      <c r="EB3" s="126"/>
      <c r="EC3" s="126"/>
      <c r="ED3" s="126"/>
      <c r="EE3" s="126"/>
      <c r="EF3" s="126"/>
      <c r="EG3" s="126"/>
      <c r="EH3" s="126"/>
      <c r="EI3" s="126"/>
      <c r="EJ3" s="126"/>
      <c r="EK3" s="126"/>
      <c r="EL3" s="126"/>
      <c r="EM3" s="126"/>
      <c r="EN3" s="126"/>
      <c r="EO3" s="126"/>
      <c r="EP3" s="126"/>
      <c r="EQ3" s="126"/>
      <c r="ER3" s="126"/>
      <c r="ES3" s="126"/>
      <c r="ET3" s="126"/>
      <c r="EU3" s="126"/>
      <c r="EV3" s="126"/>
      <c r="EW3" s="126"/>
      <c r="EX3" s="126"/>
      <c r="EY3" s="126"/>
      <c r="EZ3" s="126"/>
      <c r="FA3" s="126"/>
      <c r="FB3" s="126"/>
      <c r="FC3" s="126"/>
      <c r="FD3" s="126"/>
      <c r="FE3" s="126"/>
      <c r="FF3" s="126"/>
      <c r="FG3" s="126"/>
      <c r="FH3" s="126"/>
      <c r="FI3" s="126"/>
      <c r="FJ3" s="126"/>
      <c r="FK3" s="126"/>
      <c r="FL3" s="126"/>
      <c r="FM3" s="126"/>
      <c r="FN3" s="126"/>
      <c r="FO3" s="126"/>
      <c r="FP3" s="126"/>
      <c r="FQ3" s="126"/>
      <c r="FR3" s="126"/>
      <c r="FS3" s="126"/>
      <c r="FT3" s="126"/>
      <c r="FU3" s="126"/>
      <c r="FV3" s="126"/>
      <c r="FW3" s="126"/>
      <c r="FX3" s="126"/>
      <c r="FY3" s="126"/>
      <c r="FZ3" s="126"/>
      <c r="GA3" s="126"/>
      <c r="GB3" s="126"/>
      <c r="GC3" s="126"/>
      <c r="GD3" s="126"/>
      <c r="GE3" s="126"/>
      <c r="GF3" s="126"/>
      <c r="GG3" s="126"/>
      <c r="GH3" s="126"/>
      <c r="GI3" s="126"/>
      <c r="GJ3" s="126"/>
      <c r="GK3" s="126"/>
      <c r="GL3" s="126"/>
      <c r="GM3" s="126"/>
      <c r="GN3" s="126"/>
      <c r="GO3" s="126"/>
      <c r="GP3" s="126"/>
      <c r="GQ3" s="126"/>
      <c r="GR3" s="126"/>
      <c r="GS3" s="126"/>
      <c r="GT3" s="126"/>
      <c r="GU3" s="126"/>
      <c r="GV3" s="126"/>
      <c r="GW3" s="126"/>
      <c r="GX3" s="126"/>
      <c r="GY3" s="126"/>
      <c r="GZ3" s="126"/>
      <c r="HA3" s="126"/>
      <c r="HB3" s="126"/>
      <c r="HC3" s="126"/>
      <c r="HD3" s="126"/>
      <c r="HE3" s="126"/>
    </row>
    <row r="4" spans="1:213" ht="30.75" thickBot="1">
      <c r="A4" s="403"/>
      <c r="B4" s="406"/>
      <c r="C4" s="406"/>
      <c r="E4" s="408"/>
      <c r="F4" s="125"/>
      <c r="G4" s="125"/>
      <c r="H4" s="125"/>
      <c r="I4" s="125"/>
      <c r="J4" s="125"/>
      <c r="K4" s="291"/>
      <c r="L4" s="291"/>
      <c r="M4" s="351"/>
      <c r="N4" s="111"/>
      <c r="O4" s="111"/>
      <c r="P4" s="111"/>
      <c r="Q4" s="111"/>
      <c r="R4" s="111"/>
      <c r="S4" s="111"/>
      <c r="T4" s="111"/>
      <c r="U4" s="504"/>
      <c r="V4" s="244"/>
      <c r="W4" s="259"/>
      <c r="X4" s="510"/>
      <c r="Y4" s="510"/>
      <c r="Z4" s="510"/>
      <c r="AA4" s="510"/>
      <c r="AB4" s="510"/>
      <c r="AC4" s="510"/>
      <c r="AD4" s="510"/>
      <c r="AE4" s="510"/>
      <c r="AF4" s="510"/>
      <c r="AG4" s="510"/>
      <c r="AH4" s="510"/>
      <c r="AI4" s="510"/>
      <c r="AJ4" s="516"/>
      <c r="AK4" s="516"/>
      <c r="AL4" s="516"/>
      <c r="AM4" s="516"/>
      <c r="AN4" s="517"/>
      <c r="AO4" s="517"/>
      <c r="AP4" s="517"/>
      <c r="AQ4" s="517"/>
      <c r="AR4" s="517"/>
      <c r="AS4" s="517"/>
      <c r="AT4" s="517"/>
      <c r="AU4" s="517"/>
      <c r="AV4" s="518"/>
      <c r="AW4" s="518"/>
      <c r="AX4" s="518"/>
      <c r="AY4" s="518"/>
      <c r="AZ4" s="518"/>
      <c r="BA4" s="518"/>
      <c r="BB4" s="518"/>
      <c r="BC4" s="518"/>
      <c r="BD4" s="518"/>
      <c r="BE4" s="518"/>
      <c r="BF4" s="510"/>
      <c r="BG4" s="519" t="s">
        <v>474</v>
      </c>
      <c r="BH4" s="511"/>
      <c r="BI4" s="511"/>
      <c r="BJ4" s="520"/>
      <c r="BK4" s="511"/>
      <c r="BL4" s="511"/>
      <c r="BM4" s="520"/>
      <c r="BN4" s="510"/>
      <c r="BO4" s="510"/>
      <c r="BP4" s="510"/>
      <c r="BQ4" s="510"/>
      <c r="BR4" s="510"/>
      <c r="BS4" s="510"/>
      <c r="BT4" s="510"/>
      <c r="BU4" s="285"/>
      <c r="BV4" s="510"/>
      <c r="BW4" s="510"/>
      <c r="BX4" s="510"/>
      <c r="BY4" s="510"/>
      <c r="BZ4" s="510"/>
      <c r="CA4" s="510"/>
      <c r="CB4" s="510"/>
      <c r="CC4" s="244"/>
      <c r="CD4" s="244"/>
      <c r="CE4" s="244"/>
      <c r="CF4" s="244"/>
      <c r="CG4" s="510"/>
      <c r="CH4" s="516">
        <v>0</v>
      </c>
      <c r="CI4" s="516">
        <f>CH4+1</f>
        <v>1</v>
      </c>
      <c r="CJ4" s="516"/>
      <c r="CK4" s="516">
        <f>CI4+1</f>
        <v>2</v>
      </c>
      <c r="CL4" s="516">
        <f t="shared" ref="CL4:DA5" si="0">CK4+1</f>
        <v>3</v>
      </c>
      <c r="CM4" s="516">
        <f t="shared" si="0"/>
        <v>4</v>
      </c>
      <c r="CN4" s="516">
        <f t="shared" si="0"/>
        <v>5</v>
      </c>
      <c r="CO4" s="516">
        <f t="shared" si="0"/>
        <v>6</v>
      </c>
      <c r="CP4" s="516">
        <f t="shared" si="0"/>
        <v>7</v>
      </c>
      <c r="CQ4" s="516">
        <f t="shared" si="0"/>
        <v>8</v>
      </c>
      <c r="CR4" s="516">
        <f t="shared" si="0"/>
        <v>9</v>
      </c>
      <c r="CS4" s="516">
        <f t="shared" si="0"/>
        <v>10</v>
      </c>
      <c r="CT4" s="516">
        <f t="shared" si="0"/>
        <v>11</v>
      </c>
      <c r="CU4" s="516">
        <f t="shared" si="0"/>
        <v>12</v>
      </c>
      <c r="CV4" s="516">
        <f t="shared" si="0"/>
        <v>13</v>
      </c>
      <c r="CW4" s="516">
        <f t="shared" si="0"/>
        <v>14</v>
      </c>
      <c r="CX4" s="516">
        <f t="shared" si="0"/>
        <v>15</v>
      </c>
      <c r="CY4" s="516">
        <f t="shared" si="0"/>
        <v>16</v>
      </c>
      <c r="CZ4" s="516">
        <f t="shared" si="0"/>
        <v>17</v>
      </c>
      <c r="DA4" s="516">
        <f t="shared" si="0"/>
        <v>18</v>
      </c>
      <c r="DB4" s="516">
        <f t="shared" ref="DB4:DQ5" si="1">DA4+1</f>
        <v>19</v>
      </c>
      <c r="DC4" s="516">
        <f t="shared" si="1"/>
        <v>20</v>
      </c>
      <c r="DD4" s="516">
        <f t="shared" si="1"/>
        <v>21</v>
      </c>
      <c r="DE4" s="516">
        <f t="shared" si="1"/>
        <v>22</v>
      </c>
      <c r="DF4" s="516">
        <f t="shared" si="1"/>
        <v>23</v>
      </c>
      <c r="DG4" s="516">
        <f t="shared" si="1"/>
        <v>24</v>
      </c>
      <c r="DH4" s="516">
        <f t="shared" si="1"/>
        <v>25</v>
      </c>
      <c r="DI4" s="516">
        <f t="shared" si="1"/>
        <v>26</v>
      </c>
      <c r="DJ4" s="516">
        <f t="shared" si="1"/>
        <v>27</v>
      </c>
      <c r="DK4" s="516">
        <f t="shared" si="1"/>
        <v>28</v>
      </c>
      <c r="DL4" s="516">
        <f t="shared" si="1"/>
        <v>29</v>
      </c>
      <c r="DM4" s="516">
        <f t="shared" si="1"/>
        <v>30</v>
      </c>
      <c r="DN4" s="516">
        <f t="shared" si="1"/>
        <v>31</v>
      </c>
      <c r="DO4" s="516">
        <f t="shared" si="1"/>
        <v>32</v>
      </c>
      <c r="DP4" s="516">
        <f t="shared" si="1"/>
        <v>33</v>
      </c>
      <c r="DQ4" s="516">
        <f t="shared" si="1"/>
        <v>34</v>
      </c>
      <c r="DR4" s="516">
        <f t="shared" ref="DR4:EG5" si="2">DQ4+1</f>
        <v>35</v>
      </c>
      <c r="DS4" s="516">
        <f t="shared" si="2"/>
        <v>36</v>
      </c>
      <c r="DT4" s="516">
        <f t="shared" si="2"/>
        <v>37</v>
      </c>
      <c r="DU4" s="516">
        <f t="shared" si="2"/>
        <v>38</v>
      </c>
      <c r="DV4" s="516">
        <f t="shared" si="2"/>
        <v>39</v>
      </c>
      <c r="DW4" s="516">
        <f t="shared" si="2"/>
        <v>40</v>
      </c>
      <c r="DX4" s="516">
        <f t="shared" si="2"/>
        <v>41</v>
      </c>
      <c r="DY4" s="516">
        <f t="shared" si="2"/>
        <v>42</v>
      </c>
      <c r="DZ4" s="516">
        <f t="shared" si="2"/>
        <v>43</v>
      </c>
      <c r="EA4" s="516">
        <f t="shared" si="2"/>
        <v>44</v>
      </c>
      <c r="EB4" s="516">
        <f t="shared" si="2"/>
        <v>45</v>
      </c>
      <c r="EC4" s="516">
        <f t="shared" si="2"/>
        <v>46</v>
      </c>
      <c r="ED4" s="516">
        <f t="shared" si="2"/>
        <v>47</v>
      </c>
      <c r="EE4" s="516">
        <f t="shared" si="2"/>
        <v>48</v>
      </c>
      <c r="EF4" s="516">
        <f t="shared" si="2"/>
        <v>49</v>
      </c>
      <c r="EG4" s="516">
        <f t="shared" si="2"/>
        <v>50</v>
      </c>
      <c r="EH4" s="516">
        <f t="shared" ref="EH4:EW5" si="3">EG4+1</f>
        <v>51</v>
      </c>
      <c r="EI4" s="516">
        <f t="shared" si="3"/>
        <v>52</v>
      </c>
      <c r="EJ4" s="516">
        <f t="shared" si="3"/>
        <v>53</v>
      </c>
      <c r="EK4" s="516">
        <f t="shared" si="3"/>
        <v>54</v>
      </c>
      <c r="EL4" s="516">
        <f t="shared" si="3"/>
        <v>55</v>
      </c>
      <c r="EM4" s="516">
        <f t="shared" si="3"/>
        <v>56</v>
      </c>
      <c r="EN4" s="516">
        <f t="shared" si="3"/>
        <v>57</v>
      </c>
      <c r="EO4" s="516">
        <f t="shared" si="3"/>
        <v>58</v>
      </c>
      <c r="EP4" s="516">
        <f t="shared" si="3"/>
        <v>59</v>
      </c>
      <c r="EQ4" s="516">
        <f t="shared" si="3"/>
        <v>60</v>
      </c>
      <c r="ER4" s="516">
        <f t="shared" si="3"/>
        <v>61</v>
      </c>
      <c r="ES4" s="516">
        <f t="shared" si="3"/>
        <v>62</v>
      </c>
      <c r="ET4" s="516">
        <f t="shared" si="3"/>
        <v>63</v>
      </c>
      <c r="EU4" s="516">
        <f t="shared" si="3"/>
        <v>64</v>
      </c>
      <c r="EV4" s="516">
        <f t="shared" si="3"/>
        <v>65</v>
      </c>
      <c r="EW4" s="516">
        <f t="shared" si="3"/>
        <v>66</v>
      </c>
      <c r="EX4" s="516">
        <f t="shared" ref="EX4:FM5" si="4">EW4+1</f>
        <v>67</v>
      </c>
      <c r="EY4" s="516">
        <f t="shared" si="4"/>
        <v>68</v>
      </c>
      <c r="EZ4" s="516">
        <f t="shared" si="4"/>
        <v>69</v>
      </c>
      <c r="FA4" s="516">
        <f t="shared" si="4"/>
        <v>70</v>
      </c>
      <c r="FB4" s="516">
        <f t="shared" si="4"/>
        <v>71</v>
      </c>
      <c r="FC4" s="516">
        <f t="shared" si="4"/>
        <v>72</v>
      </c>
      <c r="FD4" s="516">
        <f t="shared" si="4"/>
        <v>73</v>
      </c>
      <c r="FE4" s="516">
        <f t="shared" si="4"/>
        <v>74</v>
      </c>
      <c r="FF4" s="516">
        <f t="shared" si="4"/>
        <v>75</v>
      </c>
      <c r="FG4" s="516">
        <f t="shared" si="4"/>
        <v>76</v>
      </c>
      <c r="FH4" s="516">
        <f t="shared" si="4"/>
        <v>77</v>
      </c>
      <c r="FI4" s="516">
        <f t="shared" si="4"/>
        <v>78</v>
      </c>
      <c r="FJ4" s="516">
        <f t="shared" si="4"/>
        <v>79</v>
      </c>
      <c r="FK4" s="516">
        <f t="shared" si="4"/>
        <v>80</v>
      </c>
      <c r="FL4" s="516">
        <f t="shared" si="4"/>
        <v>81</v>
      </c>
      <c r="FM4" s="516">
        <f t="shared" si="4"/>
        <v>82</v>
      </c>
      <c r="FN4" s="516">
        <f t="shared" ref="FN4:GC5" si="5">FM4+1</f>
        <v>83</v>
      </c>
      <c r="FO4" s="516">
        <f t="shared" si="5"/>
        <v>84</v>
      </c>
      <c r="FP4" s="516">
        <f t="shared" si="5"/>
        <v>85</v>
      </c>
      <c r="FQ4" s="516">
        <f t="shared" si="5"/>
        <v>86</v>
      </c>
      <c r="FR4" s="516">
        <f t="shared" si="5"/>
        <v>87</v>
      </c>
      <c r="FS4" s="516">
        <f t="shared" si="5"/>
        <v>88</v>
      </c>
      <c r="FT4" s="516">
        <f t="shared" si="5"/>
        <v>89</v>
      </c>
      <c r="FU4" s="516">
        <f t="shared" si="5"/>
        <v>90</v>
      </c>
      <c r="FV4" s="516">
        <f t="shared" si="5"/>
        <v>91</v>
      </c>
      <c r="FW4" s="516">
        <f t="shared" si="5"/>
        <v>92</v>
      </c>
      <c r="FX4" s="516">
        <f t="shared" si="5"/>
        <v>93</v>
      </c>
      <c r="FY4" s="516">
        <f t="shared" si="5"/>
        <v>94</v>
      </c>
      <c r="FZ4" s="516">
        <f t="shared" si="5"/>
        <v>95</v>
      </c>
      <c r="GA4" s="516">
        <f t="shared" si="5"/>
        <v>96</v>
      </c>
      <c r="GB4" s="516">
        <f t="shared" si="5"/>
        <v>97</v>
      </c>
      <c r="GC4" s="516">
        <f t="shared" si="5"/>
        <v>98</v>
      </c>
      <c r="GD4" s="516">
        <f t="shared" ref="GD4:GS5" si="6">GC4+1</f>
        <v>99</v>
      </c>
      <c r="GE4" s="516">
        <f t="shared" si="6"/>
        <v>100</v>
      </c>
      <c r="GF4" s="516">
        <f t="shared" si="6"/>
        <v>101</v>
      </c>
      <c r="GG4" s="516">
        <f t="shared" si="6"/>
        <v>102</v>
      </c>
      <c r="GH4" s="516">
        <f t="shared" si="6"/>
        <v>103</v>
      </c>
      <c r="GI4" s="516">
        <f t="shared" si="6"/>
        <v>104</v>
      </c>
      <c r="GJ4" s="516">
        <f t="shared" si="6"/>
        <v>105</v>
      </c>
      <c r="GK4" s="516">
        <f t="shared" si="6"/>
        <v>106</v>
      </c>
      <c r="GL4" s="516">
        <f t="shared" si="6"/>
        <v>107</v>
      </c>
      <c r="GM4" s="516">
        <f t="shared" si="6"/>
        <v>108</v>
      </c>
      <c r="GN4" s="516">
        <f t="shared" si="6"/>
        <v>109</v>
      </c>
      <c r="GO4" s="516">
        <f t="shared" si="6"/>
        <v>110</v>
      </c>
      <c r="GP4" s="516">
        <f t="shared" si="6"/>
        <v>111</v>
      </c>
      <c r="GQ4" s="516">
        <f t="shared" si="6"/>
        <v>112</v>
      </c>
      <c r="GR4" s="516">
        <f t="shared" si="6"/>
        <v>113</v>
      </c>
      <c r="GS4" s="516">
        <f t="shared" si="6"/>
        <v>114</v>
      </c>
      <c r="GT4" s="516">
        <f t="shared" ref="GT4:GX5" si="7">GS4+1</f>
        <v>115</v>
      </c>
      <c r="GU4" s="516">
        <f t="shared" si="7"/>
        <v>116</v>
      </c>
      <c r="GV4" s="516">
        <f t="shared" si="7"/>
        <v>117</v>
      </c>
      <c r="GW4" s="516">
        <f t="shared" si="7"/>
        <v>118</v>
      </c>
      <c r="GX4" s="516">
        <f t="shared" si="7"/>
        <v>119</v>
      </c>
      <c r="GY4" s="516">
        <f>GX4+1</f>
        <v>120</v>
      </c>
      <c r="GZ4" s="516">
        <f t="shared" ref="GZ4:GZ5" si="8">GY4+1</f>
        <v>121</v>
      </c>
      <c r="HA4" s="516">
        <f>GZ4+1</f>
        <v>122</v>
      </c>
      <c r="HB4" s="244"/>
      <c r="HC4" s="244"/>
      <c r="HD4" s="126"/>
      <c r="HE4" s="126"/>
    </row>
    <row r="5" spans="1:213" ht="45" customHeight="1" thickBot="1">
      <c r="B5" s="352" t="s">
        <v>1</v>
      </c>
      <c r="C5" s="352" t="s">
        <v>320</v>
      </c>
      <c r="D5" s="352" t="s">
        <v>321</v>
      </c>
      <c r="E5" s="352" t="s">
        <v>140</v>
      </c>
      <c r="F5" s="352" t="s">
        <v>322</v>
      </c>
      <c r="G5" s="352" t="s">
        <v>527</v>
      </c>
      <c r="H5" s="352" t="s">
        <v>519</v>
      </c>
      <c r="I5" s="352" t="s">
        <v>732</v>
      </c>
      <c r="J5" s="352" t="s">
        <v>323</v>
      </c>
      <c r="K5" s="352" t="s">
        <v>324</v>
      </c>
      <c r="L5" s="353" t="s">
        <v>335</v>
      </c>
      <c r="M5" s="352" t="s">
        <v>325</v>
      </c>
      <c r="N5" s="352" t="s">
        <v>109</v>
      </c>
      <c r="O5" s="352" t="s">
        <v>110</v>
      </c>
      <c r="P5" s="352" t="s">
        <v>159</v>
      </c>
      <c r="Q5" s="352" t="s">
        <v>520</v>
      </c>
      <c r="R5" s="352" t="s">
        <v>170</v>
      </c>
      <c r="S5" s="352" t="s">
        <v>117</v>
      </c>
      <c r="T5" s="352" t="s">
        <v>662</v>
      </c>
      <c r="U5" s="98"/>
      <c r="V5" s="244"/>
      <c r="W5" s="259"/>
      <c r="X5" s="510"/>
      <c r="Y5" s="510"/>
      <c r="Z5" s="510"/>
      <c r="AA5" s="510"/>
      <c r="AB5" s="510"/>
      <c r="AC5" s="510"/>
      <c r="AD5" s="510"/>
      <c r="AE5" s="510"/>
      <c r="AF5" s="510"/>
      <c r="AG5" s="510"/>
      <c r="AH5" s="510"/>
      <c r="AI5" s="510"/>
      <c r="AJ5" s="516" t="s">
        <v>472</v>
      </c>
      <c r="AK5" s="510"/>
      <c r="AL5" s="510"/>
      <c r="AM5" s="510"/>
      <c r="AN5" s="521"/>
      <c r="AO5" s="521"/>
      <c r="AP5" s="521"/>
      <c r="AQ5" s="516"/>
      <c r="AR5" s="518"/>
      <c r="AS5" s="518"/>
      <c r="AT5" s="518"/>
      <c r="AU5" s="518"/>
      <c r="AV5" s="518"/>
      <c r="AW5" s="518"/>
      <c r="AX5" s="518"/>
      <c r="AY5" s="518"/>
      <c r="AZ5" s="518"/>
      <c r="BA5" s="518"/>
      <c r="BB5" s="522"/>
      <c r="BC5" s="522"/>
      <c r="BD5" s="522"/>
      <c r="BE5" s="522"/>
      <c r="BF5" s="522"/>
      <c r="BG5" s="523" t="s">
        <v>79</v>
      </c>
      <c r="BH5" s="523"/>
      <c r="BI5" s="523"/>
      <c r="BJ5" s="521" t="s">
        <v>8</v>
      </c>
      <c r="BK5" s="523" t="s">
        <v>3</v>
      </c>
      <c r="BL5" s="523" t="s">
        <v>119</v>
      </c>
      <c r="BM5" s="523" t="s">
        <v>104</v>
      </c>
      <c r="BN5" s="516" t="s">
        <v>112</v>
      </c>
      <c r="BO5" s="516" t="s">
        <v>358</v>
      </c>
      <c r="BP5" s="516" t="s">
        <v>430</v>
      </c>
      <c r="BQ5" s="516" t="s">
        <v>431</v>
      </c>
      <c r="BR5" s="524" t="s">
        <v>109</v>
      </c>
      <c r="BS5" s="516" t="s">
        <v>110</v>
      </c>
      <c r="BT5" s="510" t="s">
        <v>346</v>
      </c>
      <c r="BU5" s="285" t="s">
        <v>170</v>
      </c>
      <c r="BV5" s="510" t="s">
        <v>482</v>
      </c>
      <c r="BW5" s="510" t="s">
        <v>117</v>
      </c>
      <c r="BX5" s="510"/>
      <c r="BY5" s="516" t="s">
        <v>475</v>
      </c>
      <c r="BZ5" s="285"/>
      <c r="CA5" s="516" t="s">
        <v>476</v>
      </c>
      <c r="CB5" s="510" t="s">
        <v>733</v>
      </c>
      <c r="CC5" s="244" t="s">
        <v>542</v>
      </c>
      <c r="CD5" s="244"/>
      <c r="CE5" s="244" t="s">
        <v>663</v>
      </c>
      <c r="CF5" s="244"/>
      <c r="CG5" s="516" t="s">
        <v>538</v>
      </c>
      <c r="CH5" s="516">
        <v>-2</v>
      </c>
      <c r="CI5" s="516">
        <v>-1</v>
      </c>
      <c r="CJ5" s="516">
        <v>-0.5</v>
      </c>
      <c r="CK5" s="516">
        <f>CI5+1</f>
        <v>0</v>
      </c>
      <c r="CL5" s="516">
        <f t="shared" si="0"/>
        <v>1</v>
      </c>
      <c r="CM5" s="516">
        <f t="shared" si="0"/>
        <v>2</v>
      </c>
      <c r="CN5" s="516">
        <f t="shared" si="0"/>
        <v>3</v>
      </c>
      <c r="CO5" s="516">
        <f t="shared" si="0"/>
        <v>4</v>
      </c>
      <c r="CP5" s="516">
        <f t="shared" si="0"/>
        <v>5</v>
      </c>
      <c r="CQ5" s="516">
        <f t="shared" si="0"/>
        <v>6</v>
      </c>
      <c r="CR5" s="516">
        <f t="shared" si="0"/>
        <v>7</v>
      </c>
      <c r="CS5" s="516">
        <f t="shared" si="0"/>
        <v>8</v>
      </c>
      <c r="CT5" s="516">
        <f t="shared" si="0"/>
        <v>9</v>
      </c>
      <c r="CU5" s="516">
        <f t="shared" si="0"/>
        <v>10</v>
      </c>
      <c r="CV5" s="516">
        <f t="shared" si="0"/>
        <v>11</v>
      </c>
      <c r="CW5" s="516">
        <f t="shared" si="0"/>
        <v>12</v>
      </c>
      <c r="CX5" s="516">
        <f t="shared" si="0"/>
        <v>13</v>
      </c>
      <c r="CY5" s="516">
        <f t="shared" si="0"/>
        <v>14</v>
      </c>
      <c r="CZ5" s="516">
        <f t="shared" si="0"/>
        <v>15</v>
      </c>
      <c r="DA5" s="516">
        <f t="shared" si="0"/>
        <v>16</v>
      </c>
      <c r="DB5" s="516">
        <f t="shared" si="1"/>
        <v>17</v>
      </c>
      <c r="DC5" s="516">
        <f t="shared" si="1"/>
        <v>18</v>
      </c>
      <c r="DD5" s="516">
        <f t="shared" si="1"/>
        <v>19</v>
      </c>
      <c r="DE5" s="516">
        <f t="shared" si="1"/>
        <v>20</v>
      </c>
      <c r="DF5" s="516">
        <f t="shared" si="1"/>
        <v>21</v>
      </c>
      <c r="DG5" s="516">
        <f t="shared" si="1"/>
        <v>22</v>
      </c>
      <c r="DH5" s="516">
        <f t="shared" si="1"/>
        <v>23</v>
      </c>
      <c r="DI5" s="516">
        <f t="shared" si="1"/>
        <v>24</v>
      </c>
      <c r="DJ5" s="516">
        <f t="shared" si="1"/>
        <v>25</v>
      </c>
      <c r="DK5" s="516">
        <f t="shared" si="1"/>
        <v>26</v>
      </c>
      <c r="DL5" s="516">
        <f t="shared" si="1"/>
        <v>27</v>
      </c>
      <c r="DM5" s="516">
        <f t="shared" si="1"/>
        <v>28</v>
      </c>
      <c r="DN5" s="516">
        <f t="shared" si="1"/>
        <v>29</v>
      </c>
      <c r="DO5" s="516">
        <f t="shared" si="1"/>
        <v>30</v>
      </c>
      <c r="DP5" s="516">
        <f t="shared" si="1"/>
        <v>31</v>
      </c>
      <c r="DQ5" s="516">
        <f t="shared" si="1"/>
        <v>32</v>
      </c>
      <c r="DR5" s="516">
        <f t="shared" si="2"/>
        <v>33</v>
      </c>
      <c r="DS5" s="516">
        <f t="shared" si="2"/>
        <v>34</v>
      </c>
      <c r="DT5" s="516">
        <f t="shared" si="2"/>
        <v>35</v>
      </c>
      <c r="DU5" s="516">
        <f t="shared" si="2"/>
        <v>36</v>
      </c>
      <c r="DV5" s="516">
        <f t="shared" si="2"/>
        <v>37</v>
      </c>
      <c r="DW5" s="516">
        <f t="shared" si="2"/>
        <v>38</v>
      </c>
      <c r="DX5" s="516">
        <f t="shared" si="2"/>
        <v>39</v>
      </c>
      <c r="DY5" s="516">
        <f t="shared" si="2"/>
        <v>40</v>
      </c>
      <c r="DZ5" s="516">
        <f t="shared" si="2"/>
        <v>41</v>
      </c>
      <c r="EA5" s="516">
        <f t="shared" si="2"/>
        <v>42</v>
      </c>
      <c r="EB5" s="516">
        <f t="shared" si="2"/>
        <v>43</v>
      </c>
      <c r="EC5" s="516">
        <f t="shared" si="2"/>
        <v>44</v>
      </c>
      <c r="ED5" s="516">
        <f t="shared" si="2"/>
        <v>45</v>
      </c>
      <c r="EE5" s="516">
        <f t="shared" si="2"/>
        <v>46</v>
      </c>
      <c r="EF5" s="516">
        <f t="shared" si="2"/>
        <v>47</v>
      </c>
      <c r="EG5" s="516">
        <f t="shared" si="2"/>
        <v>48</v>
      </c>
      <c r="EH5" s="516">
        <f t="shared" si="3"/>
        <v>49</v>
      </c>
      <c r="EI5" s="516">
        <f t="shared" si="3"/>
        <v>50</v>
      </c>
      <c r="EJ5" s="516">
        <f t="shared" si="3"/>
        <v>51</v>
      </c>
      <c r="EK5" s="516">
        <f t="shared" si="3"/>
        <v>52</v>
      </c>
      <c r="EL5" s="516">
        <f t="shared" si="3"/>
        <v>53</v>
      </c>
      <c r="EM5" s="516">
        <f t="shared" si="3"/>
        <v>54</v>
      </c>
      <c r="EN5" s="516">
        <f t="shared" si="3"/>
        <v>55</v>
      </c>
      <c r="EO5" s="516">
        <f t="shared" si="3"/>
        <v>56</v>
      </c>
      <c r="EP5" s="516">
        <f t="shared" si="3"/>
        <v>57</v>
      </c>
      <c r="EQ5" s="516">
        <f t="shared" si="3"/>
        <v>58</v>
      </c>
      <c r="ER5" s="516">
        <f t="shared" si="3"/>
        <v>59</v>
      </c>
      <c r="ES5" s="516">
        <f t="shared" si="3"/>
        <v>60</v>
      </c>
      <c r="ET5" s="516">
        <f t="shared" si="3"/>
        <v>61</v>
      </c>
      <c r="EU5" s="516">
        <f t="shared" si="3"/>
        <v>62</v>
      </c>
      <c r="EV5" s="516">
        <f t="shared" si="3"/>
        <v>63</v>
      </c>
      <c r="EW5" s="516">
        <f t="shared" si="3"/>
        <v>64</v>
      </c>
      <c r="EX5" s="516">
        <f t="shared" si="4"/>
        <v>65</v>
      </c>
      <c r="EY5" s="516">
        <f t="shared" si="4"/>
        <v>66</v>
      </c>
      <c r="EZ5" s="516">
        <f t="shared" si="4"/>
        <v>67</v>
      </c>
      <c r="FA5" s="516">
        <f t="shared" si="4"/>
        <v>68</v>
      </c>
      <c r="FB5" s="516">
        <f t="shared" si="4"/>
        <v>69</v>
      </c>
      <c r="FC5" s="516">
        <f t="shared" si="4"/>
        <v>70</v>
      </c>
      <c r="FD5" s="516">
        <f t="shared" si="4"/>
        <v>71</v>
      </c>
      <c r="FE5" s="516">
        <f t="shared" si="4"/>
        <v>72</v>
      </c>
      <c r="FF5" s="516">
        <f t="shared" si="4"/>
        <v>73</v>
      </c>
      <c r="FG5" s="516">
        <f t="shared" si="4"/>
        <v>74</v>
      </c>
      <c r="FH5" s="516">
        <f t="shared" si="4"/>
        <v>75</v>
      </c>
      <c r="FI5" s="516">
        <f t="shared" si="4"/>
        <v>76</v>
      </c>
      <c r="FJ5" s="516">
        <f t="shared" si="4"/>
        <v>77</v>
      </c>
      <c r="FK5" s="516">
        <f t="shared" si="4"/>
        <v>78</v>
      </c>
      <c r="FL5" s="516">
        <f t="shared" si="4"/>
        <v>79</v>
      </c>
      <c r="FM5" s="516">
        <f t="shared" si="4"/>
        <v>80</v>
      </c>
      <c r="FN5" s="516">
        <f t="shared" si="5"/>
        <v>81</v>
      </c>
      <c r="FO5" s="516">
        <f t="shared" si="5"/>
        <v>82</v>
      </c>
      <c r="FP5" s="516">
        <f t="shared" si="5"/>
        <v>83</v>
      </c>
      <c r="FQ5" s="516">
        <f t="shared" si="5"/>
        <v>84</v>
      </c>
      <c r="FR5" s="516">
        <f t="shared" si="5"/>
        <v>85</v>
      </c>
      <c r="FS5" s="516">
        <f t="shared" si="5"/>
        <v>86</v>
      </c>
      <c r="FT5" s="516">
        <f t="shared" si="5"/>
        <v>87</v>
      </c>
      <c r="FU5" s="516">
        <f t="shared" si="5"/>
        <v>88</v>
      </c>
      <c r="FV5" s="516">
        <f t="shared" si="5"/>
        <v>89</v>
      </c>
      <c r="FW5" s="516">
        <f t="shared" si="5"/>
        <v>90</v>
      </c>
      <c r="FX5" s="516">
        <f t="shared" si="5"/>
        <v>91</v>
      </c>
      <c r="FY5" s="516">
        <f t="shared" si="5"/>
        <v>92</v>
      </c>
      <c r="FZ5" s="516">
        <f t="shared" si="5"/>
        <v>93</v>
      </c>
      <c r="GA5" s="516">
        <f t="shared" si="5"/>
        <v>94</v>
      </c>
      <c r="GB5" s="516">
        <f t="shared" si="5"/>
        <v>95</v>
      </c>
      <c r="GC5" s="516">
        <f t="shared" si="5"/>
        <v>96</v>
      </c>
      <c r="GD5" s="516">
        <f t="shared" si="6"/>
        <v>97</v>
      </c>
      <c r="GE5" s="516">
        <f t="shared" si="6"/>
        <v>98</v>
      </c>
      <c r="GF5" s="516">
        <f t="shared" si="6"/>
        <v>99</v>
      </c>
      <c r="GG5" s="516">
        <f t="shared" si="6"/>
        <v>100</v>
      </c>
      <c r="GH5" s="516">
        <f t="shared" si="6"/>
        <v>101</v>
      </c>
      <c r="GI5" s="516">
        <f t="shared" si="6"/>
        <v>102</v>
      </c>
      <c r="GJ5" s="516">
        <f t="shared" si="6"/>
        <v>103</v>
      </c>
      <c r="GK5" s="516">
        <f t="shared" si="6"/>
        <v>104</v>
      </c>
      <c r="GL5" s="516">
        <f t="shared" si="6"/>
        <v>105</v>
      </c>
      <c r="GM5" s="516">
        <f t="shared" si="6"/>
        <v>106</v>
      </c>
      <c r="GN5" s="516">
        <f t="shared" si="6"/>
        <v>107</v>
      </c>
      <c r="GO5" s="516">
        <f t="shared" si="6"/>
        <v>108</v>
      </c>
      <c r="GP5" s="516">
        <f t="shared" si="6"/>
        <v>109</v>
      </c>
      <c r="GQ5" s="516">
        <f t="shared" si="6"/>
        <v>110</v>
      </c>
      <c r="GR5" s="516">
        <f t="shared" si="6"/>
        <v>111</v>
      </c>
      <c r="GS5" s="516">
        <f t="shared" si="6"/>
        <v>112</v>
      </c>
      <c r="GT5" s="516">
        <f t="shared" si="7"/>
        <v>113</v>
      </c>
      <c r="GU5" s="516">
        <f t="shared" si="7"/>
        <v>114</v>
      </c>
      <c r="GV5" s="516">
        <f t="shared" si="7"/>
        <v>115</v>
      </c>
      <c r="GW5" s="516">
        <f t="shared" si="7"/>
        <v>116</v>
      </c>
      <c r="GX5" s="516">
        <f t="shared" si="7"/>
        <v>117</v>
      </c>
      <c r="GY5" s="516">
        <f>GX5+1</f>
        <v>118</v>
      </c>
      <c r="GZ5" s="516">
        <f t="shared" si="8"/>
        <v>119</v>
      </c>
      <c r="HA5" s="516">
        <f>GZ5+1</f>
        <v>120</v>
      </c>
      <c r="HB5" s="244"/>
      <c r="HC5" s="244"/>
      <c r="HD5" s="126"/>
      <c r="HE5" s="126"/>
    </row>
    <row r="6" spans="1:213" ht="20.100000000000001" customHeight="1">
      <c r="B6" s="479"/>
      <c r="C6" s="122"/>
      <c r="D6" s="123"/>
      <c r="E6" s="124"/>
      <c r="F6" s="123"/>
      <c r="G6" s="465">
        <f t="shared" ref="G6:G27" si="9">DESIGN_LIFE</f>
        <v>60</v>
      </c>
      <c r="H6" s="466" t="s">
        <v>64</v>
      </c>
      <c r="I6" s="464">
        <v>1</v>
      </c>
      <c r="J6" s="123"/>
      <c r="K6" s="97"/>
      <c r="L6" s="480"/>
      <c r="M6" s="188">
        <f>IFERROR(SUM(N6:R6,T6),"")</f>
        <v>0</v>
      </c>
      <c r="N6" s="189" t="str">
        <f>IFERROR(IF($H6="Yes","",$BR6),"")</f>
        <v/>
      </c>
      <c r="O6" s="190" t="str">
        <f>IFERROR(IF($H6="Yes",$BS6*(1-$I6),$BS6),"")</f>
        <v/>
      </c>
      <c r="P6" s="190" t="str">
        <f>IFERROR(IF($H6="Yes",$CB6*(($I6*$BR6)+$BS6+$BN6+($I6*($BO6+BV6))),$BT6),"")</f>
        <v/>
      </c>
      <c r="Q6" s="191">
        <f>IF(H6="Yes","",(SUM(N6:P6,R6)+T6)*CC6)</f>
        <v>0</v>
      </c>
      <c r="R6" s="191" t="str">
        <f>IFERROR(IF($H6="Yes","",$BU6),"")</f>
        <v/>
      </c>
      <c r="S6" s="188" t="str">
        <f>IFERROR(IF($H6="Yes","",$BW6*($CC6+1)),"")</f>
        <v/>
      </c>
      <c r="T6" s="192">
        <f>IFERROR(IF($H6="Yes","",$BV6),"")</f>
        <v>0</v>
      </c>
      <c r="U6" s="366" t="s">
        <v>478</v>
      </c>
      <c r="V6" s="244"/>
      <c r="W6" s="259"/>
      <c r="X6" s="510"/>
      <c r="Y6" s="510"/>
      <c r="Z6" s="510"/>
      <c r="AA6" s="510"/>
      <c r="AB6" s="510"/>
      <c r="AC6" s="510"/>
      <c r="AD6" s="510"/>
      <c r="AE6" s="510"/>
      <c r="AF6" s="510"/>
      <c r="AG6" s="510"/>
      <c r="AH6" s="510"/>
      <c r="AI6" s="510"/>
      <c r="AJ6" s="649"/>
      <c r="AK6" s="649"/>
      <c r="AL6" s="649"/>
      <c r="AM6" s="650"/>
      <c r="AN6" s="650"/>
      <c r="AO6" s="650"/>
      <c r="AP6" s="650"/>
      <c r="AQ6" s="516"/>
      <c r="AR6" s="525"/>
      <c r="AS6" s="525"/>
      <c r="AT6" s="525"/>
      <c r="AU6" s="525"/>
      <c r="AV6" s="525"/>
      <c r="AW6" s="525"/>
      <c r="AX6" s="525"/>
      <c r="AY6" s="525"/>
      <c r="AZ6" s="525"/>
      <c r="BA6" s="525"/>
      <c r="BB6" s="510"/>
      <c r="BC6" s="510"/>
      <c r="BD6" s="510"/>
      <c r="BE6" s="510"/>
      <c r="BF6" s="510"/>
      <c r="BG6" s="285" t="str">
        <f t="shared" ref="BG6:BG27" si="10">IF(B6="Concrete","C_",IF(B6="Steel","S_",IF(B6="Timber","T_",IF(B6="Other","O_",IF(B6="Custom EPD","E_",IF(B6="_","ER","ER"))))))</f>
        <v>ER</v>
      </c>
      <c r="BH6" s="285" t="str">
        <f t="shared" ref="BH6:BH27" si="11">CONCATENATE(B6," - ",C6," - ", D6)</f>
        <v xml:space="preserve"> -  - </v>
      </c>
      <c r="BI6" s="285" t="str">
        <f t="shared" ref="BI6:BI27" si="12">IF(OR(AND(B6="concrete",D6&lt;&gt;"Reinforced - 150mm hollow core slab"),C6="Concrete_EPD",), "Reinforcement", "No_Reinforcement")</f>
        <v>No_Reinforcement</v>
      </c>
      <c r="BJ6" s="246" t="e">
        <f>VLOOKUP(BH6,'Lifecycle Material Data'!$A$5:$G$67,4,FALSE)</f>
        <v>#N/A</v>
      </c>
      <c r="BK6" s="246">
        <f>IFERROR(VLOOKUP(L6,'Custom Data'!$N$16:$P$36,3,FALSE),0)</f>
        <v>0</v>
      </c>
      <c r="BL6" s="246">
        <f t="shared" ref="BL6:BL27" si="13">IFERROR(BK6*BM6/(1000*BJ6),0)</f>
        <v>0</v>
      </c>
      <c r="BM6" s="526" t="str">
        <f>IF(J6="VOLUME [m3]", 1000*$K6*$BJ6, IF(AND(J6="MASS [kg]",ISNUMBER(BJ6)), $K6,"ER"))</f>
        <v>ER</v>
      </c>
      <c r="BN6" s="510" t="str">
        <f>IFERROR(VLOOKUP($BH6,'Lifecycle Material Data'!$A$5:$L$67,9,FALSE)*($BM6/1000)+VLOOKUP('Project Info'!$C$15,'Lifecycle Material Data'!$A$5:$L$67,9,FALSE)*($BL6/1000),"")</f>
        <v/>
      </c>
      <c r="BO6" s="510" t="str">
        <f>IFERROR(VLOOKUP($BH6,'Lifecycle Material Data'!$A$5:$L$67,10,FALSE)*($BM6/1000)+VLOOKUP('Project Info'!$C$15,'Lifecycle Material Data'!$A$5:$L$67,10,FALSE)*($BL6/1000),"")</f>
        <v/>
      </c>
      <c r="BP6" s="510" t="str">
        <f>IF(OR($E6=$Y$8, $E6=$Y$9, $E6=$Y$10),"Excavation","")</f>
        <v/>
      </c>
      <c r="BQ6" s="510" t="str">
        <f>IF($J6='MATERIAL DATA'!$O$5,$K6, IF($J6='MATERIAL DATA'!$O$6,$K6/(1000*'Scheme 4'!$BJ6),""))</f>
        <v/>
      </c>
      <c r="BR6" s="510" t="str">
        <f>IFERROR(((VLOOKUP($BH6,'Lifecycle Material Data'!$A$5:$L$67,6,FALSE))*$BM6/1000+VLOOKUP('Project Info'!$C$15,'Lifecycle Material Data'!$A$5:$L$67,6,FALSE)*$BL6/1000),"")</f>
        <v/>
      </c>
      <c r="BS6" s="510" t="str">
        <f>IFERROR((VLOOKUP($BH6,'Lifecycle Material Data'!$A$5:$L$67,7,FALSE)*$BM6/1000++VLOOKUP('Project Info'!$C$15,'Lifecycle Material Data'!$A$5:$L$67,7,FALSE)*$BL6/1000),"")</f>
        <v/>
      </c>
      <c r="BT6" s="510" t="str">
        <f>IFERROR(VLOOKUP($BH6,'Lifecycle Material Data'!$A$5:$L$67,8,FALSE)*SUM(BR6,BS6,BU6,BV6),"")</f>
        <v/>
      </c>
      <c r="BU6" s="285" t="str">
        <f>IFERROR((VLOOKUP($BH6,'Lifecycle Material Data'!$A$5:$L$67,11,FALSE)*$BM6/1000++VLOOKUP('Project Info'!$C$15,'Lifecycle Material Data'!$A$5:$L$67,11,FALSE)*$BL6/1000),"")</f>
        <v/>
      </c>
      <c r="BV6" s="510">
        <f>IFERROR(IF(OR($B6="Timber",$C6="Timber_EPD"),VLOOKUP($BH6,'LIFECYCLE MATERIAL DATA Master'!$A$10:$N$68,5,FALSE)*$BM6,0),"")/1000</f>
        <v>0</v>
      </c>
      <c r="BW6" s="510" t="str">
        <f>IFERROR((VLOOKUP($BH6,'Lifecycle Material Data'!$A$5:$M$67,12,FALSE)*$BM6/1000++VLOOKUP('Project Info'!$C$15,'Lifecycle Material Data'!$A$5:$L$67,12,FALSE)*$BL6/1000),"")</f>
        <v/>
      </c>
      <c r="BX6" s="510"/>
      <c r="BY6" s="510" t="str">
        <f>Targets!A16</f>
        <v>SCORS Target (137)</v>
      </c>
      <c r="BZ6" s="285" t="str">
        <f>Targets!B16</f>
        <v>Residential, Commercial, Education, Other</v>
      </c>
      <c r="CA6" s="285">
        <f>Targets!C16</f>
        <v>137</v>
      </c>
      <c r="CB6" s="510">
        <f>IFERROR(1+VLOOKUP($BH6,'Lifecycle Material Data'!$A$5:$L$67,8,FALSE),0)</f>
        <v>0</v>
      </c>
      <c r="CC6" s="244">
        <f t="shared" ref="CC6:CC27" si="14">IFERROR(ROUNDUP((DESIGN_LIFE/G6)-1,0),0)</f>
        <v>0</v>
      </c>
      <c r="CD6" s="505">
        <f>IFERROR(Q6/CC6,0)</f>
        <v>0</v>
      </c>
      <c r="CE6" s="244">
        <f t="shared" ref="CE6:CE27" si="15">IFERROR(DESIGN_LIFE/G6,0)</f>
        <v>1</v>
      </c>
      <c r="CF6" s="244"/>
      <c r="CG6" s="510"/>
      <c r="CH6" s="510">
        <v>0</v>
      </c>
      <c r="CI6" s="510">
        <f t="shared" ref="CI6:CJ27" si="16">IF(CI$5&gt;=DESIGN_LIFE,CH6,IF(AND(CI$5-2&gt;0,$CE6&lt;&gt;0),IF(INT((CI$5-2)/(DESIGN_LIFE/$CE6))=((CI$5-2)/(DESIGN_LIFE/$CE6)),$CD6+CH6,CH6),CH6))</f>
        <v>0</v>
      </c>
      <c r="CJ6" s="510">
        <f t="shared" si="16"/>
        <v>0</v>
      </c>
      <c r="CK6" s="510">
        <f t="shared" ref="CK6:CZ21" si="17">IF(CK$5&gt;=DESIGN_LIFE,CJ6,IF(AND(CK$5&gt;0,$CE6&lt;&gt;0),IF(INT((CK$5)/(DESIGN_LIFE/$CE6))=((CK$5)/(DESIGN_LIFE/$CE6)),$CD6+CJ6,CJ6),CJ6))</f>
        <v>0</v>
      </c>
      <c r="CL6" s="510">
        <f t="shared" si="17"/>
        <v>0</v>
      </c>
      <c r="CM6" s="510">
        <f t="shared" si="17"/>
        <v>0</v>
      </c>
      <c r="CN6" s="510">
        <f t="shared" si="17"/>
        <v>0</v>
      </c>
      <c r="CO6" s="510">
        <f t="shared" si="17"/>
        <v>0</v>
      </c>
      <c r="CP6" s="510">
        <f t="shared" si="17"/>
        <v>0</v>
      </c>
      <c r="CQ6" s="510">
        <f t="shared" si="17"/>
        <v>0</v>
      </c>
      <c r="CR6" s="510">
        <f t="shared" si="17"/>
        <v>0</v>
      </c>
      <c r="CS6" s="510">
        <f t="shared" si="17"/>
        <v>0</v>
      </c>
      <c r="CT6" s="510">
        <f t="shared" si="17"/>
        <v>0</v>
      </c>
      <c r="CU6" s="510">
        <f t="shared" si="17"/>
        <v>0</v>
      </c>
      <c r="CV6" s="510">
        <f t="shared" si="17"/>
        <v>0</v>
      </c>
      <c r="CW6" s="510">
        <f t="shared" si="17"/>
        <v>0</v>
      </c>
      <c r="CX6" s="510">
        <f t="shared" si="17"/>
        <v>0</v>
      </c>
      <c r="CY6" s="510">
        <f t="shared" si="17"/>
        <v>0</v>
      </c>
      <c r="CZ6" s="510">
        <f t="shared" si="17"/>
        <v>0</v>
      </c>
      <c r="DA6" s="510">
        <f t="shared" ref="DA6:DP21" si="18">IF(DA$5&gt;=DESIGN_LIFE,CZ6,IF(AND(DA$5&gt;0,$CE6&lt;&gt;0),IF(INT((DA$5)/(DESIGN_LIFE/$CE6))=((DA$5)/(DESIGN_LIFE/$CE6)),$CD6+CZ6,CZ6),CZ6))</f>
        <v>0</v>
      </c>
      <c r="DB6" s="510">
        <f t="shared" si="18"/>
        <v>0</v>
      </c>
      <c r="DC6" s="510">
        <f t="shared" si="18"/>
        <v>0</v>
      </c>
      <c r="DD6" s="510">
        <f t="shared" si="18"/>
        <v>0</v>
      </c>
      <c r="DE6" s="510">
        <f t="shared" si="18"/>
        <v>0</v>
      </c>
      <c r="DF6" s="510">
        <f t="shared" si="18"/>
        <v>0</v>
      </c>
      <c r="DG6" s="510">
        <f t="shared" si="18"/>
        <v>0</v>
      </c>
      <c r="DH6" s="510">
        <f t="shared" si="18"/>
        <v>0</v>
      </c>
      <c r="DI6" s="510">
        <f t="shared" si="18"/>
        <v>0</v>
      </c>
      <c r="DJ6" s="510">
        <f t="shared" si="18"/>
        <v>0</v>
      </c>
      <c r="DK6" s="510">
        <f t="shared" si="18"/>
        <v>0</v>
      </c>
      <c r="DL6" s="510">
        <f t="shared" si="18"/>
        <v>0</v>
      </c>
      <c r="DM6" s="510">
        <f t="shared" si="18"/>
        <v>0</v>
      </c>
      <c r="DN6" s="510">
        <f t="shared" si="18"/>
        <v>0</v>
      </c>
      <c r="DO6" s="510">
        <f t="shared" si="18"/>
        <v>0</v>
      </c>
      <c r="DP6" s="510">
        <f t="shared" si="18"/>
        <v>0</v>
      </c>
      <c r="DQ6" s="510">
        <f t="shared" ref="DQ6:EF21" si="19">IF(DQ$5&gt;=DESIGN_LIFE,DP6,IF(AND(DQ$5&gt;0,$CE6&lt;&gt;0),IF(INT((DQ$5)/(DESIGN_LIFE/$CE6))=((DQ$5)/(DESIGN_LIFE/$CE6)),$CD6+DP6,DP6),DP6))</f>
        <v>0</v>
      </c>
      <c r="DR6" s="510">
        <f t="shared" si="19"/>
        <v>0</v>
      </c>
      <c r="DS6" s="510">
        <f t="shared" si="19"/>
        <v>0</v>
      </c>
      <c r="DT6" s="510">
        <f t="shared" si="19"/>
        <v>0</v>
      </c>
      <c r="DU6" s="510">
        <f t="shared" si="19"/>
        <v>0</v>
      </c>
      <c r="DV6" s="510">
        <f t="shared" si="19"/>
        <v>0</v>
      </c>
      <c r="DW6" s="510">
        <f t="shared" si="19"/>
        <v>0</v>
      </c>
      <c r="DX6" s="510">
        <f t="shared" si="19"/>
        <v>0</v>
      </c>
      <c r="DY6" s="510">
        <f t="shared" si="19"/>
        <v>0</v>
      </c>
      <c r="DZ6" s="510">
        <f t="shared" si="19"/>
        <v>0</v>
      </c>
      <c r="EA6" s="510">
        <f t="shared" si="19"/>
        <v>0</v>
      </c>
      <c r="EB6" s="510">
        <f t="shared" si="19"/>
        <v>0</v>
      </c>
      <c r="EC6" s="510">
        <f t="shared" si="19"/>
        <v>0</v>
      </c>
      <c r="ED6" s="510">
        <f t="shared" si="19"/>
        <v>0</v>
      </c>
      <c r="EE6" s="510">
        <f t="shared" si="19"/>
        <v>0</v>
      </c>
      <c r="EF6" s="510">
        <f t="shared" si="19"/>
        <v>0</v>
      </c>
      <c r="EG6" s="510">
        <f t="shared" ref="EG6:EV21" si="20">IF(EG$5&gt;=DESIGN_LIFE,EF6,IF(AND(EG$5&gt;0,$CE6&lt;&gt;0),IF(INT((EG$5)/(DESIGN_LIFE/$CE6))=((EG$5)/(DESIGN_LIFE/$CE6)),$CD6+EF6,EF6),EF6))</f>
        <v>0</v>
      </c>
      <c r="EH6" s="510">
        <f t="shared" si="20"/>
        <v>0</v>
      </c>
      <c r="EI6" s="510">
        <f t="shared" si="20"/>
        <v>0</v>
      </c>
      <c r="EJ6" s="510">
        <f t="shared" si="20"/>
        <v>0</v>
      </c>
      <c r="EK6" s="510">
        <f t="shared" si="20"/>
        <v>0</v>
      </c>
      <c r="EL6" s="510">
        <f t="shared" si="20"/>
        <v>0</v>
      </c>
      <c r="EM6" s="510">
        <f t="shared" si="20"/>
        <v>0</v>
      </c>
      <c r="EN6" s="510">
        <f t="shared" si="20"/>
        <v>0</v>
      </c>
      <c r="EO6" s="510">
        <f t="shared" si="20"/>
        <v>0</v>
      </c>
      <c r="EP6" s="510">
        <f t="shared" si="20"/>
        <v>0</v>
      </c>
      <c r="EQ6" s="510">
        <f t="shared" si="20"/>
        <v>0</v>
      </c>
      <c r="ER6" s="510">
        <f t="shared" si="20"/>
        <v>0</v>
      </c>
      <c r="ES6" s="510">
        <f t="shared" si="20"/>
        <v>0</v>
      </c>
      <c r="ET6" s="510">
        <f t="shared" si="20"/>
        <v>0</v>
      </c>
      <c r="EU6" s="510">
        <f t="shared" si="20"/>
        <v>0</v>
      </c>
      <c r="EV6" s="510">
        <f t="shared" si="20"/>
        <v>0</v>
      </c>
      <c r="EW6" s="510">
        <f t="shared" ref="EW6:FL21" si="21">IF(EW$5&gt;=DESIGN_LIFE,EV6,IF(AND(EW$5&gt;0,$CE6&lt;&gt;0),IF(INT((EW$5)/(DESIGN_LIFE/$CE6))=((EW$5)/(DESIGN_LIFE/$CE6)),$CD6+EV6,EV6),EV6))</f>
        <v>0</v>
      </c>
      <c r="EX6" s="510">
        <f t="shared" si="21"/>
        <v>0</v>
      </c>
      <c r="EY6" s="510">
        <f t="shared" si="21"/>
        <v>0</v>
      </c>
      <c r="EZ6" s="510">
        <f t="shared" si="21"/>
        <v>0</v>
      </c>
      <c r="FA6" s="510">
        <f t="shared" si="21"/>
        <v>0</v>
      </c>
      <c r="FB6" s="510">
        <f t="shared" si="21"/>
        <v>0</v>
      </c>
      <c r="FC6" s="510">
        <f t="shared" si="21"/>
        <v>0</v>
      </c>
      <c r="FD6" s="510">
        <f t="shared" si="21"/>
        <v>0</v>
      </c>
      <c r="FE6" s="510">
        <f t="shared" si="21"/>
        <v>0</v>
      </c>
      <c r="FF6" s="510">
        <f t="shared" si="21"/>
        <v>0</v>
      </c>
      <c r="FG6" s="510">
        <f t="shared" si="21"/>
        <v>0</v>
      </c>
      <c r="FH6" s="510">
        <f t="shared" si="21"/>
        <v>0</v>
      </c>
      <c r="FI6" s="510">
        <f t="shared" si="21"/>
        <v>0</v>
      </c>
      <c r="FJ6" s="510">
        <f t="shared" si="21"/>
        <v>0</v>
      </c>
      <c r="FK6" s="510">
        <f t="shared" si="21"/>
        <v>0</v>
      </c>
      <c r="FL6" s="510">
        <f t="shared" si="21"/>
        <v>0</v>
      </c>
      <c r="FM6" s="510">
        <f t="shared" ref="FM6:GB21" si="22">IF(FM$5&gt;=DESIGN_LIFE,FL6,IF(AND(FM$5&gt;0,$CE6&lt;&gt;0),IF(INT((FM$5)/(DESIGN_LIFE/$CE6))=((FM$5)/(DESIGN_LIFE/$CE6)),$CD6+FL6,FL6),FL6))</f>
        <v>0</v>
      </c>
      <c r="FN6" s="510">
        <f t="shared" si="22"/>
        <v>0</v>
      </c>
      <c r="FO6" s="510">
        <f t="shared" si="22"/>
        <v>0</v>
      </c>
      <c r="FP6" s="510">
        <f t="shared" si="22"/>
        <v>0</v>
      </c>
      <c r="FQ6" s="510">
        <f t="shared" si="22"/>
        <v>0</v>
      </c>
      <c r="FR6" s="510">
        <f t="shared" si="22"/>
        <v>0</v>
      </c>
      <c r="FS6" s="510">
        <f t="shared" si="22"/>
        <v>0</v>
      </c>
      <c r="FT6" s="510">
        <f t="shared" si="22"/>
        <v>0</v>
      </c>
      <c r="FU6" s="510">
        <f t="shared" si="22"/>
        <v>0</v>
      </c>
      <c r="FV6" s="510">
        <f t="shared" si="22"/>
        <v>0</v>
      </c>
      <c r="FW6" s="510">
        <f t="shared" si="22"/>
        <v>0</v>
      </c>
      <c r="FX6" s="510">
        <f t="shared" si="22"/>
        <v>0</v>
      </c>
      <c r="FY6" s="510">
        <f t="shared" si="22"/>
        <v>0</v>
      </c>
      <c r="FZ6" s="510">
        <f t="shared" si="22"/>
        <v>0</v>
      </c>
      <c r="GA6" s="510">
        <f t="shared" si="22"/>
        <v>0</v>
      </c>
      <c r="GB6" s="510">
        <f t="shared" si="22"/>
        <v>0</v>
      </c>
      <c r="GC6" s="510">
        <f t="shared" ref="GC6:GR21" si="23">IF(GC$5&gt;=DESIGN_LIFE,GB6,IF(AND(GC$5&gt;0,$CE6&lt;&gt;0),IF(INT((GC$5)/(DESIGN_LIFE/$CE6))=((GC$5)/(DESIGN_LIFE/$CE6)),$CD6+GB6,GB6),GB6))</f>
        <v>0</v>
      </c>
      <c r="GD6" s="510">
        <f t="shared" si="23"/>
        <v>0</v>
      </c>
      <c r="GE6" s="510">
        <f t="shared" si="23"/>
        <v>0</v>
      </c>
      <c r="GF6" s="510">
        <f t="shared" si="23"/>
        <v>0</v>
      </c>
      <c r="GG6" s="510">
        <f t="shared" si="23"/>
        <v>0</v>
      </c>
      <c r="GH6" s="510">
        <f t="shared" si="23"/>
        <v>0</v>
      </c>
      <c r="GI6" s="510">
        <f t="shared" si="23"/>
        <v>0</v>
      </c>
      <c r="GJ6" s="510">
        <f t="shared" si="23"/>
        <v>0</v>
      </c>
      <c r="GK6" s="510">
        <f t="shared" si="23"/>
        <v>0</v>
      </c>
      <c r="GL6" s="510">
        <f t="shared" si="23"/>
        <v>0</v>
      </c>
      <c r="GM6" s="510">
        <f t="shared" si="23"/>
        <v>0</v>
      </c>
      <c r="GN6" s="510">
        <f t="shared" si="23"/>
        <v>0</v>
      </c>
      <c r="GO6" s="510">
        <f t="shared" si="23"/>
        <v>0</v>
      </c>
      <c r="GP6" s="510">
        <f t="shared" si="23"/>
        <v>0</v>
      </c>
      <c r="GQ6" s="510">
        <f t="shared" si="23"/>
        <v>0</v>
      </c>
      <c r="GR6" s="510">
        <f t="shared" si="23"/>
        <v>0</v>
      </c>
      <c r="GS6" s="510">
        <f t="shared" ref="GS6:HA20" si="24">IF(GS$5&gt;=DESIGN_LIFE,GR6,IF(AND(GS$5&gt;0,$CE6&lt;&gt;0),IF(INT((GS$5)/(DESIGN_LIFE/$CE6))=((GS$5)/(DESIGN_LIFE/$CE6)),$CD6+GR6,GR6),GR6))</f>
        <v>0</v>
      </c>
      <c r="GT6" s="510">
        <f t="shared" si="24"/>
        <v>0</v>
      </c>
      <c r="GU6" s="510">
        <f t="shared" si="24"/>
        <v>0</v>
      </c>
      <c r="GV6" s="510">
        <f t="shared" si="24"/>
        <v>0</v>
      </c>
      <c r="GW6" s="510">
        <f t="shared" si="24"/>
        <v>0</v>
      </c>
      <c r="GX6" s="510">
        <f t="shared" si="24"/>
        <v>0</v>
      </c>
      <c r="GY6" s="510">
        <f t="shared" si="24"/>
        <v>0</v>
      </c>
      <c r="GZ6" s="510">
        <f t="shared" si="24"/>
        <v>0</v>
      </c>
      <c r="HA6" s="510">
        <f t="shared" si="24"/>
        <v>0</v>
      </c>
      <c r="HB6" s="244"/>
      <c r="HC6" s="244"/>
      <c r="HD6" s="126"/>
      <c r="HE6" s="126"/>
    </row>
    <row r="7" spans="1:213" ht="20.100000000000001" customHeight="1">
      <c r="B7" s="479"/>
      <c r="C7" s="122"/>
      <c r="D7" s="123"/>
      <c r="E7" s="124"/>
      <c r="F7" s="123"/>
      <c r="G7" s="465">
        <f t="shared" si="9"/>
        <v>60</v>
      </c>
      <c r="H7" s="466" t="s">
        <v>64</v>
      </c>
      <c r="I7" s="464">
        <v>1</v>
      </c>
      <c r="J7" s="123"/>
      <c r="K7" s="97"/>
      <c r="L7" s="480"/>
      <c r="M7" s="188">
        <f t="shared" ref="M7:M29" si="25">IFERROR(SUM(N7:R7,T7),"")</f>
        <v>0</v>
      </c>
      <c r="N7" s="189" t="str">
        <f t="shared" ref="N7:N27" si="26">IFERROR(IF($H7="Yes","",$BR7),"")</f>
        <v/>
      </c>
      <c r="O7" s="190" t="str">
        <f t="shared" ref="O7:O27" si="27">IFERROR(IF($H7="Yes",$BS7*(1-$I7),$BS7),"")</f>
        <v/>
      </c>
      <c r="P7" s="190" t="str">
        <f t="shared" ref="P7:P27" si="28">IFERROR(IF($H7="Yes",$CB7*(($I7*$BR7)+$BS7+$BN7+($I7*($BO7+BV7))),$BT7),"")</f>
        <v/>
      </c>
      <c r="Q7" s="191">
        <f t="shared" ref="Q7:Q27" si="29">IF(H7="Yes","",(SUM(N7:P7,R7)+T7)*CC7)</f>
        <v>0</v>
      </c>
      <c r="R7" s="191" t="str">
        <f t="shared" ref="R7:R27" si="30">IFERROR(IF($H7="Yes","",$BU7),"")</f>
        <v/>
      </c>
      <c r="S7" s="188" t="str">
        <f t="shared" ref="S7:S27" si="31">IFERROR(IF($H7="Yes","",$BW7*($CC7+1)),"")</f>
        <v/>
      </c>
      <c r="T7" s="192">
        <f t="shared" ref="T7:T27" si="32">IFERROR(IF($H7="Yes","",$BV7),"")</f>
        <v>0</v>
      </c>
      <c r="U7" s="366" t="s">
        <v>478</v>
      </c>
      <c r="V7" s="244"/>
      <c r="W7" s="259"/>
      <c r="X7" s="510"/>
      <c r="Y7" s="510"/>
      <c r="Z7" s="510"/>
      <c r="AA7" s="510"/>
      <c r="AB7" s="510"/>
      <c r="AC7" s="510"/>
      <c r="AD7" s="510"/>
      <c r="AE7" s="510"/>
      <c r="AF7" s="516" t="s">
        <v>1</v>
      </c>
      <c r="AG7" s="510"/>
      <c r="AH7" s="510"/>
      <c r="AI7" s="510"/>
      <c r="AJ7" s="516" t="s">
        <v>473</v>
      </c>
      <c r="AK7" s="516" t="s">
        <v>341</v>
      </c>
      <c r="AL7" s="510"/>
      <c r="AM7" s="510"/>
      <c r="AN7" s="521"/>
      <c r="AO7" s="518"/>
      <c r="AP7" s="518"/>
      <c r="AQ7" s="518"/>
      <c r="AR7" s="518"/>
      <c r="AS7" s="518"/>
      <c r="AT7" s="518"/>
      <c r="AU7" s="518"/>
      <c r="AV7" s="518"/>
      <c r="AW7" s="518"/>
      <c r="AX7" s="518"/>
      <c r="AY7" s="518"/>
      <c r="AZ7" s="518"/>
      <c r="BA7" s="518"/>
      <c r="BB7" s="518"/>
      <c r="BC7" s="518"/>
      <c r="BD7" s="516"/>
      <c r="BE7" s="516"/>
      <c r="BF7" s="521"/>
      <c r="BG7" s="285" t="str">
        <f t="shared" si="10"/>
        <v>ER</v>
      </c>
      <c r="BH7" s="285" t="str">
        <f t="shared" si="11"/>
        <v xml:space="preserve"> -  - </v>
      </c>
      <c r="BI7" s="285" t="str">
        <f t="shared" si="12"/>
        <v>No_Reinforcement</v>
      </c>
      <c r="BJ7" s="246" t="e">
        <f>VLOOKUP(BH7,'Lifecycle Material Data'!$A$5:$G$67,4,FALSE)</f>
        <v>#N/A</v>
      </c>
      <c r="BK7" s="246">
        <f>IFERROR(VLOOKUP(L7,'Custom Data'!$N$16:$P$36,3,FALSE),0)</f>
        <v>0</v>
      </c>
      <c r="BL7" s="246">
        <f t="shared" si="13"/>
        <v>0</v>
      </c>
      <c r="BM7" s="526" t="str">
        <f t="shared" ref="BM7:BM27" si="33">IF(J7="VOLUME [m3]", 1000*$K7*$BJ7, IF(AND(J7="MASS [kg]",ISNUMBER(BJ7)), $K7,"ER"))</f>
        <v>ER</v>
      </c>
      <c r="BN7" s="510" t="str">
        <f>IFERROR(VLOOKUP($BH7,'Lifecycle Material Data'!$A$5:$L$67,9,FALSE)*($BM7/1000)+VLOOKUP('Project Info'!$C$15,'Lifecycle Material Data'!$A$5:$L$67,9,FALSE)*($BL7/1000),"")</f>
        <v/>
      </c>
      <c r="BO7" s="510" t="str">
        <f>IFERROR(VLOOKUP($BH7,'Lifecycle Material Data'!$A$5:$L$67,10,FALSE)*($BM7/1000)+VLOOKUP('Project Info'!$C$15,'Lifecycle Material Data'!$A$5:$L$67,10,FALSE)*($BL7/1000),"")</f>
        <v/>
      </c>
      <c r="BP7" s="510" t="str">
        <f t="shared" ref="BP7:BP29" si="34">IF(OR($E7=$Y$8, $E7=$Y$9, $E7=$Y$10),"Excavation","")</f>
        <v/>
      </c>
      <c r="BQ7" s="510" t="str">
        <f>IF($J7='MATERIAL DATA'!$O$5,$K7, IF($J7='MATERIAL DATA'!$O$6,$K7/(1000*'Scheme 4'!$BJ7),""))</f>
        <v/>
      </c>
      <c r="BR7" s="510" t="str">
        <f>IFERROR(((VLOOKUP($BH7,'Lifecycle Material Data'!$A$5:$L$67,6,FALSE))*$BM7/1000+VLOOKUP('Project Info'!$C$15,'Lifecycle Material Data'!$A$5:$L$67,6,FALSE)*$BL7/1000),"")</f>
        <v/>
      </c>
      <c r="BS7" s="510" t="str">
        <f>IFERROR((VLOOKUP($BH7,'Lifecycle Material Data'!$A$5:$L$67,7,FALSE)*$BM7/1000++VLOOKUP('Project Info'!$C$15,'Lifecycle Material Data'!$A$5:$L$67,7,FALSE)*$BL7/1000),"")</f>
        <v/>
      </c>
      <c r="BT7" s="510" t="str">
        <f>IFERROR(VLOOKUP($BH7,'Lifecycle Material Data'!$A$5:$L$67,8,FALSE)*SUM(BR7,BS7,BU7,BV7),"")</f>
        <v/>
      </c>
      <c r="BU7" s="285" t="str">
        <f>IFERROR((VLOOKUP($BH7,'Lifecycle Material Data'!$A$5:$L$67,11,FALSE)*$BM7/1000++VLOOKUP('Project Info'!$C$15,'Lifecycle Material Data'!$A$5:$L$67,11,FALSE)*$BL7/1000),"")</f>
        <v/>
      </c>
      <c r="BV7" s="510">
        <f>IFERROR(IF(OR($B7="Timber",$C7="Timber_EPD"),VLOOKUP($BH7,'LIFECYCLE MATERIAL DATA Master'!$A$10:$N$68,5,FALSE)*$BM7,0),"")/1000</f>
        <v>0</v>
      </c>
      <c r="BW7" s="510" t="str">
        <f>IFERROR((VLOOKUP($BH7,'Lifecycle Material Data'!$A$5:$M$67,12,FALSE)*$BM7/1000++VLOOKUP('Project Info'!$C$15,'Lifecycle Material Data'!$A$5:$L$67,12,FALSE)*$BL7/1000),"")</f>
        <v/>
      </c>
      <c r="BX7" s="510"/>
      <c r="BY7" s="510" t="str">
        <f>Targets!A17</f>
        <v>RIBA Domestic Target (144)</v>
      </c>
      <c r="BZ7" s="285" t="str">
        <f>Targets!B17</f>
        <v>Residential</v>
      </c>
      <c r="CA7" s="285">
        <f>Targets!C17</f>
        <v>144</v>
      </c>
      <c r="CB7" s="510">
        <f>IFERROR(1+VLOOKUP($BH7,'Lifecycle Material Data'!$A$5:$L$67,8,FALSE),0)</f>
        <v>0</v>
      </c>
      <c r="CC7" s="244">
        <f t="shared" si="14"/>
        <v>0</v>
      </c>
      <c r="CD7" s="505">
        <f t="shared" ref="CD7:CD27" si="35">IFERROR(Q7/CC7,0)</f>
        <v>0</v>
      </c>
      <c r="CE7" s="244">
        <f t="shared" si="15"/>
        <v>1</v>
      </c>
      <c r="CF7" s="244"/>
      <c r="CG7" s="510"/>
      <c r="CH7" s="510">
        <v>0</v>
      </c>
      <c r="CI7" s="510">
        <f t="shared" si="16"/>
        <v>0</v>
      </c>
      <c r="CJ7" s="510">
        <f t="shared" si="16"/>
        <v>0</v>
      </c>
      <c r="CK7" s="510">
        <f t="shared" si="17"/>
        <v>0</v>
      </c>
      <c r="CL7" s="510">
        <f t="shared" si="17"/>
        <v>0</v>
      </c>
      <c r="CM7" s="510">
        <f t="shared" si="17"/>
        <v>0</v>
      </c>
      <c r="CN7" s="510">
        <f t="shared" si="17"/>
        <v>0</v>
      </c>
      <c r="CO7" s="510">
        <f t="shared" si="17"/>
        <v>0</v>
      </c>
      <c r="CP7" s="510">
        <f t="shared" si="17"/>
        <v>0</v>
      </c>
      <c r="CQ7" s="510">
        <f t="shared" si="17"/>
        <v>0</v>
      </c>
      <c r="CR7" s="510">
        <f t="shared" si="17"/>
        <v>0</v>
      </c>
      <c r="CS7" s="510">
        <f t="shared" si="17"/>
        <v>0</v>
      </c>
      <c r="CT7" s="510">
        <f t="shared" si="17"/>
        <v>0</v>
      </c>
      <c r="CU7" s="510">
        <f t="shared" si="17"/>
        <v>0</v>
      </c>
      <c r="CV7" s="510">
        <f t="shared" si="17"/>
        <v>0</v>
      </c>
      <c r="CW7" s="510">
        <f t="shared" si="17"/>
        <v>0</v>
      </c>
      <c r="CX7" s="510">
        <f t="shared" si="17"/>
        <v>0</v>
      </c>
      <c r="CY7" s="510">
        <f t="shared" si="17"/>
        <v>0</v>
      </c>
      <c r="CZ7" s="510">
        <f t="shared" si="17"/>
        <v>0</v>
      </c>
      <c r="DA7" s="510">
        <f t="shared" si="18"/>
        <v>0</v>
      </c>
      <c r="DB7" s="510">
        <f t="shared" si="18"/>
        <v>0</v>
      </c>
      <c r="DC7" s="510">
        <f t="shared" si="18"/>
        <v>0</v>
      </c>
      <c r="DD7" s="510">
        <f t="shared" si="18"/>
        <v>0</v>
      </c>
      <c r="DE7" s="510">
        <f t="shared" si="18"/>
        <v>0</v>
      </c>
      <c r="DF7" s="510">
        <f t="shared" si="18"/>
        <v>0</v>
      </c>
      <c r="DG7" s="510">
        <f t="shared" si="18"/>
        <v>0</v>
      </c>
      <c r="DH7" s="510">
        <f t="shared" si="18"/>
        <v>0</v>
      </c>
      <c r="DI7" s="510">
        <f t="shared" si="18"/>
        <v>0</v>
      </c>
      <c r="DJ7" s="510">
        <f t="shared" si="18"/>
        <v>0</v>
      </c>
      <c r="DK7" s="510">
        <f t="shared" si="18"/>
        <v>0</v>
      </c>
      <c r="DL7" s="510">
        <f t="shared" si="18"/>
        <v>0</v>
      </c>
      <c r="DM7" s="510">
        <f t="shared" si="18"/>
        <v>0</v>
      </c>
      <c r="DN7" s="510">
        <f t="shared" si="18"/>
        <v>0</v>
      </c>
      <c r="DO7" s="510">
        <f t="shared" si="18"/>
        <v>0</v>
      </c>
      <c r="DP7" s="510">
        <f t="shared" si="18"/>
        <v>0</v>
      </c>
      <c r="DQ7" s="510">
        <f t="shared" si="19"/>
        <v>0</v>
      </c>
      <c r="DR7" s="510">
        <f t="shared" si="19"/>
        <v>0</v>
      </c>
      <c r="DS7" s="510">
        <f t="shared" si="19"/>
        <v>0</v>
      </c>
      <c r="DT7" s="510">
        <f t="shared" si="19"/>
        <v>0</v>
      </c>
      <c r="DU7" s="510">
        <f t="shared" si="19"/>
        <v>0</v>
      </c>
      <c r="DV7" s="510">
        <f t="shared" si="19"/>
        <v>0</v>
      </c>
      <c r="DW7" s="510">
        <f t="shared" si="19"/>
        <v>0</v>
      </c>
      <c r="DX7" s="510">
        <f t="shared" si="19"/>
        <v>0</v>
      </c>
      <c r="DY7" s="510">
        <f t="shared" si="19"/>
        <v>0</v>
      </c>
      <c r="DZ7" s="510">
        <f t="shared" si="19"/>
        <v>0</v>
      </c>
      <c r="EA7" s="510">
        <f t="shared" si="19"/>
        <v>0</v>
      </c>
      <c r="EB7" s="510">
        <f t="shared" si="19"/>
        <v>0</v>
      </c>
      <c r="EC7" s="510">
        <f t="shared" si="19"/>
        <v>0</v>
      </c>
      <c r="ED7" s="510">
        <f t="shared" si="19"/>
        <v>0</v>
      </c>
      <c r="EE7" s="510">
        <f t="shared" si="19"/>
        <v>0</v>
      </c>
      <c r="EF7" s="510">
        <f t="shared" si="19"/>
        <v>0</v>
      </c>
      <c r="EG7" s="510">
        <f t="shared" si="20"/>
        <v>0</v>
      </c>
      <c r="EH7" s="510">
        <f t="shared" si="20"/>
        <v>0</v>
      </c>
      <c r="EI7" s="510">
        <f t="shared" si="20"/>
        <v>0</v>
      </c>
      <c r="EJ7" s="510">
        <f t="shared" si="20"/>
        <v>0</v>
      </c>
      <c r="EK7" s="510">
        <f t="shared" si="20"/>
        <v>0</v>
      </c>
      <c r="EL7" s="510">
        <f t="shared" si="20"/>
        <v>0</v>
      </c>
      <c r="EM7" s="510">
        <f t="shared" si="20"/>
        <v>0</v>
      </c>
      <c r="EN7" s="510">
        <f t="shared" si="20"/>
        <v>0</v>
      </c>
      <c r="EO7" s="510">
        <f t="shared" si="20"/>
        <v>0</v>
      </c>
      <c r="EP7" s="510">
        <f t="shared" si="20"/>
        <v>0</v>
      </c>
      <c r="EQ7" s="510">
        <f t="shared" si="20"/>
        <v>0</v>
      </c>
      <c r="ER7" s="510">
        <f t="shared" si="20"/>
        <v>0</v>
      </c>
      <c r="ES7" s="510">
        <f t="shared" si="20"/>
        <v>0</v>
      </c>
      <c r="ET7" s="510">
        <f t="shared" si="20"/>
        <v>0</v>
      </c>
      <c r="EU7" s="510">
        <f t="shared" si="20"/>
        <v>0</v>
      </c>
      <c r="EV7" s="510">
        <f t="shared" si="20"/>
        <v>0</v>
      </c>
      <c r="EW7" s="510">
        <f t="shared" si="21"/>
        <v>0</v>
      </c>
      <c r="EX7" s="510">
        <f t="shared" si="21"/>
        <v>0</v>
      </c>
      <c r="EY7" s="510">
        <f t="shared" si="21"/>
        <v>0</v>
      </c>
      <c r="EZ7" s="510">
        <f t="shared" si="21"/>
        <v>0</v>
      </c>
      <c r="FA7" s="510">
        <f t="shared" si="21"/>
        <v>0</v>
      </c>
      <c r="FB7" s="510">
        <f t="shared" si="21"/>
        <v>0</v>
      </c>
      <c r="FC7" s="510">
        <f t="shared" si="21"/>
        <v>0</v>
      </c>
      <c r="FD7" s="510">
        <f t="shared" si="21"/>
        <v>0</v>
      </c>
      <c r="FE7" s="510">
        <f t="shared" si="21"/>
        <v>0</v>
      </c>
      <c r="FF7" s="510">
        <f t="shared" si="21"/>
        <v>0</v>
      </c>
      <c r="FG7" s="510">
        <f t="shared" si="21"/>
        <v>0</v>
      </c>
      <c r="FH7" s="510">
        <f t="shared" si="21"/>
        <v>0</v>
      </c>
      <c r="FI7" s="510">
        <f t="shared" si="21"/>
        <v>0</v>
      </c>
      <c r="FJ7" s="510">
        <f t="shared" si="21"/>
        <v>0</v>
      </c>
      <c r="FK7" s="510">
        <f t="shared" si="21"/>
        <v>0</v>
      </c>
      <c r="FL7" s="510">
        <f t="shared" si="21"/>
        <v>0</v>
      </c>
      <c r="FM7" s="510">
        <f t="shared" si="22"/>
        <v>0</v>
      </c>
      <c r="FN7" s="510">
        <f t="shared" si="22"/>
        <v>0</v>
      </c>
      <c r="FO7" s="510">
        <f t="shared" si="22"/>
        <v>0</v>
      </c>
      <c r="FP7" s="510">
        <f t="shared" si="22"/>
        <v>0</v>
      </c>
      <c r="FQ7" s="510">
        <f t="shared" si="22"/>
        <v>0</v>
      </c>
      <c r="FR7" s="510">
        <f t="shared" si="22"/>
        <v>0</v>
      </c>
      <c r="FS7" s="510">
        <f t="shared" si="22"/>
        <v>0</v>
      </c>
      <c r="FT7" s="510">
        <f t="shared" si="22"/>
        <v>0</v>
      </c>
      <c r="FU7" s="510">
        <f t="shared" si="22"/>
        <v>0</v>
      </c>
      <c r="FV7" s="510">
        <f t="shared" si="22"/>
        <v>0</v>
      </c>
      <c r="FW7" s="510">
        <f t="shared" si="22"/>
        <v>0</v>
      </c>
      <c r="FX7" s="510">
        <f t="shared" si="22"/>
        <v>0</v>
      </c>
      <c r="FY7" s="510">
        <f t="shared" si="22"/>
        <v>0</v>
      </c>
      <c r="FZ7" s="510">
        <f t="shared" si="22"/>
        <v>0</v>
      </c>
      <c r="GA7" s="510">
        <f t="shared" si="22"/>
        <v>0</v>
      </c>
      <c r="GB7" s="510">
        <f t="shared" si="22"/>
        <v>0</v>
      </c>
      <c r="GC7" s="510">
        <f t="shared" si="23"/>
        <v>0</v>
      </c>
      <c r="GD7" s="510">
        <f t="shared" si="23"/>
        <v>0</v>
      </c>
      <c r="GE7" s="510">
        <f t="shared" si="23"/>
        <v>0</v>
      </c>
      <c r="GF7" s="510">
        <f t="shared" si="23"/>
        <v>0</v>
      </c>
      <c r="GG7" s="510">
        <f t="shared" si="23"/>
        <v>0</v>
      </c>
      <c r="GH7" s="510">
        <f t="shared" si="23"/>
        <v>0</v>
      </c>
      <c r="GI7" s="510">
        <f t="shared" si="23"/>
        <v>0</v>
      </c>
      <c r="GJ7" s="510">
        <f t="shared" si="23"/>
        <v>0</v>
      </c>
      <c r="GK7" s="510">
        <f t="shared" si="23"/>
        <v>0</v>
      </c>
      <c r="GL7" s="510">
        <f t="shared" si="23"/>
        <v>0</v>
      </c>
      <c r="GM7" s="510">
        <f t="shared" si="23"/>
        <v>0</v>
      </c>
      <c r="GN7" s="510">
        <f t="shared" si="23"/>
        <v>0</v>
      </c>
      <c r="GO7" s="510">
        <f t="shared" si="23"/>
        <v>0</v>
      </c>
      <c r="GP7" s="510">
        <f t="shared" si="23"/>
        <v>0</v>
      </c>
      <c r="GQ7" s="510">
        <f t="shared" si="23"/>
        <v>0</v>
      </c>
      <c r="GR7" s="510">
        <f t="shared" si="23"/>
        <v>0</v>
      </c>
      <c r="GS7" s="510">
        <f t="shared" si="24"/>
        <v>0</v>
      </c>
      <c r="GT7" s="510">
        <f t="shared" si="24"/>
        <v>0</v>
      </c>
      <c r="GU7" s="510">
        <f t="shared" si="24"/>
        <v>0</v>
      </c>
      <c r="GV7" s="510">
        <f t="shared" si="24"/>
        <v>0</v>
      </c>
      <c r="GW7" s="510">
        <f t="shared" si="24"/>
        <v>0</v>
      </c>
      <c r="GX7" s="510">
        <f t="shared" si="24"/>
        <v>0</v>
      </c>
      <c r="GY7" s="510">
        <f t="shared" si="24"/>
        <v>0</v>
      </c>
      <c r="GZ7" s="510">
        <f t="shared" si="24"/>
        <v>0</v>
      </c>
      <c r="HA7" s="510">
        <f t="shared" si="24"/>
        <v>0</v>
      </c>
      <c r="HB7" s="244"/>
      <c r="HC7" s="244"/>
      <c r="HD7" s="126"/>
      <c r="HE7" s="126"/>
    </row>
    <row r="8" spans="1:213" ht="20.100000000000001" customHeight="1">
      <c r="B8" s="479"/>
      <c r="C8" s="122"/>
      <c r="D8" s="123"/>
      <c r="E8" s="124"/>
      <c r="F8" s="123"/>
      <c r="G8" s="465">
        <f t="shared" si="9"/>
        <v>60</v>
      </c>
      <c r="H8" s="466" t="s">
        <v>64</v>
      </c>
      <c r="I8" s="464">
        <v>1</v>
      </c>
      <c r="J8" s="123"/>
      <c r="K8" s="97"/>
      <c r="L8" s="480"/>
      <c r="M8" s="188">
        <f t="shared" si="25"/>
        <v>0</v>
      </c>
      <c r="N8" s="189" t="str">
        <f t="shared" si="26"/>
        <v/>
      </c>
      <c r="O8" s="190" t="str">
        <f t="shared" si="27"/>
        <v/>
      </c>
      <c r="P8" s="190" t="str">
        <f t="shared" si="28"/>
        <v/>
      </c>
      <c r="Q8" s="191">
        <f t="shared" si="29"/>
        <v>0</v>
      </c>
      <c r="R8" s="191" t="str">
        <f t="shared" si="30"/>
        <v/>
      </c>
      <c r="S8" s="188" t="str">
        <f t="shared" si="31"/>
        <v/>
      </c>
      <c r="T8" s="192">
        <f t="shared" si="32"/>
        <v>0</v>
      </c>
      <c r="U8" s="366" t="s">
        <v>478</v>
      </c>
      <c r="V8" s="244"/>
      <c r="W8" s="259"/>
      <c r="X8" s="510"/>
      <c r="Y8" s="259" t="str">
        <f>'MATERIAL DATA'!Q7</f>
        <v>1.1 Piling</v>
      </c>
      <c r="Z8" s="517">
        <f>SUMIF($E$6:$E$29,Y8,$N$6:$N$29)+SUMIF($E$6:$E$29,Y8,$O$6:$O$29)+SUMIF($E$6:$E$29,Y8,P$6:$P$29)</f>
        <v>0</v>
      </c>
      <c r="AA8" s="510"/>
      <c r="AB8" s="510"/>
      <c r="AC8" s="510" t="s">
        <v>455</v>
      </c>
      <c r="AD8" s="527">
        <f>SUM(Z8)</f>
        <v>0</v>
      </c>
      <c r="AE8" s="510"/>
      <c r="AF8" s="510" t="s">
        <v>2</v>
      </c>
      <c r="AG8" s="528">
        <f>SUMIF($B$6:$B$27,"Concrete",$BM$6:$BM$27)+SUMIF($C$6:$C$27,"Concrete_EPD",$BM$6:$BM$27)</f>
        <v>0</v>
      </c>
      <c r="AH8" s="510"/>
      <c r="AI8" s="510"/>
      <c r="AJ8" s="510" t="s">
        <v>342</v>
      </c>
      <c r="AK8" s="510">
        <f>SUMIF($B$6:$B$29,"Timber",$N$6:$N29)+SUMIF($C$6:$C$29,"Timber_EPD",$N$6:$N29)</f>
        <v>0</v>
      </c>
      <c r="AL8" s="510"/>
      <c r="AM8" s="510"/>
      <c r="AN8" s="529"/>
      <c r="AO8" s="530"/>
      <c r="AP8" s="530"/>
      <c r="AQ8" s="530"/>
      <c r="AR8" s="529"/>
      <c r="AS8" s="529"/>
      <c r="AT8" s="529"/>
      <c r="AU8" s="529"/>
      <c r="AV8" s="529"/>
      <c r="AW8" s="510"/>
      <c r="AX8" s="510"/>
      <c r="AY8" s="510"/>
      <c r="AZ8" s="510"/>
      <c r="BA8" s="510"/>
      <c r="BB8" s="510"/>
      <c r="BC8" s="510"/>
      <c r="BD8" s="510"/>
      <c r="BE8" s="510"/>
      <c r="BF8" s="510"/>
      <c r="BG8" s="285" t="str">
        <f t="shared" si="10"/>
        <v>ER</v>
      </c>
      <c r="BH8" s="285" t="str">
        <f t="shared" si="11"/>
        <v xml:space="preserve"> -  - </v>
      </c>
      <c r="BI8" s="285" t="str">
        <f t="shared" si="12"/>
        <v>No_Reinforcement</v>
      </c>
      <c r="BJ8" s="246" t="e">
        <f>VLOOKUP(BH8,'Lifecycle Material Data'!$A$5:$G$67,4,FALSE)</f>
        <v>#N/A</v>
      </c>
      <c r="BK8" s="246">
        <f>IFERROR(VLOOKUP(L8,'Custom Data'!$N$16:$P$36,3,FALSE),0)</f>
        <v>0</v>
      </c>
      <c r="BL8" s="246">
        <f t="shared" si="13"/>
        <v>0</v>
      </c>
      <c r="BM8" s="526" t="str">
        <f t="shared" si="33"/>
        <v>ER</v>
      </c>
      <c r="BN8" s="510" t="str">
        <f>IFERROR(VLOOKUP($BH8,'Lifecycle Material Data'!$A$5:$L$67,9,FALSE)*($BM8/1000)+VLOOKUP('Project Info'!$C$15,'Lifecycle Material Data'!$A$5:$L$67,9,FALSE)*($BL8/1000),"")</f>
        <v/>
      </c>
      <c r="BO8" s="510" t="str">
        <f>IFERROR(VLOOKUP($BH8,'Lifecycle Material Data'!$A$5:$L$67,10,FALSE)*($BM8/1000)+VLOOKUP('Project Info'!$C$15,'Lifecycle Material Data'!$A$5:$L$67,10,FALSE)*($BL8/1000),"")</f>
        <v/>
      </c>
      <c r="BP8" s="510" t="str">
        <f t="shared" si="34"/>
        <v/>
      </c>
      <c r="BQ8" s="510" t="str">
        <f>IF($J8='MATERIAL DATA'!$O$5,$K8, IF($J8='MATERIAL DATA'!$O$6,$K8/(1000*'Scheme 4'!$BJ8),""))</f>
        <v/>
      </c>
      <c r="BR8" s="510" t="str">
        <f>IFERROR(((VLOOKUP($BH8,'Lifecycle Material Data'!$A$5:$L$67,6,FALSE))*$BM8/1000+VLOOKUP('Project Info'!$C$15,'Lifecycle Material Data'!$A$5:$L$67,6,FALSE)*$BL8/1000),"")</f>
        <v/>
      </c>
      <c r="BS8" s="510" t="str">
        <f>IFERROR((VLOOKUP($BH8,'Lifecycle Material Data'!$A$5:$L$67,7,FALSE)*$BM8/1000++VLOOKUP('Project Info'!$C$15,'Lifecycle Material Data'!$A$5:$L$67,7,FALSE)*$BL8/1000),"")</f>
        <v/>
      </c>
      <c r="BT8" s="510" t="str">
        <f>IFERROR(VLOOKUP($BH8,'Lifecycle Material Data'!$A$5:$L$67,8,FALSE)*SUM(BR8,BS8,BU8,BV8),"")</f>
        <v/>
      </c>
      <c r="BU8" s="285" t="str">
        <f>IFERROR((VLOOKUP($BH8,'Lifecycle Material Data'!$A$5:$L$67,11,FALSE)*$BM8/1000++VLOOKUP('Project Info'!$C$15,'Lifecycle Material Data'!$A$5:$L$67,11,FALSE)*$BL8/1000),"")</f>
        <v/>
      </c>
      <c r="BV8" s="510">
        <f>IFERROR(IF(OR($B8="Timber",$C8="Timber_EPD"),VLOOKUP($BH8,'LIFECYCLE MATERIAL DATA Master'!$A$10:$N$68,5,FALSE)*$BM8,0),"")/1000</f>
        <v>0</v>
      </c>
      <c r="BW8" s="510" t="str">
        <f>IFERROR((VLOOKUP($BH8,'Lifecycle Material Data'!$A$5:$M$67,12,FALSE)*$BM8/1000++VLOOKUP('Project Info'!$C$15,'Lifecycle Material Data'!$A$5:$L$67,12,FALSE)*$BL8/1000),"")</f>
        <v/>
      </c>
      <c r="BX8" s="510"/>
      <c r="BY8" s="510" t="str">
        <f>Targets!A18</f>
        <v>RIBA Non-Domestic Target (156)</v>
      </c>
      <c r="BZ8" s="285" t="str">
        <f>Targets!B18</f>
        <v>Commercial, Education, Other</v>
      </c>
      <c r="CA8" s="285">
        <f>Targets!C18</f>
        <v>156</v>
      </c>
      <c r="CB8" s="510">
        <f>IFERROR(1+VLOOKUP($BH8,'Lifecycle Material Data'!$A$5:$L$67,8,FALSE),0)</f>
        <v>0</v>
      </c>
      <c r="CC8" s="244">
        <f t="shared" si="14"/>
        <v>0</v>
      </c>
      <c r="CD8" s="505">
        <f t="shared" si="35"/>
        <v>0</v>
      </c>
      <c r="CE8" s="244">
        <f t="shared" si="15"/>
        <v>1</v>
      </c>
      <c r="CF8" s="244"/>
      <c r="CG8" s="510"/>
      <c r="CH8" s="510">
        <v>0</v>
      </c>
      <c r="CI8" s="510">
        <f t="shared" si="16"/>
        <v>0</v>
      </c>
      <c r="CJ8" s="510">
        <f t="shared" si="16"/>
        <v>0</v>
      </c>
      <c r="CK8" s="510">
        <f t="shared" si="17"/>
        <v>0</v>
      </c>
      <c r="CL8" s="510">
        <f t="shared" si="17"/>
        <v>0</v>
      </c>
      <c r="CM8" s="510">
        <f t="shared" si="17"/>
        <v>0</v>
      </c>
      <c r="CN8" s="510">
        <f t="shared" si="17"/>
        <v>0</v>
      </c>
      <c r="CO8" s="510">
        <f t="shared" si="17"/>
        <v>0</v>
      </c>
      <c r="CP8" s="510">
        <f t="shared" si="17"/>
        <v>0</v>
      </c>
      <c r="CQ8" s="510">
        <f t="shared" si="17"/>
        <v>0</v>
      </c>
      <c r="CR8" s="510">
        <f t="shared" si="17"/>
        <v>0</v>
      </c>
      <c r="CS8" s="510">
        <f t="shared" si="17"/>
        <v>0</v>
      </c>
      <c r="CT8" s="510">
        <f t="shared" si="17"/>
        <v>0</v>
      </c>
      <c r="CU8" s="510">
        <f t="shared" si="17"/>
        <v>0</v>
      </c>
      <c r="CV8" s="510">
        <f t="shared" si="17"/>
        <v>0</v>
      </c>
      <c r="CW8" s="510">
        <f t="shared" si="17"/>
        <v>0</v>
      </c>
      <c r="CX8" s="510">
        <f t="shared" si="17"/>
        <v>0</v>
      </c>
      <c r="CY8" s="510">
        <f t="shared" si="17"/>
        <v>0</v>
      </c>
      <c r="CZ8" s="510">
        <f t="shared" si="17"/>
        <v>0</v>
      </c>
      <c r="DA8" s="510">
        <f t="shared" si="18"/>
        <v>0</v>
      </c>
      <c r="DB8" s="510">
        <f t="shared" si="18"/>
        <v>0</v>
      </c>
      <c r="DC8" s="510">
        <f t="shared" si="18"/>
        <v>0</v>
      </c>
      <c r="DD8" s="510">
        <f t="shared" si="18"/>
        <v>0</v>
      </c>
      <c r="DE8" s="510">
        <f t="shared" si="18"/>
        <v>0</v>
      </c>
      <c r="DF8" s="510">
        <f t="shared" si="18"/>
        <v>0</v>
      </c>
      <c r="DG8" s="510">
        <f t="shared" si="18"/>
        <v>0</v>
      </c>
      <c r="DH8" s="510">
        <f t="shared" si="18"/>
        <v>0</v>
      </c>
      <c r="DI8" s="510">
        <f t="shared" si="18"/>
        <v>0</v>
      </c>
      <c r="DJ8" s="510">
        <f t="shared" si="18"/>
        <v>0</v>
      </c>
      <c r="DK8" s="510">
        <f t="shared" si="18"/>
        <v>0</v>
      </c>
      <c r="DL8" s="510">
        <f t="shared" si="18"/>
        <v>0</v>
      </c>
      <c r="DM8" s="510">
        <f t="shared" si="18"/>
        <v>0</v>
      </c>
      <c r="DN8" s="510">
        <f t="shared" si="18"/>
        <v>0</v>
      </c>
      <c r="DO8" s="510">
        <f t="shared" si="18"/>
        <v>0</v>
      </c>
      <c r="DP8" s="510">
        <f t="shared" si="18"/>
        <v>0</v>
      </c>
      <c r="DQ8" s="510">
        <f t="shared" si="19"/>
        <v>0</v>
      </c>
      <c r="DR8" s="510">
        <f t="shared" si="19"/>
        <v>0</v>
      </c>
      <c r="DS8" s="510">
        <f t="shared" si="19"/>
        <v>0</v>
      </c>
      <c r="DT8" s="510">
        <f t="shared" si="19"/>
        <v>0</v>
      </c>
      <c r="DU8" s="510">
        <f t="shared" si="19"/>
        <v>0</v>
      </c>
      <c r="DV8" s="510">
        <f t="shared" si="19"/>
        <v>0</v>
      </c>
      <c r="DW8" s="510">
        <f t="shared" si="19"/>
        <v>0</v>
      </c>
      <c r="DX8" s="510">
        <f t="shared" si="19"/>
        <v>0</v>
      </c>
      <c r="DY8" s="510">
        <f t="shared" si="19"/>
        <v>0</v>
      </c>
      <c r="DZ8" s="510">
        <f t="shared" si="19"/>
        <v>0</v>
      </c>
      <c r="EA8" s="510">
        <f t="shared" si="19"/>
        <v>0</v>
      </c>
      <c r="EB8" s="510">
        <f t="shared" si="19"/>
        <v>0</v>
      </c>
      <c r="EC8" s="510">
        <f t="shared" si="19"/>
        <v>0</v>
      </c>
      <c r="ED8" s="510">
        <f t="shared" si="19"/>
        <v>0</v>
      </c>
      <c r="EE8" s="510">
        <f t="shared" si="19"/>
        <v>0</v>
      </c>
      <c r="EF8" s="510">
        <f t="shared" si="19"/>
        <v>0</v>
      </c>
      <c r="EG8" s="510">
        <f t="shared" si="20"/>
        <v>0</v>
      </c>
      <c r="EH8" s="510">
        <f t="shared" si="20"/>
        <v>0</v>
      </c>
      <c r="EI8" s="510">
        <f t="shared" si="20"/>
        <v>0</v>
      </c>
      <c r="EJ8" s="510">
        <f t="shared" si="20"/>
        <v>0</v>
      </c>
      <c r="EK8" s="510">
        <f t="shared" si="20"/>
        <v>0</v>
      </c>
      <c r="EL8" s="510">
        <f t="shared" si="20"/>
        <v>0</v>
      </c>
      <c r="EM8" s="510">
        <f t="shared" si="20"/>
        <v>0</v>
      </c>
      <c r="EN8" s="510">
        <f t="shared" si="20"/>
        <v>0</v>
      </c>
      <c r="EO8" s="510">
        <f t="shared" si="20"/>
        <v>0</v>
      </c>
      <c r="EP8" s="510">
        <f t="shared" si="20"/>
        <v>0</v>
      </c>
      <c r="EQ8" s="510">
        <f t="shared" si="20"/>
        <v>0</v>
      </c>
      <c r="ER8" s="510">
        <f t="shared" si="20"/>
        <v>0</v>
      </c>
      <c r="ES8" s="510">
        <f t="shared" si="20"/>
        <v>0</v>
      </c>
      <c r="ET8" s="510">
        <f t="shared" si="20"/>
        <v>0</v>
      </c>
      <c r="EU8" s="510">
        <f t="shared" si="20"/>
        <v>0</v>
      </c>
      <c r="EV8" s="510">
        <f t="shared" si="20"/>
        <v>0</v>
      </c>
      <c r="EW8" s="510">
        <f t="shared" si="21"/>
        <v>0</v>
      </c>
      <c r="EX8" s="510">
        <f t="shared" si="21"/>
        <v>0</v>
      </c>
      <c r="EY8" s="510">
        <f t="shared" si="21"/>
        <v>0</v>
      </c>
      <c r="EZ8" s="510">
        <f t="shared" si="21"/>
        <v>0</v>
      </c>
      <c r="FA8" s="510">
        <f t="shared" si="21"/>
        <v>0</v>
      </c>
      <c r="FB8" s="510">
        <f t="shared" si="21"/>
        <v>0</v>
      </c>
      <c r="FC8" s="510">
        <f t="shared" si="21"/>
        <v>0</v>
      </c>
      <c r="FD8" s="510">
        <f t="shared" si="21"/>
        <v>0</v>
      </c>
      <c r="FE8" s="510">
        <f t="shared" si="21"/>
        <v>0</v>
      </c>
      <c r="FF8" s="510">
        <f t="shared" si="21"/>
        <v>0</v>
      </c>
      <c r="FG8" s="510">
        <f t="shared" si="21"/>
        <v>0</v>
      </c>
      <c r="FH8" s="510">
        <f t="shared" si="21"/>
        <v>0</v>
      </c>
      <c r="FI8" s="510">
        <f t="shared" si="21"/>
        <v>0</v>
      </c>
      <c r="FJ8" s="510">
        <f t="shared" si="21"/>
        <v>0</v>
      </c>
      <c r="FK8" s="510">
        <f t="shared" si="21"/>
        <v>0</v>
      </c>
      <c r="FL8" s="510">
        <f t="shared" si="21"/>
        <v>0</v>
      </c>
      <c r="FM8" s="510">
        <f t="shared" si="22"/>
        <v>0</v>
      </c>
      <c r="FN8" s="510">
        <f t="shared" si="22"/>
        <v>0</v>
      </c>
      <c r="FO8" s="510">
        <f t="shared" si="22"/>
        <v>0</v>
      </c>
      <c r="FP8" s="510">
        <f t="shared" si="22"/>
        <v>0</v>
      </c>
      <c r="FQ8" s="510">
        <f t="shared" si="22"/>
        <v>0</v>
      </c>
      <c r="FR8" s="510">
        <f t="shared" si="22"/>
        <v>0</v>
      </c>
      <c r="FS8" s="510">
        <f t="shared" si="22"/>
        <v>0</v>
      </c>
      <c r="FT8" s="510">
        <f t="shared" si="22"/>
        <v>0</v>
      </c>
      <c r="FU8" s="510">
        <f t="shared" si="22"/>
        <v>0</v>
      </c>
      <c r="FV8" s="510">
        <f t="shared" si="22"/>
        <v>0</v>
      </c>
      <c r="FW8" s="510">
        <f t="shared" si="22"/>
        <v>0</v>
      </c>
      <c r="FX8" s="510">
        <f t="shared" si="22"/>
        <v>0</v>
      </c>
      <c r="FY8" s="510">
        <f t="shared" si="22"/>
        <v>0</v>
      </c>
      <c r="FZ8" s="510">
        <f t="shared" si="22"/>
        <v>0</v>
      </c>
      <c r="GA8" s="510">
        <f t="shared" si="22"/>
        <v>0</v>
      </c>
      <c r="GB8" s="510">
        <f t="shared" si="22"/>
        <v>0</v>
      </c>
      <c r="GC8" s="510">
        <f t="shared" si="23"/>
        <v>0</v>
      </c>
      <c r="GD8" s="510">
        <f t="shared" si="23"/>
        <v>0</v>
      </c>
      <c r="GE8" s="510">
        <f t="shared" si="23"/>
        <v>0</v>
      </c>
      <c r="GF8" s="510">
        <f t="shared" si="23"/>
        <v>0</v>
      </c>
      <c r="GG8" s="510">
        <f t="shared" si="23"/>
        <v>0</v>
      </c>
      <c r="GH8" s="510">
        <f t="shared" si="23"/>
        <v>0</v>
      </c>
      <c r="GI8" s="510">
        <f t="shared" si="23"/>
        <v>0</v>
      </c>
      <c r="GJ8" s="510">
        <f t="shared" si="23"/>
        <v>0</v>
      </c>
      <c r="GK8" s="510">
        <f t="shared" si="23"/>
        <v>0</v>
      </c>
      <c r="GL8" s="510">
        <f t="shared" si="23"/>
        <v>0</v>
      </c>
      <c r="GM8" s="510">
        <f t="shared" si="23"/>
        <v>0</v>
      </c>
      <c r="GN8" s="510">
        <f t="shared" si="23"/>
        <v>0</v>
      </c>
      <c r="GO8" s="510">
        <f t="shared" si="23"/>
        <v>0</v>
      </c>
      <c r="GP8" s="510">
        <f t="shared" si="23"/>
        <v>0</v>
      </c>
      <c r="GQ8" s="510">
        <f t="shared" si="23"/>
        <v>0</v>
      </c>
      <c r="GR8" s="510">
        <f t="shared" si="23"/>
        <v>0</v>
      </c>
      <c r="GS8" s="510">
        <f t="shared" si="24"/>
        <v>0</v>
      </c>
      <c r="GT8" s="510">
        <f t="shared" si="24"/>
        <v>0</v>
      </c>
      <c r="GU8" s="510">
        <f t="shared" si="24"/>
        <v>0</v>
      </c>
      <c r="GV8" s="510">
        <f t="shared" si="24"/>
        <v>0</v>
      </c>
      <c r="GW8" s="510">
        <f t="shared" si="24"/>
        <v>0</v>
      </c>
      <c r="GX8" s="510">
        <f t="shared" si="24"/>
        <v>0</v>
      </c>
      <c r="GY8" s="510">
        <f t="shared" si="24"/>
        <v>0</v>
      </c>
      <c r="GZ8" s="510">
        <f t="shared" si="24"/>
        <v>0</v>
      </c>
      <c r="HA8" s="510">
        <f t="shared" si="24"/>
        <v>0</v>
      </c>
      <c r="HB8" s="244"/>
      <c r="HC8" s="244"/>
      <c r="HD8" s="126"/>
      <c r="HE8" s="126"/>
    </row>
    <row r="9" spans="1:213" ht="20.100000000000001" customHeight="1">
      <c r="B9" s="479"/>
      <c r="C9" s="122"/>
      <c r="D9" s="123"/>
      <c r="E9" s="124"/>
      <c r="F9" s="123"/>
      <c r="G9" s="465">
        <f t="shared" si="9"/>
        <v>60</v>
      </c>
      <c r="H9" s="466" t="s">
        <v>64</v>
      </c>
      <c r="I9" s="464">
        <v>1</v>
      </c>
      <c r="J9" s="123"/>
      <c r="K9" s="97"/>
      <c r="L9" s="480"/>
      <c r="M9" s="188">
        <f t="shared" si="25"/>
        <v>0</v>
      </c>
      <c r="N9" s="189" t="str">
        <f t="shared" si="26"/>
        <v/>
      </c>
      <c r="O9" s="190" t="str">
        <f t="shared" si="27"/>
        <v/>
      </c>
      <c r="P9" s="190" t="str">
        <f t="shared" si="28"/>
        <v/>
      </c>
      <c r="Q9" s="191">
        <f t="shared" si="29"/>
        <v>0</v>
      </c>
      <c r="R9" s="191" t="str">
        <f t="shared" si="30"/>
        <v/>
      </c>
      <c r="S9" s="188" t="str">
        <f t="shared" si="31"/>
        <v/>
      </c>
      <c r="T9" s="192">
        <f t="shared" si="32"/>
        <v>0</v>
      </c>
      <c r="U9" s="366" t="s">
        <v>478</v>
      </c>
      <c r="V9" s="244"/>
      <c r="W9" s="259"/>
      <c r="X9" s="510"/>
      <c r="Y9" s="259" t="str">
        <f>'MATERIAL DATA'!Q8</f>
        <v>1.1 Foundations (incl. pile caps)</v>
      </c>
      <c r="Z9" s="517">
        <f>SUMIF($E$6:$E$29,Y9,$N$6:$N$29)+SUMIF($E$6:$E$29,Y9,$O$6:$O$29)+SUMIF($E$6:$E$29,Y9,P$6:$P$29)</f>
        <v>0</v>
      </c>
      <c r="AA9" s="510"/>
      <c r="AB9" s="510"/>
      <c r="AC9" s="510" t="s">
        <v>456</v>
      </c>
      <c r="AD9" s="527">
        <f>SUM(Z9,Z10,Z11)</f>
        <v>0</v>
      </c>
      <c r="AE9" s="510"/>
      <c r="AF9" s="510" t="s">
        <v>14</v>
      </c>
      <c r="AG9" s="528">
        <f>SUMIF($B$6:$B$27,"Steel",$BM$6:$BM$27)+SUMIF($C$6:$C$27,"Steel_EPD",$BM$6:$BM$27)+SUM($BL$6:$BL$27)</f>
        <v>0</v>
      </c>
      <c r="AH9" s="510"/>
      <c r="AI9" s="510"/>
      <c r="AJ9" s="510" t="s">
        <v>343</v>
      </c>
      <c r="AK9" s="510">
        <f>SUMIF($B$6:$B$29,"Timber",$O$6:$O$29)+SUMIF($C$6:$C$29,"Timber_EPD",$O$6:$O$29)</f>
        <v>0</v>
      </c>
      <c r="AL9" s="510"/>
      <c r="AM9" s="510"/>
      <c r="AN9" s="517"/>
      <c r="AO9" s="517"/>
      <c r="AP9" s="517"/>
      <c r="AQ9" s="517"/>
      <c r="AR9" s="517"/>
      <c r="AS9" s="517"/>
      <c r="AT9" s="517"/>
      <c r="AU9" s="517"/>
      <c r="AV9" s="517"/>
      <c r="AW9" s="510"/>
      <c r="AX9" s="510"/>
      <c r="AY9" s="510"/>
      <c r="AZ9" s="510"/>
      <c r="BA9" s="510"/>
      <c r="BB9" s="510"/>
      <c r="BC9" s="510"/>
      <c r="BD9" s="510"/>
      <c r="BE9" s="510"/>
      <c r="BF9" s="510"/>
      <c r="BG9" s="285" t="str">
        <f t="shared" si="10"/>
        <v>ER</v>
      </c>
      <c r="BH9" s="285" t="str">
        <f t="shared" si="11"/>
        <v xml:space="preserve"> -  - </v>
      </c>
      <c r="BI9" s="285" t="str">
        <f t="shared" si="12"/>
        <v>No_Reinforcement</v>
      </c>
      <c r="BJ9" s="246" t="e">
        <f>VLOOKUP(BH9,'Lifecycle Material Data'!$A$5:$G$67,4,FALSE)</f>
        <v>#N/A</v>
      </c>
      <c r="BK9" s="246">
        <f>IFERROR(VLOOKUP(L9,'Custom Data'!$N$16:$P$36,3,FALSE),0)</f>
        <v>0</v>
      </c>
      <c r="BL9" s="246">
        <f t="shared" si="13"/>
        <v>0</v>
      </c>
      <c r="BM9" s="526" t="str">
        <f t="shared" si="33"/>
        <v>ER</v>
      </c>
      <c r="BN9" s="510" t="str">
        <f>IFERROR(VLOOKUP($BH9,'Lifecycle Material Data'!$A$5:$L$67,9,FALSE)*($BM9/1000)+VLOOKUP('Project Info'!$C$15,'Lifecycle Material Data'!$A$5:$L$67,9,FALSE)*($BL9/1000),"")</f>
        <v/>
      </c>
      <c r="BO9" s="510" t="str">
        <f>IFERROR(VLOOKUP($BH9,'Lifecycle Material Data'!$A$5:$L$67,10,FALSE)*($BM9/1000)+VLOOKUP('Project Info'!$C$15,'Lifecycle Material Data'!$A$5:$L$67,10,FALSE)*($BL9/1000),"")</f>
        <v/>
      </c>
      <c r="BP9" s="510" t="str">
        <f t="shared" si="34"/>
        <v/>
      </c>
      <c r="BQ9" s="510" t="str">
        <f>IF($J9='MATERIAL DATA'!$O$5,$K9, IF($J9='MATERIAL DATA'!$O$6,$K9/(1000*'Scheme 4'!$BJ9),""))</f>
        <v/>
      </c>
      <c r="BR9" s="510" t="str">
        <f>IFERROR(((VLOOKUP($BH9,'Lifecycle Material Data'!$A$5:$L$67,6,FALSE))*$BM9/1000+VLOOKUP('Project Info'!$C$15,'Lifecycle Material Data'!$A$5:$L$67,6,FALSE)*$BL9/1000),"")</f>
        <v/>
      </c>
      <c r="BS9" s="510" t="str">
        <f>IFERROR((VLOOKUP($BH9,'Lifecycle Material Data'!$A$5:$L$67,7,FALSE)*$BM9/1000++VLOOKUP('Project Info'!$C$15,'Lifecycle Material Data'!$A$5:$L$67,7,FALSE)*$BL9/1000),"")</f>
        <v/>
      </c>
      <c r="BT9" s="510" t="str">
        <f>IFERROR(VLOOKUP($BH9,'Lifecycle Material Data'!$A$5:$L$67,8,FALSE)*SUM(BR9,BS9,BU9,BV9),"")</f>
        <v/>
      </c>
      <c r="BU9" s="285" t="str">
        <f>IFERROR((VLOOKUP($BH9,'Lifecycle Material Data'!$A$5:$L$67,11,FALSE)*$BM9/1000++VLOOKUP('Project Info'!$C$15,'Lifecycle Material Data'!$A$5:$L$67,11,FALSE)*$BL9/1000),"")</f>
        <v/>
      </c>
      <c r="BV9" s="510">
        <f>IFERROR(IF(OR($B9="Timber",$C9="Timber_EPD"),VLOOKUP($BH9,'LIFECYCLE MATERIAL DATA Master'!$A$10:$N$68,5,FALSE)*$BM9,0),"")/1000</f>
        <v>0</v>
      </c>
      <c r="BW9" s="510" t="str">
        <f>IFERROR((VLOOKUP($BH9,'Lifecycle Material Data'!$A$5:$M$67,12,FALSE)*$BM9/1000++VLOOKUP('Project Info'!$C$15,'Lifecycle Material Data'!$A$5:$L$67,12,FALSE)*$BL9/1000),"")</f>
        <v/>
      </c>
      <c r="BX9" s="510"/>
      <c r="BY9" s="510" t="str">
        <f>Targets!A19</f>
        <v>LETI Education Target (168)</v>
      </c>
      <c r="BZ9" s="285" t="str">
        <f>Targets!B19</f>
        <v>Education</v>
      </c>
      <c r="CA9" s="285">
        <f>Targets!C19</f>
        <v>144</v>
      </c>
      <c r="CB9" s="510">
        <f>IFERROR(1+VLOOKUP($BH9,'Lifecycle Material Data'!$A$5:$L$67,8,FALSE),0)</f>
        <v>0</v>
      </c>
      <c r="CC9" s="244">
        <f t="shared" si="14"/>
        <v>0</v>
      </c>
      <c r="CD9" s="505">
        <f t="shared" si="35"/>
        <v>0</v>
      </c>
      <c r="CE9" s="244">
        <f t="shared" si="15"/>
        <v>1</v>
      </c>
      <c r="CF9" s="244"/>
      <c r="CG9" s="510"/>
      <c r="CH9" s="510">
        <v>0</v>
      </c>
      <c r="CI9" s="510">
        <f t="shared" si="16"/>
        <v>0</v>
      </c>
      <c r="CJ9" s="510">
        <f t="shared" si="16"/>
        <v>0</v>
      </c>
      <c r="CK9" s="510">
        <f t="shared" si="17"/>
        <v>0</v>
      </c>
      <c r="CL9" s="510">
        <f t="shared" si="17"/>
        <v>0</v>
      </c>
      <c r="CM9" s="510">
        <f t="shared" si="17"/>
        <v>0</v>
      </c>
      <c r="CN9" s="510">
        <f t="shared" si="17"/>
        <v>0</v>
      </c>
      <c r="CO9" s="510">
        <f t="shared" si="17"/>
        <v>0</v>
      </c>
      <c r="CP9" s="510">
        <f t="shared" si="17"/>
        <v>0</v>
      </c>
      <c r="CQ9" s="510">
        <f t="shared" si="17"/>
        <v>0</v>
      </c>
      <c r="CR9" s="510">
        <f t="shared" si="17"/>
        <v>0</v>
      </c>
      <c r="CS9" s="510">
        <f t="shared" si="17"/>
        <v>0</v>
      </c>
      <c r="CT9" s="510">
        <f t="shared" si="17"/>
        <v>0</v>
      </c>
      <c r="CU9" s="510">
        <f t="shared" si="17"/>
        <v>0</v>
      </c>
      <c r="CV9" s="510">
        <f t="shared" si="17"/>
        <v>0</v>
      </c>
      <c r="CW9" s="510">
        <f t="shared" si="17"/>
        <v>0</v>
      </c>
      <c r="CX9" s="510">
        <f t="shared" si="17"/>
        <v>0</v>
      </c>
      <c r="CY9" s="510">
        <f t="shared" si="17"/>
        <v>0</v>
      </c>
      <c r="CZ9" s="510">
        <f t="shared" si="17"/>
        <v>0</v>
      </c>
      <c r="DA9" s="510">
        <f t="shared" si="18"/>
        <v>0</v>
      </c>
      <c r="DB9" s="510">
        <f t="shared" si="18"/>
        <v>0</v>
      </c>
      <c r="DC9" s="510">
        <f t="shared" si="18"/>
        <v>0</v>
      </c>
      <c r="DD9" s="510">
        <f t="shared" si="18"/>
        <v>0</v>
      </c>
      <c r="DE9" s="510">
        <f t="shared" si="18"/>
        <v>0</v>
      </c>
      <c r="DF9" s="510">
        <f t="shared" si="18"/>
        <v>0</v>
      </c>
      <c r="DG9" s="510">
        <f t="shared" si="18"/>
        <v>0</v>
      </c>
      <c r="DH9" s="510">
        <f t="shared" si="18"/>
        <v>0</v>
      </c>
      <c r="DI9" s="510">
        <f t="shared" si="18"/>
        <v>0</v>
      </c>
      <c r="DJ9" s="510">
        <f t="shared" si="18"/>
        <v>0</v>
      </c>
      <c r="DK9" s="510">
        <f t="shared" si="18"/>
        <v>0</v>
      </c>
      <c r="DL9" s="510">
        <f t="shared" si="18"/>
        <v>0</v>
      </c>
      <c r="DM9" s="510">
        <f t="shared" si="18"/>
        <v>0</v>
      </c>
      <c r="DN9" s="510">
        <f t="shared" si="18"/>
        <v>0</v>
      </c>
      <c r="DO9" s="510">
        <f t="shared" si="18"/>
        <v>0</v>
      </c>
      <c r="DP9" s="510">
        <f t="shared" si="18"/>
        <v>0</v>
      </c>
      <c r="DQ9" s="510">
        <f t="shared" si="19"/>
        <v>0</v>
      </c>
      <c r="DR9" s="510">
        <f t="shared" si="19"/>
        <v>0</v>
      </c>
      <c r="DS9" s="510">
        <f t="shared" si="19"/>
        <v>0</v>
      </c>
      <c r="DT9" s="510">
        <f t="shared" si="19"/>
        <v>0</v>
      </c>
      <c r="DU9" s="510">
        <f t="shared" si="19"/>
        <v>0</v>
      </c>
      <c r="DV9" s="510">
        <f t="shared" si="19"/>
        <v>0</v>
      </c>
      <c r="DW9" s="510">
        <f t="shared" si="19"/>
        <v>0</v>
      </c>
      <c r="DX9" s="510">
        <f t="shared" si="19"/>
        <v>0</v>
      </c>
      <c r="DY9" s="510">
        <f t="shared" si="19"/>
        <v>0</v>
      </c>
      <c r="DZ9" s="510">
        <f t="shared" si="19"/>
        <v>0</v>
      </c>
      <c r="EA9" s="510">
        <f t="shared" si="19"/>
        <v>0</v>
      </c>
      <c r="EB9" s="510">
        <f t="shared" si="19"/>
        <v>0</v>
      </c>
      <c r="EC9" s="510">
        <f t="shared" si="19"/>
        <v>0</v>
      </c>
      <c r="ED9" s="510">
        <f t="shared" si="19"/>
        <v>0</v>
      </c>
      <c r="EE9" s="510">
        <f t="shared" si="19"/>
        <v>0</v>
      </c>
      <c r="EF9" s="510">
        <f t="shared" si="19"/>
        <v>0</v>
      </c>
      <c r="EG9" s="510">
        <f t="shared" si="20"/>
        <v>0</v>
      </c>
      <c r="EH9" s="510">
        <f t="shared" si="20"/>
        <v>0</v>
      </c>
      <c r="EI9" s="510">
        <f t="shared" si="20"/>
        <v>0</v>
      </c>
      <c r="EJ9" s="510">
        <f t="shared" si="20"/>
        <v>0</v>
      </c>
      <c r="EK9" s="510">
        <f t="shared" si="20"/>
        <v>0</v>
      </c>
      <c r="EL9" s="510">
        <f t="shared" si="20"/>
        <v>0</v>
      </c>
      <c r="EM9" s="510">
        <f t="shared" si="20"/>
        <v>0</v>
      </c>
      <c r="EN9" s="510">
        <f t="shared" si="20"/>
        <v>0</v>
      </c>
      <c r="EO9" s="510">
        <f t="shared" si="20"/>
        <v>0</v>
      </c>
      <c r="EP9" s="510">
        <f t="shared" si="20"/>
        <v>0</v>
      </c>
      <c r="EQ9" s="510">
        <f t="shared" si="20"/>
        <v>0</v>
      </c>
      <c r="ER9" s="510">
        <f t="shared" si="20"/>
        <v>0</v>
      </c>
      <c r="ES9" s="510">
        <f t="shared" si="20"/>
        <v>0</v>
      </c>
      <c r="ET9" s="510">
        <f t="shared" si="20"/>
        <v>0</v>
      </c>
      <c r="EU9" s="510">
        <f t="shared" si="20"/>
        <v>0</v>
      </c>
      <c r="EV9" s="510">
        <f t="shared" si="20"/>
        <v>0</v>
      </c>
      <c r="EW9" s="510">
        <f t="shared" si="21"/>
        <v>0</v>
      </c>
      <c r="EX9" s="510">
        <f t="shared" si="21"/>
        <v>0</v>
      </c>
      <c r="EY9" s="510">
        <f t="shared" si="21"/>
        <v>0</v>
      </c>
      <c r="EZ9" s="510">
        <f t="shared" si="21"/>
        <v>0</v>
      </c>
      <c r="FA9" s="510">
        <f t="shared" si="21"/>
        <v>0</v>
      </c>
      <c r="FB9" s="510">
        <f t="shared" si="21"/>
        <v>0</v>
      </c>
      <c r="FC9" s="510">
        <f t="shared" si="21"/>
        <v>0</v>
      </c>
      <c r="FD9" s="510">
        <f t="shared" si="21"/>
        <v>0</v>
      </c>
      <c r="FE9" s="510">
        <f t="shared" si="21"/>
        <v>0</v>
      </c>
      <c r="FF9" s="510">
        <f t="shared" si="21"/>
        <v>0</v>
      </c>
      <c r="FG9" s="510">
        <f t="shared" si="21"/>
        <v>0</v>
      </c>
      <c r="FH9" s="510">
        <f t="shared" si="21"/>
        <v>0</v>
      </c>
      <c r="FI9" s="510">
        <f t="shared" si="21"/>
        <v>0</v>
      </c>
      <c r="FJ9" s="510">
        <f t="shared" si="21"/>
        <v>0</v>
      </c>
      <c r="FK9" s="510">
        <f t="shared" si="21"/>
        <v>0</v>
      </c>
      <c r="FL9" s="510">
        <f t="shared" si="21"/>
        <v>0</v>
      </c>
      <c r="FM9" s="510">
        <f t="shared" si="22"/>
        <v>0</v>
      </c>
      <c r="FN9" s="510">
        <f t="shared" si="22"/>
        <v>0</v>
      </c>
      <c r="FO9" s="510">
        <f t="shared" si="22"/>
        <v>0</v>
      </c>
      <c r="FP9" s="510">
        <f t="shared" si="22"/>
        <v>0</v>
      </c>
      <c r="FQ9" s="510">
        <f t="shared" si="22"/>
        <v>0</v>
      </c>
      <c r="FR9" s="510">
        <f t="shared" si="22"/>
        <v>0</v>
      </c>
      <c r="FS9" s="510">
        <f t="shared" si="22"/>
        <v>0</v>
      </c>
      <c r="FT9" s="510">
        <f t="shared" si="22"/>
        <v>0</v>
      </c>
      <c r="FU9" s="510">
        <f t="shared" si="22"/>
        <v>0</v>
      </c>
      <c r="FV9" s="510">
        <f t="shared" si="22"/>
        <v>0</v>
      </c>
      <c r="FW9" s="510">
        <f t="shared" si="22"/>
        <v>0</v>
      </c>
      <c r="FX9" s="510">
        <f t="shared" si="22"/>
        <v>0</v>
      </c>
      <c r="FY9" s="510">
        <f t="shared" si="22"/>
        <v>0</v>
      </c>
      <c r="FZ9" s="510">
        <f t="shared" si="22"/>
        <v>0</v>
      </c>
      <c r="GA9" s="510">
        <f t="shared" si="22"/>
        <v>0</v>
      </c>
      <c r="GB9" s="510">
        <f t="shared" si="22"/>
        <v>0</v>
      </c>
      <c r="GC9" s="510">
        <f t="shared" si="23"/>
        <v>0</v>
      </c>
      <c r="GD9" s="510">
        <f t="shared" si="23"/>
        <v>0</v>
      </c>
      <c r="GE9" s="510">
        <f t="shared" si="23"/>
        <v>0</v>
      </c>
      <c r="GF9" s="510">
        <f t="shared" si="23"/>
        <v>0</v>
      </c>
      <c r="GG9" s="510">
        <f t="shared" si="23"/>
        <v>0</v>
      </c>
      <c r="GH9" s="510">
        <f t="shared" si="23"/>
        <v>0</v>
      </c>
      <c r="GI9" s="510">
        <f t="shared" si="23"/>
        <v>0</v>
      </c>
      <c r="GJ9" s="510">
        <f t="shared" si="23"/>
        <v>0</v>
      </c>
      <c r="GK9" s="510">
        <f t="shared" si="23"/>
        <v>0</v>
      </c>
      <c r="GL9" s="510">
        <f t="shared" si="23"/>
        <v>0</v>
      </c>
      <c r="GM9" s="510">
        <f t="shared" si="23"/>
        <v>0</v>
      </c>
      <c r="GN9" s="510">
        <f t="shared" si="23"/>
        <v>0</v>
      </c>
      <c r="GO9" s="510">
        <f t="shared" si="23"/>
        <v>0</v>
      </c>
      <c r="GP9" s="510">
        <f t="shared" si="23"/>
        <v>0</v>
      </c>
      <c r="GQ9" s="510">
        <f t="shared" si="23"/>
        <v>0</v>
      </c>
      <c r="GR9" s="510">
        <f t="shared" si="23"/>
        <v>0</v>
      </c>
      <c r="GS9" s="510">
        <f t="shared" si="24"/>
        <v>0</v>
      </c>
      <c r="GT9" s="510">
        <f t="shared" si="24"/>
        <v>0</v>
      </c>
      <c r="GU9" s="510">
        <f t="shared" si="24"/>
        <v>0</v>
      </c>
      <c r="GV9" s="510">
        <f t="shared" si="24"/>
        <v>0</v>
      </c>
      <c r="GW9" s="510">
        <f t="shared" si="24"/>
        <v>0</v>
      </c>
      <c r="GX9" s="510">
        <f t="shared" si="24"/>
        <v>0</v>
      </c>
      <c r="GY9" s="510">
        <f t="shared" si="24"/>
        <v>0</v>
      </c>
      <c r="GZ9" s="510">
        <f t="shared" si="24"/>
        <v>0</v>
      </c>
      <c r="HA9" s="510">
        <f t="shared" si="24"/>
        <v>0</v>
      </c>
      <c r="HB9" s="244"/>
      <c r="HC9" s="244"/>
      <c r="HD9" s="126"/>
      <c r="HE9" s="126"/>
    </row>
    <row r="10" spans="1:213" ht="20.100000000000001" customHeight="1">
      <c r="B10" s="479"/>
      <c r="C10" s="122"/>
      <c r="D10" s="123"/>
      <c r="E10" s="124"/>
      <c r="F10" s="123"/>
      <c r="G10" s="465">
        <f t="shared" si="9"/>
        <v>60</v>
      </c>
      <c r="H10" s="466" t="s">
        <v>64</v>
      </c>
      <c r="I10" s="464">
        <v>1</v>
      </c>
      <c r="J10" s="123"/>
      <c r="K10" s="97"/>
      <c r="L10" s="480"/>
      <c r="M10" s="188">
        <f t="shared" si="25"/>
        <v>0</v>
      </c>
      <c r="N10" s="189" t="str">
        <f t="shared" si="26"/>
        <v/>
      </c>
      <c r="O10" s="190" t="str">
        <f t="shared" si="27"/>
        <v/>
      </c>
      <c r="P10" s="190" t="str">
        <f t="shared" si="28"/>
        <v/>
      </c>
      <c r="Q10" s="191">
        <f t="shared" si="29"/>
        <v>0</v>
      </c>
      <c r="R10" s="191" t="str">
        <f t="shared" si="30"/>
        <v/>
      </c>
      <c r="S10" s="188" t="str">
        <f t="shared" si="31"/>
        <v/>
      </c>
      <c r="T10" s="192">
        <f t="shared" si="32"/>
        <v>0</v>
      </c>
      <c r="U10" s="366" t="s">
        <v>478</v>
      </c>
      <c r="V10" s="244"/>
      <c r="W10" s="259"/>
      <c r="X10" s="510"/>
      <c r="Y10" s="259" t="str">
        <f>'MATERIAL DATA'!Q9</f>
        <v>1.1 Lowest floor/slab</v>
      </c>
      <c r="Z10" s="517">
        <f>SUMIF($E$6:$E$29,Y10,$N$6:$N$29)+SUMIF($E$6:$E$29,Y10,$O$6:$O$29)+SUMIF($E$6:$E$29,Y10,P$6:$P$29)</f>
        <v>0</v>
      </c>
      <c r="AA10" s="510"/>
      <c r="AB10" s="510"/>
      <c r="AC10" s="510" t="s">
        <v>457</v>
      </c>
      <c r="AD10" s="527">
        <f>SUM(Z12,Z14)</f>
        <v>0</v>
      </c>
      <c r="AE10" s="510"/>
      <c r="AF10" s="510" t="s">
        <v>15</v>
      </c>
      <c r="AG10" s="528">
        <f>SUMIF($B$6:$B$27,"Timber",$BM$6:$BM$27)+SUMIF($C$6:$C$27,"Timber_EPD",$BM$6:$BM$27)</f>
        <v>0</v>
      </c>
      <c r="AH10" s="510"/>
      <c r="AI10" s="510"/>
      <c r="AJ10" s="510" t="s">
        <v>344</v>
      </c>
      <c r="AK10" s="510">
        <f>SUMIF($B$6:$B$29,"Timber",$P$6:$P$29)+SUMIF($C$6:$C$29,"Timber_EPD",$P$6:$P$29)</f>
        <v>0</v>
      </c>
      <c r="AL10" s="510"/>
      <c r="AM10" s="510"/>
      <c r="AN10" s="517"/>
      <c r="AO10" s="517"/>
      <c r="AP10" s="517"/>
      <c r="AQ10" s="517"/>
      <c r="AR10" s="517"/>
      <c r="AS10" s="517"/>
      <c r="AT10" s="517"/>
      <c r="AU10" s="517"/>
      <c r="AV10" s="517"/>
      <c r="AW10" s="527"/>
      <c r="AX10" s="527"/>
      <c r="AY10" s="527"/>
      <c r="AZ10" s="527"/>
      <c r="BA10" s="527"/>
      <c r="BB10" s="527"/>
      <c r="BC10" s="527"/>
      <c r="BD10" s="527"/>
      <c r="BE10" s="527"/>
      <c r="BF10" s="527"/>
      <c r="BG10" s="285" t="str">
        <f t="shared" si="10"/>
        <v>ER</v>
      </c>
      <c r="BH10" s="285" t="str">
        <f t="shared" si="11"/>
        <v xml:space="preserve"> -  - </v>
      </c>
      <c r="BI10" s="285" t="str">
        <f t="shared" si="12"/>
        <v>No_Reinforcement</v>
      </c>
      <c r="BJ10" s="246" t="e">
        <f>VLOOKUP(BH10,'Lifecycle Material Data'!$A$5:$G$67,4,FALSE)</f>
        <v>#N/A</v>
      </c>
      <c r="BK10" s="246">
        <f>IFERROR(VLOOKUP(L10,'Custom Data'!$N$16:$P$36,3,FALSE),0)</f>
        <v>0</v>
      </c>
      <c r="BL10" s="246">
        <f t="shared" si="13"/>
        <v>0</v>
      </c>
      <c r="BM10" s="526" t="str">
        <f t="shared" si="33"/>
        <v>ER</v>
      </c>
      <c r="BN10" s="510" t="str">
        <f>IFERROR(VLOOKUP($BH10,'Lifecycle Material Data'!$A$5:$L$67,9,FALSE)*($BM10/1000)+VLOOKUP('Project Info'!$C$15,'Lifecycle Material Data'!$A$5:$L$67,9,FALSE)*($BL10/1000),"")</f>
        <v/>
      </c>
      <c r="BO10" s="510" t="str">
        <f>IFERROR(VLOOKUP($BH10,'Lifecycle Material Data'!$A$5:$L$67,10,FALSE)*($BM10/1000)+VLOOKUP('Project Info'!$C$15,'Lifecycle Material Data'!$A$5:$L$67,10,FALSE)*($BL10/1000),"")</f>
        <v/>
      </c>
      <c r="BP10" s="510" t="str">
        <f t="shared" si="34"/>
        <v/>
      </c>
      <c r="BQ10" s="510" t="str">
        <f>IF($J10='MATERIAL DATA'!$O$5,$K10, IF($J10='MATERIAL DATA'!$O$6,$K10/(1000*'Scheme 4'!$BJ10),""))</f>
        <v/>
      </c>
      <c r="BR10" s="510" t="str">
        <f>IFERROR(((VLOOKUP($BH10,'Lifecycle Material Data'!$A$5:$L$67,6,FALSE))*$BM10/1000+VLOOKUP('Project Info'!$C$15,'Lifecycle Material Data'!$A$5:$L$67,6,FALSE)*$BL10/1000),"")</f>
        <v/>
      </c>
      <c r="BS10" s="510" t="str">
        <f>IFERROR((VLOOKUP($BH10,'Lifecycle Material Data'!$A$5:$L$67,7,FALSE)*$BM10/1000++VLOOKUP('Project Info'!$C$15,'Lifecycle Material Data'!$A$5:$L$67,7,FALSE)*$BL10/1000),"")</f>
        <v/>
      </c>
      <c r="BT10" s="510" t="str">
        <f>IFERROR(VLOOKUP($BH10,'Lifecycle Material Data'!$A$5:$L$67,8,FALSE)*SUM(BR10,BS10,BU10,BV10),"")</f>
        <v/>
      </c>
      <c r="BU10" s="285" t="str">
        <f>IFERROR((VLOOKUP($BH10,'Lifecycle Material Data'!$A$5:$L$67,11,FALSE)*$BM10/1000++VLOOKUP('Project Info'!$C$15,'Lifecycle Material Data'!$A$5:$L$67,11,FALSE)*$BL10/1000),"")</f>
        <v/>
      </c>
      <c r="BV10" s="510">
        <f>IFERROR(IF(OR($B10="Timber",$C10="Timber_EPD"),VLOOKUP($BH10,'LIFECYCLE MATERIAL DATA Master'!$A$10:$N$68,5,FALSE)*$BM10,0),"")/1000</f>
        <v>0</v>
      </c>
      <c r="BW10" s="510" t="str">
        <f>IFERROR((VLOOKUP($BH10,'Lifecycle Material Data'!$A$5:$M$67,12,FALSE)*$BM10/1000++VLOOKUP('Project Info'!$C$15,'Lifecycle Material Data'!$A$5:$L$67,12,FALSE)*$BL10/1000),"")</f>
        <v/>
      </c>
      <c r="BX10" s="510"/>
      <c r="BY10" s="510" t="str">
        <f>Targets!A20</f>
        <v>LETI Residential Target (201)</v>
      </c>
      <c r="BZ10" s="285" t="str">
        <f>Targets!B20</f>
        <v>Residential</v>
      </c>
      <c r="CA10" s="285">
        <f>Targets!C20</f>
        <v>201</v>
      </c>
      <c r="CB10" s="510">
        <f>IFERROR(1+VLOOKUP($BH10,'Lifecycle Material Data'!$A$5:$L$67,8,FALSE),0)</f>
        <v>0</v>
      </c>
      <c r="CC10" s="244">
        <f t="shared" si="14"/>
        <v>0</v>
      </c>
      <c r="CD10" s="505">
        <f t="shared" si="35"/>
        <v>0</v>
      </c>
      <c r="CE10" s="244">
        <f t="shared" si="15"/>
        <v>1</v>
      </c>
      <c r="CF10" s="244"/>
      <c r="CG10" s="510"/>
      <c r="CH10" s="510">
        <v>0</v>
      </c>
      <c r="CI10" s="510">
        <f t="shared" si="16"/>
        <v>0</v>
      </c>
      <c r="CJ10" s="510">
        <f t="shared" si="16"/>
        <v>0</v>
      </c>
      <c r="CK10" s="510">
        <f t="shared" si="17"/>
        <v>0</v>
      </c>
      <c r="CL10" s="510">
        <f t="shared" si="17"/>
        <v>0</v>
      </c>
      <c r="CM10" s="510">
        <f t="shared" si="17"/>
        <v>0</v>
      </c>
      <c r="CN10" s="510">
        <f t="shared" si="17"/>
        <v>0</v>
      </c>
      <c r="CO10" s="510">
        <f t="shared" si="17"/>
        <v>0</v>
      </c>
      <c r="CP10" s="510">
        <f t="shared" si="17"/>
        <v>0</v>
      </c>
      <c r="CQ10" s="510">
        <f t="shared" si="17"/>
        <v>0</v>
      </c>
      <c r="CR10" s="510">
        <f t="shared" si="17"/>
        <v>0</v>
      </c>
      <c r="CS10" s="510">
        <f t="shared" si="17"/>
        <v>0</v>
      </c>
      <c r="CT10" s="510">
        <f t="shared" si="17"/>
        <v>0</v>
      </c>
      <c r="CU10" s="510">
        <f t="shared" si="17"/>
        <v>0</v>
      </c>
      <c r="CV10" s="510">
        <f t="shared" si="17"/>
        <v>0</v>
      </c>
      <c r="CW10" s="510">
        <f t="shared" si="17"/>
        <v>0</v>
      </c>
      <c r="CX10" s="510">
        <f t="shared" si="17"/>
        <v>0</v>
      </c>
      <c r="CY10" s="510">
        <f t="shared" si="17"/>
        <v>0</v>
      </c>
      <c r="CZ10" s="510">
        <f t="shared" si="17"/>
        <v>0</v>
      </c>
      <c r="DA10" s="510">
        <f t="shared" si="18"/>
        <v>0</v>
      </c>
      <c r="DB10" s="510">
        <f t="shared" si="18"/>
        <v>0</v>
      </c>
      <c r="DC10" s="510">
        <f t="shared" si="18"/>
        <v>0</v>
      </c>
      <c r="DD10" s="510">
        <f t="shared" si="18"/>
        <v>0</v>
      </c>
      <c r="DE10" s="510">
        <f t="shared" si="18"/>
        <v>0</v>
      </c>
      <c r="DF10" s="510">
        <f t="shared" si="18"/>
        <v>0</v>
      </c>
      <c r="DG10" s="510">
        <f t="shared" si="18"/>
        <v>0</v>
      </c>
      <c r="DH10" s="510">
        <f t="shared" si="18"/>
        <v>0</v>
      </c>
      <c r="DI10" s="510">
        <f t="shared" si="18"/>
        <v>0</v>
      </c>
      <c r="DJ10" s="510">
        <f t="shared" si="18"/>
        <v>0</v>
      </c>
      <c r="DK10" s="510">
        <f t="shared" si="18"/>
        <v>0</v>
      </c>
      <c r="DL10" s="510">
        <f t="shared" si="18"/>
        <v>0</v>
      </c>
      <c r="DM10" s="510">
        <f t="shared" si="18"/>
        <v>0</v>
      </c>
      <c r="DN10" s="510">
        <f t="shared" si="18"/>
        <v>0</v>
      </c>
      <c r="DO10" s="510">
        <f t="shared" si="18"/>
        <v>0</v>
      </c>
      <c r="DP10" s="510">
        <f t="shared" si="18"/>
        <v>0</v>
      </c>
      <c r="DQ10" s="510">
        <f t="shared" si="19"/>
        <v>0</v>
      </c>
      <c r="DR10" s="510">
        <f t="shared" si="19"/>
        <v>0</v>
      </c>
      <c r="DS10" s="510">
        <f t="shared" si="19"/>
        <v>0</v>
      </c>
      <c r="DT10" s="510">
        <f t="shared" si="19"/>
        <v>0</v>
      </c>
      <c r="DU10" s="510">
        <f t="shared" si="19"/>
        <v>0</v>
      </c>
      <c r="DV10" s="510">
        <f t="shared" si="19"/>
        <v>0</v>
      </c>
      <c r="DW10" s="510">
        <f t="shared" si="19"/>
        <v>0</v>
      </c>
      <c r="DX10" s="510">
        <f t="shared" si="19"/>
        <v>0</v>
      </c>
      <c r="DY10" s="510">
        <f t="shared" si="19"/>
        <v>0</v>
      </c>
      <c r="DZ10" s="510">
        <f t="shared" si="19"/>
        <v>0</v>
      </c>
      <c r="EA10" s="510">
        <f t="shared" si="19"/>
        <v>0</v>
      </c>
      <c r="EB10" s="510">
        <f t="shared" si="19"/>
        <v>0</v>
      </c>
      <c r="EC10" s="510">
        <f t="shared" si="19"/>
        <v>0</v>
      </c>
      <c r="ED10" s="510">
        <f t="shared" si="19"/>
        <v>0</v>
      </c>
      <c r="EE10" s="510">
        <f t="shared" si="19"/>
        <v>0</v>
      </c>
      <c r="EF10" s="510">
        <f t="shared" si="19"/>
        <v>0</v>
      </c>
      <c r="EG10" s="510">
        <f t="shared" si="20"/>
        <v>0</v>
      </c>
      <c r="EH10" s="510">
        <f t="shared" si="20"/>
        <v>0</v>
      </c>
      <c r="EI10" s="510">
        <f t="shared" si="20"/>
        <v>0</v>
      </c>
      <c r="EJ10" s="510">
        <f t="shared" si="20"/>
        <v>0</v>
      </c>
      <c r="EK10" s="510">
        <f t="shared" si="20"/>
        <v>0</v>
      </c>
      <c r="EL10" s="510">
        <f t="shared" si="20"/>
        <v>0</v>
      </c>
      <c r="EM10" s="510">
        <f t="shared" si="20"/>
        <v>0</v>
      </c>
      <c r="EN10" s="510">
        <f t="shared" si="20"/>
        <v>0</v>
      </c>
      <c r="EO10" s="510">
        <f t="shared" si="20"/>
        <v>0</v>
      </c>
      <c r="EP10" s="510">
        <f t="shared" si="20"/>
        <v>0</v>
      </c>
      <c r="EQ10" s="510">
        <f t="shared" si="20"/>
        <v>0</v>
      </c>
      <c r="ER10" s="510">
        <f t="shared" si="20"/>
        <v>0</v>
      </c>
      <c r="ES10" s="510">
        <f t="shared" si="20"/>
        <v>0</v>
      </c>
      <c r="ET10" s="510">
        <f t="shared" si="20"/>
        <v>0</v>
      </c>
      <c r="EU10" s="510">
        <f t="shared" si="20"/>
        <v>0</v>
      </c>
      <c r="EV10" s="510">
        <f t="shared" si="20"/>
        <v>0</v>
      </c>
      <c r="EW10" s="510">
        <f t="shared" si="21"/>
        <v>0</v>
      </c>
      <c r="EX10" s="510">
        <f t="shared" si="21"/>
        <v>0</v>
      </c>
      <c r="EY10" s="510">
        <f t="shared" si="21"/>
        <v>0</v>
      </c>
      <c r="EZ10" s="510">
        <f t="shared" si="21"/>
        <v>0</v>
      </c>
      <c r="FA10" s="510">
        <f t="shared" si="21"/>
        <v>0</v>
      </c>
      <c r="FB10" s="510">
        <f t="shared" si="21"/>
        <v>0</v>
      </c>
      <c r="FC10" s="510">
        <f t="shared" si="21"/>
        <v>0</v>
      </c>
      <c r="FD10" s="510">
        <f t="shared" si="21"/>
        <v>0</v>
      </c>
      <c r="FE10" s="510">
        <f t="shared" si="21"/>
        <v>0</v>
      </c>
      <c r="FF10" s="510">
        <f t="shared" si="21"/>
        <v>0</v>
      </c>
      <c r="FG10" s="510">
        <f t="shared" si="21"/>
        <v>0</v>
      </c>
      <c r="FH10" s="510">
        <f t="shared" si="21"/>
        <v>0</v>
      </c>
      <c r="FI10" s="510">
        <f t="shared" si="21"/>
        <v>0</v>
      </c>
      <c r="FJ10" s="510">
        <f t="shared" si="21"/>
        <v>0</v>
      </c>
      <c r="FK10" s="510">
        <f t="shared" si="21"/>
        <v>0</v>
      </c>
      <c r="FL10" s="510">
        <f t="shared" si="21"/>
        <v>0</v>
      </c>
      <c r="FM10" s="510">
        <f t="shared" si="22"/>
        <v>0</v>
      </c>
      <c r="FN10" s="510">
        <f t="shared" si="22"/>
        <v>0</v>
      </c>
      <c r="FO10" s="510">
        <f t="shared" si="22"/>
        <v>0</v>
      </c>
      <c r="FP10" s="510">
        <f t="shared" si="22"/>
        <v>0</v>
      </c>
      <c r="FQ10" s="510">
        <f t="shared" si="22"/>
        <v>0</v>
      </c>
      <c r="FR10" s="510">
        <f t="shared" si="22"/>
        <v>0</v>
      </c>
      <c r="FS10" s="510">
        <f t="shared" si="22"/>
        <v>0</v>
      </c>
      <c r="FT10" s="510">
        <f t="shared" si="22"/>
        <v>0</v>
      </c>
      <c r="FU10" s="510">
        <f t="shared" si="22"/>
        <v>0</v>
      </c>
      <c r="FV10" s="510">
        <f t="shared" si="22"/>
        <v>0</v>
      </c>
      <c r="FW10" s="510">
        <f t="shared" si="22"/>
        <v>0</v>
      </c>
      <c r="FX10" s="510">
        <f t="shared" si="22"/>
        <v>0</v>
      </c>
      <c r="FY10" s="510">
        <f t="shared" si="22"/>
        <v>0</v>
      </c>
      <c r="FZ10" s="510">
        <f t="shared" si="22"/>
        <v>0</v>
      </c>
      <c r="GA10" s="510">
        <f t="shared" si="22"/>
        <v>0</v>
      </c>
      <c r="GB10" s="510">
        <f t="shared" si="22"/>
        <v>0</v>
      </c>
      <c r="GC10" s="510">
        <f t="shared" si="23"/>
        <v>0</v>
      </c>
      <c r="GD10" s="510">
        <f t="shared" si="23"/>
        <v>0</v>
      </c>
      <c r="GE10" s="510">
        <f t="shared" si="23"/>
        <v>0</v>
      </c>
      <c r="GF10" s="510">
        <f t="shared" si="23"/>
        <v>0</v>
      </c>
      <c r="GG10" s="510">
        <f t="shared" si="23"/>
        <v>0</v>
      </c>
      <c r="GH10" s="510">
        <f t="shared" si="23"/>
        <v>0</v>
      </c>
      <c r="GI10" s="510">
        <f t="shared" si="23"/>
        <v>0</v>
      </c>
      <c r="GJ10" s="510">
        <f t="shared" si="23"/>
        <v>0</v>
      </c>
      <c r="GK10" s="510">
        <f t="shared" si="23"/>
        <v>0</v>
      </c>
      <c r="GL10" s="510">
        <f t="shared" si="23"/>
        <v>0</v>
      </c>
      <c r="GM10" s="510">
        <f t="shared" si="23"/>
        <v>0</v>
      </c>
      <c r="GN10" s="510">
        <f t="shared" si="23"/>
        <v>0</v>
      </c>
      <c r="GO10" s="510">
        <f t="shared" si="23"/>
        <v>0</v>
      </c>
      <c r="GP10" s="510">
        <f t="shared" si="23"/>
        <v>0</v>
      </c>
      <c r="GQ10" s="510">
        <f t="shared" si="23"/>
        <v>0</v>
      </c>
      <c r="GR10" s="510">
        <f t="shared" si="23"/>
        <v>0</v>
      </c>
      <c r="GS10" s="510">
        <f t="shared" si="24"/>
        <v>0</v>
      </c>
      <c r="GT10" s="510">
        <f t="shared" si="24"/>
        <v>0</v>
      </c>
      <c r="GU10" s="510">
        <f t="shared" si="24"/>
        <v>0</v>
      </c>
      <c r="GV10" s="510">
        <f t="shared" si="24"/>
        <v>0</v>
      </c>
      <c r="GW10" s="510">
        <f t="shared" si="24"/>
        <v>0</v>
      </c>
      <c r="GX10" s="510">
        <f t="shared" si="24"/>
        <v>0</v>
      </c>
      <c r="GY10" s="510">
        <f t="shared" si="24"/>
        <v>0</v>
      </c>
      <c r="GZ10" s="510">
        <f t="shared" si="24"/>
        <v>0</v>
      </c>
      <c r="HA10" s="510">
        <f t="shared" si="24"/>
        <v>0</v>
      </c>
      <c r="HB10" s="244"/>
      <c r="HC10" s="244"/>
      <c r="HD10" s="126"/>
      <c r="HE10" s="126"/>
    </row>
    <row r="11" spans="1:213" ht="20.100000000000001" customHeight="1">
      <c r="B11" s="479"/>
      <c r="C11" s="122"/>
      <c r="D11" s="123"/>
      <c r="E11" s="124"/>
      <c r="F11" s="123"/>
      <c r="G11" s="465">
        <f t="shared" si="9"/>
        <v>60</v>
      </c>
      <c r="H11" s="466" t="s">
        <v>64</v>
      </c>
      <c r="I11" s="464">
        <v>1</v>
      </c>
      <c r="J11" s="123"/>
      <c r="K11" s="97"/>
      <c r="L11" s="480"/>
      <c r="M11" s="188">
        <f t="shared" si="25"/>
        <v>0</v>
      </c>
      <c r="N11" s="189" t="str">
        <f t="shared" si="26"/>
        <v/>
      </c>
      <c r="O11" s="190" t="str">
        <f t="shared" si="27"/>
        <v/>
      </c>
      <c r="P11" s="190" t="str">
        <f t="shared" si="28"/>
        <v/>
      </c>
      <c r="Q11" s="191">
        <f t="shared" si="29"/>
        <v>0</v>
      </c>
      <c r="R11" s="191" t="str">
        <f t="shared" si="30"/>
        <v/>
      </c>
      <c r="S11" s="188" t="str">
        <f t="shared" si="31"/>
        <v/>
      </c>
      <c r="T11" s="192">
        <f t="shared" si="32"/>
        <v>0</v>
      </c>
      <c r="U11" s="366" t="s">
        <v>478</v>
      </c>
      <c r="V11" s="244"/>
      <c r="W11" s="259"/>
      <c r="X11" s="510"/>
      <c r="Y11" s="259" t="str">
        <f>'MATERIAL DATA'!Q10</f>
        <v>1.1 Basement retaining walls</v>
      </c>
      <c r="Z11" s="517">
        <f>SUMIF($E$6:$E$29,Y11,$N$6:$N$29)+SUMIF($E$6:$E$29,Y11,$O$6:$O$29)+SUMIF($E$6:$E$29,Y11,P$6:$P$29)</f>
        <v>0</v>
      </c>
      <c r="AA11" s="510"/>
      <c r="AB11" s="510"/>
      <c r="AC11" s="510" t="s">
        <v>458</v>
      </c>
      <c r="AD11" s="527">
        <f>SUM(Z13,Z15)</f>
        <v>0</v>
      </c>
      <c r="AE11" s="510"/>
      <c r="AF11" s="510" t="s">
        <v>16</v>
      </c>
      <c r="AG11" s="528">
        <f>SUMIF($B$6:$B$27,"Other",$BM$6:$BM$27)+SUMIF($C$6:$C$27,"Other_EPD",$BM$6:$BM$27)</f>
        <v>0</v>
      </c>
      <c r="AH11" s="510"/>
      <c r="AI11" s="510"/>
      <c r="AJ11" s="510" t="s">
        <v>345</v>
      </c>
      <c r="AK11" s="510">
        <f>SUMIF($B$6:$B$29,"Timber",$R$6:$R$29)+SUMIF($C$6:$C$29,"Timber_EPD",$R$6:$R$29)</f>
        <v>0</v>
      </c>
      <c r="AL11" s="510"/>
      <c r="AM11" s="516"/>
      <c r="AN11" s="517"/>
      <c r="AO11" s="517"/>
      <c r="AP11" s="517"/>
      <c r="AQ11" s="517"/>
      <c r="AR11" s="517"/>
      <c r="AS11" s="517"/>
      <c r="AT11" s="517"/>
      <c r="AU11" s="517"/>
      <c r="AV11" s="517"/>
      <c r="AW11" s="246"/>
      <c r="AX11" s="246"/>
      <c r="AY11" s="246"/>
      <c r="AZ11" s="246"/>
      <c r="BA11" s="246"/>
      <c r="BB11" s="246"/>
      <c r="BC11" s="246"/>
      <c r="BD11" s="246"/>
      <c r="BE11" s="246"/>
      <c r="BF11" s="246"/>
      <c r="BG11" s="285" t="str">
        <f t="shared" si="10"/>
        <v>ER</v>
      </c>
      <c r="BH11" s="285" t="str">
        <f t="shared" si="11"/>
        <v xml:space="preserve"> -  - </v>
      </c>
      <c r="BI11" s="285" t="str">
        <f t="shared" si="12"/>
        <v>No_Reinforcement</v>
      </c>
      <c r="BJ11" s="246" t="e">
        <f>VLOOKUP(BH11,'Lifecycle Material Data'!$A$5:$G$67,4,FALSE)</f>
        <v>#N/A</v>
      </c>
      <c r="BK11" s="246">
        <f>IFERROR(VLOOKUP(L11,'Custom Data'!$N$16:$P$36,3,FALSE),0)</f>
        <v>0</v>
      </c>
      <c r="BL11" s="246">
        <f t="shared" si="13"/>
        <v>0</v>
      </c>
      <c r="BM11" s="526" t="str">
        <f t="shared" si="33"/>
        <v>ER</v>
      </c>
      <c r="BN11" s="510" t="str">
        <f>IFERROR(VLOOKUP($BH11,'Lifecycle Material Data'!$A$5:$L$67,9,FALSE)*($BM11/1000)+VLOOKUP('Project Info'!$C$15,'Lifecycle Material Data'!$A$5:$L$67,9,FALSE)*($BL11/1000),"")</f>
        <v/>
      </c>
      <c r="BO11" s="510" t="str">
        <f>IFERROR(VLOOKUP($BH11,'Lifecycle Material Data'!$A$5:$L$67,10,FALSE)*($BM11/1000)+VLOOKUP('Project Info'!$C$15,'Lifecycle Material Data'!$A$5:$L$67,10,FALSE)*($BL11/1000),"")</f>
        <v/>
      </c>
      <c r="BP11" s="510" t="str">
        <f t="shared" si="34"/>
        <v/>
      </c>
      <c r="BQ11" s="510" t="str">
        <f>IF($J11='MATERIAL DATA'!$O$5,$K11, IF($J11='MATERIAL DATA'!$O$6,$K11/(1000*'Scheme 4'!$BJ11),""))</f>
        <v/>
      </c>
      <c r="BR11" s="510" t="str">
        <f>IFERROR(((VLOOKUP($BH11,'Lifecycle Material Data'!$A$5:$L$67,6,FALSE))*$BM11/1000+VLOOKUP('Project Info'!$C$15,'Lifecycle Material Data'!$A$5:$L$67,6,FALSE)*$BL11/1000),"")</f>
        <v/>
      </c>
      <c r="BS11" s="510" t="str">
        <f>IFERROR((VLOOKUP($BH11,'Lifecycle Material Data'!$A$5:$L$67,7,FALSE)*$BM11/1000++VLOOKUP('Project Info'!$C$15,'Lifecycle Material Data'!$A$5:$L$67,7,FALSE)*$BL11/1000),"")</f>
        <v/>
      </c>
      <c r="BT11" s="510" t="str">
        <f>IFERROR(VLOOKUP($BH11,'Lifecycle Material Data'!$A$5:$L$67,8,FALSE)*SUM(BR11,BS11,BU11,BV11),"")</f>
        <v/>
      </c>
      <c r="BU11" s="285" t="str">
        <f>IFERROR((VLOOKUP($BH11,'Lifecycle Material Data'!$A$5:$L$67,11,FALSE)*$BM11/1000++VLOOKUP('Project Info'!$C$15,'Lifecycle Material Data'!$A$5:$L$67,11,FALSE)*$BL11/1000),"")</f>
        <v/>
      </c>
      <c r="BV11" s="510">
        <f>IFERROR(IF(OR($B11="Timber",$C11="Timber_EPD"),VLOOKUP($BH11,'LIFECYCLE MATERIAL DATA Master'!$A$10:$N$68,5,FALSE)*$BM11,0),"")/1000</f>
        <v>0</v>
      </c>
      <c r="BW11" s="510" t="str">
        <f>IFERROR((VLOOKUP($BH11,'Lifecycle Material Data'!$A$5:$M$67,12,FALSE)*$BM11/1000++VLOOKUP('Project Info'!$C$15,'Lifecycle Material Data'!$A$5:$L$67,12,FALSE)*$BL11/1000),"")</f>
        <v/>
      </c>
      <c r="BX11" s="510"/>
      <c r="BY11" s="510" t="str">
        <f>Targets!A21</f>
        <v>LETI Commercial Target (228)</v>
      </c>
      <c r="BZ11" s="285" t="str">
        <f>Targets!B21</f>
        <v>Commercial</v>
      </c>
      <c r="CA11" s="285">
        <f>Targets!C21</f>
        <v>228</v>
      </c>
      <c r="CB11" s="510">
        <f>IFERROR(1+VLOOKUP($BH11,'Lifecycle Material Data'!$A$5:$L$67,8,FALSE),0)</f>
        <v>0</v>
      </c>
      <c r="CC11" s="244">
        <f t="shared" si="14"/>
        <v>0</v>
      </c>
      <c r="CD11" s="505">
        <f t="shared" si="35"/>
        <v>0</v>
      </c>
      <c r="CE11" s="244">
        <f t="shared" si="15"/>
        <v>1</v>
      </c>
      <c r="CF11" s="244"/>
      <c r="CG11" s="510"/>
      <c r="CH11" s="510">
        <v>0</v>
      </c>
      <c r="CI11" s="510">
        <f t="shared" si="16"/>
        <v>0</v>
      </c>
      <c r="CJ11" s="510">
        <f t="shared" si="16"/>
        <v>0</v>
      </c>
      <c r="CK11" s="510">
        <f t="shared" si="17"/>
        <v>0</v>
      </c>
      <c r="CL11" s="510">
        <f t="shared" si="17"/>
        <v>0</v>
      </c>
      <c r="CM11" s="510">
        <f t="shared" si="17"/>
        <v>0</v>
      </c>
      <c r="CN11" s="510">
        <f t="shared" si="17"/>
        <v>0</v>
      </c>
      <c r="CO11" s="510">
        <f t="shared" si="17"/>
        <v>0</v>
      </c>
      <c r="CP11" s="510">
        <f t="shared" si="17"/>
        <v>0</v>
      </c>
      <c r="CQ11" s="510">
        <f t="shared" si="17"/>
        <v>0</v>
      </c>
      <c r="CR11" s="510">
        <f t="shared" si="17"/>
        <v>0</v>
      </c>
      <c r="CS11" s="510">
        <f t="shared" si="17"/>
        <v>0</v>
      </c>
      <c r="CT11" s="510">
        <f t="shared" si="17"/>
        <v>0</v>
      </c>
      <c r="CU11" s="510">
        <f t="shared" si="17"/>
        <v>0</v>
      </c>
      <c r="CV11" s="510">
        <f t="shared" si="17"/>
        <v>0</v>
      </c>
      <c r="CW11" s="510">
        <f t="shared" si="17"/>
        <v>0</v>
      </c>
      <c r="CX11" s="510">
        <f t="shared" si="17"/>
        <v>0</v>
      </c>
      <c r="CY11" s="510">
        <f t="shared" si="17"/>
        <v>0</v>
      </c>
      <c r="CZ11" s="510">
        <f t="shared" si="17"/>
        <v>0</v>
      </c>
      <c r="DA11" s="510">
        <f t="shared" si="18"/>
        <v>0</v>
      </c>
      <c r="DB11" s="510">
        <f t="shared" si="18"/>
        <v>0</v>
      </c>
      <c r="DC11" s="510">
        <f t="shared" si="18"/>
        <v>0</v>
      </c>
      <c r="DD11" s="510">
        <f t="shared" si="18"/>
        <v>0</v>
      </c>
      <c r="DE11" s="510">
        <f t="shared" si="18"/>
        <v>0</v>
      </c>
      <c r="DF11" s="510">
        <f t="shared" si="18"/>
        <v>0</v>
      </c>
      <c r="DG11" s="510">
        <f t="shared" si="18"/>
        <v>0</v>
      </c>
      <c r="DH11" s="510">
        <f t="shared" si="18"/>
        <v>0</v>
      </c>
      <c r="DI11" s="510">
        <f t="shared" si="18"/>
        <v>0</v>
      </c>
      <c r="DJ11" s="510">
        <f t="shared" si="18"/>
        <v>0</v>
      </c>
      <c r="DK11" s="510">
        <f t="shared" si="18"/>
        <v>0</v>
      </c>
      <c r="DL11" s="510">
        <f t="shared" si="18"/>
        <v>0</v>
      </c>
      <c r="DM11" s="510">
        <f t="shared" si="18"/>
        <v>0</v>
      </c>
      <c r="DN11" s="510">
        <f t="shared" si="18"/>
        <v>0</v>
      </c>
      <c r="DO11" s="510">
        <f t="shared" si="18"/>
        <v>0</v>
      </c>
      <c r="DP11" s="510">
        <f t="shared" si="18"/>
        <v>0</v>
      </c>
      <c r="DQ11" s="510">
        <f t="shared" si="19"/>
        <v>0</v>
      </c>
      <c r="DR11" s="510">
        <f t="shared" si="19"/>
        <v>0</v>
      </c>
      <c r="DS11" s="510">
        <f t="shared" si="19"/>
        <v>0</v>
      </c>
      <c r="DT11" s="510">
        <f t="shared" si="19"/>
        <v>0</v>
      </c>
      <c r="DU11" s="510">
        <f t="shared" si="19"/>
        <v>0</v>
      </c>
      <c r="DV11" s="510">
        <f t="shared" si="19"/>
        <v>0</v>
      </c>
      <c r="DW11" s="510">
        <f t="shared" si="19"/>
        <v>0</v>
      </c>
      <c r="DX11" s="510">
        <f t="shared" si="19"/>
        <v>0</v>
      </c>
      <c r="DY11" s="510">
        <f t="shared" si="19"/>
        <v>0</v>
      </c>
      <c r="DZ11" s="510">
        <f t="shared" si="19"/>
        <v>0</v>
      </c>
      <c r="EA11" s="510">
        <f t="shared" si="19"/>
        <v>0</v>
      </c>
      <c r="EB11" s="510">
        <f t="shared" si="19"/>
        <v>0</v>
      </c>
      <c r="EC11" s="510">
        <f t="shared" si="19"/>
        <v>0</v>
      </c>
      <c r="ED11" s="510">
        <f t="shared" si="19"/>
        <v>0</v>
      </c>
      <c r="EE11" s="510">
        <f t="shared" si="19"/>
        <v>0</v>
      </c>
      <c r="EF11" s="510">
        <f t="shared" si="19"/>
        <v>0</v>
      </c>
      <c r="EG11" s="510">
        <f t="shared" si="20"/>
        <v>0</v>
      </c>
      <c r="EH11" s="510">
        <f t="shared" si="20"/>
        <v>0</v>
      </c>
      <c r="EI11" s="510">
        <f t="shared" si="20"/>
        <v>0</v>
      </c>
      <c r="EJ11" s="510">
        <f t="shared" si="20"/>
        <v>0</v>
      </c>
      <c r="EK11" s="510">
        <f t="shared" si="20"/>
        <v>0</v>
      </c>
      <c r="EL11" s="510">
        <f t="shared" si="20"/>
        <v>0</v>
      </c>
      <c r="EM11" s="510">
        <f t="shared" si="20"/>
        <v>0</v>
      </c>
      <c r="EN11" s="510">
        <f t="shared" si="20"/>
        <v>0</v>
      </c>
      <c r="EO11" s="510">
        <f t="shared" si="20"/>
        <v>0</v>
      </c>
      <c r="EP11" s="510">
        <f t="shared" si="20"/>
        <v>0</v>
      </c>
      <c r="EQ11" s="510">
        <f t="shared" si="20"/>
        <v>0</v>
      </c>
      <c r="ER11" s="510">
        <f t="shared" si="20"/>
        <v>0</v>
      </c>
      <c r="ES11" s="510">
        <f t="shared" si="20"/>
        <v>0</v>
      </c>
      <c r="ET11" s="510">
        <f t="shared" si="20"/>
        <v>0</v>
      </c>
      <c r="EU11" s="510">
        <f t="shared" si="20"/>
        <v>0</v>
      </c>
      <c r="EV11" s="510">
        <f t="shared" si="20"/>
        <v>0</v>
      </c>
      <c r="EW11" s="510">
        <f t="shared" si="21"/>
        <v>0</v>
      </c>
      <c r="EX11" s="510">
        <f t="shared" si="21"/>
        <v>0</v>
      </c>
      <c r="EY11" s="510">
        <f t="shared" si="21"/>
        <v>0</v>
      </c>
      <c r="EZ11" s="510">
        <f t="shared" si="21"/>
        <v>0</v>
      </c>
      <c r="FA11" s="510">
        <f t="shared" si="21"/>
        <v>0</v>
      </c>
      <c r="FB11" s="510">
        <f t="shared" si="21"/>
        <v>0</v>
      </c>
      <c r="FC11" s="510">
        <f t="shared" si="21"/>
        <v>0</v>
      </c>
      <c r="FD11" s="510">
        <f t="shared" si="21"/>
        <v>0</v>
      </c>
      <c r="FE11" s="510">
        <f t="shared" si="21"/>
        <v>0</v>
      </c>
      <c r="FF11" s="510">
        <f t="shared" si="21"/>
        <v>0</v>
      </c>
      <c r="FG11" s="510">
        <f t="shared" si="21"/>
        <v>0</v>
      </c>
      <c r="FH11" s="510">
        <f t="shared" si="21"/>
        <v>0</v>
      </c>
      <c r="FI11" s="510">
        <f t="shared" si="21"/>
        <v>0</v>
      </c>
      <c r="FJ11" s="510">
        <f t="shared" si="21"/>
        <v>0</v>
      </c>
      <c r="FK11" s="510">
        <f t="shared" si="21"/>
        <v>0</v>
      </c>
      <c r="FL11" s="510">
        <f t="shared" si="21"/>
        <v>0</v>
      </c>
      <c r="FM11" s="510">
        <f t="shared" si="22"/>
        <v>0</v>
      </c>
      <c r="FN11" s="510">
        <f t="shared" si="22"/>
        <v>0</v>
      </c>
      <c r="FO11" s="510">
        <f t="shared" si="22"/>
        <v>0</v>
      </c>
      <c r="FP11" s="510">
        <f t="shared" si="22"/>
        <v>0</v>
      </c>
      <c r="FQ11" s="510">
        <f t="shared" si="22"/>
        <v>0</v>
      </c>
      <c r="FR11" s="510">
        <f t="shared" si="22"/>
        <v>0</v>
      </c>
      <c r="FS11" s="510">
        <f t="shared" si="22"/>
        <v>0</v>
      </c>
      <c r="FT11" s="510">
        <f t="shared" si="22"/>
        <v>0</v>
      </c>
      <c r="FU11" s="510">
        <f t="shared" si="22"/>
        <v>0</v>
      </c>
      <c r="FV11" s="510">
        <f t="shared" si="22"/>
        <v>0</v>
      </c>
      <c r="FW11" s="510">
        <f t="shared" si="22"/>
        <v>0</v>
      </c>
      <c r="FX11" s="510">
        <f t="shared" si="22"/>
        <v>0</v>
      </c>
      <c r="FY11" s="510">
        <f t="shared" si="22"/>
        <v>0</v>
      </c>
      <c r="FZ11" s="510">
        <f t="shared" si="22"/>
        <v>0</v>
      </c>
      <c r="GA11" s="510">
        <f t="shared" si="22"/>
        <v>0</v>
      </c>
      <c r="GB11" s="510">
        <f t="shared" si="22"/>
        <v>0</v>
      </c>
      <c r="GC11" s="510">
        <f t="shared" si="23"/>
        <v>0</v>
      </c>
      <c r="GD11" s="510">
        <f t="shared" si="23"/>
        <v>0</v>
      </c>
      <c r="GE11" s="510">
        <f t="shared" si="23"/>
        <v>0</v>
      </c>
      <c r="GF11" s="510">
        <f t="shared" si="23"/>
        <v>0</v>
      </c>
      <c r="GG11" s="510">
        <f t="shared" si="23"/>
        <v>0</v>
      </c>
      <c r="GH11" s="510">
        <f t="shared" si="23"/>
        <v>0</v>
      </c>
      <c r="GI11" s="510">
        <f t="shared" si="23"/>
        <v>0</v>
      </c>
      <c r="GJ11" s="510">
        <f t="shared" si="23"/>
        <v>0</v>
      </c>
      <c r="GK11" s="510">
        <f t="shared" si="23"/>
        <v>0</v>
      </c>
      <c r="GL11" s="510">
        <f t="shared" si="23"/>
        <v>0</v>
      </c>
      <c r="GM11" s="510">
        <f t="shared" si="23"/>
        <v>0</v>
      </c>
      <c r="GN11" s="510">
        <f t="shared" si="23"/>
        <v>0</v>
      </c>
      <c r="GO11" s="510">
        <f t="shared" si="23"/>
        <v>0</v>
      </c>
      <c r="GP11" s="510">
        <f t="shared" si="23"/>
        <v>0</v>
      </c>
      <c r="GQ11" s="510">
        <f t="shared" si="23"/>
        <v>0</v>
      </c>
      <c r="GR11" s="510">
        <f t="shared" si="23"/>
        <v>0</v>
      </c>
      <c r="GS11" s="510">
        <f t="shared" si="24"/>
        <v>0</v>
      </c>
      <c r="GT11" s="510">
        <f t="shared" si="24"/>
        <v>0</v>
      </c>
      <c r="GU11" s="510">
        <f t="shared" si="24"/>
        <v>0</v>
      </c>
      <c r="GV11" s="510">
        <f t="shared" si="24"/>
        <v>0</v>
      </c>
      <c r="GW11" s="510">
        <f t="shared" si="24"/>
        <v>0</v>
      </c>
      <c r="GX11" s="510">
        <f t="shared" si="24"/>
        <v>0</v>
      </c>
      <c r="GY11" s="510">
        <f t="shared" si="24"/>
        <v>0</v>
      </c>
      <c r="GZ11" s="510">
        <f t="shared" si="24"/>
        <v>0</v>
      </c>
      <c r="HA11" s="510">
        <f t="shared" si="24"/>
        <v>0</v>
      </c>
      <c r="HB11" s="244"/>
      <c r="HC11" s="244"/>
      <c r="HD11" s="126"/>
      <c r="HE11" s="126"/>
    </row>
    <row r="12" spans="1:213" ht="20.100000000000001" customHeight="1">
      <c r="B12" s="479"/>
      <c r="C12" s="122"/>
      <c r="D12" s="123"/>
      <c r="E12" s="124"/>
      <c r="F12" s="123"/>
      <c r="G12" s="465">
        <f t="shared" si="9"/>
        <v>60</v>
      </c>
      <c r="H12" s="466" t="s">
        <v>64</v>
      </c>
      <c r="I12" s="464">
        <v>1</v>
      </c>
      <c r="J12" s="123"/>
      <c r="K12" s="97"/>
      <c r="L12" s="480"/>
      <c r="M12" s="188">
        <f t="shared" si="25"/>
        <v>0</v>
      </c>
      <c r="N12" s="189" t="str">
        <f t="shared" si="26"/>
        <v/>
      </c>
      <c r="O12" s="190" t="str">
        <f t="shared" si="27"/>
        <v/>
      </c>
      <c r="P12" s="190" t="str">
        <f t="shared" si="28"/>
        <v/>
      </c>
      <c r="Q12" s="191">
        <f t="shared" si="29"/>
        <v>0</v>
      </c>
      <c r="R12" s="191" t="str">
        <f t="shared" si="30"/>
        <v/>
      </c>
      <c r="S12" s="188" t="str">
        <f t="shared" si="31"/>
        <v/>
      </c>
      <c r="T12" s="192">
        <f t="shared" si="32"/>
        <v>0</v>
      </c>
      <c r="U12" s="366" t="s">
        <v>478</v>
      </c>
      <c r="V12" s="244"/>
      <c r="W12" s="259"/>
      <c r="X12" s="510"/>
      <c r="Y12" s="259" t="str">
        <f>'MATERIAL DATA'!Q11</f>
        <v>2.1 Frame</v>
      </c>
      <c r="Z12" s="517">
        <f>SUMIF($E$6:$E$29,Y12,$N$6:$N$29)+SUMIF($E$6:$E$29,Y12,$O$6:$O$29)+SUMIF($E$6:$E$29,Y12,P$6:$P$29)</f>
        <v>0</v>
      </c>
      <c r="AA12" s="510"/>
      <c r="AB12" s="510"/>
      <c r="AC12" s="510" t="s">
        <v>459</v>
      </c>
      <c r="AD12" s="527">
        <f>SUM(Z18,Z17)</f>
        <v>0</v>
      </c>
      <c r="AE12" s="510"/>
      <c r="AF12" s="510"/>
      <c r="AG12" s="510"/>
      <c r="AH12" s="510"/>
      <c r="AI12" s="510"/>
      <c r="AJ12" s="510" t="s">
        <v>674</v>
      </c>
      <c r="AK12" s="510">
        <f>SUMIF($B$6:$B$29,"Timber",$T$6:$T$29)+SUMIF($C$6:$C$29,"Timber_EPD",$T$6:$T$29)</f>
        <v>0</v>
      </c>
      <c r="AL12" s="510"/>
      <c r="AM12" s="510"/>
      <c r="AN12" s="510"/>
      <c r="AO12" s="246"/>
      <c r="AP12" s="246"/>
      <c r="AQ12" s="246"/>
      <c r="AR12" s="246"/>
      <c r="AS12" s="246"/>
      <c r="AT12" s="246"/>
      <c r="AU12" s="246"/>
      <c r="AV12" s="510"/>
      <c r="AW12" s="510"/>
      <c r="AX12" s="510"/>
      <c r="AY12" s="510"/>
      <c r="AZ12" s="246"/>
      <c r="BA12" s="246"/>
      <c r="BB12" s="246"/>
      <c r="BC12" s="246"/>
      <c r="BD12" s="246"/>
      <c r="BE12" s="246"/>
      <c r="BF12" s="510"/>
      <c r="BG12" s="285" t="str">
        <f t="shared" si="10"/>
        <v>ER</v>
      </c>
      <c r="BH12" s="285" t="str">
        <f t="shared" si="11"/>
        <v xml:space="preserve"> -  - </v>
      </c>
      <c r="BI12" s="285" t="str">
        <f t="shared" si="12"/>
        <v>No_Reinforcement</v>
      </c>
      <c r="BJ12" s="246" t="e">
        <f>VLOOKUP(BH12,'Lifecycle Material Data'!$A$5:$G$67,4,FALSE)</f>
        <v>#N/A</v>
      </c>
      <c r="BK12" s="246">
        <f>IFERROR(VLOOKUP(L12,'Custom Data'!$N$16:$P$36,3,FALSE),0)</f>
        <v>0</v>
      </c>
      <c r="BL12" s="246">
        <f t="shared" si="13"/>
        <v>0</v>
      </c>
      <c r="BM12" s="526" t="str">
        <f t="shared" si="33"/>
        <v>ER</v>
      </c>
      <c r="BN12" s="510" t="str">
        <f>IFERROR(VLOOKUP($BH12,'Lifecycle Material Data'!$A$5:$L$67,9,FALSE)*($BM12/1000)+VLOOKUP('Project Info'!$C$15,'Lifecycle Material Data'!$A$5:$L$67,9,FALSE)*($BL12/1000),"")</f>
        <v/>
      </c>
      <c r="BO12" s="510" t="str">
        <f>IFERROR(VLOOKUP($BH12,'Lifecycle Material Data'!$A$5:$L$67,10,FALSE)*($BM12/1000)+VLOOKUP('Project Info'!$C$15,'Lifecycle Material Data'!$A$5:$L$67,10,FALSE)*($BL12/1000),"")</f>
        <v/>
      </c>
      <c r="BP12" s="510" t="str">
        <f t="shared" si="34"/>
        <v/>
      </c>
      <c r="BQ12" s="510" t="str">
        <f>IF($J12='MATERIAL DATA'!$O$5,$K12, IF($J12='MATERIAL DATA'!$O$6,$K12/(1000*'Scheme 4'!$BJ12),""))</f>
        <v/>
      </c>
      <c r="BR12" s="510" t="str">
        <f>IFERROR(((VLOOKUP($BH12,'Lifecycle Material Data'!$A$5:$L$67,6,FALSE))*$BM12/1000+VLOOKUP('Project Info'!$C$15,'Lifecycle Material Data'!$A$5:$L$67,6,FALSE)*$BL12/1000),"")</f>
        <v/>
      </c>
      <c r="BS12" s="510" t="str">
        <f>IFERROR((VLOOKUP($BH12,'Lifecycle Material Data'!$A$5:$L$67,7,FALSE)*$BM12/1000++VLOOKUP('Project Info'!$C$15,'Lifecycle Material Data'!$A$5:$L$67,7,FALSE)*$BL12/1000),"")</f>
        <v/>
      </c>
      <c r="BT12" s="510" t="str">
        <f>IFERROR(VLOOKUP($BH12,'Lifecycle Material Data'!$A$5:$L$67,8,FALSE)*SUM(BR12,BS12,BU12,BV12),"")</f>
        <v/>
      </c>
      <c r="BU12" s="285" t="str">
        <f>IFERROR((VLOOKUP($BH12,'Lifecycle Material Data'!$A$5:$L$67,11,FALSE)*$BM12/1000++VLOOKUP('Project Info'!$C$15,'Lifecycle Material Data'!$A$5:$L$67,11,FALSE)*$BL12/1000),"")</f>
        <v/>
      </c>
      <c r="BV12" s="510">
        <f>IFERROR(IF(OR($B12="Timber",$C12="Timber_EPD"),VLOOKUP($BH12,'LIFECYCLE MATERIAL DATA Master'!$A$10:$N$68,5,FALSE)*$BM12,0),"")/1000</f>
        <v>0</v>
      </c>
      <c r="BW12" s="510" t="str">
        <f>IFERROR((VLOOKUP($BH12,'Lifecycle Material Data'!$A$5:$M$67,12,FALSE)*$BM12/1000++VLOOKUP('Project Info'!$C$15,'Lifecycle Material Data'!$A$5:$L$67,12,FALSE)*$BL12/1000),"")</f>
        <v/>
      </c>
      <c r="BX12" s="510"/>
      <c r="BY12" s="510"/>
      <c r="BZ12" s="510"/>
      <c r="CA12" s="510"/>
      <c r="CB12" s="510">
        <f>IFERROR(1+VLOOKUP($BH12,'Lifecycle Material Data'!$A$5:$L$67,8,FALSE),0)</f>
        <v>0</v>
      </c>
      <c r="CC12" s="244">
        <f t="shared" si="14"/>
        <v>0</v>
      </c>
      <c r="CD12" s="505">
        <f t="shared" si="35"/>
        <v>0</v>
      </c>
      <c r="CE12" s="244">
        <f t="shared" si="15"/>
        <v>1</v>
      </c>
      <c r="CF12" s="244"/>
      <c r="CG12" s="510"/>
      <c r="CH12" s="510">
        <v>0</v>
      </c>
      <c r="CI12" s="510">
        <f t="shared" si="16"/>
        <v>0</v>
      </c>
      <c r="CJ12" s="510">
        <f t="shared" si="16"/>
        <v>0</v>
      </c>
      <c r="CK12" s="510">
        <f t="shared" si="17"/>
        <v>0</v>
      </c>
      <c r="CL12" s="510">
        <f t="shared" si="17"/>
        <v>0</v>
      </c>
      <c r="CM12" s="510">
        <f t="shared" si="17"/>
        <v>0</v>
      </c>
      <c r="CN12" s="510">
        <f t="shared" si="17"/>
        <v>0</v>
      </c>
      <c r="CO12" s="510">
        <f t="shared" si="17"/>
        <v>0</v>
      </c>
      <c r="CP12" s="510">
        <f t="shared" si="17"/>
        <v>0</v>
      </c>
      <c r="CQ12" s="510">
        <f t="shared" si="17"/>
        <v>0</v>
      </c>
      <c r="CR12" s="510">
        <f t="shared" si="17"/>
        <v>0</v>
      </c>
      <c r="CS12" s="510">
        <f t="shared" si="17"/>
        <v>0</v>
      </c>
      <c r="CT12" s="510">
        <f t="shared" si="17"/>
        <v>0</v>
      </c>
      <c r="CU12" s="510">
        <f t="shared" si="17"/>
        <v>0</v>
      </c>
      <c r="CV12" s="510">
        <f t="shared" si="17"/>
        <v>0</v>
      </c>
      <c r="CW12" s="510">
        <f t="shared" si="17"/>
        <v>0</v>
      </c>
      <c r="CX12" s="510">
        <f t="shared" si="17"/>
        <v>0</v>
      </c>
      <c r="CY12" s="510">
        <f t="shared" si="17"/>
        <v>0</v>
      </c>
      <c r="CZ12" s="510">
        <f t="shared" si="17"/>
        <v>0</v>
      </c>
      <c r="DA12" s="510">
        <f t="shared" si="18"/>
        <v>0</v>
      </c>
      <c r="DB12" s="510">
        <f t="shared" si="18"/>
        <v>0</v>
      </c>
      <c r="DC12" s="510">
        <f t="shared" si="18"/>
        <v>0</v>
      </c>
      <c r="DD12" s="510">
        <f t="shared" si="18"/>
        <v>0</v>
      </c>
      <c r="DE12" s="510">
        <f t="shared" si="18"/>
        <v>0</v>
      </c>
      <c r="DF12" s="510">
        <f t="shared" si="18"/>
        <v>0</v>
      </c>
      <c r="DG12" s="510">
        <f t="shared" si="18"/>
        <v>0</v>
      </c>
      <c r="DH12" s="510">
        <f t="shared" si="18"/>
        <v>0</v>
      </c>
      <c r="DI12" s="510">
        <f t="shared" si="18"/>
        <v>0</v>
      </c>
      <c r="DJ12" s="510">
        <f t="shared" si="18"/>
        <v>0</v>
      </c>
      <c r="DK12" s="510">
        <f t="shared" si="18"/>
        <v>0</v>
      </c>
      <c r="DL12" s="510">
        <f t="shared" si="18"/>
        <v>0</v>
      </c>
      <c r="DM12" s="510">
        <f t="shared" si="18"/>
        <v>0</v>
      </c>
      <c r="DN12" s="510">
        <f t="shared" si="18"/>
        <v>0</v>
      </c>
      <c r="DO12" s="510">
        <f t="shared" si="18"/>
        <v>0</v>
      </c>
      <c r="DP12" s="510">
        <f t="shared" si="18"/>
        <v>0</v>
      </c>
      <c r="DQ12" s="510">
        <f t="shared" si="19"/>
        <v>0</v>
      </c>
      <c r="DR12" s="510">
        <f t="shared" si="19"/>
        <v>0</v>
      </c>
      <c r="DS12" s="510">
        <f t="shared" si="19"/>
        <v>0</v>
      </c>
      <c r="DT12" s="510">
        <f t="shared" si="19"/>
        <v>0</v>
      </c>
      <c r="DU12" s="510">
        <f t="shared" si="19"/>
        <v>0</v>
      </c>
      <c r="DV12" s="510">
        <f t="shared" si="19"/>
        <v>0</v>
      </c>
      <c r="DW12" s="510">
        <f t="shared" si="19"/>
        <v>0</v>
      </c>
      <c r="DX12" s="510">
        <f t="shared" si="19"/>
        <v>0</v>
      </c>
      <c r="DY12" s="510">
        <f t="shared" si="19"/>
        <v>0</v>
      </c>
      <c r="DZ12" s="510">
        <f t="shared" si="19"/>
        <v>0</v>
      </c>
      <c r="EA12" s="510">
        <f t="shared" si="19"/>
        <v>0</v>
      </c>
      <c r="EB12" s="510">
        <f t="shared" si="19"/>
        <v>0</v>
      </c>
      <c r="EC12" s="510">
        <f t="shared" si="19"/>
        <v>0</v>
      </c>
      <c r="ED12" s="510">
        <f t="shared" si="19"/>
        <v>0</v>
      </c>
      <c r="EE12" s="510">
        <f t="shared" si="19"/>
        <v>0</v>
      </c>
      <c r="EF12" s="510">
        <f t="shared" si="19"/>
        <v>0</v>
      </c>
      <c r="EG12" s="510">
        <f t="shared" si="20"/>
        <v>0</v>
      </c>
      <c r="EH12" s="510">
        <f t="shared" si="20"/>
        <v>0</v>
      </c>
      <c r="EI12" s="510">
        <f t="shared" si="20"/>
        <v>0</v>
      </c>
      <c r="EJ12" s="510">
        <f t="shared" si="20"/>
        <v>0</v>
      </c>
      <c r="EK12" s="510">
        <f t="shared" si="20"/>
        <v>0</v>
      </c>
      <c r="EL12" s="510">
        <f t="shared" si="20"/>
        <v>0</v>
      </c>
      <c r="EM12" s="510">
        <f t="shared" si="20"/>
        <v>0</v>
      </c>
      <c r="EN12" s="510">
        <f t="shared" si="20"/>
        <v>0</v>
      </c>
      <c r="EO12" s="510">
        <f t="shared" si="20"/>
        <v>0</v>
      </c>
      <c r="EP12" s="510">
        <f t="shared" si="20"/>
        <v>0</v>
      </c>
      <c r="EQ12" s="510">
        <f t="shared" si="20"/>
        <v>0</v>
      </c>
      <c r="ER12" s="510">
        <f t="shared" si="20"/>
        <v>0</v>
      </c>
      <c r="ES12" s="510">
        <f t="shared" si="20"/>
        <v>0</v>
      </c>
      <c r="ET12" s="510">
        <f t="shared" si="20"/>
        <v>0</v>
      </c>
      <c r="EU12" s="510">
        <f t="shared" si="20"/>
        <v>0</v>
      </c>
      <c r="EV12" s="510">
        <f t="shared" si="20"/>
        <v>0</v>
      </c>
      <c r="EW12" s="510">
        <f t="shared" si="21"/>
        <v>0</v>
      </c>
      <c r="EX12" s="510">
        <f t="shared" si="21"/>
        <v>0</v>
      </c>
      <c r="EY12" s="510">
        <f t="shared" si="21"/>
        <v>0</v>
      </c>
      <c r="EZ12" s="510">
        <f t="shared" si="21"/>
        <v>0</v>
      </c>
      <c r="FA12" s="510">
        <f t="shared" si="21"/>
        <v>0</v>
      </c>
      <c r="FB12" s="510">
        <f t="shared" si="21"/>
        <v>0</v>
      </c>
      <c r="FC12" s="510">
        <f t="shared" si="21"/>
        <v>0</v>
      </c>
      <c r="FD12" s="510">
        <f t="shared" si="21"/>
        <v>0</v>
      </c>
      <c r="FE12" s="510">
        <f t="shared" si="21"/>
        <v>0</v>
      </c>
      <c r="FF12" s="510">
        <f t="shared" si="21"/>
        <v>0</v>
      </c>
      <c r="FG12" s="510">
        <f t="shared" si="21"/>
        <v>0</v>
      </c>
      <c r="FH12" s="510">
        <f t="shared" si="21"/>
        <v>0</v>
      </c>
      <c r="FI12" s="510">
        <f t="shared" si="21"/>
        <v>0</v>
      </c>
      <c r="FJ12" s="510">
        <f t="shared" si="21"/>
        <v>0</v>
      </c>
      <c r="FK12" s="510">
        <f t="shared" si="21"/>
        <v>0</v>
      </c>
      <c r="FL12" s="510">
        <f t="shared" si="21"/>
        <v>0</v>
      </c>
      <c r="FM12" s="510">
        <f t="shared" si="22"/>
        <v>0</v>
      </c>
      <c r="FN12" s="510">
        <f t="shared" si="22"/>
        <v>0</v>
      </c>
      <c r="FO12" s="510">
        <f t="shared" si="22"/>
        <v>0</v>
      </c>
      <c r="FP12" s="510">
        <f t="shared" si="22"/>
        <v>0</v>
      </c>
      <c r="FQ12" s="510">
        <f t="shared" si="22"/>
        <v>0</v>
      </c>
      <c r="FR12" s="510">
        <f t="shared" si="22"/>
        <v>0</v>
      </c>
      <c r="FS12" s="510">
        <f t="shared" si="22"/>
        <v>0</v>
      </c>
      <c r="FT12" s="510">
        <f t="shared" si="22"/>
        <v>0</v>
      </c>
      <c r="FU12" s="510">
        <f t="shared" si="22"/>
        <v>0</v>
      </c>
      <c r="FV12" s="510">
        <f t="shared" si="22"/>
        <v>0</v>
      </c>
      <c r="FW12" s="510">
        <f t="shared" si="22"/>
        <v>0</v>
      </c>
      <c r="FX12" s="510">
        <f t="shared" si="22"/>
        <v>0</v>
      </c>
      <c r="FY12" s="510">
        <f t="shared" si="22"/>
        <v>0</v>
      </c>
      <c r="FZ12" s="510">
        <f t="shared" si="22"/>
        <v>0</v>
      </c>
      <c r="GA12" s="510">
        <f t="shared" si="22"/>
        <v>0</v>
      </c>
      <c r="GB12" s="510">
        <f t="shared" si="22"/>
        <v>0</v>
      </c>
      <c r="GC12" s="510">
        <f t="shared" si="23"/>
        <v>0</v>
      </c>
      <c r="GD12" s="510">
        <f t="shared" si="23"/>
        <v>0</v>
      </c>
      <c r="GE12" s="510">
        <f t="shared" si="23"/>
        <v>0</v>
      </c>
      <c r="GF12" s="510">
        <f t="shared" si="23"/>
        <v>0</v>
      </c>
      <c r="GG12" s="510">
        <f t="shared" si="23"/>
        <v>0</v>
      </c>
      <c r="GH12" s="510">
        <f t="shared" si="23"/>
        <v>0</v>
      </c>
      <c r="GI12" s="510">
        <f t="shared" si="23"/>
        <v>0</v>
      </c>
      <c r="GJ12" s="510">
        <f t="shared" si="23"/>
        <v>0</v>
      </c>
      <c r="GK12" s="510">
        <f t="shared" si="23"/>
        <v>0</v>
      </c>
      <c r="GL12" s="510">
        <f t="shared" si="23"/>
        <v>0</v>
      </c>
      <c r="GM12" s="510">
        <f t="shared" si="23"/>
        <v>0</v>
      </c>
      <c r="GN12" s="510">
        <f t="shared" si="23"/>
        <v>0</v>
      </c>
      <c r="GO12" s="510">
        <f t="shared" si="23"/>
        <v>0</v>
      </c>
      <c r="GP12" s="510">
        <f t="shared" si="23"/>
        <v>0</v>
      </c>
      <c r="GQ12" s="510">
        <f t="shared" si="23"/>
        <v>0</v>
      </c>
      <c r="GR12" s="510">
        <f t="shared" si="23"/>
        <v>0</v>
      </c>
      <c r="GS12" s="510">
        <f t="shared" si="24"/>
        <v>0</v>
      </c>
      <c r="GT12" s="510">
        <f t="shared" si="24"/>
        <v>0</v>
      </c>
      <c r="GU12" s="510">
        <f t="shared" si="24"/>
        <v>0</v>
      </c>
      <c r="GV12" s="510">
        <f t="shared" si="24"/>
        <v>0</v>
      </c>
      <c r="GW12" s="510">
        <f t="shared" si="24"/>
        <v>0</v>
      </c>
      <c r="GX12" s="510">
        <f t="shared" si="24"/>
        <v>0</v>
      </c>
      <c r="GY12" s="510">
        <f t="shared" si="24"/>
        <v>0</v>
      </c>
      <c r="GZ12" s="510">
        <f t="shared" si="24"/>
        <v>0</v>
      </c>
      <c r="HA12" s="510">
        <f t="shared" si="24"/>
        <v>0</v>
      </c>
      <c r="HB12" s="244"/>
      <c r="HC12" s="244"/>
      <c r="HD12" s="126"/>
      <c r="HE12" s="126"/>
    </row>
    <row r="13" spans="1:213" ht="20.100000000000001" customHeight="1">
      <c r="B13" s="479"/>
      <c r="C13" s="122"/>
      <c r="D13" s="123"/>
      <c r="E13" s="124"/>
      <c r="F13" s="123"/>
      <c r="G13" s="465">
        <f t="shared" si="9"/>
        <v>60</v>
      </c>
      <c r="H13" s="466" t="s">
        <v>64</v>
      </c>
      <c r="I13" s="464">
        <v>1</v>
      </c>
      <c r="J13" s="123"/>
      <c r="K13" s="97"/>
      <c r="L13" s="480"/>
      <c r="M13" s="188">
        <f t="shared" si="25"/>
        <v>0</v>
      </c>
      <c r="N13" s="189" t="str">
        <f t="shared" si="26"/>
        <v/>
      </c>
      <c r="O13" s="190" t="str">
        <f t="shared" si="27"/>
        <v/>
      </c>
      <c r="P13" s="190" t="str">
        <f t="shared" si="28"/>
        <v/>
      </c>
      <c r="Q13" s="191">
        <f t="shared" si="29"/>
        <v>0</v>
      </c>
      <c r="R13" s="191" t="str">
        <f t="shared" si="30"/>
        <v/>
      </c>
      <c r="S13" s="188" t="str">
        <f t="shared" si="31"/>
        <v/>
      </c>
      <c r="T13" s="192">
        <f t="shared" si="32"/>
        <v>0</v>
      </c>
      <c r="U13" s="366" t="s">
        <v>478</v>
      </c>
      <c r="V13" s="244"/>
      <c r="W13" s="259"/>
      <c r="X13" s="510"/>
      <c r="Y13" s="259" t="str">
        <f>'MATERIAL DATA'!Q12</f>
        <v>2.2 Upper floors/slabs</v>
      </c>
      <c r="Z13" s="517">
        <f>SUMIF($E$6:$E$29,Y13,$N$6:$N$29)+SUMIF($E$6:$E$29,Y13,$O$6:$O$29)+SUMIF($E$6:$E$29,Y13,P$6:$P$29)</f>
        <v>0</v>
      </c>
      <c r="AA13" s="510"/>
      <c r="AB13" s="510"/>
      <c r="AC13" s="510" t="s">
        <v>16</v>
      </c>
      <c r="AD13" s="517">
        <f>SUM(Z16,Z19,Z20,Z21,Z22)</f>
        <v>0</v>
      </c>
      <c r="AE13" s="510"/>
      <c r="AF13" s="510"/>
      <c r="AG13" s="510"/>
      <c r="AH13" s="246"/>
      <c r="AI13" s="510"/>
      <c r="AJ13" s="510" t="s">
        <v>347</v>
      </c>
      <c r="AK13" s="510">
        <f>SUMIFS($N$6:$N$29,$B$6:$B$29,"&lt;&gt;Timber",$C$6:$C$29,"&lt;&gt;Timber_EPD")</f>
        <v>0</v>
      </c>
      <c r="AL13" s="510"/>
      <c r="AM13" s="510"/>
      <c r="AN13" s="517"/>
      <c r="AO13" s="517"/>
      <c r="AP13" s="517"/>
      <c r="AQ13" s="517"/>
      <c r="AR13" s="517"/>
      <c r="AS13" s="517"/>
      <c r="AT13" s="517"/>
      <c r="AU13" s="517"/>
      <c r="AV13" s="517"/>
      <c r="AW13" s="510"/>
      <c r="AX13" s="510"/>
      <c r="AY13" s="510"/>
      <c r="AZ13" s="246"/>
      <c r="BA13" s="246"/>
      <c r="BB13" s="246"/>
      <c r="BC13" s="246"/>
      <c r="BD13" s="246"/>
      <c r="BE13" s="246"/>
      <c r="BF13" s="510"/>
      <c r="BG13" s="285" t="str">
        <f t="shared" si="10"/>
        <v>ER</v>
      </c>
      <c r="BH13" s="285" t="str">
        <f t="shared" si="11"/>
        <v xml:space="preserve"> -  - </v>
      </c>
      <c r="BI13" s="285" t="str">
        <f t="shared" si="12"/>
        <v>No_Reinforcement</v>
      </c>
      <c r="BJ13" s="246" t="e">
        <f>VLOOKUP(BH13,'Lifecycle Material Data'!$A$5:$G$67,4,FALSE)</f>
        <v>#N/A</v>
      </c>
      <c r="BK13" s="246">
        <f>IFERROR(VLOOKUP(L13,'Custom Data'!$N$16:$P$36,3,FALSE),0)</f>
        <v>0</v>
      </c>
      <c r="BL13" s="246">
        <f t="shared" si="13"/>
        <v>0</v>
      </c>
      <c r="BM13" s="526" t="str">
        <f t="shared" si="33"/>
        <v>ER</v>
      </c>
      <c r="BN13" s="510" t="str">
        <f>IFERROR(VLOOKUP($BH13,'Lifecycle Material Data'!$A$5:$L$67,9,FALSE)*($BM13/1000)+VLOOKUP('Project Info'!$C$15,'Lifecycle Material Data'!$A$5:$L$67,9,FALSE)*($BL13/1000),"")</f>
        <v/>
      </c>
      <c r="BO13" s="510" t="str">
        <f>IFERROR(VLOOKUP($BH13,'Lifecycle Material Data'!$A$5:$L$67,10,FALSE)*($BM13/1000)+VLOOKUP('Project Info'!$C$15,'Lifecycle Material Data'!$A$5:$L$67,10,FALSE)*($BL13/1000),"")</f>
        <v/>
      </c>
      <c r="BP13" s="510" t="str">
        <f t="shared" si="34"/>
        <v/>
      </c>
      <c r="BQ13" s="510" t="str">
        <f>IF($J13='MATERIAL DATA'!$O$5,$K13, IF($J13='MATERIAL DATA'!$O$6,$K13/(1000*'Scheme 4'!$BJ13),""))</f>
        <v/>
      </c>
      <c r="BR13" s="510" t="str">
        <f>IFERROR(((VLOOKUP($BH13,'Lifecycle Material Data'!$A$5:$L$67,6,FALSE))*$BM13/1000+VLOOKUP('Project Info'!$C$15,'Lifecycle Material Data'!$A$5:$L$67,6,FALSE)*$BL13/1000),"")</f>
        <v/>
      </c>
      <c r="BS13" s="510" t="str">
        <f>IFERROR((VLOOKUP($BH13,'Lifecycle Material Data'!$A$5:$L$67,7,FALSE)*$BM13/1000++VLOOKUP('Project Info'!$C$15,'Lifecycle Material Data'!$A$5:$L$67,7,FALSE)*$BL13/1000),"")</f>
        <v/>
      </c>
      <c r="BT13" s="510" t="str">
        <f>IFERROR(VLOOKUP($BH13,'Lifecycle Material Data'!$A$5:$L$67,8,FALSE)*SUM(BR13,BS13,BU13,BV13),"")</f>
        <v/>
      </c>
      <c r="BU13" s="285" t="str">
        <f>IFERROR((VLOOKUP($BH13,'Lifecycle Material Data'!$A$5:$L$67,11,FALSE)*$BM13/1000++VLOOKUP('Project Info'!$C$15,'Lifecycle Material Data'!$A$5:$L$67,11,FALSE)*$BL13/1000),"")</f>
        <v/>
      </c>
      <c r="BV13" s="510">
        <f>IFERROR(IF(OR($B13="Timber",$C13="Timber_EPD"),VLOOKUP($BH13,'LIFECYCLE MATERIAL DATA Master'!$A$10:$N$68,5,FALSE)*$BM13,0),"")/1000</f>
        <v>0</v>
      </c>
      <c r="BW13" s="510" t="str">
        <f>IFERROR((VLOOKUP($BH13,'Lifecycle Material Data'!$A$5:$M$67,12,FALSE)*$BM13/1000++VLOOKUP('Project Info'!$C$15,'Lifecycle Material Data'!$A$5:$L$67,12,FALSE)*$BL13/1000),"")</f>
        <v/>
      </c>
      <c r="BX13" s="510"/>
      <c r="BY13" s="510"/>
      <c r="BZ13" s="510"/>
      <c r="CA13" s="510"/>
      <c r="CB13" s="510">
        <f>IFERROR(1+VLOOKUP($BH13,'Lifecycle Material Data'!$A$5:$L$67,8,FALSE),0)</f>
        <v>0</v>
      </c>
      <c r="CC13" s="244">
        <f t="shared" si="14"/>
        <v>0</v>
      </c>
      <c r="CD13" s="505">
        <f t="shared" si="35"/>
        <v>0</v>
      </c>
      <c r="CE13" s="244">
        <f t="shared" si="15"/>
        <v>1</v>
      </c>
      <c r="CF13" s="244"/>
      <c r="CG13" s="510"/>
      <c r="CH13" s="510">
        <v>0</v>
      </c>
      <c r="CI13" s="510">
        <f t="shared" si="16"/>
        <v>0</v>
      </c>
      <c r="CJ13" s="510">
        <f t="shared" si="16"/>
        <v>0</v>
      </c>
      <c r="CK13" s="510">
        <f t="shared" si="17"/>
        <v>0</v>
      </c>
      <c r="CL13" s="510">
        <f t="shared" si="17"/>
        <v>0</v>
      </c>
      <c r="CM13" s="510">
        <f t="shared" si="17"/>
        <v>0</v>
      </c>
      <c r="CN13" s="510">
        <f t="shared" si="17"/>
        <v>0</v>
      </c>
      <c r="CO13" s="510">
        <f t="shared" si="17"/>
        <v>0</v>
      </c>
      <c r="CP13" s="510">
        <f t="shared" si="17"/>
        <v>0</v>
      </c>
      <c r="CQ13" s="510">
        <f t="shared" si="17"/>
        <v>0</v>
      </c>
      <c r="CR13" s="510">
        <f t="shared" si="17"/>
        <v>0</v>
      </c>
      <c r="CS13" s="510">
        <f t="shared" si="17"/>
        <v>0</v>
      </c>
      <c r="CT13" s="510">
        <f t="shared" si="17"/>
        <v>0</v>
      </c>
      <c r="CU13" s="510">
        <f t="shared" si="17"/>
        <v>0</v>
      </c>
      <c r="CV13" s="510">
        <f t="shared" si="17"/>
        <v>0</v>
      </c>
      <c r="CW13" s="510">
        <f t="shared" si="17"/>
        <v>0</v>
      </c>
      <c r="CX13" s="510">
        <f t="shared" si="17"/>
        <v>0</v>
      </c>
      <c r="CY13" s="510">
        <f t="shared" si="17"/>
        <v>0</v>
      </c>
      <c r="CZ13" s="510">
        <f t="shared" si="17"/>
        <v>0</v>
      </c>
      <c r="DA13" s="510">
        <f t="shared" si="18"/>
        <v>0</v>
      </c>
      <c r="DB13" s="510">
        <f t="shared" si="18"/>
        <v>0</v>
      </c>
      <c r="DC13" s="510">
        <f t="shared" si="18"/>
        <v>0</v>
      </c>
      <c r="DD13" s="510">
        <f t="shared" si="18"/>
        <v>0</v>
      </c>
      <c r="DE13" s="510">
        <f t="shared" si="18"/>
        <v>0</v>
      </c>
      <c r="DF13" s="510">
        <f t="shared" si="18"/>
        <v>0</v>
      </c>
      <c r="DG13" s="510">
        <f t="shared" si="18"/>
        <v>0</v>
      </c>
      <c r="DH13" s="510">
        <f t="shared" si="18"/>
        <v>0</v>
      </c>
      <c r="DI13" s="510">
        <f t="shared" si="18"/>
        <v>0</v>
      </c>
      <c r="DJ13" s="510">
        <f t="shared" si="18"/>
        <v>0</v>
      </c>
      <c r="DK13" s="510">
        <f t="shared" si="18"/>
        <v>0</v>
      </c>
      <c r="DL13" s="510">
        <f t="shared" si="18"/>
        <v>0</v>
      </c>
      <c r="DM13" s="510">
        <f t="shared" si="18"/>
        <v>0</v>
      </c>
      <c r="DN13" s="510">
        <f t="shared" si="18"/>
        <v>0</v>
      </c>
      <c r="DO13" s="510">
        <f t="shared" si="18"/>
        <v>0</v>
      </c>
      <c r="DP13" s="510">
        <f t="shared" si="18"/>
        <v>0</v>
      </c>
      <c r="DQ13" s="510">
        <f t="shared" si="19"/>
        <v>0</v>
      </c>
      <c r="DR13" s="510">
        <f t="shared" si="19"/>
        <v>0</v>
      </c>
      <c r="DS13" s="510">
        <f t="shared" si="19"/>
        <v>0</v>
      </c>
      <c r="DT13" s="510">
        <f t="shared" si="19"/>
        <v>0</v>
      </c>
      <c r="DU13" s="510">
        <f t="shared" si="19"/>
        <v>0</v>
      </c>
      <c r="DV13" s="510">
        <f t="shared" si="19"/>
        <v>0</v>
      </c>
      <c r="DW13" s="510">
        <f t="shared" si="19"/>
        <v>0</v>
      </c>
      <c r="DX13" s="510">
        <f t="shared" si="19"/>
        <v>0</v>
      </c>
      <c r="DY13" s="510">
        <f t="shared" si="19"/>
        <v>0</v>
      </c>
      <c r="DZ13" s="510">
        <f t="shared" si="19"/>
        <v>0</v>
      </c>
      <c r="EA13" s="510">
        <f t="shared" si="19"/>
        <v>0</v>
      </c>
      <c r="EB13" s="510">
        <f t="shared" si="19"/>
        <v>0</v>
      </c>
      <c r="EC13" s="510">
        <f t="shared" si="19"/>
        <v>0</v>
      </c>
      <c r="ED13" s="510">
        <f t="shared" si="19"/>
        <v>0</v>
      </c>
      <c r="EE13" s="510">
        <f t="shared" si="19"/>
        <v>0</v>
      </c>
      <c r="EF13" s="510">
        <f t="shared" si="19"/>
        <v>0</v>
      </c>
      <c r="EG13" s="510">
        <f t="shared" si="20"/>
        <v>0</v>
      </c>
      <c r="EH13" s="510">
        <f t="shared" si="20"/>
        <v>0</v>
      </c>
      <c r="EI13" s="510">
        <f t="shared" si="20"/>
        <v>0</v>
      </c>
      <c r="EJ13" s="510">
        <f t="shared" si="20"/>
        <v>0</v>
      </c>
      <c r="EK13" s="510">
        <f t="shared" si="20"/>
        <v>0</v>
      </c>
      <c r="EL13" s="510">
        <f t="shared" si="20"/>
        <v>0</v>
      </c>
      <c r="EM13" s="510">
        <f t="shared" si="20"/>
        <v>0</v>
      </c>
      <c r="EN13" s="510">
        <f t="shared" si="20"/>
        <v>0</v>
      </c>
      <c r="EO13" s="510">
        <f t="shared" si="20"/>
        <v>0</v>
      </c>
      <c r="EP13" s="510">
        <f t="shared" si="20"/>
        <v>0</v>
      </c>
      <c r="EQ13" s="510">
        <f t="shared" si="20"/>
        <v>0</v>
      </c>
      <c r="ER13" s="510">
        <f t="shared" si="20"/>
        <v>0</v>
      </c>
      <c r="ES13" s="510">
        <f t="shared" si="20"/>
        <v>0</v>
      </c>
      <c r="ET13" s="510">
        <f t="shared" si="20"/>
        <v>0</v>
      </c>
      <c r="EU13" s="510">
        <f t="shared" si="20"/>
        <v>0</v>
      </c>
      <c r="EV13" s="510">
        <f t="shared" si="20"/>
        <v>0</v>
      </c>
      <c r="EW13" s="510">
        <f t="shared" si="21"/>
        <v>0</v>
      </c>
      <c r="EX13" s="510">
        <f t="shared" si="21"/>
        <v>0</v>
      </c>
      <c r="EY13" s="510">
        <f t="shared" si="21"/>
        <v>0</v>
      </c>
      <c r="EZ13" s="510">
        <f t="shared" si="21"/>
        <v>0</v>
      </c>
      <c r="FA13" s="510">
        <f t="shared" si="21"/>
        <v>0</v>
      </c>
      <c r="FB13" s="510">
        <f t="shared" si="21"/>
        <v>0</v>
      </c>
      <c r="FC13" s="510">
        <f t="shared" si="21"/>
        <v>0</v>
      </c>
      <c r="FD13" s="510">
        <f t="shared" si="21"/>
        <v>0</v>
      </c>
      <c r="FE13" s="510">
        <f t="shared" si="21"/>
        <v>0</v>
      </c>
      <c r="FF13" s="510">
        <f t="shared" si="21"/>
        <v>0</v>
      </c>
      <c r="FG13" s="510">
        <f t="shared" si="21"/>
        <v>0</v>
      </c>
      <c r="FH13" s="510">
        <f t="shared" si="21"/>
        <v>0</v>
      </c>
      <c r="FI13" s="510">
        <f t="shared" si="21"/>
        <v>0</v>
      </c>
      <c r="FJ13" s="510">
        <f t="shared" si="21"/>
        <v>0</v>
      </c>
      <c r="FK13" s="510">
        <f t="shared" si="21"/>
        <v>0</v>
      </c>
      <c r="FL13" s="510">
        <f t="shared" si="21"/>
        <v>0</v>
      </c>
      <c r="FM13" s="510">
        <f t="shared" si="22"/>
        <v>0</v>
      </c>
      <c r="FN13" s="510">
        <f t="shared" si="22"/>
        <v>0</v>
      </c>
      <c r="FO13" s="510">
        <f t="shared" si="22"/>
        <v>0</v>
      </c>
      <c r="FP13" s="510">
        <f t="shared" si="22"/>
        <v>0</v>
      </c>
      <c r="FQ13" s="510">
        <f t="shared" si="22"/>
        <v>0</v>
      </c>
      <c r="FR13" s="510">
        <f t="shared" si="22"/>
        <v>0</v>
      </c>
      <c r="FS13" s="510">
        <f t="shared" si="22"/>
        <v>0</v>
      </c>
      <c r="FT13" s="510">
        <f t="shared" si="22"/>
        <v>0</v>
      </c>
      <c r="FU13" s="510">
        <f t="shared" si="22"/>
        <v>0</v>
      </c>
      <c r="FV13" s="510">
        <f t="shared" si="22"/>
        <v>0</v>
      </c>
      <c r="FW13" s="510">
        <f t="shared" si="22"/>
        <v>0</v>
      </c>
      <c r="FX13" s="510">
        <f t="shared" si="22"/>
        <v>0</v>
      </c>
      <c r="FY13" s="510">
        <f t="shared" si="22"/>
        <v>0</v>
      </c>
      <c r="FZ13" s="510">
        <f t="shared" si="22"/>
        <v>0</v>
      </c>
      <c r="GA13" s="510">
        <f t="shared" si="22"/>
        <v>0</v>
      </c>
      <c r="GB13" s="510">
        <f t="shared" si="22"/>
        <v>0</v>
      </c>
      <c r="GC13" s="510">
        <f t="shared" si="23"/>
        <v>0</v>
      </c>
      <c r="GD13" s="510">
        <f t="shared" si="23"/>
        <v>0</v>
      </c>
      <c r="GE13" s="510">
        <f t="shared" si="23"/>
        <v>0</v>
      </c>
      <c r="GF13" s="510">
        <f t="shared" si="23"/>
        <v>0</v>
      </c>
      <c r="GG13" s="510">
        <f t="shared" si="23"/>
        <v>0</v>
      </c>
      <c r="GH13" s="510">
        <f t="shared" si="23"/>
        <v>0</v>
      </c>
      <c r="GI13" s="510">
        <f t="shared" si="23"/>
        <v>0</v>
      </c>
      <c r="GJ13" s="510">
        <f t="shared" si="23"/>
        <v>0</v>
      </c>
      <c r="GK13" s="510">
        <f t="shared" si="23"/>
        <v>0</v>
      </c>
      <c r="GL13" s="510">
        <f t="shared" si="23"/>
        <v>0</v>
      </c>
      <c r="GM13" s="510">
        <f t="shared" si="23"/>
        <v>0</v>
      </c>
      <c r="GN13" s="510">
        <f t="shared" si="23"/>
        <v>0</v>
      </c>
      <c r="GO13" s="510">
        <f t="shared" si="23"/>
        <v>0</v>
      </c>
      <c r="GP13" s="510">
        <f t="shared" si="23"/>
        <v>0</v>
      </c>
      <c r="GQ13" s="510">
        <f t="shared" si="23"/>
        <v>0</v>
      </c>
      <c r="GR13" s="510">
        <f t="shared" si="23"/>
        <v>0</v>
      </c>
      <c r="GS13" s="510">
        <f t="shared" si="24"/>
        <v>0</v>
      </c>
      <c r="GT13" s="510">
        <f t="shared" si="24"/>
        <v>0</v>
      </c>
      <c r="GU13" s="510">
        <f t="shared" si="24"/>
        <v>0</v>
      </c>
      <c r="GV13" s="510">
        <f t="shared" si="24"/>
        <v>0</v>
      </c>
      <c r="GW13" s="510">
        <f t="shared" si="24"/>
        <v>0</v>
      </c>
      <c r="GX13" s="510">
        <f t="shared" si="24"/>
        <v>0</v>
      </c>
      <c r="GY13" s="510">
        <f t="shared" si="24"/>
        <v>0</v>
      </c>
      <c r="GZ13" s="510">
        <f t="shared" si="24"/>
        <v>0</v>
      </c>
      <c r="HA13" s="510">
        <f t="shared" si="24"/>
        <v>0</v>
      </c>
      <c r="HB13" s="244"/>
      <c r="HC13" s="244"/>
      <c r="HD13" s="126"/>
      <c r="HE13" s="126"/>
    </row>
    <row r="14" spans="1:213" ht="20.100000000000001" customHeight="1">
      <c r="B14" s="479"/>
      <c r="C14" s="122"/>
      <c r="D14" s="123"/>
      <c r="E14" s="124"/>
      <c r="F14" s="123"/>
      <c r="G14" s="465">
        <f t="shared" si="9"/>
        <v>60</v>
      </c>
      <c r="H14" s="466" t="s">
        <v>64</v>
      </c>
      <c r="I14" s="464">
        <v>1</v>
      </c>
      <c r="J14" s="123"/>
      <c r="K14" s="97"/>
      <c r="L14" s="480"/>
      <c r="M14" s="188">
        <f t="shared" si="25"/>
        <v>0</v>
      </c>
      <c r="N14" s="189" t="str">
        <f t="shared" si="26"/>
        <v/>
      </c>
      <c r="O14" s="190" t="str">
        <f t="shared" si="27"/>
        <v/>
      </c>
      <c r="P14" s="190" t="str">
        <f t="shared" si="28"/>
        <v/>
      </c>
      <c r="Q14" s="191">
        <f t="shared" si="29"/>
        <v>0</v>
      </c>
      <c r="R14" s="191" t="str">
        <f t="shared" si="30"/>
        <v/>
      </c>
      <c r="S14" s="188" t="str">
        <f t="shared" si="31"/>
        <v/>
      </c>
      <c r="T14" s="192">
        <f t="shared" si="32"/>
        <v>0</v>
      </c>
      <c r="U14" s="366" t="s">
        <v>478</v>
      </c>
      <c r="V14" s="244"/>
      <c r="W14" s="259"/>
      <c r="X14" s="510"/>
      <c r="Y14" s="259" t="str">
        <f>'MATERIAL DATA'!Q13</f>
        <v>2.3 Roof beams</v>
      </c>
      <c r="Z14" s="517">
        <f>SUMIF($E$6:$E$29,Y14,$N$6:$N$29)+SUMIF($E$6:$E$29,Y14,$O$6:$O$29)+SUMIF($E$6:$E$29,Y14,P$6:$P$29)</f>
        <v>0</v>
      </c>
      <c r="AA14" s="510"/>
      <c r="AB14" s="510"/>
      <c r="AC14" s="510"/>
      <c r="AD14" s="510"/>
      <c r="AE14" s="510"/>
      <c r="AF14" s="510"/>
      <c r="AG14" s="510"/>
      <c r="AH14" s="510"/>
      <c r="AI14" s="510"/>
      <c r="AJ14" s="510" t="s">
        <v>348</v>
      </c>
      <c r="AK14" s="510">
        <f>SUMIFS($O$6:$O$29,$B$6:$B$29,"&lt;&gt;Timber",$C$6:$C$29,"&lt;&gt;Timber_EPD")</f>
        <v>0</v>
      </c>
      <c r="AL14" s="510"/>
      <c r="AM14" s="510"/>
      <c r="AN14" s="510"/>
      <c r="AO14" s="510"/>
      <c r="AP14" s="510"/>
      <c r="AQ14" s="510"/>
      <c r="AR14" s="510"/>
      <c r="AS14" s="510"/>
      <c r="AT14" s="510"/>
      <c r="AU14" s="510"/>
      <c r="AV14" s="510"/>
      <c r="AW14" s="510"/>
      <c r="AX14" s="510"/>
      <c r="AY14" s="510"/>
      <c r="AZ14" s="510"/>
      <c r="BA14" s="510"/>
      <c r="BB14" s="510"/>
      <c r="BC14" s="510"/>
      <c r="BD14" s="510"/>
      <c r="BE14" s="510"/>
      <c r="BF14" s="510"/>
      <c r="BG14" s="285" t="str">
        <f t="shared" si="10"/>
        <v>ER</v>
      </c>
      <c r="BH14" s="285" t="str">
        <f t="shared" si="11"/>
        <v xml:space="preserve"> -  - </v>
      </c>
      <c r="BI14" s="285" t="str">
        <f t="shared" si="12"/>
        <v>No_Reinforcement</v>
      </c>
      <c r="BJ14" s="246" t="e">
        <f>VLOOKUP(BH14,'Lifecycle Material Data'!$A$5:$G$67,4,FALSE)</f>
        <v>#N/A</v>
      </c>
      <c r="BK14" s="246">
        <f>IFERROR(VLOOKUP(L14,'Custom Data'!$N$16:$P$36,3,FALSE),0)</f>
        <v>0</v>
      </c>
      <c r="BL14" s="246">
        <f t="shared" si="13"/>
        <v>0</v>
      </c>
      <c r="BM14" s="526" t="str">
        <f t="shared" si="33"/>
        <v>ER</v>
      </c>
      <c r="BN14" s="510" t="str">
        <f>IFERROR(VLOOKUP($BH14,'Lifecycle Material Data'!$A$5:$L$67,9,FALSE)*($BM14/1000)+VLOOKUP('Project Info'!$C$15,'Lifecycle Material Data'!$A$5:$L$67,9,FALSE)*($BL14/1000),"")</f>
        <v/>
      </c>
      <c r="BO14" s="510" t="str">
        <f>IFERROR(VLOOKUP($BH14,'Lifecycle Material Data'!$A$5:$L$67,10,FALSE)*($BM14/1000)+VLOOKUP('Project Info'!$C$15,'Lifecycle Material Data'!$A$5:$L$67,10,FALSE)*($BL14/1000),"")</f>
        <v/>
      </c>
      <c r="BP14" s="510" t="str">
        <f t="shared" si="34"/>
        <v/>
      </c>
      <c r="BQ14" s="510" t="str">
        <f>IF($J14='MATERIAL DATA'!$O$5,$K14, IF($J14='MATERIAL DATA'!$O$6,$K14/(1000*'Scheme 4'!$BJ14),""))</f>
        <v/>
      </c>
      <c r="BR14" s="510" t="str">
        <f>IFERROR(((VLOOKUP($BH14,'Lifecycle Material Data'!$A$5:$L$67,6,FALSE))*$BM14/1000+VLOOKUP('Project Info'!$C$15,'Lifecycle Material Data'!$A$5:$L$67,6,FALSE)*$BL14/1000),"")</f>
        <v/>
      </c>
      <c r="BS14" s="510" t="str">
        <f>IFERROR((VLOOKUP($BH14,'Lifecycle Material Data'!$A$5:$L$67,7,FALSE)*$BM14/1000++VLOOKUP('Project Info'!$C$15,'Lifecycle Material Data'!$A$5:$L$67,7,FALSE)*$BL14/1000),"")</f>
        <v/>
      </c>
      <c r="BT14" s="510" t="str">
        <f>IFERROR(VLOOKUP($BH14,'Lifecycle Material Data'!$A$5:$L$67,8,FALSE)*SUM(BR14,BS14,BU14,BV14),"")</f>
        <v/>
      </c>
      <c r="BU14" s="285" t="str">
        <f>IFERROR((VLOOKUP($BH14,'Lifecycle Material Data'!$A$5:$L$67,11,FALSE)*$BM14/1000++VLOOKUP('Project Info'!$C$15,'Lifecycle Material Data'!$A$5:$L$67,11,FALSE)*$BL14/1000),"")</f>
        <v/>
      </c>
      <c r="BV14" s="510">
        <f>IFERROR(IF(OR($B14="Timber",$C14="Timber_EPD"),VLOOKUP($BH14,'LIFECYCLE MATERIAL DATA Master'!$A$10:$N$68,5,FALSE)*$BM14,0),"")/1000</f>
        <v>0</v>
      </c>
      <c r="BW14" s="510" t="str">
        <f>IFERROR((VLOOKUP($BH14,'Lifecycle Material Data'!$A$5:$M$67,12,FALSE)*$BM14/1000++VLOOKUP('Project Info'!$C$15,'Lifecycle Material Data'!$A$5:$L$67,12,FALSE)*$BL14/1000),"")</f>
        <v/>
      </c>
      <c r="BX14" s="510"/>
      <c r="BY14" s="510"/>
      <c r="BZ14" s="510"/>
      <c r="CA14" s="510"/>
      <c r="CB14" s="510">
        <f>IFERROR(1+VLOOKUP($BH14,'Lifecycle Material Data'!$A$5:$L$67,8,FALSE),0)</f>
        <v>0</v>
      </c>
      <c r="CC14" s="244">
        <f t="shared" si="14"/>
        <v>0</v>
      </c>
      <c r="CD14" s="505">
        <f t="shared" si="35"/>
        <v>0</v>
      </c>
      <c r="CE14" s="244">
        <f t="shared" si="15"/>
        <v>1</v>
      </c>
      <c r="CF14" s="244"/>
      <c r="CG14" s="510"/>
      <c r="CH14" s="510">
        <v>0</v>
      </c>
      <c r="CI14" s="510">
        <f t="shared" si="16"/>
        <v>0</v>
      </c>
      <c r="CJ14" s="510">
        <f t="shared" si="16"/>
        <v>0</v>
      </c>
      <c r="CK14" s="510">
        <f t="shared" si="17"/>
        <v>0</v>
      </c>
      <c r="CL14" s="510">
        <f t="shared" si="17"/>
        <v>0</v>
      </c>
      <c r="CM14" s="510">
        <f t="shared" si="17"/>
        <v>0</v>
      </c>
      <c r="CN14" s="510">
        <f t="shared" si="17"/>
        <v>0</v>
      </c>
      <c r="CO14" s="510">
        <f t="shared" si="17"/>
        <v>0</v>
      </c>
      <c r="CP14" s="510">
        <f t="shared" si="17"/>
        <v>0</v>
      </c>
      <c r="CQ14" s="510">
        <f t="shared" si="17"/>
        <v>0</v>
      </c>
      <c r="CR14" s="510">
        <f t="shared" si="17"/>
        <v>0</v>
      </c>
      <c r="CS14" s="510">
        <f t="shared" si="17"/>
        <v>0</v>
      </c>
      <c r="CT14" s="510">
        <f t="shared" si="17"/>
        <v>0</v>
      </c>
      <c r="CU14" s="510">
        <f t="shared" si="17"/>
        <v>0</v>
      </c>
      <c r="CV14" s="510">
        <f t="shared" si="17"/>
        <v>0</v>
      </c>
      <c r="CW14" s="510">
        <f t="shared" si="17"/>
        <v>0</v>
      </c>
      <c r="CX14" s="510">
        <f t="shared" si="17"/>
        <v>0</v>
      </c>
      <c r="CY14" s="510">
        <f t="shared" si="17"/>
        <v>0</v>
      </c>
      <c r="CZ14" s="510">
        <f t="shared" si="17"/>
        <v>0</v>
      </c>
      <c r="DA14" s="510">
        <f t="shared" si="18"/>
        <v>0</v>
      </c>
      <c r="DB14" s="510">
        <f t="shared" si="18"/>
        <v>0</v>
      </c>
      <c r="DC14" s="510">
        <f t="shared" si="18"/>
        <v>0</v>
      </c>
      <c r="DD14" s="510">
        <f t="shared" si="18"/>
        <v>0</v>
      </c>
      <c r="DE14" s="510">
        <f t="shared" si="18"/>
        <v>0</v>
      </c>
      <c r="DF14" s="510">
        <f t="shared" si="18"/>
        <v>0</v>
      </c>
      <c r="DG14" s="510">
        <f t="shared" si="18"/>
        <v>0</v>
      </c>
      <c r="DH14" s="510">
        <f t="shared" si="18"/>
        <v>0</v>
      </c>
      <c r="DI14" s="510">
        <f t="shared" si="18"/>
        <v>0</v>
      </c>
      <c r="DJ14" s="510">
        <f t="shared" si="18"/>
        <v>0</v>
      </c>
      <c r="DK14" s="510">
        <f t="shared" si="18"/>
        <v>0</v>
      </c>
      <c r="DL14" s="510">
        <f t="shared" si="18"/>
        <v>0</v>
      </c>
      <c r="DM14" s="510">
        <f t="shared" si="18"/>
        <v>0</v>
      </c>
      <c r="DN14" s="510">
        <f t="shared" si="18"/>
        <v>0</v>
      </c>
      <c r="DO14" s="510">
        <f t="shared" si="18"/>
        <v>0</v>
      </c>
      <c r="DP14" s="510">
        <f t="shared" si="18"/>
        <v>0</v>
      </c>
      <c r="DQ14" s="510">
        <f t="shared" si="19"/>
        <v>0</v>
      </c>
      <c r="DR14" s="510">
        <f t="shared" si="19"/>
        <v>0</v>
      </c>
      <c r="DS14" s="510">
        <f t="shared" si="19"/>
        <v>0</v>
      </c>
      <c r="DT14" s="510">
        <f t="shared" si="19"/>
        <v>0</v>
      </c>
      <c r="DU14" s="510">
        <f t="shared" si="19"/>
        <v>0</v>
      </c>
      <c r="DV14" s="510">
        <f t="shared" si="19"/>
        <v>0</v>
      </c>
      <c r="DW14" s="510">
        <f t="shared" si="19"/>
        <v>0</v>
      </c>
      <c r="DX14" s="510">
        <f t="shared" si="19"/>
        <v>0</v>
      </c>
      <c r="DY14" s="510">
        <f t="shared" si="19"/>
        <v>0</v>
      </c>
      <c r="DZ14" s="510">
        <f t="shared" si="19"/>
        <v>0</v>
      </c>
      <c r="EA14" s="510">
        <f t="shared" si="19"/>
        <v>0</v>
      </c>
      <c r="EB14" s="510">
        <f t="shared" si="19"/>
        <v>0</v>
      </c>
      <c r="EC14" s="510">
        <f t="shared" si="19"/>
        <v>0</v>
      </c>
      <c r="ED14" s="510">
        <f t="shared" si="19"/>
        <v>0</v>
      </c>
      <c r="EE14" s="510">
        <f t="shared" si="19"/>
        <v>0</v>
      </c>
      <c r="EF14" s="510">
        <f t="shared" si="19"/>
        <v>0</v>
      </c>
      <c r="EG14" s="510">
        <f t="shared" si="20"/>
        <v>0</v>
      </c>
      <c r="EH14" s="510">
        <f t="shared" si="20"/>
        <v>0</v>
      </c>
      <c r="EI14" s="510">
        <f t="shared" si="20"/>
        <v>0</v>
      </c>
      <c r="EJ14" s="510">
        <f t="shared" si="20"/>
        <v>0</v>
      </c>
      <c r="EK14" s="510">
        <f t="shared" si="20"/>
        <v>0</v>
      </c>
      <c r="EL14" s="510">
        <f t="shared" si="20"/>
        <v>0</v>
      </c>
      <c r="EM14" s="510">
        <f t="shared" si="20"/>
        <v>0</v>
      </c>
      <c r="EN14" s="510">
        <f t="shared" si="20"/>
        <v>0</v>
      </c>
      <c r="EO14" s="510">
        <f t="shared" si="20"/>
        <v>0</v>
      </c>
      <c r="EP14" s="510">
        <f t="shared" si="20"/>
        <v>0</v>
      </c>
      <c r="EQ14" s="510">
        <f t="shared" si="20"/>
        <v>0</v>
      </c>
      <c r="ER14" s="510">
        <f t="shared" si="20"/>
        <v>0</v>
      </c>
      <c r="ES14" s="510">
        <f t="shared" si="20"/>
        <v>0</v>
      </c>
      <c r="ET14" s="510">
        <f t="shared" si="20"/>
        <v>0</v>
      </c>
      <c r="EU14" s="510">
        <f t="shared" si="20"/>
        <v>0</v>
      </c>
      <c r="EV14" s="510">
        <f t="shared" si="20"/>
        <v>0</v>
      </c>
      <c r="EW14" s="510">
        <f t="shared" si="21"/>
        <v>0</v>
      </c>
      <c r="EX14" s="510">
        <f t="shared" si="21"/>
        <v>0</v>
      </c>
      <c r="EY14" s="510">
        <f t="shared" si="21"/>
        <v>0</v>
      </c>
      <c r="EZ14" s="510">
        <f t="shared" si="21"/>
        <v>0</v>
      </c>
      <c r="FA14" s="510">
        <f t="shared" si="21"/>
        <v>0</v>
      </c>
      <c r="FB14" s="510">
        <f t="shared" si="21"/>
        <v>0</v>
      </c>
      <c r="FC14" s="510">
        <f t="shared" si="21"/>
        <v>0</v>
      </c>
      <c r="FD14" s="510">
        <f t="shared" si="21"/>
        <v>0</v>
      </c>
      <c r="FE14" s="510">
        <f t="shared" si="21"/>
        <v>0</v>
      </c>
      <c r="FF14" s="510">
        <f t="shared" si="21"/>
        <v>0</v>
      </c>
      <c r="FG14" s="510">
        <f t="shared" si="21"/>
        <v>0</v>
      </c>
      <c r="FH14" s="510">
        <f t="shared" si="21"/>
        <v>0</v>
      </c>
      <c r="FI14" s="510">
        <f t="shared" si="21"/>
        <v>0</v>
      </c>
      <c r="FJ14" s="510">
        <f t="shared" si="21"/>
        <v>0</v>
      </c>
      <c r="FK14" s="510">
        <f t="shared" si="21"/>
        <v>0</v>
      </c>
      <c r="FL14" s="510">
        <f t="shared" si="21"/>
        <v>0</v>
      </c>
      <c r="FM14" s="510">
        <f t="shared" si="22"/>
        <v>0</v>
      </c>
      <c r="FN14" s="510">
        <f t="shared" si="22"/>
        <v>0</v>
      </c>
      <c r="FO14" s="510">
        <f t="shared" si="22"/>
        <v>0</v>
      </c>
      <c r="FP14" s="510">
        <f t="shared" si="22"/>
        <v>0</v>
      </c>
      <c r="FQ14" s="510">
        <f t="shared" si="22"/>
        <v>0</v>
      </c>
      <c r="FR14" s="510">
        <f t="shared" si="22"/>
        <v>0</v>
      </c>
      <c r="FS14" s="510">
        <f t="shared" si="22"/>
        <v>0</v>
      </c>
      <c r="FT14" s="510">
        <f t="shared" si="22"/>
        <v>0</v>
      </c>
      <c r="FU14" s="510">
        <f t="shared" si="22"/>
        <v>0</v>
      </c>
      <c r="FV14" s="510">
        <f t="shared" si="22"/>
        <v>0</v>
      </c>
      <c r="FW14" s="510">
        <f t="shared" si="22"/>
        <v>0</v>
      </c>
      <c r="FX14" s="510">
        <f t="shared" si="22"/>
        <v>0</v>
      </c>
      <c r="FY14" s="510">
        <f t="shared" si="22"/>
        <v>0</v>
      </c>
      <c r="FZ14" s="510">
        <f t="shared" si="22"/>
        <v>0</v>
      </c>
      <c r="GA14" s="510">
        <f t="shared" si="22"/>
        <v>0</v>
      </c>
      <c r="GB14" s="510">
        <f t="shared" si="22"/>
        <v>0</v>
      </c>
      <c r="GC14" s="510">
        <f t="shared" si="23"/>
        <v>0</v>
      </c>
      <c r="GD14" s="510">
        <f t="shared" si="23"/>
        <v>0</v>
      </c>
      <c r="GE14" s="510">
        <f t="shared" si="23"/>
        <v>0</v>
      </c>
      <c r="GF14" s="510">
        <f t="shared" si="23"/>
        <v>0</v>
      </c>
      <c r="GG14" s="510">
        <f t="shared" si="23"/>
        <v>0</v>
      </c>
      <c r="GH14" s="510">
        <f t="shared" si="23"/>
        <v>0</v>
      </c>
      <c r="GI14" s="510">
        <f t="shared" si="23"/>
        <v>0</v>
      </c>
      <c r="GJ14" s="510">
        <f t="shared" si="23"/>
        <v>0</v>
      </c>
      <c r="GK14" s="510">
        <f t="shared" si="23"/>
        <v>0</v>
      </c>
      <c r="GL14" s="510">
        <f t="shared" si="23"/>
        <v>0</v>
      </c>
      <c r="GM14" s="510">
        <f t="shared" si="23"/>
        <v>0</v>
      </c>
      <c r="GN14" s="510">
        <f t="shared" si="23"/>
        <v>0</v>
      </c>
      <c r="GO14" s="510">
        <f t="shared" si="23"/>
        <v>0</v>
      </c>
      <c r="GP14" s="510">
        <f t="shared" si="23"/>
        <v>0</v>
      </c>
      <c r="GQ14" s="510">
        <f t="shared" si="23"/>
        <v>0</v>
      </c>
      <c r="GR14" s="510">
        <f t="shared" si="23"/>
        <v>0</v>
      </c>
      <c r="GS14" s="510">
        <f t="shared" si="24"/>
        <v>0</v>
      </c>
      <c r="GT14" s="510">
        <f t="shared" si="24"/>
        <v>0</v>
      </c>
      <c r="GU14" s="510">
        <f t="shared" si="24"/>
        <v>0</v>
      </c>
      <c r="GV14" s="510">
        <f t="shared" si="24"/>
        <v>0</v>
      </c>
      <c r="GW14" s="510">
        <f t="shared" si="24"/>
        <v>0</v>
      </c>
      <c r="GX14" s="510">
        <f t="shared" si="24"/>
        <v>0</v>
      </c>
      <c r="GY14" s="510">
        <f t="shared" si="24"/>
        <v>0</v>
      </c>
      <c r="GZ14" s="510">
        <f t="shared" si="24"/>
        <v>0</v>
      </c>
      <c r="HA14" s="510">
        <f t="shared" si="24"/>
        <v>0</v>
      </c>
      <c r="HB14" s="244"/>
      <c r="HC14" s="244"/>
      <c r="HD14" s="126"/>
      <c r="HE14" s="126"/>
    </row>
    <row r="15" spans="1:213" ht="20.100000000000001" customHeight="1">
      <c r="B15" s="479"/>
      <c r="C15" s="122"/>
      <c r="D15" s="123"/>
      <c r="E15" s="124"/>
      <c r="F15" s="123"/>
      <c r="G15" s="465">
        <f t="shared" si="9"/>
        <v>60</v>
      </c>
      <c r="H15" s="466" t="s">
        <v>64</v>
      </c>
      <c r="I15" s="464">
        <v>1</v>
      </c>
      <c r="J15" s="123"/>
      <c r="K15" s="97"/>
      <c r="L15" s="480"/>
      <c r="M15" s="188">
        <f t="shared" si="25"/>
        <v>0</v>
      </c>
      <c r="N15" s="189" t="str">
        <f t="shared" si="26"/>
        <v/>
      </c>
      <c r="O15" s="190" t="str">
        <f t="shared" si="27"/>
        <v/>
      </c>
      <c r="P15" s="190" t="str">
        <f t="shared" si="28"/>
        <v/>
      </c>
      <c r="Q15" s="191">
        <f t="shared" si="29"/>
        <v>0</v>
      </c>
      <c r="R15" s="191" t="str">
        <f t="shared" si="30"/>
        <v/>
      </c>
      <c r="S15" s="188" t="str">
        <f t="shared" si="31"/>
        <v/>
      </c>
      <c r="T15" s="192">
        <f t="shared" si="32"/>
        <v>0</v>
      </c>
      <c r="U15" s="366" t="s">
        <v>478</v>
      </c>
      <c r="V15" s="244"/>
      <c r="W15" s="259"/>
      <c r="X15" s="510"/>
      <c r="Y15" s="259" t="str">
        <f>'MATERIAL DATA'!Q14</f>
        <v>2.3 Roof</v>
      </c>
      <c r="Z15" s="517">
        <f>SUMIF($E$6:$E$29,Y15,$N$6:$N$29)+SUMIF($E$6:$E$29,Y15,$O$6:$O$29)+SUMIF($E$6:$E$29,Y15,P$6:$P$29)</f>
        <v>0</v>
      </c>
      <c r="AA15" s="510"/>
      <c r="AB15" s="510"/>
      <c r="AC15" s="510"/>
      <c r="AD15" s="510"/>
      <c r="AE15" s="510"/>
      <c r="AF15" s="510"/>
      <c r="AG15" s="510"/>
      <c r="AH15" s="510"/>
      <c r="AI15" s="510"/>
      <c r="AJ15" s="510" t="s">
        <v>349</v>
      </c>
      <c r="AK15" s="510">
        <f>SUMIFS($P$6:$P$29,$B$6:$B$29,"&lt;&gt;Timber",$C$6:$C$29,"&lt;&gt;Timber_EPD")</f>
        <v>0</v>
      </c>
      <c r="AL15" s="510"/>
      <c r="AM15" s="510"/>
      <c r="AN15" s="510"/>
      <c r="AO15" s="510"/>
      <c r="AP15" s="510"/>
      <c r="AQ15" s="510"/>
      <c r="AR15" s="510"/>
      <c r="AS15" s="510"/>
      <c r="AT15" s="510"/>
      <c r="AU15" s="510"/>
      <c r="AV15" s="510"/>
      <c r="AW15" s="510"/>
      <c r="AX15" s="510"/>
      <c r="AY15" s="510"/>
      <c r="AZ15" s="510"/>
      <c r="BA15" s="510"/>
      <c r="BB15" s="510"/>
      <c r="BC15" s="510"/>
      <c r="BD15" s="510"/>
      <c r="BE15" s="510"/>
      <c r="BF15" s="510"/>
      <c r="BG15" s="285" t="str">
        <f t="shared" si="10"/>
        <v>ER</v>
      </c>
      <c r="BH15" s="285" t="str">
        <f t="shared" si="11"/>
        <v xml:space="preserve"> -  - </v>
      </c>
      <c r="BI15" s="285" t="str">
        <f t="shared" si="12"/>
        <v>No_Reinforcement</v>
      </c>
      <c r="BJ15" s="246" t="e">
        <f>VLOOKUP(BH15,'Lifecycle Material Data'!$A$5:$G$67,4,FALSE)</f>
        <v>#N/A</v>
      </c>
      <c r="BK15" s="246">
        <f>IFERROR(VLOOKUP(L15,'Custom Data'!$N$16:$P$36,3,FALSE),0)</f>
        <v>0</v>
      </c>
      <c r="BL15" s="246">
        <f t="shared" si="13"/>
        <v>0</v>
      </c>
      <c r="BM15" s="526" t="str">
        <f t="shared" si="33"/>
        <v>ER</v>
      </c>
      <c r="BN15" s="510" t="str">
        <f>IFERROR(VLOOKUP($BH15,'Lifecycle Material Data'!$A$5:$L$67,9,FALSE)*($BM15/1000)+VLOOKUP('Project Info'!$C$15,'Lifecycle Material Data'!$A$5:$L$67,9,FALSE)*($BL15/1000),"")</f>
        <v/>
      </c>
      <c r="BO15" s="510" t="str">
        <f>IFERROR(VLOOKUP($BH15,'Lifecycle Material Data'!$A$5:$L$67,10,FALSE)*($BM15/1000)+VLOOKUP('Project Info'!$C$15,'Lifecycle Material Data'!$A$5:$L$67,10,FALSE)*($BL15/1000),"")</f>
        <v/>
      </c>
      <c r="BP15" s="510" t="str">
        <f t="shared" si="34"/>
        <v/>
      </c>
      <c r="BQ15" s="510" t="str">
        <f>IF($J15='MATERIAL DATA'!$O$5,$K15, IF($J15='MATERIAL DATA'!$O$6,$K15/(1000*'Scheme 4'!$BJ15),""))</f>
        <v/>
      </c>
      <c r="BR15" s="510" t="str">
        <f>IFERROR(((VLOOKUP($BH15,'Lifecycle Material Data'!$A$5:$L$67,6,FALSE))*$BM15/1000+VLOOKUP('Project Info'!$C$15,'Lifecycle Material Data'!$A$5:$L$67,6,FALSE)*$BL15/1000),"")</f>
        <v/>
      </c>
      <c r="BS15" s="510" t="str">
        <f>IFERROR((VLOOKUP($BH15,'Lifecycle Material Data'!$A$5:$L$67,7,FALSE)*$BM15/1000++VLOOKUP('Project Info'!$C$15,'Lifecycle Material Data'!$A$5:$L$67,7,FALSE)*$BL15/1000),"")</f>
        <v/>
      </c>
      <c r="BT15" s="510" t="str">
        <f>IFERROR(VLOOKUP($BH15,'Lifecycle Material Data'!$A$5:$L$67,8,FALSE)*SUM(BR15,BS15,BU15,BV15),"")</f>
        <v/>
      </c>
      <c r="BU15" s="285" t="str">
        <f>IFERROR((VLOOKUP($BH15,'Lifecycle Material Data'!$A$5:$L$67,11,FALSE)*$BM15/1000++VLOOKUP('Project Info'!$C$15,'Lifecycle Material Data'!$A$5:$L$67,11,FALSE)*$BL15/1000),"")</f>
        <v/>
      </c>
      <c r="BV15" s="510">
        <f>IFERROR(IF(OR($B15="Timber",$C15="Timber_EPD"),VLOOKUP($BH15,'LIFECYCLE MATERIAL DATA Master'!$A$10:$N$68,5,FALSE)*$BM15,0),"")/1000</f>
        <v>0</v>
      </c>
      <c r="BW15" s="510" t="str">
        <f>IFERROR((VLOOKUP($BH15,'Lifecycle Material Data'!$A$5:$M$67,12,FALSE)*$BM15/1000++VLOOKUP('Project Info'!$C$15,'Lifecycle Material Data'!$A$5:$L$67,12,FALSE)*$BL15/1000),"")</f>
        <v/>
      </c>
      <c r="BX15" s="510"/>
      <c r="BY15" s="285"/>
      <c r="BZ15" s="285"/>
      <c r="CA15" s="285"/>
      <c r="CB15" s="510">
        <f>IFERROR(1+VLOOKUP($BH15,'Lifecycle Material Data'!$A$5:$L$67,8,FALSE),0)</f>
        <v>0</v>
      </c>
      <c r="CC15" s="244">
        <f t="shared" si="14"/>
        <v>0</v>
      </c>
      <c r="CD15" s="505">
        <f t="shared" si="35"/>
        <v>0</v>
      </c>
      <c r="CE15" s="244">
        <f t="shared" si="15"/>
        <v>1</v>
      </c>
      <c r="CF15" s="245"/>
      <c r="CG15" s="510"/>
      <c r="CH15" s="510">
        <v>0</v>
      </c>
      <c r="CI15" s="510">
        <f t="shared" si="16"/>
        <v>0</v>
      </c>
      <c r="CJ15" s="510">
        <f t="shared" si="16"/>
        <v>0</v>
      </c>
      <c r="CK15" s="510">
        <f t="shared" si="17"/>
        <v>0</v>
      </c>
      <c r="CL15" s="510">
        <f t="shared" si="17"/>
        <v>0</v>
      </c>
      <c r="CM15" s="510">
        <f t="shared" si="17"/>
        <v>0</v>
      </c>
      <c r="CN15" s="510">
        <f t="shared" si="17"/>
        <v>0</v>
      </c>
      <c r="CO15" s="510">
        <f t="shared" si="17"/>
        <v>0</v>
      </c>
      <c r="CP15" s="510">
        <f t="shared" si="17"/>
        <v>0</v>
      </c>
      <c r="CQ15" s="510">
        <f t="shared" si="17"/>
        <v>0</v>
      </c>
      <c r="CR15" s="510">
        <f t="shared" si="17"/>
        <v>0</v>
      </c>
      <c r="CS15" s="510">
        <f t="shared" si="17"/>
        <v>0</v>
      </c>
      <c r="CT15" s="510">
        <f t="shared" si="17"/>
        <v>0</v>
      </c>
      <c r="CU15" s="510">
        <f t="shared" si="17"/>
        <v>0</v>
      </c>
      <c r="CV15" s="510">
        <f t="shared" si="17"/>
        <v>0</v>
      </c>
      <c r="CW15" s="510">
        <f t="shared" si="17"/>
        <v>0</v>
      </c>
      <c r="CX15" s="510">
        <f t="shared" si="17"/>
        <v>0</v>
      </c>
      <c r="CY15" s="510">
        <f t="shared" si="17"/>
        <v>0</v>
      </c>
      <c r="CZ15" s="510">
        <f t="shared" si="17"/>
        <v>0</v>
      </c>
      <c r="DA15" s="510">
        <f t="shared" si="18"/>
        <v>0</v>
      </c>
      <c r="DB15" s="510">
        <f t="shared" si="18"/>
        <v>0</v>
      </c>
      <c r="DC15" s="510">
        <f t="shared" si="18"/>
        <v>0</v>
      </c>
      <c r="DD15" s="510">
        <f t="shared" si="18"/>
        <v>0</v>
      </c>
      <c r="DE15" s="510">
        <f t="shared" si="18"/>
        <v>0</v>
      </c>
      <c r="DF15" s="510">
        <f t="shared" si="18"/>
        <v>0</v>
      </c>
      <c r="DG15" s="510">
        <f t="shared" si="18"/>
        <v>0</v>
      </c>
      <c r="DH15" s="510">
        <f t="shared" si="18"/>
        <v>0</v>
      </c>
      <c r="DI15" s="510">
        <f t="shared" si="18"/>
        <v>0</v>
      </c>
      <c r="DJ15" s="510">
        <f t="shared" si="18"/>
        <v>0</v>
      </c>
      <c r="DK15" s="510">
        <f t="shared" si="18"/>
        <v>0</v>
      </c>
      <c r="DL15" s="510">
        <f t="shared" si="18"/>
        <v>0</v>
      </c>
      <c r="DM15" s="510">
        <f t="shared" si="18"/>
        <v>0</v>
      </c>
      <c r="DN15" s="510">
        <f t="shared" si="18"/>
        <v>0</v>
      </c>
      <c r="DO15" s="510">
        <f t="shared" si="18"/>
        <v>0</v>
      </c>
      <c r="DP15" s="510">
        <f t="shared" si="18"/>
        <v>0</v>
      </c>
      <c r="DQ15" s="510">
        <f t="shared" si="19"/>
        <v>0</v>
      </c>
      <c r="DR15" s="510">
        <f t="shared" si="19"/>
        <v>0</v>
      </c>
      <c r="DS15" s="510">
        <f t="shared" si="19"/>
        <v>0</v>
      </c>
      <c r="DT15" s="510">
        <f t="shared" si="19"/>
        <v>0</v>
      </c>
      <c r="DU15" s="510">
        <f t="shared" si="19"/>
        <v>0</v>
      </c>
      <c r="DV15" s="510">
        <f t="shared" si="19"/>
        <v>0</v>
      </c>
      <c r="DW15" s="510">
        <f t="shared" si="19"/>
        <v>0</v>
      </c>
      <c r="DX15" s="510">
        <f t="shared" si="19"/>
        <v>0</v>
      </c>
      <c r="DY15" s="510">
        <f t="shared" si="19"/>
        <v>0</v>
      </c>
      <c r="DZ15" s="510">
        <f t="shared" si="19"/>
        <v>0</v>
      </c>
      <c r="EA15" s="510">
        <f t="shared" si="19"/>
        <v>0</v>
      </c>
      <c r="EB15" s="510">
        <f t="shared" si="19"/>
        <v>0</v>
      </c>
      <c r="EC15" s="510">
        <f t="shared" si="19"/>
        <v>0</v>
      </c>
      <c r="ED15" s="510">
        <f t="shared" si="19"/>
        <v>0</v>
      </c>
      <c r="EE15" s="510">
        <f t="shared" si="19"/>
        <v>0</v>
      </c>
      <c r="EF15" s="510">
        <f t="shared" si="19"/>
        <v>0</v>
      </c>
      <c r="EG15" s="510">
        <f t="shared" si="20"/>
        <v>0</v>
      </c>
      <c r="EH15" s="510">
        <f t="shared" si="20"/>
        <v>0</v>
      </c>
      <c r="EI15" s="510">
        <f t="shared" si="20"/>
        <v>0</v>
      </c>
      <c r="EJ15" s="510">
        <f t="shared" si="20"/>
        <v>0</v>
      </c>
      <c r="EK15" s="510">
        <f t="shared" si="20"/>
        <v>0</v>
      </c>
      <c r="EL15" s="510">
        <f t="shared" si="20"/>
        <v>0</v>
      </c>
      <c r="EM15" s="510">
        <f t="shared" si="20"/>
        <v>0</v>
      </c>
      <c r="EN15" s="510">
        <f t="shared" si="20"/>
        <v>0</v>
      </c>
      <c r="EO15" s="510">
        <f t="shared" si="20"/>
        <v>0</v>
      </c>
      <c r="EP15" s="510">
        <f t="shared" si="20"/>
        <v>0</v>
      </c>
      <c r="EQ15" s="510">
        <f t="shared" si="20"/>
        <v>0</v>
      </c>
      <c r="ER15" s="510">
        <f t="shared" si="20"/>
        <v>0</v>
      </c>
      <c r="ES15" s="510">
        <f t="shared" si="20"/>
        <v>0</v>
      </c>
      <c r="ET15" s="510">
        <f t="shared" si="20"/>
        <v>0</v>
      </c>
      <c r="EU15" s="510">
        <f t="shared" si="20"/>
        <v>0</v>
      </c>
      <c r="EV15" s="510">
        <f t="shared" si="20"/>
        <v>0</v>
      </c>
      <c r="EW15" s="510">
        <f t="shared" si="21"/>
        <v>0</v>
      </c>
      <c r="EX15" s="510">
        <f t="shared" si="21"/>
        <v>0</v>
      </c>
      <c r="EY15" s="510">
        <f t="shared" si="21"/>
        <v>0</v>
      </c>
      <c r="EZ15" s="510">
        <f t="shared" si="21"/>
        <v>0</v>
      </c>
      <c r="FA15" s="510">
        <f t="shared" si="21"/>
        <v>0</v>
      </c>
      <c r="FB15" s="510">
        <f t="shared" si="21"/>
        <v>0</v>
      </c>
      <c r="FC15" s="510">
        <f t="shared" si="21"/>
        <v>0</v>
      </c>
      <c r="FD15" s="510">
        <f t="shared" si="21"/>
        <v>0</v>
      </c>
      <c r="FE15" s="510">
        <f t="shared" si="21"/>
        <v>0</v>
      </c>
      <c r="FF15" s="510">
        <f t="shared" si="21"/>
        <v>0</v>
      </c>
      <c r="FG15" s="510">
        <f t="shared" si="21"/>
        <v>0</v>
      </c>
      <c r="FH15" s="510">
        <f t="shared" si="21"/>
        <v>0</v>
      </c>
      <c r="FI15" s="510">
        <f t="shared" si="21"/>
        <v>0</v>
      </c>
      <c r="FJ15" s="510">
        <f t="shared" si="21"/>
        <v>0</v>
      </c>
      <c r="FK15" s="510">
        <f t="shared" si="21"/>
        <v>0</v>
      </c>
      <c r="FL15" s="510">
        <f t="shared" si="21"/>
        <v>0</v>
      </c>
      <c r="FM15" s="510">
        <f t="shared" si="22"/>
        <v>0</v>
      </c>
      <c r="FN15" s="510">
        <f t="shared" si="22"/>
        <v>0</v>
      </c>
      <c r="FO15" s="510">
        <f t="shared" si="22"/>
        <v>0</v>
      </c>
      <c r="FP15" s="510">
        <f t="shared" si="22"/>
        <v>0</v>
      </c>
      <c r="FQ15" s="510">
        <f t="shared" si="22"/>
        <v>0</v>
      </c>
      <c r="FR15" s="510">
        <f t="shared" si="22"/>
        <v>0</v>
      </c>
      <c r="FS15" s="510">
        <f t="shared" si="22"/>
        <v>0</v>
      </c>
      <c r="FT15" s="510">
        <f t="shared" si="22"/>
        <v>0</v>
      </c>
      <c r="FU15" s="510">
        <f t="shared" si="22"/>
        <v>0</v>
      </c>
      <c r="FV15" s="510">
        <f t="shared" si="22"/>
        <v>0</v>
      </c>
      <c r="FW15" s="510">
        <f t="shared" si="22"/>
        <v>0</v>
      </c>
      <c r="FX15" s="510">
        <f t="shared" si="22"/>
        <v>0</v>
      </c>
      <c r="FY15" s="510">
        <f t="shared" si="22"/>
        <v>0</v>
      </c>
      <c r="FZ15" s="510">
        <f t="shared" si="22"/>
        <v>0</v>
      </c>
      <c r="GA15" s="510">
        <f t="shared" si="22"/>
        <v>0</v>
      </c>
      <c r="GB15" s="510">
        <f t="shared" si="22"/>
        <v>0</v>
      </c>
      <c r="GC15" s="510">
        <f t="shared" si="23"/>
        <v>0</v>
      </c>
      <c r="GD15" s="510">
        <f t="shared" si="23"/>
        <v>0</v>
      </c>
      <c r="GE15" s="510">
        <f t="shared" si="23"/>
        <v>0</v>
      </c>
      <c r="GF15" s="510">
        <f t="shared" si="23"/>
        <v>0</v>
      </c>
      <c r="GG15" s="510">
        <f t="shared" si="23"/>
        <v>0</v>
      </c>
      <c r="GH15" s="510">
        <f t="shared" si="23"/>
        <v>0</v>
      </c>
      <c r="GI15" s="510">
        <f t="shared" si="23"/>
        <v>0</v>
      </c>
      <c r="GJ15" s="510">
        <f t="shared" si="23"/>
        <v>0</v>
      </c>
      <c r="GK15" s="510">
        <f t="shared" si="23"/>
        <v>0</v>
      </c>
      <c r="GL15" s="510">
        <f t="shared" si="23"/>
        <v>0</v>
      </c>
      <c r="GM15" s="510">
        <f t="shared" si="23"/>
        <v>0</v>
      </c>
      <c r="GN15" s="510">
        <f t="shared" si="23"/>
        <v>0</v>
      </c>
      <c r="GO15" s="510">
        <f t="shared" si="23"/>
        <v>0</v>
      </c>
      <c r="GP15" s="510">
        <f t="shared" si="23"/>
        <v>0</v>
      </c>
      <c r="GQ15" s="510">
        <f t="shared" si="23"/>
        <v>0</v>
      </c>
      <c r="GR15" s="510">
        <f t="shared" si="23"/>
        <v>0</v>
      </c>
      <c r="GS15" s="510">
        <f t="shared" si="24"/>
        <v>0</v>
      </c>
      <c r="GT15" s="510">
        <f t="shared" si="24"/>
        <v>0</v>
      </c>
      <c r="GU15" s="510">
        <f t="shared" si="24"/>
        <v>0</v>
      </c>
      <c r="GV15" s="510">
        <f t="shared" si="24"/>
        <v>0</v>
      </c>
      <c r="GW15" s="510">
        <f t="shared" si="24"/>
        <v>0</v>
      </c>
      <c r="GX15" s="510">
        <f t="shared" si="24"/>
        <v>0</v>
      </c>
      <c r="GY15" s="510">
        <f t="shared" si="24"/>
        <v>0</v>
      </c>
      <c r="GZ15" s="510">
        <f t="shared" si="24"/>
        <v>0</v>
      </c>
      <c r="HA15" s="510">
        <f t="shared" si="24"/>
        <v>0</v>
      </c>
      <c r="HB15" s="244"/>
      <c r="HC15" s="244"/>
      <c r="HD15" s="126"/>
      <c r="HE15" s="126"/>
    </row>
    <row r="16" spans="1:213" ht="20.100000000000001" customHeight="1">
      <c r="B16" s="479"/>
      <c r="C16" s="122"/>
      <c r="D16" s="123"/>
      <c r="E16" s="124"/>
      <c r="F16" s="123"/>
      <c r="G16" s="465">
        <f t="shared" si="9"/>
        <v>60</v>
      </c>
      <c r="H16" s="466" t="s">
        <v>64</v>
      </c>
      <c r="I16" s="464">
        <v>1</v>
      </c>
      <c r="J16" s="123"/>
      <c r="K16" s="97"/>
      <c r="L16" s="480"/>
      <c r="M16" s="188">
        <f t="shared" si="25"/>
        <v>0</v>
      </c>
      <c r="N16" s="189" t="str">
        <f t="shared" si="26"/>
        <v/>
      </c>
      <c r="O16" s="190" t="str">
        <f t="shared" si="27"/>
        <v/>
      </c>
      <c r="P16" s="190" t="str">
        <f t="shared" si="28"/>
        <v/>
      </c>
      <c r="Q16" s="191">
        <f t="shared" si="29"/>
        <v>0</v>
      </c>
      <c r="R16" s="191" t="str">
        <f t="shared" si="30"/>
        <v/>
      </c>
      <c r="S16" s="188" t="str">
        <f t="shared" si="31"/>
        <v/>
      </c>
      <c r="T16" s="192">
        <f t="shared" si="32"/>
        <v>0</v>
      </c>
      <c r="U16" s="366" t="s">
        <v>478</v>
      </c>
      <c r="V16" s="244"/>
      <c r="W16" s="259"/>
      <c r="X16" s="510"/>
      <c r="Y16" s="259" t="str">
        <f>'MATERIAL DATA'!Q15</f>
        <v>2.4 Stairs &amp; ramps</v>
      </c>
      <c r="Z16" s="517">
        <f>SUMIF($E$6:$E$29,Y16,$N$6:$N$29)+SUMIF($E$6:$E$29,Y16,$O$6:$O$29)+SUMIF($E$6:$E$29,Y16,P$6:$P$29)</f>
        <v>0</v>
      </c>
      <c r="AA16" s="510"/>
      <c r="AB16" s="510"/>
      <c r="AC16" s="510"/>
      <c r="AD16" s="510"/>
      <c r="AE16" s="510"/>
      <c r="AF16" s="510"/>
      <c r="AG16" s="510"/>
      <c r="AH16" s="510"/>
      <c r="AI16" s="510"/>
      <c r="AJ16" s="510" t="s">
        <v>350</v>
      </c>
      <c r="AK16" s="510">
        <f>SUMIFS($R$6:$R$29,$B$6:$B$29,"&lt;&gt;Timber",$C$6:$C$29,"&lt;&gt;Timber_EPD")</f>
        <v>0</v>
      </c>
      <c r="AL16" s="510"/>
      <c r="AM16" s="510"/>
      <c r="AN16" s="516"/>
      <c r="AO16" s="530"/>
      <c r="AP16" s="530"/>
      <c r="AQ16" s="530"/>
      <c r="AR16" s="529"/>
      <c r="AS16" s="529"/>
      <c r="AT16" s="529"/>
      <c r="AU16" s="529"/>
      <c r="AV16" s="529"/>
      <c r="AW16" s="529"/>
      <c r="AX16" s="529"/>
      <c r="AY16" s="529"/>
      <c r="AZ16" s="529"/>
      <c r="BA16" s="529"/>
      <c r="BB16" s="529"/>
      <c r="BC16" s="529"/>
      <c r="BD16" s="529"/>
      <c r="BE16" s="529"/>
      <c r="BF16" s="529"/>
      <c r="BG16" s="285" t="str">
        <f t="shared" si="10"/>
        <v>ER</v>
      </c>
      <c r="BH16" s="285" t="str">
        <f t="shared" si="11"/>
        <v xml:space="preserve"> -  - </v>
      </c>
      <c r="BI16" s="285" t="str">
        <f t="shared" si="12"/>
        <v>No_Reinforcement</v>
      </c>
      <c r="BJ16" s="246" t="e">
        <f>VLOOKUP(BH16,'Lifecycle Material Data'!$A$5:$G$67,4,FALSE)</f>
        <v>#N/A</v>
      </c>
      <c r="BK16" s="246">
        <f>IFERROR(VLOOKUP(L16,'Custom Data'!$N$16:$P$36,3,FALSE),0)</f>
        <v>0</v>
      </c>
      <c r="BL16" s="246">
        <f t="shared" si="13"/>
        <v>0</v>
      </c>
      <c r="BM16" s="526" t="str">
        <f t="shared" si="33"/>
        <v>ER</v>
      </c>
      <c r="BN16" s="510" t="str">
        <f>IFERROR(VLOOKUP($BH16,'Lifecycle Material Data'!$A$5:$L$67,9,FALSE)*($BM16/1000)+VLOOKUP('Project Info'!$C$15,'Lifecycle Material Data'!$A$5:$L$67,9,FALSE)*($BL16/1000),"")</f>
        <v/>
      </c>
      <c r="BO16" s="510" t="str">
        <f>IFERROR(VLOOKUP($BH16,'Lifecycle Material Data'!$A$5:$L$67,10,FALSE)*($BM16/1000)+VLOOKUP('Project Info'!$C$15,'Lifecycle Material Data'!$A$5:$L$67,10,FALSE)*($BL16/1000),"")</f>
        <v/>
      </c>
      <c r="BP16" s="510" t="str">
        <f t="shared" si="34"/>
        <v/>
      </c>
      <c r="BQ16" s="510" t="str">
        <f>IF($J16='MATERIAL DATA'!$O$5,$K16, IF($J16='MATERIAL DATA'!$O$6,$K16/(1000*'Scheme 4'!$BJ16),""))</f>
        <v/>
      </c>
      <c r="BR16" s="510" t="str">
        <f>IFERROR(((VLOOKUP($BH16,'Lifecycle Material Data'!$A$5:$L$67,6,FALSE))*$BM16/1000+VLOOKUP('Project Info'!$C$15,'Lifecycle Material Data'!$A$5:$L$67,6,FALSE)*$BL16/1000),"")</f>
        <v/>
      </c>
      <c r="BS16" s="510" t="str">
        <f>IFERROR((VLOOKUP($BH16,'Lifecycle Material Data'!$A$5:$L$67,7,FALSE)*$BM16/1000++VLOOKUP('Project Info'!$C$15,'Lifecycle Material Data'!$A$5:$L$67,7,FALSE)*$BL16/1000),"")</f>
        <v/>
      </c>
      <c r="BT16" s="510" t="str">
        <f>IFERROR(VLOOKUP($BH16,'Lifecycle Material Data'!$A$5:$L$67,8,FALSE)*SUM(BR16,BS16,BU16,BV16),"")</f>
        <v/>
      </c>
      <c r="BU16" s="285" t="str">
        <f>IFERROR((VLOOKUP($BH16,'Lifecycle Material Data'!$A$5:$L$67,11,FALSE)*$BM16/1000++VLOOKUP('Project Info'!$C$15,'Lifecycle Material Data'!$A$5:$L$67,11,FALSE)*$BL16/1000),"")</f>
        <v/>
      </c>
      <c r="BV16" s="510">
        <f>IFERROR(IF(OR($B16="Timber",$C16="Timber_EPD"),VLOOKUP($BH16,'LIFECYCLE MATERIAL DATA Master'!$A$10:$N$68,5,FALSE)*$BM16,0),"")/1000</f>
        <v>0</v>
      </c>
      <c r="BW16" s="510" t="str">
        <f>IFERROR((VLOOKUP($BH16,'Lifecycle Material Data'!$A$5:$M$67,12,FALSE)*$BM16/1000++VLOOKUP('Project Info'!$C$15,'Lifecycle Material Data'!$A$5:$L$67,12,FALSE)*$BL16/1000),"")</f>
        <v/>
      </c>
      <c r="BX16" s="510"/>
      <c r="BY16" s="285"/>
      <c r="BZ16" s="285"/>
      <c r="CA16" s="285"/>
      <c r="CB16" s="510">
        <f>IFERROR(1+VLOOKUP($BH16,'Lifecycle Material Data'!$A$5:$L$67,8,FALSE),0)</f>
        <v>0</v>
      </c>
      <c r="CC16" s="244">
        <f t="shared" si="14"/>
        <v>0</v>
      </c>
      <c r="CD16" s="505">
        <f t="shared" si="35"/>
        <v>0</v>
      </c>
      <c r="CE16" s="244">
        <f t="shared" si="15"/>
        <v>1</v>
      </c>
      <c r="CF16" s="245"/>
      <c r="CG16" s="510"/>
      <c r="CH16" s="510">
        <v>0</v>
      </c>
      <c r="CI16" s="510">
        <f t="shared" si="16"/>
        <v>0</v>
      </c>
      <c r="CJ16" s="510">
        <f t="shared" si="16"/>
        <v>0</v>
      </c>
      <c r="CK16" s="510">
        <f t="shared" si="17"/>
        <v>0</v>
      </c>
      <c r="CL16" s="510">
        <f t="shared" si="17"/>
        <v>0</v>
      </c>
      <c r="CM16" s="510">
        <f t="shared" si="17"/>
        <v>0</v>
      </c>
      <c r="CN16" s="510">
        <f t="shared" si="17"/>
        <v>0</v>
      </c>
      <c r="CO16" s="510">
        <f t="shared" si="17"/>
        <v>0</v>
      </c>
      <c r="CP16" s="510">
        <f t="shared" si="17"/>
        <v>0</v>
      </c>
      <c r="CQ16" s="510">
        <f t="shared" si="17"/>
        <v>0</v>
      </c>
      <c r="CR16" s="510">
        <f t="shared" si="17"/>
        <v>0</v>
      </c>
      <c r="CS16" s="510">
        <f t="shared" si="17"/>
        <v>0</v>
      </c>
      <c r="CT16" s="510">
        <f t="shared" si="17"/>
        <v>0</v>
      </c>
      <c r="CU16" s="510">
        <f t="shared" si="17"/>
        <v>0</v>
      </c>
      <c r="CV16" s="510">
        <f t="shared" si="17"/>
        <v>0</v>
      </c>
      <c r="CW16" s="510">
        <f t="shared" si="17"/>
        <v>0</v>
      </c>
      <c r="CX16" s="510">
        <f t="shared" si="17"/>
        <v>0</v>
      </c>
      <c r="CY16" s="510">
        <f t="shared" si="17"/>
        <v>0</v>
      </c>
      <c r="CZ16" s="510">
        <f t="shared" si="17"/>
        <v>0</v>
      </c>
      <c r="DA16" s="510">
        <f t="shared" si="18"/>
        <v>0</v>
      </c>
      <c r="DB16" s="510">
        <f t="shared" si="18"/>
        <v>0</v>
      </c>
      <c r="DC16" s="510">
        <f t="shared" si="18"/>
        <v>0</v>
      </c>
      <c r="DD16" s="510">
        <f t="shared" si="18"/>
        <v>0</v>
      </c>
      <c r="DE16" s="510">
        <f t="shared" si="18"/>
        <v>0</v>
      </c>
      <c r="DF16" s="510">
        <f t="shared" si="18"/>
        <v>0</v>
      </c>
      <c r="DG16" s="510">
        <f t="shared" si="18"/>
        <v>0</v>
      </c>
      <c r="DH16" s="510">
        <f t="shared" si="18"/>
        <v>0</v>
      </c>
      <c r="DI16" s="510">
        <f t="shared" si="18"/>
        <v>0</v>
      </c>
      <c r="DJ16" s="510">
        <f t="shared" si="18"/>
        <v>0</v>
      </c>
      <c r="DK16" s="510">
        <f t="shared" si="18"/>
        <v>0</v>
      </c>
      <c r="DL16" s="510">
        <f t="shared" si="18"/>
        <v>0</v>
      </c>
      <c r="DM16" s="510">
        <f t="shared" si="18"/>
        <v>0</v>
      </c>
      <c r="DN16" s="510">
        <f t="shared" si="18"/>
        <v>0</v>
      </c>
      <c r="DO16" s="510">
        <f t="shared" si="18"/>
        <v>0</v>
      </c>
      <c r="DP16" s="510">
        <f t="shared" si="18"/>
        <v>0</v>
      </c>
      <c r="DQ16" s="510">
        <f t="shared" si="19"/>
        <v>0</v>
      </c>
      <c r="DR16" s="510">
        <f t="shared" si="19"/>
        <v>0</v>
      </c>
      <c r="DS16" s="510">
        <f t="shared" si="19"/>
        <v>0</v>
      </c>
      <c r="DT16" s="510">
        <f t="shared" si="19"/>
        <v>0</v>
      </c>
      <c r="DU16" s="510">
        <f t="shared" si="19"/>
        <v>0</v>
      </c>
      <c r="DV16" s="510">
        <f t="shared" si="19"/>
        <v>0</v>
      </c>
      <c r="DW16" s="510">
        <f t="shared" si="19"/>
        <v>0</v>
      </c>
      <c r="DX16" s="510">
        <f t="shared" si="19"/>
        <v>0</v>
      </c>
      <c r="DY16" s="510">
        <f t="shared" si="19"/>
        <v>0</v>
      </c>
      <c r="DZ16" s="510">
        <f t="shared" si="19"/>
        <v>0</v>
      </c>
      <c r="EA16" s="510">
        <f t="shared" si="19"/>
        <v>0</v>
      </c>
      <c r="EB16" s="510">
        <f t="shared" si="19"/>
        <v>0</v>
      </c>
      <c r="EC16" s="510">
        <f t="shared" si="19"/>
        <v>0</v>
      </c>
      <c r="ED16" s="510">
        <f t="shared" si="19"/>
        <v>0</v>
      </c>
      <c r="EE16" s="510">
        <f t="shared" si="19"/>
        <v>0</v>
      </c>
      <c r="EF16" s="510">
        <f t="shared" si="19"/>
        <v>0</v>
      </c>
      <c r="EG16" s="510">
        <f t="shared" si="20"/>
        <v>0</v>
      </c>
      <c r="EH16" s="510">
        <f t="shared" si="20"/>
        <v>0</v>
      </c>
      <c r="EI16" s="510">
        <f t="shared" si="20"/>
        <v>0</v>
      </c>
      <c r="EJ16" s="510">
        <f t="shared" si="20"/>
        <v>0</v>
      </c>
      <c r="EK16" s="510">
        <f t="shared" si="20"/>
        <v>0</v>
      </c>
      <c r="EL16" s="510">
        <f t="shared" si="20"/>
        <v>0</v>
      </c>
      <c r="EM16" s="510">
        <f t="shared" si="20"/>
        <v>0</v>
      </c>
      <c r="EN16" s="510">
        <f t="shared" si="20"/>
        <v>0</v>
      </c>
      <c r="EO16" s="510">
        <f t="shared" si="20"/>
        <v>0</v>
      </c>
      <c r="EP16" s="510">
        <f t="shared" si="20"/>
        <v>0</v>
      </c>
      <c r="EQ16" s="510">
        <f t="shared" si="20"/>
        <v>0</v>
      </c>
      <c r="ER16" s="510">
        <f t="shared" si="20"/>
        <v>0</v>
      </c>
      <c r="ES16" s="510">
        <f t="shared" si="20"/>
        <v>0</v>
      </c>
      <c r="ET16" s="510">
        <f t="shared" si="20"/>
        <v>0</v>
      </c>
      <c r="EU16" s="510">
        <f t="shared" si="20"/>
        <v>0</v>
      </c>
      <c r="EV16" s="510">
        <f t="shared" si="20"/>
        <v>0</v>
      </c>
      <c r="EW16" s="510">
        <f t="shared" si="21"/>
        <v>0</v>
      </c>
      <c r="EX16" s="510">
        <f t="shared" si="21"/>
        <v>0</v>
      </c>
      <c r="EY16" s="510">
        <f t="shared" si="21"/>
        <v>0</v>
      </c>
      <c r="EZ16" s="510">
        <f t="shared" si="21"/>
        <v>0</v>
      </c>
      <c r="FA16" s="510">
        <f t="shared" si="21"/>
        <v>0</v>
      </c>
      <c r="FB16" s="510">
        <f t="shared" si="21"/>
        <v>0</v>
      </c>
      <c r="FC16" s="510">
        <f t="shared" si="21"/>
        <v>0</v>
      </c>
      <c r="FD16" s="510">
        <f t="shared" si="21"/>
        <v>0</v>
      </c>
      <c r="FE16" s="510">
        <f t="shared" si="21"/>
        <v>0</v>
      </c>
      <c r="FF16" s="510">
        <f t="shared" si="21"/>
        <v>0</v>
      </c>
      <c r="FG16" s="510">
        <f t="shared" si="21"/>
        <v>0</v>
      </c>
      <c r="FH16" s="510">
        <f t="shared" si="21"/>
        <v>0</v>
      </c>
      <c r="FI16" s="510">
        <f t="shared" si="21"/>
        <v>0</v>
      </c>
      <c r="FJ16" s="510">
        <f t="shared" si="21"/>
        <v>0</v>
      </c>
      <c r="FK16" s="510">
        <f t="shared" si="21"/>
        <v>0</v>
      </c>
      <c r="FL16" s="510">
        <f t="shared" si="21"/>
        <v>0</v>
      </c>
      <c r="FM16" s="510">
        <f t="shared" si="22"/>
        <v>0</v>
      </c>
      <c r="FN16" s="510">
        <f t="shared" si="22"/>
        <v>0</v>
      </c>
      <c r="FO16" s="510">
        <f t="shared" si="22"/>
        <v>0</v>
      </c>
      <c r="FP16" s="510">
        <f t="shared" si="22"/>
        <v>0</v>
      </c>
      <c r="FQ16" s="510">
        <f t="shared" si="22"/>
        <v>0</v>
      </c>
      <c r="FR16" s="510">
        <f t="shared" si="22"/>
        <v>0</v>
      </c>
      <c r="FS16" s="510">
        <f t="shared" si="22"/>
        <v>0</v>
      </c>
      <c r="FT16" s="510">
        <f t="shared" si="22"/>
        <v>0</v>
      </c>
      <c r="FU16" s="510">
        <f t="shared" si="22"/>
        <v>0</v>
      </c>
      <c r="FV16" s="510">
        <f t="shared" si="22"/>
        <v>0</v>
      </c>
      <c r="FW16" s="510">
        <f t="shared" si="22"/>
        <v>0</v>
      </c>
      <c r="FX16" s="510">
        <f t="shared" si="22"/>
        <v>0</v>
      </c>
      <c r="FY16" s="510">
        <f t="shared" si="22"/>
        <v>0</v>
      </c>
      <c r="FZ16" s="510">
        <f t="shared" si="22"/>
        <v>0</v>
      </c>
      <c r="GA16" s="510">
        <f t="shared" si="22"/>
        <v>0</v>
      </c>
      <c r="GB16" s="510">
        <f t="shared" si="22"/>
        <v>0</v>
      </c>
      <c r="GC16" s="510">
        <f t="shared" si="23"/>
        <v>0</v>
      </c>
      <c r="GD16" s="510">
        <f t="shared" si="23"/>
        <v>0</v>
      </c>
      <c r="GE16" s="510">
        <f t="shared" si="23"/>
        <v>0</v>
      </c>
      <c r="GF16" s="510">
        <f t="shared" si="23"/>
        <v>0</v>
      </c>
      <c r="GG16" s="510">
        <f t="shared" si="23"/>
        <v>0</v>
      </c>
      <c r="GH16" s="510">
        <f t="shared" si="23"/>
        <v>0</v>
      </c>
      <c r="GI16" s="510">
        <f t="shared" si="23"/>
        <v>0</v>
      </c>
      <c r="GJ16" s="510">
        <f t="shared" si="23"/>
        <v>0</v>
      </c>
      <c r="GK16" s="510">
        <f t="shared" si="23"/>
        <v>0</v>
      </c>
      <c r="GL16" s="510">
        <f t="shared" si="23"/>
        <v>0</v>
      </c>
      <c r="GM16" s="510">
        <f t="shared" si="23"/>
        <v>0</v>
      </c>
      <c r="GN16" s="510">
        <f t="shared" si="23"/>
        <v>0</v>
      </c>
      <c r="GO16" s="510">
        <f t="shared" si="23"/>
        <v>0</v>
      </c>
      <c r="GP16" s="510">
        <f t="shared" si="23"/>
        <v>0</v>
      </c>
      <c r="GQ16" s="510">
        <f t="shared" si="23"/>
        <v>0</v>
      </c>
      <c r="GR16" s="510">
        <f t="shared" si="23"/>
        <v>0</v>
      </c>
      <c r="GS16" s="510">
        <f t="shared" si="24"/>
        <v>0</v>
      </c>
      <c r="GT16" s="510">
        <f t="shared" si="24"/>
        <v>0</v>
      </c>
      <c r="GU16" s="510">
        <f t="shared" si="24"/>
        <v>0</v>
      </c>
      <c r="GV16" s="510">
        <f t="shared" si="24"/>
        <v>0</v>
      </c>
      <c r="GW16" s="510">
        <f t="shared" si="24"/>
        <v>0</v>
      </c>
      <c r="GX16" s="510">
        <f t="shared" si="24"/>
        <v>0</v>
      </c>
      <c r="GY16" s="510">
        <f t="shared" si="24"/>
        <v>0</v>
      </c>
      <c r="GZ16" s="510">
        <f t="shared" si="24"/>
        <v>0</v>
      </c>
      <c r="HA16" s="510">
        <f t="shared" si="24"/>
        <v>0</v>
      </c>
      <c r="HB16" s="244"/>
      <c r="HC16" s="244"/>
      <c r="HD16" s="126"/>
      <c r="HE16" s="126"/>
    </row>
    <row r="17" spans="2:213" ht="20.100000000000001" customHeight="1">
      <c r="B17" s="479"/>
      <c r="C17" s="122"/>
      <c r="D17" s="123"/>
      <c r="E17" s="124"/>
      <c r="F17" s="123"/>
      <c r="G17" s="465">
        <f t="shared" si="9"/>
        <v>60</v>
      </c>
      <c r="H17" s="466" t="s">
        <v>64</v>
      </c>
      <c r="I17" s="464">
        <v>1</v>
      </c>
      <c r="J17" s="123"/>
      <c r="K17" s="97"/>
      <c r="L17" s="480"/>
      <c r="M17" s="188">
        <f t="shared" si="25"/>
        <v>0</v>
      </c>
      <c r="N17" s="189" t="str">
        <f t="shared" si="26"/>
        <v/>
      </c>
      <c r="O17" s="190" t="str">
        <f t="shared" si="27"/>
        <v/>
      </c>
      <c r="P17" s="190" t="str">
        <f t="shared" si="28"/>
        <v/>
      </c>
      <c r="Q17" s="191">
        <f t="shared" si="29"/>
        <v>0</v>
      </c>
      <c r="R17" s="191" t="str">
        <f t="shared" si="30"/>
        <v/>
      </c>
      <c r="S17" s="188" t="str">
        <f t="shared" si="31"/>
        <v/>
      </c>
      <c r="T17" s="192">
        <f t="shared" si="32"/>
        <v>0</v>
      </c>
      <c r="U17" s="366" t="s">
        <v>478</v>
      </c>
      <c r="V17" s="244"/>
      <c r="W17" s="259"/>
      <c r="X17" s="510"/>
      <c r="Y17" s="259" t="str">
        <f>'MATERIAL DATA'!Q16</f>
        <v>2.5 Structural ext. walls</v>
      </c>
      <c r="Z17" s="517">
        <f>SUMIF($E$6:$E$29,Y17,$N$6:$N$29)+SUMIF($E$6:$E$29,Y17,$O$6:$O$29)+SUMIF($E$6:$E$29,Y17,P$6:$P$29)</f>
        <v>0</v>
      </c>
      <c r="AA17" s="510"/>
      <c r="AB17" s="510"/>
      <c r="AC17" s="510"/>
      <c r="AD17" s="510"/>
      <c r="AE17" s="510"/>
      <c r="AF17" s="510"/>
      <c r="AG17" s="510"/>
      <c r="AH17" s="510"/>
      <c r="AI17" s="510"/>
      <c r="AJ17" s="510" t="s">
        <v>351</v>
      </c>
      <c r="AK17" s="527">
        <f>$O$32</f>
        <v>0</v>
      </c>
      <c r="AL17" s="510"/>
      <c r="AM17" s="510"/>
      <c r="AN17" s="510"/>
      <c r="AO17" s="525"/>
      <c r="AP17" s="525"/>
      <c r="AQ17" s="525"/>
      <c r="AR17" s="525"/>
      <c r="AS17" s="525"/>
      <c r="AT17" s="525"/>
      <c r="AU17" s="525"/>
      <c r="AV17" s="525"/>
      <c r="AW17" s="525"/>
      <c r="AX17" s="525"/>
      <c r="AY17" s="525"/>
      <c r="AZ17" s="525"/>
      <c r="BA17" s="525"/>
      <c r="BB17" s="525"/>
      <c r="BC17" s="525"/>
      <c r="BD17" s="525"/>
      <c r="BE17" s="525"/>
      <c r="BF17" s="525"/>
      <c r="BG17" s="285" t="str">
        <f t="shared" si="10"/>
        <v>ER</v>
      </c>
      <c r="BH17" s="285" t="str">
        <f t="shared" si="11"/>
        <v xml:space="preserve"> -  - </v>
      </c>
      <c r="BI17" s="285" t="str">
        <f t="shared" si="12"/>
        <v>No_Reinforcement</v>
      </c>
      <c r="BJ17" s="246" t="e">
        <f>VLOOKUP(BH17,'Lifecycle Material Data'!$A$5:$G$67,4,FALSE)</f>
        <v>#N/A</v>
      </c>
      <c r="BK17" s="246">
        <f>IFERROR(VLOOKUP(L17,'Custom Data'!$N$16:$P$36,3,FALSE),0)</f>
        <v>0</v>
      </c>
      <c r="BL17" s="246">
        <f t="shared" si="13"/>
        <v>0</v>
      </c>
      <c r="BM17" s="526" t="str">
        <f t="shared" si="33"/>
        <v>ER</v>
      </c>
      <c r="BN17" s="510" t="str">
        <f>IFERROR(VLOOKUP($BH17,'Lifecycle Material Data'!$A$5:$L$67,9,FALSE)*($BM17/1000)+VLOOKUP('Project Info'!$C$15,'Lifecycle Material Data'!$A$5:$L$67,9,FALSE)*($BL17/1000),"")</f>
        <v/>
      </c>
      <c r="BO17" s="510" t="str">
        <f>IFERROR(VLOOKUP($BH17,'Lifecycle Material Data'!$A$5:$L$67,10,FALSE)*($BM17/1000)+VLOOKUP('Project Info'!$C$15,'Lifecycle Material Data'!$A$5:$L$67,10,FALSE)*($BL17/1000),"")</f>
        <v/>
      </c>
      <c r="BP17" s="510" t="str">
        <f t="shared" si="34"/>
        <v/>
      </c>
      <c r="BQ17" s="510" t="str">
        <f>IF($J17='MATERIAL DATA'!$O$5,$K17, IF($J17='MATERIAL DATA'!$O$6,$K17/(1000*'Scheme 4'!$BJ17),""))</f>
        <v/>
      </c>
      <c r="BR17" s="510" t="str">
        <f>IFERROR(((VLOOKUP($BH17,'Lifecycle Material Data'!$A$5:$L$67,6,FALSE))*$BM17/1000+VLOOKUP('Project Info'!$C$15,'Lifecycle Material Data'!$A$5:$L$67,6,FALSE)*$BL17/1000),"")</f>
        <v/>
      </c>
      <c r="BS17" s="510" t="str">
        <f>IFERROR((VLOOKUP($BH17,'Lifecycle Material Data'!$A$5:$L$67,7,FALSE)*$BM17/1000++VLOOKUP('Project Info'!$C$15,'Lifecycle Material Data'!$A$5:$L$67,7,FALSE)*$BL17/1000),"")</f>
        <v/>
      </c>
      <c r="BT17" s="510" t="str">
        <f>IFERROR(VLOOKUP($BH17,'Lifecycle Material Data'!$A$5:$L$67,8,FALSE)*SUM(BR17,BS17,BU17,BV17),"")</f>
        <v/>
      </c>
      <c r="BU17" s="285" t="str">
        <f>IFERROR((VLOOKUP($BH17,'Lifecycle Material Data'!$A$5:$L$67,11,FALSE)*$BM17/1000++VLOOKUP('Project Info'!$C$15,'Lifecycle Material Data'!$A$5:$L$67,11,FALSE)*$BL17/1000),"")</f>
        <v/>
      </c>
      <c r="BV17" s="510">
        <f>IFERROR(IF(OR($B17="Timber",$C17="Timber_EPD"),VLOOKUP($BH17,'LIFECYCLE MATERIAL DATA Master'!$A$10:$N$68,5,FALSE)*$BM17,0),"")/1000</f>
        <v>0</v>
      </c>
      <c r="BW17" s="510" t="str">
        <f>IFERROR((VLOOKUP($BH17,'Lifecycle Material Data'!$A$5:$M$67,12,FALSE)*$BM17/1000++VLOOKUP('Project Info'!$C$15,'Lifecycle Material Data'!$A$5:$L$67,12,FALSE)*$BL17/1000),"")</f>
        <v/>
      </c>
      <c r="BX17" s="510"/>
      <c r="BY17" s="285"/>
      <c r="BZ17" s="285"/>
      <c r="CA17" s="285"/>
      <c r="CB17" s="510">
        <f>IFERROR(1+VLOOKUP($BH17,'Lifecycle Material Data'!$A$5:$L$67,8,FALSE),0)</f>
        <v>0</v>
      </c>
      <c r="CC17" s="244">
        <f t="shared" si="14"/>
        <v>0</v>
      </c>
      <c r="CD17" s="505">
        <f t="shared" si="35"/>
        <v>0</v>
      </c>
      <c r="CE17" s="244">
        <f t="shared" si="15"/>
        <v>1</v>
      </c>
      <c r="CF17" s="245"/>
      <c r="CG17" s="510"/>
      <c r="CH17" s="510">
        <v>0</v>
      </c>
      <c r="CI17" s="510">
        <f t="shared" si="16"/>
        <v>0</v>
      </c>
      <c r="CJ17" s="510">
        <f t="shared" si="16"/>
        <v>0</v>
      </c>
      <c r="CK17" s="510">
        <f t="shared" si="17"/>
        <v>0</v>
      </c>
      <c r="CL17" s="510">
        <f t="shared" si="17"/>
        <v>0</v>
      </c>
      <c r="CM17" s="510">
        <f t="shared" si="17"/>
        <v>0</v>
      </c>
      <c r="CN17" s="510">
        <f t="shared" si="17"/>
        <v>0</v>
      </c>
      <c r="CO17" s="510">
        <f t="shared" si="17"/>
        <v>0</v>
      </c>
      <c r="CP17" s="510">
        <f t="shared" si="17"/>
        <v>0</v>
      </c>
      <c r="CQ17" s="510">
        <f t="shared" si="17"/>
        <v>0</v>
      </c>
      <c r="CR17" s="510">
        <f t="shared" si="17"/>
        <v>0</v>
      </c>
      <c r="CS17" s="510">
        <f t="shared" si="17"/>
        <v>0</v>
      </c>
      <c r="CT17" s="510">
        <f t="shared" si="17"/>
        <v>0</v>
      </c>
      <c r="CU17" s="510">
        <f t="shared" si="17"/>
        <v>0</v>
      </c>
      <c r="CV17" s="510">
        <f t="shared" si="17"/>
        <v>0</v>
      </c>
      <c r="CW17" s="510">
        <f t="shared" si="17"/>
        <v>0</v>
      </c>
      <c r="CX17" s="510">
        <f t="shared" si="17"/>
        <v>0</v>
      </c>
      <c r="CY17" s="510">
        <f t="shared" si="17"/>
        <v>0</v>
      </c>
      <c r="CZ17" s="510">
        <f t="shared" si="17"/>
        <v>0</v>
      </c>
      <c r="DA17" s="510">
        <f t="shared" si="18"/>
        <v>0</v>
      </c>
      <c r="DB17" s="510">
        <f t="shared" si="18"/>
        <v>0</v>
      </c>
      <c r="DC17" s="510">
        <f t="shared" si="18"/>
        <v>0</v>
      </c>
      <c r="DD17" s="510">
        <f t="shared" si="18"/>
        <v>0</v>
      </c>
      <c r="DE17" s="510">
        <f t="shared" si="18"/>
        <v>0</v>
      </c>
      <c r="DF17" s="510">
        <f t="shared" si="18"/>
        <v>0</v>
      </c>
      <c r="DG17" s="510">
        <f t="shared" si="18"/>
        <v>0</v>
      </c>
      <c r="DH17" s="510">
        <f t="shared" si="18"/>
        <v>0</v>
      </c>
      <c r="DI17" s="510">
        <f t="shared" si="18"/>
        <v>0</v>
      </c>
      <c r="DJ17" s="510">
        <f t="shared" si="18"/>
        <v>0</v>
      </c>
      <c r="DK17" s="510">
        <f t="shared" si="18"/>
        <v>0</v>
      </c>
      <c r="DL17" s="510">
        <f t="shared" si="18"/>
        <v>0</v>
      </c>
      <c r="DM17" s="510">
        <f t="shared" si="18"/>
        <v>0</v>
      </c>
      <c r="DN17" s="510">
        <f t="shared" si="18"/>
        <v>0</v>
      </c>
      <c r="DO17" s="510">
        <f t="shared" si="18"/>
        <v>0</v>
      </c>
      <c r="DP17" s="510">
        <f t="shared" si="18"/>
        <v>0</v>
      </c>
      <c r="DQ17" s="510">
        <f t="shared" si="19"/>
        <v>0</v>
      </c>
      <c r="DR17" s="510">
        <f t="shared" si="19"/>
        <v>0</v>
      </c>
      <c r="DS17" s="510">
        <f t="shared" si="19"/>
        <v>0</v>
      </c>
      <c r="DT17" s="510">
        <f t="shared" si="19"/>
        <v>0</v>
      </c>
      <c r="DU17" s="510">
        <f t="shared" si="19"/>
        <v>0</v>
      </c>
      <c r="DV17" s="510">
        <f t="shared" si="19"/>
        <v>0</v>
      </c>
      <c r="DW17" s="510">
        <f t="shared" si="19"/>
        <v>0</v>
      </c>
      <c r="DX17" s="510">
        <f t="shared" si="19"/>
        <v>0</v>
      </c>
      <c r="DY17" s="510">
        <f t="shared" si="19"/>
        <v>0</v>
      </c>
      <c r="DZ17" s="510">
        <f t="shared" si="19"/>
        <v>0</v>
      </c>
      <c r="EA17" s="510">
        <f t="shared" si="19"/>
        <v>0</v>
      </c>
      <c r="EB17" s="510">
        <f t="shared" si="19"/>
        <v>0</v>
      </c>
      <c r="EC17" s="510">
        <f t="shared" si="19"/>
        <v>0</v>
      </c>
      <c r="ED17" s="510">
        <f t="shared" si="19"/>
        <v>0</v>
      </c>
      <c r="EE17" s="510">
        <f t="shared" si="19"/>
        <v>0</v>
      </c>
      <c r="EF17" s="510">
        <f t="shared" si="19"/>
        <v>0</v>
      </c>
      <c r="EG17" s="510">
        <f t="shared" si="20"/>
        <v>0</v>
      </c>
      <c r="EH17" s="510">
        <f t="shared" si="20"/>
        <v>0</v>
      </c>
      <c r="EI17" s="510">
        <f t="shared" si="20"/>
        <v>0</v>
      </c>
      <c r="EJ17" s="510">
        <f t="shared" si="20"/>
        <v>0</v>
      </c>
      <c r="EK17" s="510">
        <f t="shared" si="20"/>
        <v>0</v>
      </c>
      <c r="EL17" s="510">
        <f t="shared" si="20"/>
        <v>0</v>
      </c>
      <c r="EM17" s="510">
        <f t="shared" si="20"/>
        <v>0</v>
      </c>
      <c r="EN17" s="510">
        <f t="shared" si="20"/>
        <v>0</v>
      </c>
      <c r="EO17" s="510">
        <f t="shared" si="20"/>
        <v>0</v>
      </c>
      <c r="EP17" s="510">
        <f t="shared" si="20"/>
        <v>0</v>
      </c>
      <c r="EQ17" s="510">
        <f t="shared" si="20"/>
        <v>0</v>
      </c>
      <c r="ER17" s="510">
        <f t="shared" si="20"/>
        <v>0</v>
      </c>
      <c r="ES17" s="510">
        <f t="shared" si="20"/>
        <v>0</v>
      </c>
      <c r="ET17" s="510">
        <f t="shared" si="20"/>
        <v>0</v>
      </c>
      <c r="EU17" s="510">
        <f t="shared" si="20"/>
        <v>0</v>
      </c>
      <c r="EV17" s="510">
        <f t="shared" si="20"/>
        <v>0</v>
      </c>
      <c r="EW17" s="510">
        <f t="shared" si="21"/>
        <v>0</v>
      </c>
      <c r="EX17" s="510">
        <f t="shared" si="21"/>
        <v>0</v>
      </c>
      <c r="EY17" s="510">
        <f t="shared" si="21"/>
        <v>0</v>
      </c>
      <c r="EZ17" s="510">
        <f t="shared" si="21"/>
        <v>0</v>
      </c>
      <c r="FA17" s="510">
        <f t="shared" si="21"/>
        <v>0</v>
      </c>
      <c r="FB17" s="510">
        <f t="shared" si="21"/>
        <v>0</v>
      </c>
      <c r="FC17" s="510">
        <f t="shared" si="21"/>
        <v>0</v>
      </c>
      <c r="FD17" s="510">
        <f t="shared" si="21"/>
        <v>0</v>
      </c>
      <c r="FE17" s="510">
        <f t="shared" si="21"/>
        <v>0</v>
      </c>
      <c r="FF17" s="510">
        <f t="shared" si="21"/>
        <v>0</v>
      </c>
      <c r="FG17" s="510">
        <f t="shared" si="21"/>
        <v>0</v>
      </c>
      <c r="FH17" s="510">
        <f t="shared" si="21"/>
        <v>0</v>
      </c>
      <c r="FI17" s="510">
        <f t="shared" si="21"/>
        <v>0</v>
      </c>
      <c r="FJ17" s="510">
        <f t="shared" si="21"/>
        <v>0</v>
      </c>
      <c r="FK17" s="510">
        <f t="shared" si="21"/>
        <v>0</v>
      </c>
      <c r="FL17" s="510">
        <f t="shared" si="21"/>
        <v>0</v>
      </c>
      <c r="FM17" s="510">
        <f t="shared" si="22"/>
        <v>0</v>
      </c>
      <c r="FN17" s="510">
        <f t="shared" si="22"/>
        <v>0</v>
      </c>
      <c r="FO17" s="510">
        <f t="shared" si="22"/>
        <v>0</v>
      </c>
      <c r="FP17" s="510">
        <f t="shared" si="22"/>
        <v>0</v>
      </c>
      <c r="FQ17" s="510">
        <f t="shared" si="22"/>
        <v>0</v>
      </c>
      <c r="FR17" s="510">
        <f t="shared" si="22"/>
        <v>0</v>
      </c>
      <c r="FS17" s="510">
        <f t="shared" si="22"/>
        <v>0</v>
      </c>
      <c r="FT17" s="510">
        <f t="shared" si="22"/>
        <v>0</v>
      </c>
      <c r="FU17" s="510">
        <f t="shared" si="22"/>
        <v>0</v>
      </c>
      <c r="FV17" s="510">
        <f t="shared" si="22"/>
        <v>0</v>
      </c>
      <c r="FW17" s="510">
        <f t="shared" si="22"/>
        <v>0</v>
      </c>
      <c r="FX17" s="510">
        <f t="shared" si="22"/>
        <v>0</v>
      </c>
      <c r="FY17" s="510">
        <f t="shared" si="22"/>
        <v>0</v>
      </c>
      <c r="FZ17" s="510">
        <f t="shared" si="22"/>
        <v>0</v>
      </c>
      <c r="GA17" s="510">
        <f t="shared" si="22"/>
        <v>0</v>
      </c>
      <c r="GB17" s="510">
        <f t="shared" si="22"/>
        <v>0</v>
      </c>
      <c r="GC17" s="510">
        <f t="shared" si="23"/>
        <v>0</v>
      </c>
      <c r="GD17" s="510">
        <f t="shared" si="23"/>
        <v>0</v>
      </c>
      <c r="GE17" s="510">
        <f t="shared" si="23"/>
        <v>0</v>
      </c>
      <c r="GF17" s="510">
        <f t="shared" si="23"/>
        <v>0</v>
      </c>
      <c r="GG17" s="510">
        <f t="shared" si="23"/>
        <v>0</v>
      </c>
      <c r="GH17" s="510">
        <f t="shared" si="23"/>
        <v>0</v>
      </c>
      <c r="GI17" s="510">
        <f t="shared" si="23"/>
        <v>0</v>
      </c>
      <c r="GJ17" s="510">
        <f t="shared" si="23"/>
        <v>0</v>
      </c>
      <c r="GK17" s="510">
        <f t="shared" si="23"/>
        <v>0</v>
      </c>
      <c r="GL17" s="510">
        <f t="shared" si="23"/>
        <v>0</v>
      </c>
      <c r="GM17" s="510">
        <f t="shared" si="23"/>
        <v>0</v>
      </c>
      <c r="GN17" s="510">
        <f t="shared" si="23"/>
        <v>0</v>
      </c>
      <c r="GO17" s="510">
        <f t="shared" si="23"/>
        <v>0</v>
      </c>
      <c r="GP17" s="510">
        <f t="shared" si="23"/>
        <v>0</v>
      </c>
      <c r="GQ17" s="510">
        <f t="shared" si="23"/>
        <v>0</v>
      </c>
      <c r="GR17" s="510">
        <f t="shared" si="23"/>
        <v>0</v>
      </c>
      <c r="GS17" s="510">
        <f t="shared" si="24"/>
        <v>0</v>
      </c>
      <c r="GT17" s="510">
        <f t="shared" si="24"/>
        <v>0</v>
      </c>
      <c r="GU17" s="510">
        <f t="shared" si="24"/>
        <v>0</v>
      </c>
      <c r="GV17" s="510">
        <f t="shared" si="24"/>
        <v>0</v>
      </c>
      <c r="GW17" s="510">
        <f t="shared" si="24"/>
        <v>0</v>
      </c>
      <c r="GX17" s="510">
        <f t="shared" si="24"/>
        <v>0</v>
      </c>
      <c r="GY17" s="510">
        <f t="shared" si="24"/>
        <v>0</v>
      </c>
      <c r="GZ17" s="510">
        <f t="shared" si="24"/>
        <v>0</v>
      </c>
      <c r="HA17" s="510">
        <f t="shared" si="24"/>
        <v>0</v>
      </c>
      <c r="HB17" s="244"/>
      <c r="HC17" s="244"/>
      <c r="HD17" s="126"/>
      <c r="HE17" s="126"/>
    </row>
    <row r="18" spans="2:213" ht="20.100000000000001" customHeight="1">
      <c r="B18" s="479"/>
      <c r="C18" s="122"/>
      <c r="D18" s="123"/>
      <c r="E18" s="124"/>
      <c r="F18" s="123"/>
      <c r="G18" s="465">
        <f t="shared" si="9"/>
        <v>60</v>
      </c>
      <c r="H18" s="466" t="s">
        <v>64</v>
      </c>
      <c r="I18" s="464">
        <v>1</v>
      </c>
      <c r="J18" s="123"/>
      <c r="K18" s="97"/>
      <c r="L18" s="480"/>
      <c r="M18" s="188">
        <f t="shared" si="25"/>
        <v>0</v>
      </c>
      <c r="N18" s="189" t="str">
        <f t="shared" si="26"/>
        <v/>
      </c>
      <c r="O18" s="190" t="str">
        <f t="shared" si="27"/>
        <v/>
      </c>
      <c r="P18" s="190" t="str">
        <f t="shared" si="28"/>
        <v/>
      </c>
      <c r="Q18" s="191">
        <f t="shared" si="29"/>
        <v>0</v>
      </c>
      <c r="R18" s="191" t="str">
        <f t="shared" si="30"/>
        <v/>
      </c>
      <c r="S18" s="188" t="str">
        <f t="shared" si="31"/>
        <v/>
      </c>
      <c r="T18" s="192">
        <f t="shared" si="32"/>
        <v>0</v>
      </c>
      <c r="U18" s="366" t="s">
        <v>478</v>
      </c>
      <c r="V18" s="244"/>
      <c r="W18" s="259"/>
      <c r="X18" s="510"/>
      <c r="Y18" s="259" t="str">
        <f>'MATERIAL DATA'!Q17</f>
        <v>2.7 Structural int. walls</v>
      </c>
      <c r="Z18" s="517">
        <f>SUMIF($E$6:$E$29,Y18,$N$6:$N$29)+SUMIF($E$6:$E$29,Y18,$O$6:$O$29)+SUMIF($E$6:$E$29,Y18,P$6:$P$29)</f>
        <v>0</v>
      </c>
      <c r="AA18" s="510"/>
      <c r="AB18" s="510"/>
      <c r="AC18" s="510"/>
      <c r="AD18" s="510"/>
      <c r="AE18" s="510"/>
      <c r="AF18" s="510"/>
      <c r="AG18" s="510"/>
      <c r="AH18" s="510"/>
      <c r="AI18" s="510"/>
      <c r="AJ18" s="510" t="s">
        <v>352</v>
      </c>
      <c r="AK18" s="527">
        <f>$N$32</f>
        <v>0</v>
      </c>
      <c r="AL18" s="510"/>
      <c r="AM18" s="510"/>
      <c r="AN18" s="510"/>
      <c r="AO18" s="510"/>
      <c r="AP18" s="510"/>
      <c r="AQ18" s="510"/>
      <c r="AR18" s="510"/>
      <c r="AS18" s="510"/>
      <c r="AT18" s="510"/>
      <c r="AU18" s="510"/>
      <c r="AV18" s="510"/>
      <c r="AW18" s="510"/>
      <c r="AX18" s="510"/>
      <c r="AY18" s="510"/>
      <c r="AZ18" s="510"/>
      <c r="BA18" s="510"/>
      <c r="BB18" s="510"/>
      <c r="BC18" s="510"/>
      <c r="BD18" s="510"/>
      <c r="BE18" s="510"/>
      <c r="BF18" s="510"/>
      <c r="BG18" s="285" t="str">
        <f t="shared" si="10"/>
        <v>ER</v>
      </c>
      <c r="BH18" s="285" t="str">
        <f t="shared" si="11"/>
        <v xml:space="preserve"> -  - </v>
      </c>
      <c r="BI18" s="285" t="str">
        <f t="shared" si="12"/>
        <v>No_Reinforcement</v>
      </c>
      <c r="BJ18" s="246" t="e">
        <f>VLOOKUP(BH18,'Lifecycle Material Data'!$A$5:$G$67,4,FALSE)</f>
        <v>#N/A</v>
      </c>
      <c r="BK18" s="246">
        <f>IFERROR(VLOOKUP(L18,'Custom Data'!$N$16:$P$36,3,FALSE),0)</f>
        <v>0</v>
      </c>
      <c r="BL18" s="246">
        <f t="shared" si="13"/>
        <v>0</v>
      </c>
      <c r="BM18" s="526" t="str">
        <f t="shared" si="33"/>
        <v>ER</v>
      </c>
      <c r="BN18" s="510" t="str">
        <f>IFERROR(VLOOKUP($BH18,'Lifecycle Material Data'!$A$5:$L$67,9,FALSE)*($BM18/1000)+VLOOKUP('Project Info'!$C$15,'Lifecycle Material Data'!$A$5:$L$67,9,FALSE)*($BL18/1000),"")</f>
        <v/>
      </c>
      <c r="BO18" s="510" t="str">
        <f>IFERROR(VLOOKUP($BH18,'Lifecycle Material Data'!$A$5:$L$67,10,FALSE)*($BM18/1000)+VLOOKUP('Project Info'!$C$15,'Lifecycle Material Data'!$A$5:$L$67,10,FALSE)*($BL18/1000),"")</f>
        <v/>
      </c>
      <c r="BP18" s="510" t="str">
        <f t="shared" si="34"/>
        <v/>
      </c>
      <c r="BQ18" s="510" t="str">
        <f>IF($J18='MATERIAL DATA'!$O$5,$K18, IF($J18='MATERIAL DATA'!$O$6,$K18/(1000*'Scheme 4'!$BJ18),""))</f>
        <v/>
      </c>
      <c r="BR18" s="510" t="str">
        <f>IFERROR(((VLOOKUP($BH18,'Lifecycle Material Data'!$A$5:$L$67,6,FALSE))*$BM18/1000+VLOOKUP('Project Info'!$C$15,'Lifecycle Material Data'!$A$5:$L$67,6,FALSE)*$BL18/1000),"")</f>
        <v/>
      </c>
      <c r="BS18" s="510" t="str">
        <f>IFERROR((VLOOKUP($BH18,'Lifecycle Material Data'!$A$5:$L$67,7,FALSE)*$BM18/1000++VLOOKUP('Project Info'!$C$15,'Lifecycle Material Data'!$A$5:$L$67,7,FALSE)*$BL18/1000),"")</f>
        <v/>
      </c>
      <c r="BT18" s="510" t="str">
        <f>IFERROR(VLOOKUP($BH18,'Lifecycle Material Data'!$A$5:$L$67,8,FALSE)*SUM(BR18,BS18,BU18,BV18),"")</f>
        <v/>
      </c>
      <c r="BU18" s="285" t="str">
        <f>IFERROR((VLOOKUP($BH18,'Lifecycle Material Data'!$A$5:$L$67,11,FALSE)*$BM18/1000++VLOOKUP('Project Info'!$C$15,'Lifecycle Material Data'!$A$5:$L$67,11,FALSE)*$BL18/1000),"")</f>
        <v/>
      </c>
      <c r="BV18" s="510">
        <f>IFERROR(IF(OR($B18="Timber",$C18="Timber_EPD"),VLOOKUP($BH18,'LIFECYCLE MATERIAL DATA Master'!$A$10:$N$68,5,FALSE)*$BM18,0),"")/1000</f>
        <v>0</v>
      </c>
      <c r="BW18" s="510" t="str">
        <f>IFERROR((VLOOKUP($BH18,'Lifecycle Material Data'!$A$5:$M$67,12,FALSE)*$BM18/1000++VLOOKUP('Project Info'!$C$15,'Lifecycle Material Data'!$A$5:$L$67,12,FALSE)*$BL18/1000),"")</f>
        <v/>
      </c>
      <c r="BX18" s="510"/>
      <c r="BY18" s="285"/>
      <c r="BZ18" s="285"/>
      <c r="CA18" s="285"/>
      <c r="CB18" s="510">
        <f>IFERROR(1+VLOOKUP($BH18,'Lifecycle Material Data'!$A$5:$L$67,8,FALSE),0)</f>
        <v>0</v>
      </c>
      <c r="CC18" s="244">
        <f t="shared" si="14"/>
        <v>0</v>
      </c>
      <c r="CD18" s="505">
        <f t="shared" si="35"/>
        <v>0</v>
      </c>
      <c r="CE18" s="244">
        <f t="shared" si="15"/>
        <v>1</v>
      </c>
      <c r="CF18" s="245"/>
      <c r="CG18" s="510"/>
      <c r="CH18" s="510">
        <v>0</v>
      </c>
      <c r="CI18" s="510">
        <f t="shared" si="16"/>
        <v>0</v>
      </c>
      <c r="CJ18" s="510">
        <f t="shared" si="16"/>
        <v>0</v>
      </c>
      <c r="CK18" s="510">
        <f t="shared" si="17"/>
        <v>0</v>
      </c>
      <c r="CL18" s="510">
        <f t="shared" si="17"/>
        <v>0</v>
      </c>
      <c r="CM18" s="510">
        <f t="shared" si="17"/>
        <v>0</v>
      </c>
      <c r="CN18" s="510">
        <f t="shared" si="17"/>
        <v>0</v>
      </c>
      <c r="CO18" s="510">
        <f t="shared" si="17"/>
        <v>0</v>
      </c>
      <c r="CP18" s="510">
        <f t="shared" si="17"/>
        <v>0</v>
      </c>
      <c r="CQ18" s="510">
        <f t="shared" si="17"/>
        <v>0</v>
      </c>
      <c r="CR18" s="510">
        <f t="shared" si="17"/>
        <v>0</v>
      </c>
      <c r="CS18" s="510">
        <f t="shared" si="17"/>
        <v>0</v>
      </c>
      <c r="CT18" s="510">
        <f t="shared" si="17"/>
        <v>0</v>
      </c>
      <c r="CU18" s="510">
        <f t="shared" si="17"/>
        <v>0</v>
      </c>
      <c r="CV18" s="510">
        <f t="shared" si="17"/>
        <v>0</v>
      </c>
      <c r="CW18" s="510">
        <f t="shared" si="17"/>
        <v>0</v>
      </c>
      <c r="CX18" s="510">
        <f t="shared" si="17"/>
        <v>0</v>
      </c>
      <c r="CY18" s="510">
        <f t="shared" si="17"/>
        <v>0</v>
      </c>
      <c r="CZ18" s="510">
        <f t="shared" si="17"/>
        <v>0</v>
      </c>
      <c r="DA18" s="510">
        <f t="shared" si="18"/>
        <v>0</v>
      </c>
      <c r="DB18" s="510">
        <f t="shared" si="18"/>
        <v>0</v>
      </c>
      <c r="DC18" s="510">
        <f t="shared" si="18"/>
        <v>0</v>
      </c>
      <c r="DD18" s="510">
        <f t="shared" si="18"/>
        <v>0</v>
      </c>
      <c r="DE18" s="510">
        <f t="shared" si="18"/>
        <v>0</v>
      </c>
      <c r="DF18" s="510">
        <f t="shared" si="18"/>
        <v>0</v>
      </c>
      <c r="DG18" s="510">
        <f t="shared" si="18"/>
        <v>0</v>
      </c>
      <c r="DH18" s="510">
        <f t="shared" si="18"/>
        <v>0</v>
      </c>
      <c r="DI18" s="510">
        <f t="shared" si="18"/>
        <v>0</v>
      </c>
      <c r="DJ18" s="510">
        <f t="shared" si="18"/>
        <v>0</v>
      </c>
      <c r="DK18" s="510">
        <f t="shared" si="18"/>
        <v>0</v>
      </c>
      <c r="DL18" s="510">
        <f t="shared" si="18"/>
        <v>0</v>
      </c>
      <c r="DM18" s="510">
        <f t="shared" si="18"/>
        <v>0</v>
      </c>
      <c r="DN18" s="510">
        <f t="shared" si="18"/>
        <v>0</v>
      </c>
      <c r="DO18" s="510">
        <f t="shared" si="18"/>
        <v>0</v>
      </c>
      <c r="DP18" s="510">
        <f t="shared" si="18"/>
        <v>0</v>
      </c>
      <c r="DQ18" s="510">
        <f t="shared" si="19"/>
        <v>0</v>
      </c>
      <c r="DR18" s="510">
        <f t="shared" si="19"/>
        <v>0</v>
      </c>
      <c r="DS18" s="510">
        <f t="shared" si="19"/>
        <v>0</v>
      </c>
      <c r="DT18" s="510">
        <f t="shared" si="19"/>
        <v>0</v>
      </c>
      <c r="DU18" s="510">
        <f t="shared" si="19"/>
        <v>0</v>
      </c>
      <c r="DV18" s="510">
        <f t="shared" si="19"/>
        <v>0</v>
      </c>
      <c r="DW18" s="510">
        <f t="shared" si="19"/>
        <v>0</v>
      </c>
      <c r="DX18" s="510">
        <f t="shared" si="19"/>
        <v>0</v>
      </c>
      <c r="DY18" s="510">
        <f t="shared" si="19"/>
        <v>0</v>
      </c>
      <c r="DZ18" s="510">
        <f t="shared" si="19"/>
        <v>0</v>
      </c>
      <c r="EA18" s="510">
        <f t="shared" si="19"/>
        <v>0</v>
      </c>
      <c r="EB18" s="510">
        <f t="shared" si="19"/>
        <v>0</v>
      </c>
      <c r="EC18" s="510">
        <f t="shared" si="19"/>
        <v>0</v>
      </c>
      <c r="ED18" s="510">
        <f t="shared" si="19"/>
        <v>0</v>
      </c>
      <c r="EE18" s="510">
        <f t="shared" si="19"/>
        <v>0</v>
      </c>
      <c r="EF18" s="510">
        <f t="shared" si="19"/>
        <v>0</v>
      </c>
      <c r="EG18" s="510">
        <f t="shared" si="20"/>
        <v>0</v>
      </c>
      <c r="EH18" s="510">
        <f t="shared" si="20"/>
        <v>0</v>
      </c>
      <c r="EI18" s="510">
        <f t="shared" si="20"/>
        <v>0</v>
      </c>
      <c r="EJ18" s="510">
        <f t="shared" si="20"/>
        <v>0</v>
      </c>
      <c r="EK18" s="510">
        <f t="shared" si="20"/>
        <v>0</v>
      </c>
      <c r="EL18" s="510">
        <f t="shared" si="20"/>
        <v>0</v>
      </c>
      <c r="EM18" s="510">
        <f t="shared" si="20"/>
        <v>0</v>
      </c>
      <c r="EN18" s="510">
        <f t="shared" si="20"/>
        <v>0</v>
      </c>
      <c r="EO18" s="510">
        <f t="shared" si="20"/>
        <v>0</v>
      </c>
      <c r="EP18" s="510">
        <f t="shared" si="20"/>
        <v>0</v>
      </c>
      <c r="EQ18" s="510">
        <f t="shared" si="20"/>
        <v>0</v>
      </c>
      <c r="ER18" s="510">
        <f t="shared" si="20"/>
        <v>0</v>
      </c>
      <c r="ES18" s="510">
        <f t="shared" si="20"/>
        <v>0</v>
      </c>
      <c r="ET18" s="510">
        <f t="shared" si="20"/>
        <v>0</v>
      </c>
      <c r="EU18" s="510">
        <f t="shared" si="20"/>
        <v>0</v>
      </c>
      <c r="EV18" s="510">
        <f t="shared" si="20"/>
        <v>0</v>
      </c>
      <c r="EW18" s="510">
        <f t="shared" si="21"/>
        <v>0</v>
      </c>
      <c r="EX18" s="510">
        <f t="shared" si="21"/>
        <v>0</v>
      </c>
      <c r="EY18" s="510">
        <f t="shared" si="21"/>
        <v>0</v>
      </c>
      <c r="EZ18" s="510">
        <f t="shared" si="21"/>
        <v>0</v>
      </c>
      <c r="FA18" s="510">
        <f t="shared" si="21"/>
        <v>0</v>
      </c>
      <c r="FB18" s="510">
        <f t="shared" si="21"/>
        <v>0</v>
      </c>
      <c r="FC18" s="510">
        <f t="shared" si="21"/>
        <v>0</v>
      </c>
      <c r="FD18" s="510">
        <f t="shared" si="21"/>
        <v>0</v>
      </c>
      <c r="FE18" s="510">
        <f t="shared" si="21"/>
        <v>0</v>
      </c>
      <c r="FF18" s="510">
        <f t="shared" si="21"/>
        <v>0</v>
      </c>
      <c r="FG18" s="510">
        <f t="shared" si="21"/>
        <v>0</v>
      </c>
      <c r="FH18" s="510">
        <f t="shared" si="21"/>
        <v>0</v>
      </c>
      <c r="FI18" s="510">
        <f t="shared" si="21"/>
        <v>0</v>
      </c>
      <c r="FJ18" s="510">
        <f t="shared" si="21"/>
        <v>0</v>
      </c>
      <c r="FK18" s="510">
        <f t="shared" si="21"/>
        <v>0</v>
      </c>
      <c r="FL18" s="510">
        <f t="shared" si="21"/>
        <v>0</v>
      </c>
      <c r="FM18" s="510">
        <f t="shared" si="22"/>
        <v>0</v>
      </c>
      <c r="FN18" s="510">
        <f t="shared" si="22"/>
        <v>0</v>
      </c>
      <c r="FO18" s="510">
        <f t="shared" si="22"/>
        <v>0</v>
      </c>
      <c r="FP18" s="510">
        <f t="shared" si="22"/>
        <v>0</v>
      </c>
      <c r="FQ18" s="510">
        <f t="shared" si="22"/>
        <v>0</v>
      </c>
      <c r="FR18" s="510">
        <f t="shared" si="22"/>
        <v>0</v>
      </c>
      <c r="FS18" s="510">
        <f t="shared" si="22"/>
        <v>0</v>
      </c>
      <c r="FT18" s="510">
        <f t="shared" si="22"/>
        <v>0</v>
      </c>
      <c r="FU18" s="510">
        <f t="shared" si="22"/>
        <v>0</v>
      </c>
      <c r="FV18" s="510">
        <f t="shared" si="22"/>
        <v>0</v>
      </c>
      <c r="FW18" s="510">
        <f t="shared" si="22"/>
        <v>0</v>
      </c>
      <c r="FX18" s="510">
        <f t="shared" si="22"/>
        <v>0</v>
      </c>
      <c r="FY18" s="510">
        <f t="shared" si="22"/>
        <v>0</v>
      </c>
      <c r="FZ18" s="510">
        <f t="shared" si="22"/>
        <v>0</v>
      </c>
      <c r="GA18" s="510">
        <f t="shared" si="22"/>
        <v>0</v>
      </c>
      <c r="GB18" s="510">
        <f t="shared" si="22"/>
        <v>0</v>
      </c>
      <c r="GC18" s="510">
        <f t="shared" si="23"/>
        <v>0</v>
      </c>
      <c r="GD18" s="510">
        <f t="shared" si="23"/>
        <v>0</v>
      </c>
      <c r="GE18" s="510">
        <f t="shared" si="23"/>
        <v>0</v>
      </c>
      <c r="GF18" s="510">
        <f t="shared" si="23"/>
        <v>0</v>
      </c>
      <c r="GG18" s="510">
        <f t="shared" si="23"/>
        <v>0</v>
      </c>
      <c r="GH18" s="510">
        <f t="shared" si="23"/>
        <v>0</v>
      </c>
      <c r="GI18" s="510">
        <f t="shared" si="23"/>
        <v>0</v>
      </c>
      <c r="GJ18" s="510">
        <f t="shared" si="23"/>
        <v>0</v>
      </c>
      <c r="GK18" s="510">
        <f t="shared" si="23"/>
        <v>0</v>
      </c>
      <c r="GL18" s="510">
        <f t="shared" si="23"/>
        <v>0</v>
      </c>
      <c r="GM18" s="510">
        <f t="shared" si="23"/>
        <v>0</v>
      </c>
      <c r="GN18" s="510">
        <f t="shared" si="23"/>
        <v>0</v>
      </c>
      <c r="GO18" s="510">
        <f t="shared" si="23"/>
        <v>0</v>
      </c>
      <c r="GP18" s="510">
        <f t="shared" si="23"/>
        <v>0</v>
      </c>
      <c r="GQ18" s="510">
        <f t="shared" si="23"/>
        <v>0</v>
      </c>
      <c r="GR18" s="510">
        <f t="shared" si="23"/>
        <v>0</v>
      </c>
      <c r="GS18" s="510">
        <f t="shared" si="24"/>
        <v>0</v>
      </c>
      <c r="GT18" s="510">
        <f t="shared" si="24"/>
        <v>0</v>
      </c>
      <c r="GU18" s="510">
        <f t="shared" si="24"/>
        <v>0</v>
      </c>
      <c r="GV18" s="510">
        <f t="shared" si="24"/>
        <v>0</v>
      </c>
      <c r="GW18" s="510">
        <f t="shared" si="24"/>
        <v>0</v>
      </c>
      <c r="GX18" s="510">
        <f t="shared" si="24"/>
        <v>0</v>
      </c>
      <c r="GY18" s="510">
        <f t="shared" si="24"/>
        <v>0</v>
      </c>
      <c r="GZ18" s="510">
        <f t="shared" si="24"/>
        <v>0</v>
      </c>
      <c r="HA18" s="510">
        <f t="shared" si="24"/>
        <v>0</v>
      </c>
      <c r="HB18" s="244"/>
      <c r="HC18" s="244"/>
      <c r="HD18" s="126"/>
      <c r="HE18" s="126"/>
    </row>
    <row r="19" spans="2:213" ht="20.100000000000001" customHeight="1">
      <c r="B19" s="479"/>
      <c r="C19" s="122"/>
      <c r="D19" s="123"/>
      <c r="E19" s="124"/>
      <c r="F19" s="123"/>
      <c r="G19" s="465">
        <f t="shared" si="9"/>
        <v>60</v>
      </c>
      <c r="H19" s="466" t="s">
        <v>64</v>
      </c>
      <c r="I19" s="464">
        <v>1</v>
      </c>
      <c r="J19" s="123"/>
      <c r="K19" s="97"/>
      <c r="L19" s="480"/>
      <c r="M19" s="188">
        <f t="shared" si="25"/>
        <v>0</v>
      </c>
      <c r="N19" s="189" t="str">
        <f t="shared" si="26"/>
        <v/>
      </c>
      <c r="O19" s="190" t="str">
        <f t="shared" si="27"/>
        <v/>
      </c>
      <c r="P19" s="190" t="str">
        <f t="shared" si="28"/>
        <v/>
      </c>
      <c r="Q19" s="191">
        <f t="shared" si="29"/>
        <v>0</v>
      </c>
      <c r="R19" s="191" t="str">
        <f t="shared" si="30"/>
        <v/>
      </c>
      <c r="S19" s="188" t="str">
        <f t="shared" si="31"/>
        <v/>
      </c>
      <c r="T19" s="192">
        <f t="shared" si="32"/>
        <v>0</v>
      </c>
      <c r="U19" s="366" t="s">
        <v>478</v>
      </c>
      <c r="V19" s="244"/>
      <c r="W19" s="259"/>
      <c r="X19" s="510"/>
      <c r="Y19" s="510" t="s">
        <v>16</v>
      </c>
      <c r="Z19" s="517">
        <f>SUMIF($E$6:$E$29,Y19,$N$6:$N$29)+SUMIF($E$6:$E$29,Y19,$O$6:$O$29)+SUMIF($E$6:$E$29,Y19,P$6:$P$29)</f>
        <v>0</v>
      </c>
      <c r="AA19" s="510"/>
      <c r="AB19" s="510"/>
      <c r="AC19" s="510"/>
      <c r="AD19" s="510"/>
      <c r="AE19" s="510"/>
      <c r="AF19" s="510"/>
      <c r="AG19" s="510"/>
      <c r="AH19" s="510"/>
      <c r="AI19" s="510"/>
      <c r="AJ19" s="510" t="s">
        <v>354</v>
      </c>
      <c r="AK19" s="510">
        <f>SUMIF($B$6:$B$29,"Timber",$BN$6:$BN$29)+SUMIF($C$6:$C$29,"Timber_EPD",$BN$6:$BN$29)</f>
        <v>0</v>
      </c>
      <c r="AL19" s="510"/>
      <c r="AM19" s="510"/>
      <c r="AN19" s="510"/>
      <c r="AO19" s="531"/>
      <c r="AP19" s="531"/>
      <c r="AQ19" s="531"/>
      <c r="AR19" s="531"/>
      <c r="AS19" s="531"/>
      <c r="AT19" s="531"/>
      <c r="AU19" s="531"/>
      <c r="AV19" s="531"/>
      <c r="AW19" s="531"/>
      <c r="AX19" s="531"/>
      <c r="AY19" s="531"/>
      <c r="AZ19" s="531"/>
      <c r="BA19" s="531"/>
      <c r="BB19" s="531"/>
      <c r="BC19" s="531"/>
      <c r="BD19" s="531"/>
      <c r="BE19" s="531"/>
      <c r="BF19" s="531"/>
      <c r="BG19" s="285" t="str">
        <f t="shared" si="10"/>
        <v>ER</v>
      </c>
      <c r="BH19" s="285" t="str">
        <f t="shared" si="11"/>
        <v xml:space="preserve"> -  - </v>
      </c>
      <c r="BI19" s="285" t="str">
        <f t="shared" si="12"/>
        <v>No_Reinforcement</v>
      </c>
      <c r="BJ19" s="246" t="e">
        <f>VLOOKUP(BH19,'Lifecycle Material Data'!$A$5:$G$67,4,FALSE)</f>
        <v>#N/A</v>
      </c>
      <c r="BK19" s="246">
        <f>IFERROR(VLOOKUP(L19,'Custom Data'!$N$16:$P$36,3,FALSE),0)</f>
        <v>0</v>
      </c>
      <c r="BL19" s="246">
        <f t="shared" si="13"/>
        <v>0</v>
      </c>
      <c r="BM19" s="526" t="str">
        <f t="shared" si="33"/>
        <v>ER</v>
      </c>
      <c r="BN19" s="510" t="str">
        <f>IFERROR(VLOOKUP($BH19,'Lifecycle Material Data'!$A$5:$L$67,9,FALSE)*($BM19/1000)+VLOOKUP('Project Info'!$C$15,'Lifecycle Material Data'!$A$5:$L$67,9,FALSE)*($BL19/1000),"")</f>
        <v/>
      </c>
      <c r="BO19" s="510" t="str">
        <f>IFERROR(VLOOKUP($BH19,'Lifecycle Material Data'!$A$5:$L$67,10,FALSE)*($BM19/1000)+VLOOKUP('Project Info'!$C$15,'Lifecycle Material Data'!$A$5:$L$67,10,FALSE)*($BL19/1000),"")</f>
        <v/>
      </c>
      <c r="BP19" s="510" t="str">
        <f t="shared" si="34"/>
        <v/>
      </c>
      <c r="BQ19" s="510" t="str">
        <f>IF($J19='MATERIAL DATA'!$O$5,$K19, IF($J19='MATERIAL DATA'!$O$6,$K19/(1000*'Scheme 4'!$BJ19),""))</f>
        <v/>
      </c>
      <c r="BR19" s="510" t="str">
        <f>IFERROR(((VLOOKUP($BH19,'Lifecycle Material Data'!$A$5:$L$67,6,FALSE))*$BM19/1000+VLOOKUP('Project Info'!$C$15,'Lifecycle Material Data'!$A$5:$L$67,6,FALSE)*$BL19/1000),"")</f>
        <v/>
      </c>
      <c r="BS19" s="510" t="str">
        <f>IFERROR((VLOOKUP($BH19,'Lifecycle Material Data'!$A$5:$L$67,7,FALSE)*$BM19/1000++VLOOKUP('Project Info'!$C$15,'Lifecycle Material Data'!$A$5:$L$67,7,FALSE)*$BL19/1000),"")</f>
        <v/>
      </c>
      <c r="BT19" s="510" t="str">
        <f>IFERROR(VLOOKUP($BH19,'Lifecycle Material Data'!$A$5:$L$67,8,FALSE)*SUM(BR19,BS19,BU19,BV19),"")</f>
        <v/>
      </c>
      <c r="BU19" s="285" t="str">
        <f>IFERROR((VLOOKUP($BH19,'Lifecycle Material Data'!$A$5:$L$67,11,FALSE)*$BM19/1000++VLOOKUP('Project Info'!$C$15,'Lifecycle Material Data'!$A$5:$L$67,11,FALSE)*$BL19/1000),"")</f>
        <v/>
      </c>
      <c r="BV19" s="510">
        <f>IFERROR(IF(OR($B19="Timber",$C19="Timber_EPD"),VLOOKUP($BH19,'LIFECYCLE MATERIAL DATA Master'!$A$10:$N$68,5,FALSE)*$BM19,0),"")/1000</f>
        <v>0</v>
      </c>
      <c r="BW19" s="510" t="str">
        <f>IFERROR((VLOOKUP($BH19,'Lifecycle Material Data'!$A$5:$M$67,12,FALSE)*$BM19/1000++VLOOKUP('Project Info'!$C$15,'Lifecycle Material Data'!$A$5:$L$67,12,FALSE)*$BL19/1000),"")</f>
        <v/>
      </c>
      <c r="BX19" s="510"/>
      <c r="BY19" s="285"/>
      <c r="BZ19" s="285"/>
      <c r="CA19" s="285"/>
      <c r="CB19" s="510">
        <f>IFERROR(1+VLOOKUP($BH19,'Lifecycle Material Data'!$A$5:$L$67,8,FALSE),0)</f>
        <v>0</v>
      </c>
      <c r="CC19" s="244">
        <f t="shared" si="14"/>
        <v>0</v>
      </c>
      <c r="CD19" s="505">
        <f t="shared" si="35"/>
        <v>0</v>
      </c>
      <c r="CE19" s="244">
        <f t="shared" si="15"/>
        <v>1</v>
      </c>
      <c r="CF19" s="245"/>
      <c r="CG19" s="510"/>
      <c r="CH19" s="510">
        <v>0</v>
      </c>
      <c r="CI19" s="510">
        <f t="shared" si="16"/>
        <v>0</v>
      </c>
      <c r="CJ19" s="510">
        <f t="shared" si="16"/>
        <v>0</v>
      </c>
      <c r="CK19" s="510">
        <f t="shared" si="17"/>
        <v>0</v>
      </c>
      <c r="CL19" s="510">
        <f t="shared" si="17"/>
        <v>0</v>
      </c>
      <c r="CM19" s="510">
        <f t="shared" si="17"/>
        <v>0</v>
      </c>
      <c r="CN19" s="510">
        <f t="shared" si="17"/>
        <v>0</v>
      </c>
      <c r="CO19" s="510">
        <f t="shared" si="17"/>
        <v>0</v>
      </c>
      <c r="CP19" s="510">
        <f t="shared" si="17"/>
        <v>0</v>
      </c>
      <c r="CQ19" s="510">
        <f t="shared" si="17"/>
        <v>0</v>
      </c>
      <c r="CR19" s="510">
        <f t="shared" si="17"/>
        <v>0</v>
      </c>
      <c r="CS19" s="510">
        <f t="shared" si="17"/>
        <v>0</v>
      </c>
      <c r="CT19" s="510">
        <f t="shared" si="17"/>
        <v>0</v>
      </c>
      <c r="CU19" s="510">
        <f t="shared" si="17"/>
        <v>0</v>
      </c>
      <c r="CV19" s="510">
        <f t="shared" si="17"/>
        <v>0</v>
      </c>
      <c r="CW19" s="510">
        <f t="shared" si="17"/>
        <v>0</v>
      </c>
      <c r="CX19" s="510">
        <f t="shared" si="17"/>
        <v>0</v>
      </c>
      <c r="CY19" s="510">
        <f t="shared" si="17"/>
        <v>0</v>
      </c>
      <c r="CZ19" s="510">
        <f t="shared" si="17"/>
        <v>0</v>
      </c>
      <c r="DA19" s="510">
        <f t="shared" si="18"/>
        <v>0</v>
      </c>
      <c r="DB19" s="510">
        <f t="shared" si="18"/>
        <v>0</v>
      </c>
      <c r="DC19" s="510">
        <f t="shared" si="18"/>
        <v>0</v>
      </c>
      <c r="DD19" s="510">
        <f t="shared" si="18"/>
        <v>0</v>
      </c>
      <c r="DE19" s="510">
        <f t="shared" si="18"/>
        <v>0</v>
      </c>
      <c r="DF19" s="510">
        <f t="shared" si="18"/>
        <v>0</v>
      </c>
      <c r="DG19" s="510">
        <f t="shared" si="18"/>
        <v>0</v>
      </c>
      <c r="DH19" s="510">
        <f t="shared" si="18"/>
        <v>0</v>
      </c>
      <c r="DI19" s="510">
        <f t="shared" si="18"/>
        <v>0</v>
      </c>
      <c r="DJ19" s="510">
        <f t="shared" si="18"/>
        <v>0</v>
      </c>
      <c r="DK19" s="510">
        <f t="shared" si="18"/>
        <v>0</v>
      </c>
      <c r="DL19" s="510">
        <f t="shared" si="18"/>
        <v>0</v>
      </c>
      <c r="DM19" s="510">
        <f t="shared" si="18"/>
        <v>0</v>
      </c>
      <c r="DN19" s="510">
        <f t="shared" si="18"/>
        <v>0</v>
      </c>
      <c r="DO19" s="510">
        <f t="shared" si="18"/>
        <v>0</v>
      </c>
      <c r="DP19" s="510">
        <f t="shared" si="18"/>
        <v>0</v>
      </c>
      <c r="DQ19" s="510">
        <f t="shared" si="19"/>
        <v>0</v>
      </c>
      <c r="DR19" s="510">
        <f t="shared" si="19"/>
        <v>0</v>
      </c>
      <c r="DS19" s="510">
        <f t="shared" si="19"/>
        <v>0</v>
      </c>
      <c r="DT19" s="510">
        <f t="shared" si="19"/>
        <v>0</v>
      </c>
      <c r="DU19" s="510">
        <f t="shared" si="19"/>
        <v>0</v>
      </c>
      <c r="DV19" s="510">
        <f t="shared" si="19"/>
        <v>0</v>
      </c>
      <c r="DW19" s="510">
        <f t="shared" si="19"/>
        <v>0</v>
      </c>
      <c r="DX19" s="510">
        <f t="shared" si="19"/>
        <v>0</v>
      </c>
      <c r="DY19" s="510">
        <f t="shared" si="19"/>
        <v>0</v>
      </c>
      <c r="DZ19" s="510">
        <f t="shared" si="19"/>
        <v>0</v>
      </c>
      <c r="EA19" s="510">
        <f t="shared" si="19"/>
        <v>0</v>
      </c>
      <c r="EB19" s="510">
        <f t="shared" si="19"/>
        <v>0</v>
      </c>
      <c r="EC19" s="510">
        <f t="shared" si="19"/>
        <v>0</v>
      </c>
      <c r="ED19" s="510">
        <f t="shared" si="19"/>
        <v>0</v>
      </c>
      <c r="EE19" s="510">
        <f t="shared" si="19"/>
        <v>0</v>
      </c>
      <c r="EF19" s="510">
        <f t="shared" si="19"/>
        <v>0</v>
      </c>
      <c r="EG19" s="510">
        <f t="shared" si="20"/>
        <v>0</v>
      </c>
      <c r="EH19" s="510">
        <f t="shared" si="20"/>
        <v>0</v>
      </c>
      <c r="EI19" s="510">
        <f t="shared" si="20"/>
        <v>0</v>
      </c>
      <c r="EJ19" s="510">
        <f t="shared" si="20"/>
        <v>0</v>
      </c>
      <c r="EK19" s="510">
        <f t="shared" si="20"/>
        <v>0</v>
      </c>
      <c r="EL19" s="510">
        <f t="shared" si="20"/>
        <v>0</v>
      </c>
      <c r="EM19" s="510">
        <f t="shared" si="20"/>
        <v>0</v>
      </c>
      <c r="EN19" s="510">
        <f t="shared" si="20"/>
        <v>0</v>
      </c>
      <c r="EO19" s="510">
        <f t="shared" si="20"/>
        <v>0</v>
      </c>
      <c r="EP19" s="510">
        <f t="shared" si="20"/>
        <v>0</v>
      </c>
      <c r="EQ19" s="510">
        <f t="shared" si="20"/>
        <v>0</v>
      </c>
      <c r="ER19" s="510">
        <f t="shared" si="20"/>
        <v>0</v>
      </c>
      <c r="ES19" s="510">
        <f t="shared" si="20"/>
        <v>0</v>
      </c>
      <c r="ET19" s="510">
        <f t="shared" si="20"/>
        <v>0</v>
      </c>
      <c r="EU19" s="510">
        <f t="shared" si="20"/>
        <v>0</v>
      </c>
      <c r="EV19" s="510">
        <f t="shared" si="20"/>
        <v>0</v>
      </c>
      <c r="EW19" s="510">
        <f t="shared" si="21"/>
        <v>0</v>
      </c>
      <c r="EX19" s="510">
        <f t="shared" si="21"/>
        <v>0</v>
      </c>
      <c r="EY19" s="510">
        <f t="shared" si="21"/>
        <v>0</v>
      </c>
      <c r="EZ19" s="510">
        <f t="shared" si="21"/>
        <v>0</v>
      </c>
      <c r="FA19" s="510">
        <f t="shared" si="21"/>
        <v>0</v>
      </c>
      <c r="FB19" s="510">
        <f t="shared" si="21"/>
        <v>0</v>
      </c>
      <c r="FC19" s="510">
        <f t="shared" si="21"/>
        <v>0</v>
      </c>
      <c r="FD19" s="510">
        <f t="shared" si="21"/>
        <v>0</v>
      </c>
      <c r="FE19" s="510">
        <f t="shared" si="21"/>
        <v>0</v>
      </c>
      <c r="FF19" s="510">
        <f t="shared" si="21"/>
        <v>0</v>
      </c>
      <c r="FG19" s="510">
        <f t="shared" si="21"/>
        <v>0</v>
      </c>
      <c r="FH19" s="510">
        <f t="shared" si="21"/>
        <v>0</v>
      </c>
      <c r="FI19" s="510">
        <f t="shared" si="21"/>
        <v>0</v>
      </c>
      <c r="FJ19" s="510">
        <f t="shared" si="21"/>
        <v>0</v>
      </c>
      <c r="FK19" s="510">
        <f t="shared" si="21"/>
        <v>0</v>
      </c>
      <c r="FL19" s="510">
        <f t="shared" si="21"/>
        <v>0</v>
      </c>
      <c r="FM19" s="510">
        <f t="shared" si="22"/>
        <v>0</v>
      </c>
      <c r="FN19" s="510">
        <f t="shared" si="22"/>
        <v>0</v>
      </c>
      <c r="FO19" s="510">
        <f t="shared" si="22"/>
        <v>0</v>
      </c>
      <c r="FP19" s="510">
        <f t="shared" si="22"/>
        <v>0</v>
      </c>
      <c r="FQ19" s="510">
        <f t="shared" si="22"/>
        <v>0</v>
      </c>
      <c r="FR19" s="510">
        <f t="shared" si="22"/>
        <v>0</v>
      </c>
      <c r="FS19" s="510">
        <f t="shared" si="22"/>
        <v>0</v>
      </c>
      <c r="FT19" s="510">
        <f t="shared" si="22"/>
        <v>0</v>
      </c>
      <c r="FU19" s="510">
        <f t="shared" si="22"/>
        <v>0</v>
      </c>
      <c r="FV19" s="510">
        <f t="shared" si="22"/>
        <v>0</v>
      </c>
      <c r="FW19" s="510">
        <f t="shared" si="22"/>
        <v>0</v>
      </c>
      <c r="FX19" s="510">
        <f t="shared" si="22"/>
        <v>0</v>
      </c>
      <c r="FY19" s="510">
        <f t="shared" si="22"/>
        <v>0</v>
      </c>
      <c r="FZ19" s="510">
        <f t="shared" si="22"/>
        <v>0</v>
      </c>
      <c r="GA19" s="510">
        <f t="shared" si="22"/>
        <v>0</v>
      </c>
      <c r="GB19" s="510">
        <f t="shared" si="22"/>
        <v>0</v>
      </c>
      <c r="GC19" s="510">
        <f t="shared" si="23"/>
        <v>0</v>
      </c>
      <c r="GD19" s="510">
        <f t="shared" si="23"/>
        <v>0</v>
      </c>
      <c r="GE19" s="510">
        <f t="shared" si="23"/>
        <v>0</v>
      </c>
      <c r="GF19" s="510">
        <f t="shared" si="23"/>
        <v>0</v>
      </c>
      <c r="GG19" s="510">
        <f t="shared" si="23"/>
        <v>0</v>
      </c>
      <c r="GH19" s="510">
        <f t="shared" si="23"/>
        <v>0</v>
      </c>
      <c r="GI19" s="510">
        <f t="shared" si="23"/>
        <v>0</v>
      </c>
      <c r="GJ19" s="510">
        <f t="shared" si="23"/>
        <v>0</v>
      </c>
      <c r="GK19" s="510">
        <f t="shared" si="23"/>
        <v>0</v>
      </c>
      <c r="GL19" s="510">
        <f t="shared" si="23"/>
        <v>0</v>
      </c>
      <c r="GM19" s="510">
        <f t="shared" si="23"/>
        <v>0</v>
      </c>
      <c r="GN19" s="510">
        <f t="shared" si="23"/>
        <v>0</v>
      </c>
      <c r="GO19" s="510">
        <f t="shared" si="23"/>
        <v>0</v>
      </c>
      <c r="GP19" s="510">
        <f t="shared" si="23"/>
        <v>0</v>
      </c>
      <c r="GQ19" s="510">
        <f t="shared" si="23"/>
        <v>0</v>
      </c>
      <c r="GR19" s="510">
        <f t="shared" si="23"/>
        <v>0</v>
      </c>
      <c r="GS19" s="510">
        <f t="shared" si="24"/>
        <v>0</v>
      </c>
      <c r="GT19" s="510">
        <f t="shared" si="24"/>
        <v>0</v>
      </c>
      <c r="GU19" s="510">
        <f t="shared" si="24"/>
        <v>0</v>
      </c>
      <c r="GV19" s="510">
        <f t="shared" si="24"/>
        <v>0</v>
      </c>
      <c r="GW19" s="510">
        <f t="shared" si="24"/>
        <v>0</v>
      </c>
      <c r="GX19" s="510">
        <f t="shared" si="24"/>
        <v>0</v>
      </c>
      <c r="GY19" s="510">
        <f t="shared" si="24"/>
        <v>0</v>
      </c>
      <c r="GZ19" s="510">
        <f t="shared" si="24"/>
        <v>0</v>
      </c>
      <c r="HA19" s="510">
        <f t="shared" si="24"/>
        <v>0</v>
      </c>
      <c r="HB19" s="244"/>
      <c r="HC19" s="244"/>
      <c r="HD19" s="126"/>
      <c r="HE19" s="126"/>
    </row>
    <row r="20" spans="2:213" ht="20.100000000000001" customHeight="1">
      <c r="B20" s="479"/>
      <c r="C20" s="122"/>
      <c r="D20" s="123"/>
      <c r="E20" s="124"/>
      <c r="F20" s="123"/>
      <c r="G20" s="465">
        <f t="shared" si="9"/>
        <v>60</v>
      </c>
      <c r="H20" s="466" t="s">
        <v>64</v>
      </c>
      <c r="I20" s="464">
        <v>1</v>
      </c>
      <c r="J20" s="123"/>
      <c r="K20" s="97"/>
      <c r="L20" s="480"/>
      <c r="M20" s="188">
        <f t="shared" si="25"/>
        <v>0</v>
      </c>
      <c r="N20" s="189" t="str">
        <f t="shared" si="26"/>
        <v/>
      </c>
      <c r="O20" s="190" t="str">
        <f t="shared" si="27"/>
        <v/>
      </c>
      <c r="P20" s="190" t="str">
        <f t="shared" si="28"/>
        <v/>
      </c>
      <c r="Q20" s="191">
        <f t="shared" si="29"/>
        <v>0</v>
      </c>
      <c r="R20" s="191" t="str">
        <f t="shared" si="30"/>
        <v/>
      </c>
      <c r="S20" s="188" t="str">
        <f t="shared" si="31"/>
        <v/>
      </c>
      <c r="T20" s="192">
        <f t="shared" si="32"/>
        <v>0</v>
      </c>
      <c r="U20" s="366" t="s">
        <v>478</v>
      </c>
      <c r="V20" s="244"/>
      <c r="W20" s="259"/>
      <c r="X20" s="510"/>
      <c r="Y20" s="259" t="str">
        <f>'MATERIAL DATA'!Q19</f>
        <v>1.1 Excavation-Foundation</v>
      </c>
      <c r="Z20" s="517">
        <f>M28</f>
        <v>0</v>
      </c>
      <c r="AA20" s="510"/>
      <c r="AB20" s="510"/>
      <c r="AC20" s="510"/>
      <c r="AD20" s="510"/>
      <c r="AE20" s="510"/>
      <c r="AF20" s="510"/>
      <c r="AG20" s="510"/>
      <c r="AH20" s="510"/>
      <c r="AI20" s="510"/>
      <c r="AJ20" s="510" t="s">
        <v>355</v>
      </c>
      <c r="AK20" s="510">
        <f>SUMIF($B$6:$B$29,"Timber",$R$6:$R$29)+SUMIF($C$6:$C$29,"Timber_EPD",$R$6:$R$29)</f>
        <v>0</v>
      </c>
      <c r="AL20" s="510"/>
      <c r="AM20" s="510"/>
      <c r="AN20" s="510"/>
      <c r="AO20" s="510"/>
      <c r="AP20" s="510"/>
      <c r="AQ20" s="510"/>
      <c r="AR20" s="510"/>
      <c r="AS20" s="510"/>
      <c r="AT20" s="510"/>
      <c r="AU20" s="510"/>
      <c r="AV20" s="510"/>
      <c r="AW20" s="510"/>
      <c r="AX20" s="510"/>
      <c r="AY20" s="510"/>
      <c r="AZ20" s="510"/>
      <c r="BA20" s="510"/>
      <c r="BB20" s="510"/>
      <c r="BC20" s="510"/>
      <c r="BD20" s="510"/>
      <c r="BE20" s="510"/>
      <c r="BF20" s="510"/>
      <c r="BG20" s="285" t="str">
        <f t="shared" si="10"/>
        <v>ER</v>
      </c>
      <c r="BH20" s="285" t="str">
        <f t="shared" si="11"/>
        <v xml:space="preserve"> -  - </v>
      </c>
      <c r="BI20" s="285" t="str">
        <f t="shared" si="12"/>
        <v>No_Reinforcement</v>
      </c>
      <c r="BJ20" s="246" t="e">
        <f>VLOOKUP(BH20,'Lifecycle Material Data'!$A$5:$G$67,4,FALSE)</f>
        <v>#N/A</v>
      </c>
      <c r="BK20" s="246">
        <f>IFERROR(VLOOKUP(L20,'Custom Data'!$N$16:$P$36,3,FALSE),0)</f>
        <v>0</v>
      </c>
      <c r="BL20" s="246">
        <f t="shared" si="13"/>
        <v>0</v>
      </c>
      <c r="BM20" s="526" t="str">
        <f t="shared" si="33"/>
        <v>ER</v>
      </c>
      <c r="BN20" s="510" t="str">
        <f>IFERROR(VLOOKUP($BH20,'Lifecycle Material Data'!$A$5:$L$67,9,FALSE)*($BM20/1000)+VLOOKUP('Project Info'!$C$15,'Lifecycle Material Data'!$A$5:$L$67,9,FALSE)*($BL20/1000),"")</f>
        <v/>
      </c>
      <c r="BO20" s="510" t="str">
        <f>IFERROR(VLOOKUP($BH20,'Lifecycle Material Data'!$A$5:$L$67,10,FALSE)*($BM20/1000)+VLOOKUP('Project Info'!$C$15,'Lifecycle Material Data'!$A$5:$L$67,10,FALSE)*($BL20/1000),"")</f>
        <v/>
      </c>
      <c r="BP20" s="510" t="str">
        <f t="shared" si="34"/>
        <v/>
      </c>
      <c r="BQ20" s="510" t="str">
        <f>IF($J20='MATERIAL DATA'!$O$5,$K20, IF($J20='MATERIAL DATA'!$O$6,$K20/(1000*'Scheme 4'!$BJ20),""))</f>
        <v/>
      </c>
      <c r="BR20" s="510" t="str">
        <f>IFERROR(((VLOOKUP($BH20,'Lifecycle Material Data'!$A$5:$L$67,6,FALSE))*$BM20/1000+VLOOKUP('Project Info'!$C$15,'Lifecycle Material Data'!$A$5:$L$67,6,FALSE)*$BL20/1000),"")</f>
        <v/>
      </c>
      <c r="BS20" s="510" t="str">
        <f>IFERROR((VLOOKUP($BH20,'Lifecycle Material Data'!$A$5:$L$67,7,FALSE)*$BM20/1000++VLOOKUP('Project Info'!$C$15,'Lifecycle Material Data'!$A$5:$L$67,7,FALSE)*$BL20/1000),"")</f>
        <v/>
      </c>
      <c r="BT20" s="510" t="str">
        <f>IFERROR(VLOOKUP($BH20,'Lifecycle Material Data'!$A$5:$L$67,8,FALSE)*SUM(BR20,BS20,BU20,BV20),"")</f>
        <v/>
      </c>
      <c r="BU20" s="285" t="str">
        <f>IFERROR((VLOOKUP($BH20,'Lifecycle Material Data'!$A$5:$L$67,11,FALSE)*$BM20/1000++VLOOKUP('Project Info'!$C$15,'Lifecycle Material Data'!$A$5:$L$67,11,FALSE)*$BL20/1000),"")</f>
        <v/>
      </c>
      <c r="BV20" s="510">
        <f>IFERROR(IF(OR($B20="Timber",$C20="Timber_EPD"),VLOOKUP($BH20,'LIFECYCLE MATERIAL DATA Master'!$A$10:$N$68,5,FALSE)*$BM20,0),"")/1000</f>
        <v>0</v>
      </c>
      <c r="BW20" s="510" t="str">
        <f>IFERROR((VLOOKUP($BH20,'Lifecycle Material Data'!$A$5:$M$67,12,FALSE)*$BM20/1000++VLOOKUP('Project Info'!$C$15,'Lifecycle Material Data'!$A$5:$L$67,12,FALSE)*$BL20/1000),"")</f>
        <v/>
      </c>
      <c r="BX20" s="510"/>
      <c r="BY20" s="285"/>
      <c r="BZ20" s="285"/>
      <c r="CA20" s="285"/>
      <c r="CB20" s="510">
        <f>IFERROR(1+VLOOKUP($BH20,'Lifecycle Material Data'!$A$5:$L$67,8,FALSE),0)</f>
        <v>0</v>
      </c>
      <c r="CC20" s="244">
        <f t="shared" si="14"/>
        <v>0</v>
      </c>
      <c r="CD20" s="505">
        <f t="shared" si="35"/>
        <v>0</v>
      </c>
      <c r="CE20" s="244">
        <f t="shared" si="15"/>
        <v>1</v>
      </c>
      <c r="CF20" s="245"/>
      <c r="CG20" s="510"/>
      <c r="CH20" s="510">
        <v>0</v>
      </c>
      <c r="CI20" s="510">
        <f t="shared" si="16"/>
        <v>0</v>
      </c>
      <c r="CJ20" s="510">
        <f t="shared" si="16"/>
        <v>0</v>
      </c>
      <c r="CK20" s="510">
        <f t="shared" si="17"/>
        <v>0</v>
      </c>
      <c r="CL20" s="510">
        <f t="shared" si="17"/>
        <v>0</v>
      </c>
      <c r="CM20" s="510">
        <f t="shared" si="17"/>
        <v>0</v>
      </c>
      <c r="CN20" s="510">
        <f t="shared" si="17"/>
        <v>0</v>
      </c>
      <c r="CO20" s="510">
        <f t="shared" si="17"/>
        <v>0</v>
      </c>
      <c r="CP20" s="510">
        <f t="shared" si="17"/>
        <v>0</v>
      </c>
      <c r="CQ20" s="510">
        <f t="shared" si="17"/>
        <v>0</v>
      </c>
      <c r="CR20" s="510">
        <f t="shared" si="17"/>
        <v>0</v>
      </c>
      <c r="CS20" s="510">
        <f t="shared" si="17"/>
        <v>0</v>
      </c>
      <c r="CT20" s="510">
        <f t="shared" si="17"/>
        <v>0</v>
      </c>
      <c r="CU20" s="510">
        <f t="shared" si="17"/>
        <v>0</v>
      </c>
      <c r="CV20" s="510">
        <f t="shared" si="17"/>
        <v>0</v>
      </c>
      <c r="CW20" s="510">
        <f t="shared" si="17"/>
        <v>0</v>
      </c>
      <c r="CX20" s="510">
        <f t="shared" si="17"/>
        <v>0</v>
      </c>
      <c r="CY20" s="510">
        <f t="shared" si="17"/>
        <v>0</v>
      </c>
      <c r="CZ20" s="510">
        <f t="shared" si="17"/>
        <v>0</v>
      </c>
      <c r="DA20" s="510">
        <f t="shared" si="18"/>
        <v>0</v>
      </c>
      <c r="DB20" s="510">
        <f t="shared" si="18"/>
        <v>0</v>
      </c>
      <c r="DC20" s="510">
        <f t="shared" si="18"/>
        <v>0</v>
      </c>
      <c r="DD20" s="510">
        <f t="shared" si="18"/>
        <v>0</v>
      </c>
      <c r="DE20" s="510">
        <f t="shared" si="18"/>
        <v>0</v>
      </c>
      <c r="DF20" s="510">
        <f t="shared" si="18"/>
        <v>0</v>
      </c>
      <c r="DG20" s="510">
        <f t="shared" si="18"/>
        <v>0</v>
      </c>
      <c r="DH20" s="510">
        <f t="shared" si="18"/>
        <v>0</v>
      </c>
      <c r="DI20" s="510">
        <f t="shared" si="18"/>
        <v>0</v>
      </c>
      <c r="DJ20" s="510">
        <f t="shared" si="18"/>
        <v>0</v>
      </c>
      <c r="DK20" s="510">
        <f t="shared" si="18"/>
        <v>0</v>
      </c>
      <c r="DL20" s="510">
        <f t="shared" si="18"/>
        <v>0</v>
      </c>
      <c r="DM20" s="510">
        <f t="shared" si="18"/>
        <v>0</v>
      </c>
      <c r="DN20" s="510">
        <f t="shared" si="18"/>
        <v>0</v>
      </c>
      <c r="DO20" s="510">
        <f t="shared" si="18"/>
        <v>0</v>
      </c>
      <c r="DP20" s="510">
        <f t="shared" si="18"/>
        <v>0</v>
      </c>
      <c r="DQ20" s="510">
        <f t="shared" si="19"/>
        <v>0</v>
      </c>
      <c r="DR20" s="510">
        <f t="shared" si="19"/>
        <v>0</v>
      </c>
      <c r="DS20" s="510">
        <f t="shared" si="19"/>
        <v>0</v>
      </c>
      <c r="DT20" s="510">
        <f t="shared" si="19"/>
        <v>0</v>
      </c>
      <c r="DU20" s="510">
        <f t="shared" si="19"/>
        <v>0</v>
      </c>
      <c r="DV20" s="510">
        <f t="shared" si="19"/>
        <v>0</v>
      </c>
      <c r="DW20" s="510">
        <f t="shared" si="19"/>
        <v>0</v>
      </c>
      <c r="DX20" s="510">
        <f t="shared" si="19"/>
        <v>0</v>
      </c>
      <c r="DY20" s="510">
        <f t="shared" si="19"/>
        <v>0</v>
      </c>
      <c r="DZ20" s="510">
        <f t="shared" si="19"/>
        <v>0</v>
      </c>
      <c r="EA20" s="510">
        <f t="shared" si="19"/>
        <v>0</v>
      </c>
      <c r="EB20" s="510">
        <f t="shared" si="19"/>
        <v>0</v>
      </c>
      <c r="EC20" s="510">
        <f t="shared" si="19"/>
        <v>0</v>
      </c>
      <c r="ED20" s="510">
        <f t="shared" si="19"/>
        <v>0</v>
      </c>
      <c r="EE20" s="510">
        <f t="shared" si="19"/>
        <v>0</v>
      </c>
      <c r="EF20" s="510">
        <f t="shared" si="19"/>
        <v>0</v>
      </c>
      <c r="EG20" s="510">
        <f t="shared" si="20"/>
        <v>0</v>
      </c>
      <c r="EH20" s="510">
        <f t="shared" si="20"/>
        <v>0</v>
      </c>
      <c r="EI20" s="510">
        <f t="shared" si="20"/>
        <v>0</v>
      </c>
      <c r="EJ20" s="510">
        <f t="shared" si="20"/>
        <v>0</v>
      </c>
      <c r="EK20" s="510">
        <f t="shared" si="20"/>
        <v>0</v>
      </c>
      <c r="EL20" s="510">
        <f t="shared" si="20"/>
        <v>0</v>
      </c>
      <c r="EM20" s="510">
        <f t="shared" si="20"/>
        <v>0</v>
      </c>
      <c r="EN20" s="510">
        <f t="shared" si="20"/>
        <v>0</v>
      </c>
      <c r="EO20" s="510">
        <f t="shared" si="20"/>
        <v>0</v>
      </c>
      <c r="EP20" s="510">
        <f t="shared" si="20"/>
        <v>0</v>
      </c>
      <c r="EQ20" s="510">
        <f t="shared" si="20"/>
        <v>0</v>
      </c>
      <c r="ER20" s="510">
        <f t="shared" si="20"/>
        <v>0</v>
      </c>
      <c r="ES20" s="510">
        <f t="shared" si="20"/>
        <v>0</v>
      </c>
      <c r="ET20" s="510">
        <f t="shared" si="20"/>
        <v>0</v>
      </c>
      <c r="EU20" s="510">
        <f t="shared" si="20"/>
        <v>0</v>
      </c>
      <c r="EV20" s="510">
        <f t="shared" si="20"/>
        <v>0</v>
      </c>
      <c r="EW20" s="510">
        <f t="shared" si="21"/>
        <v>0</v>
      </c>
      <c r="EX20" s="510">
        <f t="shared" si="21"/>
        <v>0</v>
      </c>
      <c r="EY20" s="510">
        <f t="shared" si="21"/>
        <v>0</v>
      </c>
      <c r="EZ20" s="510">
        <f t="shared" si="21"/>
        <v>0</v>
      </c>
      <c r="FA20" s="510">
        <f t="shared" si="21"/>
        <v>0</v>
      </c>
      <c r="FB20" s="510">
        <f t="shared" si="21"/>
        <v>0</v>
      </c>
      <c r="FC20" s="510">
        <f t="shared" si="21"/>
        <v>0</v>
      </c>
      <c r="FD20" s="510">
        <f t="shared" si="21"/>
        <v>0</v>
      </c>
      <c r="FE20" s="510">
        <f t="shared" si="21"/>
        <v>0</v>
      </c>
      <c r="FF20" s="510">
        <f t="shared" si="21"/>
        <v>0</v>
      </c>
      <c r="FG20" s="510">
        <f t="shared" si="21"/>
        <v>0</v>
      </c>
      <c r="FH20" s="510">
        <f t="shared" si="21"/>
        <v>0</v>
      </c>
      <c r="FI20" s="510">
        <f t="shared" si="21"/>
        <v>0</v>
      </c>
      <c r="FJ20" s="510">
        <f t="shared" si="21"/>
        <v>0</v>
      </c>
      <c r="FK20" s="510">
        <f t="shared" si="21"/>
        <v>0</v>
      </c>
      <c r="FL20" s="510">
        <f t="shared" si="21"/>
        <v>0</v>
      </c>
      <c r="FM20" s="510">
        <f t="shared" si="22"/>
        <v>0</v>
      </c>
      <c r="FN20" s="510">
        <f t="shared" si="22"/>
        <v>0</v>
      </c>
      <c r="FO20" s="510">
        <f t="shared" si="22"/>
        <v>0</v>
      </c>
      <c r="FP20" s="510">
        <f t="shared" si="22"/>
        <v>0</v>
      </c>
      <c r="FQ20" s="510">
        <f t="shared" si="22"/>
        <v>0</v>
      </c>
      <c r="FR20" s="510">
        <f t="shared" si="22"/>
        <v>0</v>
      </c>
      <c r="FS20" s="510">
        <f t="shared" si="22"/>
        <v>0</v>
      </c>
      <c r="FT20" s="510">
        <f t="shared" si="22"/>
        <v>0</v>
      </c>
      <c r="FU20" s="510">
        <f t="shared" si="22"/>
        <v>0</v>
      </c>
      <c r="FV20" s="510">
        <f t="shared" si="22"/>
        <v>0</v>
      </c>
      <c r="FW20" s="510">
        <f t="shared" si="22"/>
        <v>0</v>
      </c>
      <c r="FX20" s="510">
        <f t="shared" si="22"/>
        <v>0</v>
      </c>
      <c r="FY20" s="510">
        <f t="shared" si="22"/>
        <v>0</v>
      </c>
      <c r="FZ20" s="510">
        <f t="shared" si="22"/>
        <v>0</v>
      </c>
      <c r="GA20" s="510">
        <f t="shared" si="22"/>
        <v>0</v>
      </c>
      <c r="GB20" s="510">
        <f t="shared" si="22"/>
        <v>0</v>
      </c>
      <c r="GC20" s="510">
        <f t="shared" si="23"/>
        <v>0</v>
      </c>
      <c r="GD20" s="510">
        <f t="shared" si="23"/>
        <v>0</v>
      </c>
      <c r="GE20" s="510">
        <f t="shared" si="23"/>
        <v>0</v>
      </c>
      <c r="GF20" s="510">
        <f t="shared" si="23"/>
        <v>0</v>
      </c>
      <c r="GG20" s="510">
        <f t="shared" si="23"/>
        <v>0</v>
      </c>
      <c r="GH20" s="510">
        <f t="shared" si="23"/>
        <v>0</v>
      </c>
      <c r="GI20" s="510">
        <f t="shared" si="23"/>
        <v>0</v>
      </c>
      <c r="GJ20" s="510">
        <f t="shared" si="23"/>
        <v>0</v>
      </c>
      <c r="GK20" s="510">
        <f t="shared" si="23"/>
        <v>0</v>
      </c>
      <c r="GL20" s="510">
        <f t="shared" si="23"/>
        <v>0</v>
      </c>
      <c r="GM20" s="510">
        <f t="shared" si="23"/>
        <v>0</v>
      </c>
      <c r="GN20" s="510">
        <f t="shared" si="23"/>
        <v>0</v>
      </c>
      <c r="GO20" s="510">
        <f t="shared" si="23"/>
        <v>0</v>
      </c>
      <c r="GP20" s="510">
        <f t="shared" si="23"/>
        <v>0</v>
      </c>
      <c r="GQ20" s="510">
        <f t="shared" si="23"/>
        <v>0</v>
      </c>
      <c r="GR20" s="510">
        <f t="shared" si="23"/>
        <v>0</v>
      </c>
      <c r="GS20" s="510">
        <f t="shared" si="24"/>
        <v>0</v>
      </c>
      <c r="GT20" s="510">
        <f t="shared" si="24"/>
        <v>0</v>
      </c>
      <c r="GU20" s="510">
        <f t="shared" si="24"/>
        <v>0</v>
      </c>
      <c r="GV20" s="510">
        <f t="shared" si="24"/>
        <v>0</v>
      </c>
      <c r="GW20" s="510">
        <f t="shared" si="24"/>
        <v>0</v>
      </c>
      <c r="GX20" s="510">
        <f t="shared" si="24"/>
        <v>0</v>
      </c>
      <c r="GY20" s="510">
        <f t="shared" si="24"/>
        <v>0</v>
      </c>
      <c r="GZ20" s="510">
        <f t="shared" si="24"/>
        <v>0</v>
      </c>
      <c r="HA20" s="510">
        <f t="shared" si="24"/>
        <v>0</v>
      </c>
      <c r="HB20" s="244"/>
      <c r="HC20" s="244"/>
      <c r="HD20" s="126"/>
      <c r="HE20" s="126"/>
    </row>
    <row r="21" spans="2:213" ht="20.100000000000001" customHeight="1">
      <c r="B21" s="479"/>
      <c r="C21" s="122"/>
      <c r="D21" s="123"/>
      <c r="E21" s="124"/>
      <c r="F21" s="123"/>
      <c r="G21" s="465">
        <f t="shared" si="9"/>
        <v>60</v>
      </c>
      <c r="H21" s="466" t="s">
        <v>64</v>
      </c>
      <c r="I21" s="464">
        <v>1</v>
      </c>
      <c r="J21" s="123"/>
      <c r="K21" s="97"/>
      <c r="L21" s="480"/>
      <c r="M21" s="188">
        <f t="shared" si="25"/>
        <v>0</v>
      </c>
      <c r="N21" s="189" t="str">
        <f t="shared" si="26"/>
        <v/>
      </c>
      <c r="O21" s="190" t="str">
        <f t="shared" si="27"/>
        <v/>
      </c>
      <c r="P21" s="190" t="str">
        <f t="shared" si="28"/>
        <v/>
      </c>
      <c r="Q21" s="191">
        <f t="shared" si="29"/>
        <v>0</v>
      </c>
      <c r="R21" s="191" t="str">
        <f t="shared" si="30"/>
        <v/>
      </c>
      <c r="S21" s="188" t="str">
        <f t="shared" si="31"/>
        <v/>
      </c>
      <c r="T21" s="192">
        <f t="shared" si="32"/>
        <v>0</v>
      </c>
      <c r="U21" s="366" t="s">
        <v>478</v>
      </c>
      <c r="V21" s="244"/>
      <c r="W21" s="259"/>
      <c r="X21" s="510"/>
      <c r="Y21" s="259" t="str">
        <f>'MATERIAL DATA'!Q20</f>
        <v>1.1 Excavation-Other</v>
      </c>
      <c r="Z21" s="517">
        <f>M29</f>
        <v>0</v>
      </c>
      <c r="AA21" s="510"/>
      <c r="AB21" s="510"/>
      <c r="AC21" s="510"/>
      <c r="AD21" s="510"/>
      <c r="AE21" s="510"/>
      <c r="AF21" s="510"/>
      <c r="AG21" s="510"/>
      <c r="AH21" s="510"/>
      <c r="AI21" s="510"/>
      <c r="AJ21" s="510" t="s">
        <v>356</v>
      </c>
      <c r="AK21" s="510">
        <f>SUMIFS($BN$6:$BN$29,$B$6:$B$29,"&lt;&gt;Timber",$C$6:$C$29,"&lt;&gt;Timber_EPD")</f>
        <v>0</v>
      </c>
      <c r="AL21" s="510"/>
      <c r="AM21" s="510"/>
      <c r="AN21" s="510"/>
      <c r="AO21" s="510"/>
      <c r="AP21" s="510"/>
      <c r="AQ21" s="510"/>
      <c r="AR21" s="510"/>
      <c r="AS21" s="510"/>
      <c r="AT21" s="510"/>
      <c r="AU21" s="510"/>
      <c r="AV21" s="510"/>
      <c r="AW21" s="510"/>
      <c r="AX21" s="510"/>
      <c r="AY21" s="510"/>
      <c r="AZ21" s="510"/>
      <c r="BA21" s="510"/>
      <c r="BB21" s="510"/>
      <c r="BC21" s="510"/>
      <c r="BD21" s="510"/>
      <c r="BE21" s="510"/>
      <c r="BF21" s="510"/>
      <c r="BG21" s="285" t="str">
        <f t="shared" si="10"/>
        <v>ER</v>
      </c>
      <c r="BH21" s="285" t="str">
        <f t="shared" si="11"/>
        <v xml:space="preserve"> -  - </v>
      </c>
      <c r="BI21" s="285" t="str">
        <f t="shared" si="12"/>
        <v>No_Reinforcement</v>
      </c>
      <c r="BJ21" s="246" t="e">
        <f>VLOOKUP(BH21,'Lifecycle Material Data'!$A$5:$G$67,4,FALSE)</f>
        <v>#N/A</v>
      </c>
      <c r="BK21" s="246">
        <f>IFERROR(VLOOKUP(L21,'Custom Data'!$N$16:$P$36,3,FALSE),0)</f>
        <v>0</v>
      </c>
      <c r="BL21" s="246">
        <f t="shared" si="13"/>
        <v>0</v>
      </c>
      <c r="BM21" s="526" t="str">
        <f t="shared" si="33"/>
        <v>ER</v>
      </c>
      <c r="BN21" s="510" t="str">
        <f>IFERROR(VLOOKUP($BH21,'Lifecycle Material Data'!$A$5:$L$67,9,FALSE)*($BM21/1000)+VLOOKUP('Project Info'!$C$15,'Lifecycle Material Data'!$A$5:$L$67,9,FALSE)*($BL21/1000),"")</f>
        <v/>
      </c>
      <c r="BO21" s="510" t="str">
        <f>IFERROR(VLOOKUP($BH21,'Lifecycle Material Data'!$A$5:$L$67,10,FALSE)*($BM21/1000)+VLOOKUP('Project Info'!$C$15,'Lifecycle Material Data'!$A$5:$L$67,10,FALSE)*($BL21/1000),"")</f>
        <v/>
      </c>
      <c r="BP21" s="510" t="str">
        <f t="shared" si="34"/>
        <v/>
      </c>
      <c r="BQ21" s="510" t="str">
        <f>IF($J21='MATERIAL DATA'!$O$5,$K21, IF($J21='MATERIAL DATA'!$O$6,$K21/(1000*'Scheme 4'!$BJ21),""))</f>
        <v/>
      </c>
      <c r="BR21" s="510" t="str">
        <f>IFERROR(((VLOOKUP($BH21,'Lifecycle Material Data'!$A$5:$L$67,6,FALSE))*$BM21/1000+VLOOKUP('Project Info'!$C$15,'Lifecycle Material Data'!$A$5:$L$67,6,FALSE)*$BL21/1000),"")</f>
        <v/>
      </c>
      <c r="BS21" s="510" t="str">
        <f>IFERROR((VLOOKUP($BH21,'Lifecycle Material Data'!$A$5:$L$67,7,FALSE)*$BM21/1000++VLOOKUP('Project Info'!$C$15,'Lifecycle Material Data'!$A$5:$L$67,7,FALSE)*$BL21/1000),"")</f>
        <v/>
      </c>
      <c r="BT21" s="510" t="str">
        <f>IFERROR(VLOOKUP($BH21,'Lifecycle Material Data'!$A$5:$L$67,8,FALSE)*SUM(BR21,BS21,BU21,BV21),"")</f>
        <v/>
      </c>
      <c r="BU21" s="285" t="str">
        <f>IFERROR((VLOOKUP($BH21,'Lifecycle Material Data'!$A$5:$L$67,11,FALSE)*$BM21/1000++VLOOKUP('Project Info'!$C$15,'Lifecycle Material Data'!$A$5:$L$67,11,FALSE)*$BL21/1000),"")</f>
        <v/>
      </c>
      <c r="BV21" s="510">
        <f>IFERROR(IF(OR($B21="Timber",$C21="Timber_EPD"),VLOOKUP($BH21,'LIFECYCLE MATERIAL DATA Master'!$A$10:$N$68,5,FALSE)*$BM21,0),"")/1000</f>
        <v>0</v>
      </c>
      <c r="BW21" s="510" t="str">
        <f>IFERROR((VLOOKUP($BH21,'Lifecycle Material Data'!$A$5:$M$67,12,FALSE)*$BM21/1000++VLOOKUP('Project Info'!$C$15,'Lifecycle Material Data'!$A$5:$L$67,12,FALSE)*$BL21/1000),"")</f>
        <v/>
      </c>
      <c r="BX21" s="510"/>
      <c r="BY21" s="285"/>
      <c r="BZ21" s="285"/>
      <c r="CA21" s="285"/>
      <c r="CB21" s="510">
        <f>IFERROR(1+VLOOKUP($BH21,'Lifecycle Material Data'!$A$5:$L$67,8,FALSE),0)</f>
        <v>0</v>
      </c>
      <c r="CC21" s="244">
        <f t="shared" si="14"/>
        <v>0</v>
      </c>
      <c r="CD21" s="505">
        <f t="shared" si="35"/>
        <v>0</v>
      </c>
      <c r="CE21" s="244">
        <f t="shared" si="15"/>
        <v>1</v>
      </c>
      <c r="CF21" s="245"/>
      <c r="CG21" s="510"/>
      <c r="CH21" s="510">
        <v>0</v>
      </c>
      <c r="CI21" s="510">
        <f t="shared" si="16"/>
        <v>0</v>
      </c>
      <c r="CJ21" s="510">
        <f t="shared" si="16"/>
        <v>0</v>
      </c>
      <c r="CK21" s="510">
        <f t="shared" si="17"/>
        <v>0</v>
      </c>
      <c r="CL21" s="510">
        <f t="shared" si="17"/>
        <v>0</v>
      </c>
      <c r="CM21" s="510">
        <f t="shared" si="17"/>
        <v>0</v>
      </c>
      <c r="CN21" s="510">
        <f t="shared" si="17"/>
        <v>0</v>
      </c>
      <c r="CO21" s="510">
        <f t="shared" si="17"/>
        <v>0</v>
      </c>
      <c r="CP21" s="510">
        <f t="shared" si="17"/>
        <v>0</v>
      </c>
      <c r="CQ21" s="510">
        <f t="shared" si="17"/>
        <v>0</v>
      </c>
      <c r="CR21" s="510">
        <f t="shared" si="17"/>
        <v>0</v>
      </c>
      <c r="CS21" s="510">
        <f t="shared" si="17"/>
        <v>0</v>
      </c>
      <c r="CT21" s="510">
        <f t="shared" si="17"/>
        <v>0</v>
      </c>
      <c r="CU21" s="510">
        <f t="shared" si="17"/>
        <v>0</v>
      </c>
      <c r="CV21" s="510">
        <f t="shared" si="17"/>
        <v>0</v>
      </c>
      <c r="CW21" s="510">
        <f t="shared" si="17"/>
        <v>0</v>
      </c>
      <c r="CX21" s="510">
        <f t="shared" si="17"/>
        <v>0</v>
      </c>
      <c r="CY21" s="510">
        <f t="shared" si="17"/>
        <v>0</v>
      </c>
      <c r="CZ21" s="510">
        <f t="shared" ref="CZ21:DO27" si="36">IF(CZ$5&gt;=DESIGN_LIFE,CY21,IF(AND(CZ$5&gt;0,$CE21&lt;&gt;0),IF(INT((CZ$5)/(DESIGN_LIFE/$CE21))=((CZ$5)/(DESIGN_LIFE/$CE21)),$CD21+CY21,CY21),CY21))</f>
        <v>0</v>
      </c>
      <c r="DA21" s="510">
        <f t="shared" si="36"/>
        <v>0</v>
      </c>
      <c r="DB21" s="510">
        <f t="shared" si="36"/>
        <v>0</v>
      </c>
      <c r="DC21" s="510">
        <f t="shared" si="36"/>
        <v>0</v>
      </c>
      <c r="DD21" s="510">
        <f t="shared" si="36"/>
        <v>0</v>
      </c>
      <c r="DE21" s="510">
        <f t="shared" si="36"/>
        <v>0</v>
      </c>
      <c r="DF21" s="510">
        <f t="shared" si="36"/>
        <v>0</v>
      </c>
      <c r="DG21" s="510">
        <f t="shared" si="36"/>
        <v>0</v>
      </c>
      <c r="DH21" s="510">
        <f t="shared" si="36"/>
        <v>0</v>
      </c>
      <c r="DI21" s="510">
        <f t="shared" si="36"/>
        <v>0</v>
      </c>
      <c r="DJ21" s="510">
        <f t="shared" si="36"/>
        <v>0</v>
      </c>
      <c r="DK21" s="510">
        <f t="shared" si="36"/>
        <v>0</v>
      </c>
      <c r="DL21" s="510">
        <f t="shared" si="36"/>
        <v>0</v>
      </c>
      <c r="DM21" s="510">
        <f t="shared" si="36"/>
        <v>0</v>
      </c>
      <c r="DN21" s="510">
        <f t="shared" si="36"/>
        <v>0</v>
      </c>
      <c r="DO21" s="510">
        <f t="shared" si="36"/>
        <v>0</v>
      </c>
      <c r="DP21" s="510">
        <f t="shared" si="18"/>
        <v>0</v>
      </c>
      <c r="DQ21" s="510">
        <f t="shared" si="19"/>
        <v>0</v>
      </c>
      <c r="DR21" s="510">
        <f t="shared" si="19"/>
        <v>0</v>
      </c>
      <c r="DS21" s="510">
        <f t="shared" si="19"/>
        <v>0</v>
      </c>
      <c r="DT21" s="510">
        <f t="shared" si="19"/>
        <v>0</v>
      </c>
      <c r="DU21" s="510">
        <f t="shared" si="19"/>
        <v>0</v>
      </c>
      <c r="DV21" s="510">
        <f t="shared" si="19"/>
        <v>0</v>
      </c>
      <c r="DW21" s="510">
        <f t="shared" si="19"/>
        <v>0</v>
      </c>
      <c r="DX21" s="510">
        <f t="shared" si="19"/>
        <v>0</v>
      </c>
      <c r="DY21" s="510">
        <f t="shared" si="19"/>
        <v>0</v>
      </c>
      <c r="DZ21" s="510">
        <f t="shared" si="19"/>
        <v>0</v>
      </c>
      <c r="EA21" s="510">
        <f t="shared" si="19"/>
        <v>0</v>
      </c>
      <c r="EB21" s="510">
        <f t="shared" si="19"/>
        <v>0</v>
      </c>
      <c r="EC21" s="510">
        <f t="shared" si="19"/>
        <v>0</v>
      </c>
      <c r="ED21" s="510">
        <f t="shared" si="19"/>
        <v>0</v>
      </c>
      <c r="EE21" s="510">
        <f t="shared" si="19"/>
        <v>0</v>
      </c>
      <c r="EF21" s="510">
        <f t="shared" ref="EF21:EU27" si="37">IF(EF$5&gt;=DESIGN_LIFE,EE21,IF(AND(EF$5&gt;0,$CE21&lt;&gt;0),IF(INT((EF$5)/(DESIGN_LIFE/$CE21))=((EF$5)/(DESIGN_LIFE/$CE21)),$CD21+EE21,EE21),EE21))</f>
        <v>0</v>
      </c>
      <c r="EG21" s="510">
        <f t="shared" si="37"/>
        <v>0</v>
      </c>
      <c r="EH21" s="510">
        <f t="shared" si="37"/>
        <v>0</v>
      </c>
      <c r="EI21" s="510">
        <f t="shared" si="37"/>
        <v>0</v>
      </c>
      <c r="EJ21" s="510">
        <f t="shared" si="37"/>
        <v>0</v>
      </c>
      <c r="EK21" s="510">
        <f t="shared" si="37"/>
        <v>0</v>
      </c>
      <c r="EL21" s="510">
        <f t="shared" si="37"/>
        <v>0</v>
      </c>
      <c r="EM21" s="510">
        <f t="shared" si="37"/>
        <v>0</v>
      </c>
      <c r="EN21" s="510">
        <f t="shared" si="37"/>
        <v>0</v>
      </c>
      <c r="EO21" s="510">
        <f t="shared" si="37"/>
        <v>0</v>
      </c>
      <c r="EP21" s="510">
        <f t="shared" si="37"/>
        <v>0</v>
      </c>
      <c r="EQ21" s="510">
        <f t="shared" si="37"/>
        <v>0</v>
      </c>
      <c r="ER21" s="510">
        <f t="shared" si="37"/>
        <v>0</v>
      </c>
      <c r="ES21" s="510">
        <f t="shared" si="37"/>
        <v>0</v>
      </c>
      <c r="ET21" s="510">
        <f t="shared" si="37"/>
        <v>0</v>
      </c>
      <c r="EU21" s="510">
        <f t="shared" si="37"/>
        <v>0</v>
      </c>
      <c r="EV21" s="510">
        <f t="shared" si="20"/>
        <v>0</v>
      </c>
      <c r="EW21" s="510">
        <f t="shared" si="21"/>
        <v>0</v>
      </c>
      <c r="EX21" s="510">
        <f t="shared" si="21"/>
        <v>0</v>
      </c>
      <c r="EY21" s="510">
        <f t="shared" si="21"/>
        <v>0</v>
      </c>
      <c r="EZ21" s="510">
        <f t="shared" si="21"/>
        <v>0</v>
      </c>
      <c r="FA21" s="510">
        <f t="shared" si="21"/>
        <v>0</v>
      </c>
      <c r="FB21" s="510">
        <f t="shared" si="21"/>
        <v>0</v>
      </c>
      <c r="FC21" s="510">
        <f t="shared" si="21"/>
        <v>0</v>
      </c>
      <c r="FD21" s="510">
        <f t="shared" si="21"/>
        <v>0</v>
      </c>
      <c r="FE21" s="510">
        <f t="shared" si="21"/>
        <v>0</v>
      </c>
      <c r="FF21" s="510">
        <f t="shared" si="21"/>
        <v>0</v>
      </c>
      <c r="FG21" s="510">
        <f t="shared" si="21"/>
        <v>0</v>
      </c>
      <c r="FH21" s="510">
        <f t="shared" si="21"/>
        <v>0</v>
      </c>
      <c r="FI21" s="510">
        <f t="shared" si="21"/>
        <v>0</v>
      </c>
      <c r="FJ21" s="510">
        <f t="shared" si="21"/>
        <v>0</v>
      </c>
      <c r="FK21" s="510">
        <f t="shared" si="21"/>
        <v>0</v>
      </c>
      <c r="FL21" s="510">
        <f t="shared" ref="FL21:GA27" si="38">IF(FL$5&gt;=DESIGN_LIFE,FK21,IF(AND(FL$5&gt;0,$CE21&lt;&gt;0),IF(INT((FL$5)/(DESIGN_LIFE/$CE21))=((FL$5)/(DESIGN_LIFE/$CE21)),$CD21+FK21,FK21),FK21))</f>
        <v>0</v>
      </c>
      <c r="FM21" s="510">
        <f t="shared" si="38"/>
        <v>0</v>
      </c>
      <c r="FN21" s="510">
        <f t="shared" si="38"/>
        <v>0</v>
      </c>
      <c r="FO21" s="510">
        <f t="shared" si="38"/>
        <v>0</v>
      </c>
      <c r="FP21" s="510">
        <f t="shared" si="38"/>
        <v>0</v>
      </c>
      <c r="FQ21" s="510">
        <f t="shared" si="38"/>
        <v>0</v>
      </c>
      <c r="FR21" s="510">
        <f t="shared" si="38"/>
        <v>0</v>
      </c>
      <c r="FS21" s="510">
        <f t="shared" si="38"/>
        <v>0</v>
      </c>
      <c r="FT21" s="510">
        <f t="shared" si="38"/>
        <v>0</v>
      </c>
      <c r="FU21" s="510">
        <f t="shared" si="38"/>
        <v>0</v>
      </c>
      <c r="FV21" s="510">
        <f t="shared" si="38"/>
        <v>0</v>
      </c>
      <c r="FW21" s="510">
        <f t="shared" si="38"/>
        <v>0</v>
      </c>
      <c r="FX21" s="510">
        <f t="shared" si="38"/>
        <v>0</v>
      </c>
      <c r="FY21" s="510">
        <f t="shared" si="38"/>
        <v>0</v>
      </c>
      <c r="FZ21" s="510">
        <f t="shared" si="38"/>
        <v>0</v>
      </c>
      <c r="GA21" s="510">
        <f t="shared" si="38"/>
        <v>0</v>
      </c>
      <c r="GB21" s="510">
        <f t="shared" si="22"/>
        <v>0</v>
      </c>
      <c r="GC21" s="510">
        <f t="shared" si="23"/>
        <v>0</v>
      </c>
      <c r="GD21" s="510">
        <f t="shared" si="23"/>
        <v>0</v>
      </c>
      <c r="GE21" s="510">
        <f t="shared" si="23"/>
        <v>0</v>
      </c>
      <c r="GF21" s="510">
        <f t="shared" si="23"/>
        <v>0</v>
      </c>
      <c r="GG21" s="510">
        <f t="shared" si="23"/>
        <v>0</v>
      </c>
      <c r="GH21" s="510">
        <f t="shared" si="23"/>
        <v>0</v>
      </c>
      <c r="GI21" s="510">
        <f t="shared" si="23"/>
        <v>0</v>
      </c>
      <c r="GJ21" s="510">
        <f t="shared" si="23"/>
        <v>0</v>
      </c>
      <c r="GK21" s="510">
        <f t="shared" si="23"/>
        <v>0</v>
      </c>
      <c r="GL21" s="510">
        <f t="shared" si="23"/>
        <v>0</v>
      </c>
      <c r="GM21" s="510">
        <f t="shared" si="23"/>
        <v>0</v>
      </c>
      <c r="GN21" s="510">
        <f t="shared" si="23"/>
        <v>0</v>
      </c>
      <c r="GO21" s="510">
        <f t="shared" si="23"/>
        <v>0</v>
      </c>
      <c r="GP21" s="510">
        <f t="shared" si="23"/>
        <v>0</v>
      </c>
      <c r="GQ21" s="510">
        <f t="shared" si="23"/>
        <v>0</v>
      </c>
      <c r="GR21" s="510">
        <f t="shared" ref="GR21:HA27" si="39">IF(GR$5&gt;=DESIGN_LIFE,GQ21,IF(AND(GR$5&gt;0,$CE21&lt;&gt;0),IF(INT((GR$5)/(DESIGN_LIFE/$CE21))=((GR$5)/(DESIGN_LIFE/$CE21)),$CD21+GQ21,GQ21),GQ21))</f>
        <v>0</v>
      </c>
      <c r="GS21" s="510">
        <f t="shared" si="39"/>
        <v>0</v>
      </c>
      <c r="GT21" s="510">
        <f t="shared" si="39"/>
        <v>0</v>
      </c>
      <c r="GU21" s="510">
        <f t="shared" si="39"/>
        <v>0</v>
      </c>
      <c r="GV21" s="510">
        <f t="shared" si="39"/>
        <v>0</v>
      </c>
      <c r="GW21" s="510">
        <f t="shared" si="39"/>
        <v>0</v>
      </c>
      <c r="GX21" s="510">
        <f t="shared" si="39"/>
        <v>0</v>
      </c>
      <c r="GY21" s="510">
        <f t="shared" si="39"/>
        <v>0</v>
      </c>
      <c r="GZ21" s="510">
        <f t="shared" si="39"/>
        <v>0</v>
      </c>
      <c r="HA21" s="510">
        <f t="shared" si="39"/>
        <v>0</v>
      </c>
      <c r="HB21" s="244"/>
      <c r="HC21" s="244"/>
      <c r="HD21" s="126"/>
      <c r="HE21" s="126"/>
    </row>
    <row r="22" spans="2:213" ht="20.100000000000001" customHeight="1">
      <c r="B22" s="479"/>
      <c r="C22" s="122"/>
      <c r="D22" s="123"/>
      <c r="E22" s="124"/>
      <c r="F22" s="123"/>
      <c r="G22" s="465">
        <f t="shared" si="9"/>
        <v>60</v>
      </c>
      <c r="H22" s="466" t="s">
        <v>64</v>
      </c>
      <c r="I22" s="464">
        <v>1</v>
      </c>
      <c r="J22" s="123"/>
      <c r="K22" s="97"/>
      <c r="L22" s="480"/>
      <c r="M22" s="188">
        <f t="shared" si="25"/>
        <v>0</v>
      </c>
      <c r="N22" s="189" t="str">
        <f t="shared" si="26"/>
        <v/>
      </c>
      <c r="O22" s="190" t="str">
        <f t="shared" si="27"/>
        <v/>
      </c>
      <c r="P22" s="190" t="str">
        <f t="shared" si="28"/>
        <v/>
      </c>
      <c r="Q22" s="191">
        <f t="shared" si="29"/>
        <v>0</v>
      </c>
      <c r="R22" s="191" t="str">
        <f t="shared" si="30"/>
        <v/>
      </c>
      <c r="S22" s="188" t="str">
        <f t="shared" si="31"/>
        <v/>
      </c>
      <c r="T22" s="192">
        <f t="shared" si="32"/>
        <v>0</v>
      </c>
      <c r="U22" s="366" t="s">
        <v>478</v>
      </c>
      <c r="V22" s="244"/>
      <c r="W22" s="259"/>
      <c r="X22" s="510"/>
      <c r="Y22" s="259" t="s">
        <v>673</v>
      </c>
      <c r="Z22" s="517">
        <f>SUMIF($E$6:$E$29,Y22,$N$6:$N$29)+SUMIF($E$6:$E$29,Y22,$O$6:$O$29)+SUMIF($E$6:$E$29,Y22,P$6:$P$29)</f>
        <v>0</v>
      </c>
      <c r="AA22" s="510"/>
      <c r="AB22" s="510"/>
      <c r="AC22" s="510"/>
      <c r="AD22" s="510"/>
      <c r="AE22" s="510"/>
      <c r="AF22" s="510"/>
      <c r="AG22" s="510"/>
      <c r="AH22" s="510"/>
      <c r="AI22" s="510"/>
      <c r="AJ22" s="510" t="s">
        <v>357</v>
      </c>
      <c r="AK22" s="510">
        <f>SUMIFS($BO$6:$BO$29,$B$6:$B$29,"&lt;&gt;Timber",$C$6:$C$29,"&lt;&gt;Timber_EPD")</f>
        <v>0</v>
      </c>
      <c r="AL22" s="510"/>
      <c r="AM22" s="510"/>
      <c r="AN22" s="510"/>
      <c r="AO22" s="510"/>
      <c r="AP22" s="510"/>
      <c r="AQ22" s="510"/>
      <c r="AR22" s="510"/>
      <c r="AS22" s="510"/>
      <c r="AT22" s="510"/>
      <c r="AU22" s="510"/>
      <c r="AV22" s="510"/>
      <c r="AW22" s="510"/>
      <c r="AX22" s="510"/>
      <c r="AY22" s="510"/>
      <c r="AZ22" s="510"/>
      <c r="BA22" s="510"/>
      <c r="BB22" s="510"/>
      <c r="BC22" s="510"/>
      <c r="BD22" s="510"/>
      <c r="BE22" s="510"/>
      <c r="BF22" s="510"/>
      <c r="BG22" s="285" t="str">
        <f t="shared" si="10"/>
        <v>ER</v>
      </c>
      <c r="BH22" s="285" t="str">
        <f t="shared" si="11"/>
        <v xml:space="preserve"> -  - </v>
      </c>
      <c r="BI22" s="285" t="str">
        <f t="shared" si="12"/>
        <v>No_Reinforcement</v>
      </c>
      <c r="BJ22" s="246" t="e">
        <f>VLOOKUP(BH22,'Lifecycle Material Data'!$A$5:$G$67,4,FALSE)</f>
        <v>#N/A</v>
      </c>
      <c r="BK22" s="246">
        <f>IFERROR(VLOOKUP(L22,'Custom Data'!$N$16:$P$36,3,FALSE),0)</f>
        <v>0</v>
      </c>
      <c r="BL22" s="246">
        <f t="shared" si="13"/>
        <v>0</v>
      </c>
      <c r="BM22" s="526" t="str">
        <f t="shared" si="33"/>
        <v>ER</v>
      </c>
      <c r="BN22" s="510" t="str">
        <f>IFERROR(VLOOKUP($BH22,'Lifecycle Material Data'!$A$5:$L$67,9,FALSE)*($BM22/1000)+VLOOKUP('Project Info'!$C$15,'Lifecycle Material Data'!$A$5:$L$67,9,FALSE)*($BL22/1000),"")</f>
        <v/>
      </c>
      <c r="BO22" s="510" t="str">
        <f>IFERROR(VLOOKUP($BH22,'Lifecycle Material Data'!$A$5:$L$67,10,FALSE)*($BM22/1000)+VLOOKUP('Project Info'!$C$15,'Lifecycle Material Data'!$A$5:$L$67,10,FALSE)*($BL22/1000),"")</f>
        <v/>
      </c>
      <c r="BP22" s="510" t="str">
        <f t="shared" si="34"/>
        <v/>
      </c>
      <c r="BQ22" s="510" t="str">
        <f>IF($J22='MATERIAL DATA'!$O$5,$K22, IF($J22='MATERIAL DATA'!$O$6,$K22/(1000*'Scheme 4'!$BJ22),""))</f>
        <v/>
      </c>
      <c r="BR22" s="510" t="str">
        <f>IFERROR(((VLOOKUP($BH22,'Lifecycle Material Data'!$A$5:$L$67,6,FALSE))*$BM22/1000+VLOOKUP('Project Info'!$C$15,'Lifecycle Material Data'!$A$5:$L$67,6,FALSE)*$BL22/1000),"")</f>
        <v/>
      </c>
      <c r="BS22" s="510" t="str">
        <f>IFERROR((VLOOKUP($BH22,'Lifecycle Material Data'!$A$5:$L$67,7,FALSE)*$BM22/1000++VLOOKUP('Project Info'!$C$15,'Lifecycle Material Data'!$A$5:$L$67,7,FALSE)*$BL22/1000),"")</f>
        <v/>
      </c>
      <c r="BT22" s="510" t="str">
        <f>IFERROR(VLOOKUP($BH22,'Lifecycle Material Data'!$A$5:$L$67,8,FALSE)*SUM(BR22,BS22,BU22,BV22),"")</f>
        <v/>
      </c>
      <c r="BU22" s="285" t="str">
        <f>IFERROR((VLOOKUP($BH22,'Lifecycle Material Data'!$A$5:$L$67,11,FALSE)*$BM22/1000++VLOOKUP('Project Info'!$C$15,'Lifecycle Material Data'!$A$5:$L$67,11,FALSE)*$BL22/1000),"")</f>
        <v/>
      </c>
      <c r="BV22" s="510">
        <f>IFERROR(IF(OR($B22="Timber",$C22="Timber_EPD"),VLOOKUP($BH22,'LIFECYCLE MATERIAL DATA Master'!$A$10:$N$68,5,FALSE)*$BM22,0),"")/1000</f>
        <v>0</v>
      </c>
      <c r="BW22" s="510" t="str">
        <f>IFERROR((VLOOKUP($BH22,'Lifecycle Material Data'!$A$5:$M$67,12,FALSE)*$BM22/1000++VLOOKUP('Project Info'!$C$15,'Lifecycle Material Data'!$A$5:$L$67,12,FALSE)*$BL22/1000),"")</f>
        <v/>
      </c>
      <c r="BX22" s="510"/>
      <c r="BY22" s="285"/>
      <c r="BZ22" s="285"/>
      <c r="CA22" s="285"/>
      <c r="CB22" s="510">
        <f>IFERROR(1+VLOOKUP($BH22,'Lifecycle Material Data'!$A$5:$L$67,8,FALSE),0)</f>
        <v>0</v>
      </c>
      <c r="CC22" s="244">
        <f t="shared" si="14"/>
        <v>0</v>
      </c>
      <c r="CD22" s="505">
        <f t="shared" si="35"/>
        <v>0</v>
      </c>
      <c r="CE22" s="244">
        <f t="shared" si="15"/>
        <v>1</v>
      </c>
      <c r="CF22" s="245"/>
      <c r="CG22" s="510"/>
      <c r="CH22" s="510">
        <v>0</v>
      </c>
      <c r="CI22" s="510">
        <f t="shared" si="16"/>
        <v>0</v>
      </c>
      <c r="CJ22" s="510">
        <f t="shared" si="16"/>
        <v>0</v>
      </c>
      <c r="CK22" s="510">
        <f t="shared" ref="CK22:CZ27" si="40">IF(CK$5&gt;=DESIGN_LIFE,CJ22,IF(AND(CK$5&gt;0,$CE22&lt;&gt;0),IF(INT((CK$5)/(DESIGN_LIFE/$CE22))=((CK$5)/(DESIGN_LIFE/$CE22)),$CD22+CJ22,CJ22),CJ22))</f>
        <v>0</v>
      </c>
      <c r="CL22" s="510">
        <f t="shared" si="40"/>
        <v>0</v>
      </c>
      <c r="CM22" s="510">
        <f t="shared" si="40"/>
        <v>0</v>
      </c>
      <c r="CN22" s="510">
        <f t="shared" si="40"/>
        <v>0</v>
      </c>
      <c r="CO22" s="510">
        <f t="shared" si="40"/>
        <v>0</v>
      </c>
      <c r="CP22" s="510">
        <f t="shared" si="40"/>
        <v>0</v>
      </c>
      <c r="CQ22" s="510">
        <f t="shared" si="40"/>
        <v>0</v>
      </c>
      <c r="CR22" s="510">
        <f t="shared" si="40"/>
        <v>0</v>
      </c>
      <c r="CS22" s="510">
        <f t="shared" si="40"/>
        <v>0</v>
      </c>
      <c r="CT22" s="510">
        <f t="shared" si="40"/>
        <v>0</v>
      </c>
      <c r="CU22" s="510">
        <f t="shared" si="40"/>
        <v>0</v>
      </c>
      <c r="CV22" s="510">
        <f t="shared" si="40"/>
        <v>0</v>
      </c>
      <c r="CW22" s="510">
        <f t="shared" si="40"/>
        <v>0</v>
      </c>
      <c r="CX22" s="510">
        <f t="shared" si="40"/>
        <v>0</v>
      </c>
      <c r="CY22" s="510">
        <f t="shared" si="40"/>
        <v>0</v>
      </c>
      <c r="CZ22" s="510">
        <f t="shared" si="40"/>
        <v>0</v>
      </c>
      <c r="DA22" s="510">
        <f t="shared" si="36"/>
        <v>0</v>
      </c>
      <c r="DB22" s="510">
        <f t="shared" si="36"/>
        <v>0</v>
      </c>
      <c r="DC22" s="510">
        <f t="shared" si="36"/>
        <v>0</v>
      </c>
      <c r="DD22" s="510">
        <f t="shared" si="36"/>
        <v>0</v>
      </c>
      <c r="DE22" s="510">
        <f t="shared" si="36"/>
        <v>0</v>
      </c>
      <c r="DF22" s="510">
        <f t="shared" si="36"/>
        <v>0</v>
      </c>
      <c r="DG22" s="510">
        <f t="shared" si="36"/>
        <v>0</v>
      </c>
      <c r="DH22" s="510">
        <f t="shared" si="36"/>
        <v>0</v>
      </c>
      <c r="DI22" s="510">
        <f t="shared" si="36"/>
        <v>0</v>
      </c>
      <c r="DJ22" s="510">
        <f t="shared" si="36"/>
        <v>0</v>
      </c>
      <c r="DK22" s="510">
        <f t="shared" si="36"/>
        <v>0</v>
      </c>
      <c r="DL22" s="510">
        <f t="shared" si="36"/>
        <v>0</v>
      </c>
      <c r="DM22" s="510">
        <f t="shared" si="36"/>
        <v>0</v>
      </c>
      <c r="DN22" s="510">
        <f t="shared" si="36"/>
        <v>0</v>
      </c>
      <c r="DO22" s="510">
        <f t="shared" si="36"/>
        <v>0</v>
      </c>
      <c r="DP22" s="510">
        <f t="shared" ref="DP22:EE27" si="41">IF(DP$5&gt;=DESIGN_LIFE,DO22,IF(AND(DP$5&gt;0,$CE22&lt;&gt;0),IF(INT((DP$5)/(DESIGN_LIFE/$CE22))=((DP$5)/(DESIGN_LIFE/$CE22)),$CD22+DO22,DO22),DO22))</f>
        <v>0</v>
      </c>
      <c r="DQ22" s="510">
        <f t="shared" si="41"/>
        <v>0</v>
      </c>
      <c r="DR22" s="510">
        <f t="shared" si="41"/>
        <v>0</v>
      </c>
      <c r="DS22" s="510">
        <f t="shared" si="41"/>
        <v>0</v>
      </c>
      <c r="DT22" s="510">
        <f t="shared" si="41"/>
        <v>0</v>
      </c>
      <c r="DU22" s="510">
        <f t="shared" si="41"/>
        <v>0</v>
      </c>
      <c r="DV22" s="510">
        <f t="shared" si="41"/>
        <v>0</v>
      </c>
      <c r="DW22" s="510">
        <f t="shared" si="41"/>
        <v>0</v>
      </c>
      <c r="DX22" s="510">
        <f t="shared" si="41"/>
        <v>0</v>
      </c>
      <c r="DY22" s="510">
        <f t="shared" si="41"/>
        <v>0</v>
      </c>
      <c r="DZ22" s="510">
        <f t="shared" si="41"/>
        <v>0</v>
      </c>
      <c r="EA22" s="510">
        <f t="shared" si="41"/>
        <v>0</v>
      </c>
      <c r="EB22" s="510">
        <f t="shared" si="41"/>
        <v>0</v>
      </c>
      <c r="EC22" s="510">
        <f t="shared" si="41"/>
        <v>0</v>
      </c>
      <c r="ED22" s="510">
        <f t="shared" si="41"/>
        <v>0</v>
      </c>
      <c r="EE22" s="510">
        <f t="shared" si="41"/>
        <v>0</v>
      </c>
      <c r="EF22" s="510">
        <f t="shared" si="37"/>
        <v>0</v>
      </c>
      <c r="EG22" s="510">
        <f t="shared" si="37"/>
        <v>0</v>
      </c>
      <c r="EH22" s="510">
        <f t="shared" si="37"/>
        <v>0</v>
      </c>
      <c r="EI22" s="510">
        <f t="shared" si="37"/>
        <v>0</v>
      </c>
      <c r="EJ22" s="510">
        <f t="shared" si="37"/>
        <v>0</v>
      </c>
      <c r="EK22" s="510">
        <f t="shared" si="37"/>
        <v>0</v>
      </c>
      <c r="EL22" s="510">
        <f t="shared" si="37"/>
        <v>0</v>
      </c>
      <c r="EM22" s="510">
        <f t="shared" si="37"/>
        <v>0</v>
      </c>
      <c r="EN22" s="510">
        <f t="shared" si="37"/>
        <v>0</v>
      </c>
      <c r="EO22" s="510">
        <f t="shared" si="37"/>
        <v>0</v>
      </c>
      <c r="EP22" s="510">
        <f t="shared" si="37"/>
        <v>0</v>
      </c>
      <c r="EQ22" s="510">
        <f t="shared" si="37"/>
        <v>0</v>
      </c>
      <c r="ER22" s="510">
        <f t="shared" si="37"/>
        <v>0</v>
      </c>
      <c r="ES22" s="510">
        <f t="shared" si="37"/>
        <v>0</v>
      </c>
      <c r="ET22" s="510">
        <f t="shared" si="37"/>
        <v>0</v>
      </c>
      <c r="EU22" s="510">
        <f t="shared" si="37"/>
        <v>0</v>
      </c>
      <c r="EV22" s="510">
        <f t="shared" ref="EV22:FK27" si="42">IF(EV$5&gt;=DESIGN_LIFE,EU22,IF(AND(EV$5&gt;0,$CE22&lt;&gt;0),IF(INT((EV$5)/(DESIGN_LIFE/$CE22))=((EV$5)/(DESIGN_LIFE/$CE22)),$CD22+EU22,EU22),EU22))</f>
        <v>0</v>
      </c>
      <c r="EW22" s="510">
        <f t="shared" si="42"/>
        <v>0</v>
      </c>
      <c r="EX22" s="510">
        <f t="shared" si="42"/>
        <v>0</v>
      </c>
      <c r="EY22" s="510">
        <f t="shared" si="42"/>
        <v>0</v>
      </c>
      <c r="EZ22" s="510">
        <f t="shared" si="42"/>
        <v>0</v>
      </c>
      <c r="FA22" s="510">
        <f t="shared" si="42"/>
        <v>0</v>
      </c>
      <c r="FB22" s="510">
        <f t="shared" si="42"/>
        <v>0</v>
      </c>
      <c r="FC22" s="510">
        <f t="shared" si="42"/>
        <v>0</v>
      </c>
      <c r="FD22" s="510">
        <f t="shared" si="42"/>
        <v>0</v>
      </c>
      <c r="FE22" s="510">
        <f t="shared" si="42"/>
        <v>0</v>
      </c>
      <c r="FF22" s="510">
        <f t="shared" si="42"/>
        <v>0</v>
      </c>
      <c r="FG22" s="510">
        <f t="shared" si="42"/>
        <v>0</v>
      </c>
      <c r="FH22" s="510">
        <f t="shared" si="42"/>
        <v>0</v>
      </c>
      <c r="FI22" s="510">
        <f t="shared" si="42"/>
        <v>0</v>
      </c>
      <c r="FJ22" s="510">
        <f t="shared" si="42"/>
        <v>0</v>
      </c>
      <c r="FK22" s="510">
        <f t="shared" si="42"/>
        <v>0</v>
      </c>
      <c r="FL22" s="510">
        <f t="shared" si="38"/>
        <v>0</v>
      </c>
      <c r="FM22" s="510">
        <f t="shared" si="38"/>
        <v>0</v>
      </c>
      <c r="FN22" s="510">
        <f t="shared" si="38"/>
        <v>0</v>
      </c>
      <c r="FO22" s="510">
        <f t="shared" si="38"/>
        <v>0</v>
      </c>
      <c r="FP22" s="510">
        <f t="shared" si="38"/>
        <v>0</v>
      </c>
      <c r="FQ22" s="510">
        <f t="shared" si="38"/>
        <v>0</v>
      </c>
      <c r="FR22" s="510">
        <f t="shared" si="38"/>
        <v>0</v>
      </c>
      <c r="FS22" s="510">
        <f t="shared" si="38"/>
        <v>0</v>
      </c>
      <c r="FT22" s="510">
        <f t="shared" si="38"/>
        <v>0</v>
      </c>
      <c r="FU22" s="510">
        <f t="shared" si="38"/>
        <v>0</v>
      </c>
      <c r="FV22" s="510">
        <f t="shared" si="38"/>
        <v>0</v>
      </c>
      <c r="FW22" s="510">
        <f t="shared" si="38"/>
        <v>0</v>
      </c>
      <c r="FX22" s="510">
        <f t="shared" si="38"/>
        <v>0</v>
      </c>
      <c r="FY22" s="510">
        <f t="shared" si="38"/>
        <v>0</v>
      </c>
      <c r="FZ22" s="510">
        <f t="shared" si="38"/>
        <v>0</v>
      </c>
      <c r="GA22" s="510">
        <f t="shared" si="38"/>
        <v>0</v>
      </c>
      <c r="GB22" s="510">
        <f t="shared" ref="GB22:GQ27" si="43">IF(GB$5&gt;=DESIGN_LIFE,GA22,IF(AND(GB$5&gt;0,$CE22&lt;&gt;0),IF(INT((GB$5)/(DESIGN_LIFE/$CE22))=((GB$5)/(DESIGN_LIFE/$CE22)),$CD22+GA22,GA22),GA22))</f>
        <v>0</v>
      </c>
      <c r="GC22" s="510">
        <f t="shared" si="43"/>
        <v>0</v>
      </c>
      <c r="GD22" s="510">
        <f t="shared" si="43"/>
        <v>0</v>
      </c>
      <c r="GE22" s="510">
        <f t="shared" si="43"/>
        <v>0</v>
      </c>
      <c r="GF22" s="510">
        <f t="shared" si="43"/>
        <v>0</v>
      </c>
      <c r="GG22" s="510">
        <f t="shared" si="43"/>
        <v>0</v>
      </c>
      <c r="GH22" s="510">
        <f t="shared" si="43"/>
        <v>0</v>
      </c>
      <c r="GI22" s="510">
        <f t="shared" si="43"/>
        <v>0</v>
      </c>
      <c r="GJ22" s="510">
        <f t="shared" si="43"/>
        <v>0</v>
      </c>
      <c r="GK22" s="510">
        <f t="shared" si="43"/>
        <v>0</v>
      </c>
      <c r="GL22" s="510">
        <f t="shared" si="43"/>
        <v>0</v>
      </c>
      <c r="GM22" s="510">
        <f t="shared" si="43"/>
        <v>0</v>
      </c>
      <c r="GN22" s="510">
        <f t="shared" si="43"/>
        <v>0</v>
      </c>
      <c r="GO22" s="510">
        <f t="shared" si="43"/>
        <v>0</v>
      </c>
      <c r="GP22" s="510">
        <f t="shared" si="43"/>
        <v>0</v>
      </c>
      <c r="GQ22" s="510">
        <f t="shared" si="43"/>
        <v>0</v>
      </c>
      <c r="GR22" s="510">
        <f t="shared" si="39"/>
        <v>0</v>
      </c>
      <c r="GS22" s="510">
        <f t="shared" si="39"/>
        <v>0</v>
      </c>
      <c r="GT22" s="510">
        <f t="shared" si="39"/>
        <v>0</v>
      </c>
      <c r="GU22" s="510">
        <f t="shared" si="39"/>
        <v>0</v>
      </c>
      <c r="GV22" s="510">
        <f t="shared" si="39"/>
        <v>0</v>
      </c>
      <c r="GW22" s="510">
        <f t="shared" si="39"/>
        <v>0</v>
      </c>
      <c r="GX22" s="510">
        <f t="shared" si="39"/>
        <v>0</v>
      </c>
      <c r="GY22" s="510">
        <f t="shared" si="39"/>
        <v>0</v>
      </c>
      <c r="GZ22" s="510">
        <f t="shared" si="39"/>
        <v>0</v>
      </c>
      <c r="HA22" s="510">
        <f t="shared" si="39"/>
        <v>0</v>
      </c>
      <c r="HB22" s="244"/>
      <c r="HC22" s="244"/>
      <c r="HD22" s="126"/>
      <c r="HE22" s="126"/>
    </row>
    <row r="23" spans="2:213" ht="20.100000000000001" customHeight="1">
      <c r="B23" s="479"/>
      <c r="C23" s="122"/>
      <c r="D23" s="123"/>
      <c r="E23" s="124"/>
      <c r="F23" s="123"/>
      <c r="G23" s="465">
        <f t="shared" si="9"/>
        <v>60</v>
      </c>
      <c r="H23" s="466" t="s">
        <v>64</v>
      </c>
      <c r="I23" s="464">
        <v>1</v>
      </c>
      <c r="J23" s="123"/>
      <c r="K23" s="97"/>
      <c r="L23" s="480"/>
      <c r="M23" s="188">
        <f t="shared" si="25"/>
        <v>0</v>
      </c>
      <c r="N23" s="189" t="str">
        <f t="shared" si="26"/>
        <v/>
      </c>
      <c r="O23" s="190" t="str">
        <f t="shared" si="27"/>
        <v/>
      </c>
      <c r="P23" s="190" t="str">
        <f t="shared" si="28"/>
        <v/>
      </c>
      <c r="Q23" s="191">
        <f t="shared" si="29"/>
        <v>0</v>
      </c>
      <c r="R23" s="191" t="str">
        <f t="shared" si="30"/>
        <v/>
      </c>
      <c r="S23" s="188" t="str">
        <f t="shared" si="31"/>
        <v/>
      </c>
      <c r="T23" s="192">
        <f t="shared" si="32"/>
        <v>0</v>
      </c>
      <c r="U23" s="366" t="s">
        <v>478</v>
      </c>
      <c r="V23" s="244"/>
      <c r="W23" s="259"/>
      <c r="X23" s="510"/>
      <c r="Y23" s="510"/>
      <c r="Z23" s="517"/>
      <c r="AA23" s="510"/>
      <c r="AB23" s="510"/>
      <c r="AC23" s="510"/>
      <c r="AD23" s="510"/>
      <c r="AE23" s="510"/>
      <c r="AF23" s="510"/>
      <c r="AG23" s="510"/>
      <c r="AH23" s="510"/>
      <c r="AI23" s="510"/>
      <c r="AJ23" s="510"/>
      <c r="AK23" s="510"/>
      <c r="AL23" s="510"/>
      <c r="AM23" s="510"/>
      <c r="AN23" s="510"/>
      <c r="AO23" s="510"/>
      <c r="AP23" s="510"/>
      <c r="AQ23" s="510"/>
      <c r="AR23" s="510"/>
      <c r="AS23" s="510"/>
      <c r="AT23" s="510"/>
      <c r="AU23" s="510"/>
      <c r="AV23" s="510"/>
      <c r="AW23" s="510"/>
      <c r="AX23" s="510"/>
      <c r="AY23" s="510"/>
      <c r="AZ23" s="510"/>
      <c r="BA23" s="510"/>
      <c r="BB23" s="510"/>
      <c r="BC23" s="510"/>
      <c r="BD23" s="510"/>
      <c r="BE23" s="510"/>
      <c r="BF23" s="510"/>
      <c r="BG23" s="285" t="str">
        <f t="shared" si="10"/>
        <v>ER</v>
      </c>
      <c r="BH23" s="285" t="str">
        <f t="shared" si="11"/>
        <v xml:space="preserve"> -  - </v>
      </c>
      <c r="BI23" s="285" t="str">
        <f t="shared" si="12"/>
        <v>No_Reinforcement</v>
      </c>
      <c r="BJ23" s="246" t="e">
        <f>VLOOKUP(BH23,'Lifecycle Material Data'!$A$5:$G$67,4,FALSE)</f>
        <v>#N/A</v>
      </c>
      <c r="BK23" s="246">
        <f>IFERROR(VLOOKUP(L23,'Custom Data'!$N$16:$P$36,3,FALSE),0)</f>
        <v>0</v>
      </c>
      <c r="BL23" s="246">
        <f t="shared" si="13"/>
        <v>0</v>
      </c>
      <c r="BM23" s="526" t="str">
        <f t="shared" si="33"/>
        <v>ER</v>
      </c>
      <c r="BN23" s="510" t="str">
        <f>IFERROR(VLOOKUP($BH23,'Lifecycle Material Data'!$A$5:$L$67,9,FALSE)*($BM23/1000)+VLOOKUP('Project Info'!$C$15,'Lifecycle Material Data'!$A$5:$L$67,9,FALSE)*($BL23/1000),"")</f>
        <v/>
      </c>
      <c r="BO23" s="510" t="str">
        <f>IFERROR(VLOOKUP($BH23,'Lifecycle Material Data'!$A$5:$L$67,10,FALSE)*($BM23/1000)+VLOOKUP('Project Info'!$C$15,'Lifecycle Material Data'!$A$5:$L$67,10,FALSE)*($BL23/1000),"")</f>
        <v/>
      </c>
      <c r="BP23" s="510" t="str">
        <f t="shared" si="34"/>
        <v/>
      </c>
      <c r="BQ23" s="510" t="str">
        <f>IF($J23='MATERIAL DATA'!$O$5,$K23, IF($J23='MATERIAL DATA'!$O$6,$K23/(1000*'Scheme 4'!$BJ23),""))</f>
        <v/>
      </c>
      <c r="BR23" s="510" t="str">
        <f>IFERROR(((VLOOKUP($BH23,'Lifecycle Material Data'!$A$5:$L$67,6,FALSE))*$BM23/1000+VLOOKUP('Project Info'!$C$15,'Lifecycle Material Data'!$A$5:$L$67,6,FALSE)*$BL23/1000),"")</f>
        <v/>
      </c>
      <c r="BS23" s="510" t="str">
        <f>IFERROR((VLOOKUP($BH23,'Lifecycle Material Data'!$A$5:$L$67,7,FALSE)*$BM23/1000++VLOOKUP('Project Info'!$C$15,'Lifecycle Material Data'!$A$5:$L$67,7,FALSE)*$BL23/1000),"")</f>
        <v/>
      </c>
      <c r="BT23" s="510" t="str">
        <f>IFERROR(VLOOKUP($BH23,'Lifecycle Material Data'!$A$5:$L$67,8,FALSE)*SUM(BR23,BS23,BU23,BV23),"")</f>
        <v/>
      </c>
      <c r="BU23" s="285" t="str">
        <f>IFERROR((VLOOKUP($BH23,'Lifecycle Material Data'!$A$5:$L$67,11,FALSE)*$BM23/1000++VLOOKUP('Project Info'!$C$15,'Lifecycle Material Data'!$A$5:$L$67,11,FALSE)*$BL23/1000),"")</f>
        <v/>
      </c>
      <c r="BV23" s="510">
        <f>IFERROR(IF(OR($B23="Timber",$C23="Timber_EPD"),VLOOKUP($BH23,'LIFECYCLE MATERIAL DATA Master'!$A$10:$N$68,5,FALSE)*$BM23,0),"")/1000</f>
        <v>0</v>
      </c>
      <c r="BW23" s="510" t="str">
        <f>IFERROR((VLOOKUP($BH23,'Lifecycle Material Data'!$A$5:$M$67,12,FALSE)*$BM23/1000++VLOOKUP('Project Info'!$C$15,'Lifecycle Material Data'!$A$5:$L$67,12,FALSE)*$BL23/1000),"")</f>
        <v/>
      </c>
      <c r="BX23" s="510"/>
      <c r="BY23" s="285"/>
      <c r="BZ23" s="285"/>
      <c r="CA23" s="285"/>
      <c r="CB23" s="510">
        <f>IFERROR(1+VLOOKUP($BH23,'Lifecycle Material Data'!$A$5:$L$67,8,FALSE),0)</f>
        <v>0</v>
      </c>
      <c r="CC23" s="244">
        <f t="shared" si="14"/>
        <v>0</v>
      </c>
      <c r="CD23" s="505">
        <f t="shared" si="35"/>
        <v>0</v>
      </c>
      <c r="CE23" s="244">
        <f t="shared" si="15"/>
        <v>1</v>
      </c>
      <c r="CF23" s="244"/>
      <c r="CG23" s="510"/>
      <c r="CH23" s="510">
        <v>0</v>
      </c>
      <c r="CI23" s="510">
        <f t="shared" si="16"/>
        <v>0</v>
      </c>
      <c r="CJ23" s="510">
        <f t="shared" si="16"/>
        <v>0</v>
      </c>
      <c r="CK23" s="510">
        <f t="shared" si="40"/>
        <v>0</v>
      </c>
      <c r="CL23" s="510">
        <f t="shared" si="40"/>
        <v>0</v>
      </c>
      <c r="CM23" s="510">
        <f t="shared" si="40"/>
        <v>0</v>
      </c>
      <c r="CN23" s="510">
        <f t="shared" si="40"/>
        <v>0</v>
      </c>
      <c r="CO23" s="510">
        <f t="shared" si="40"/>
        <v>0</v>
      </c>
      <c r="CP23" s="510">
        <f t="shared" si="40"/>
        <v>0</v>
      </c>
      <c r="CQ23" s="510">
        <f t="shared" si="40"/>
        <v>0</v>
      </c>
      <c r="CR23" s="510">
        <f t="shared" si="40"/>
        <v>0</v>
      </c>
      <c r="CS23" s="510">
        <f t="shared" si="40"/>
        <v>0</v>
      </c>
      <c r="CT23" s="510">
        <f t="shared" si="40"/>
        <v>0</v>
      </c>
      <c r="CU23" s="510">
        <f t="shared" si="40"/>
        <v>0</v>
      </c>
      <c r="CV23" s="510">
        <f t="shared" si="40"/>
        <v>0</v>
      </c>
      <c r="CW23" s="510">
        <f t="shared" si="40"/>
        <v>0</v>
      </c>
      <c r="CX23" s="510">
        <f t="shared" si="40"/>
        <v>0</v>
      </c>
      <c r="CY23" s="510">
        <f t="shared" si="40"/>
        <v>0</v>
      </c>
      <c r="CZ23" s="510">
        <f t="shared" si="40"/>
        <v>0</v>
      </c>
      <c r="DA23" s="510">
        <f t="shared" si="36"/>
        <v>0</v>
      </c>
      <c r="DB23" s="510">
        <f t="shared" si="36"/>
        <v>0</v>
      </c>
      <c r="DC23" s="510">
        <f t="shared" si="36"/>
        <v>0</v>
      </c>
      <c r="DD23" s="510">
        <f t="shared" si="36"/>
        <v>0</v>
      </c>
      <c r="DE23" s="510">
        <f t="shared" si="36"/>
        <v>0</v>
      </c>
      <c r="DF23" s="510">
        <f t="shared" si="36"/>
        <v>0</v>
      </c>
      <c r="DG23" s="510">
        <f t="shared" si="36"/>
        <v>0</v>
      </c>
      <c r="DH23" s="510">
        <f t="shared" si="36"/>
        <v>0</v>
      </c>
      <c r="DI23" s="510">
        <f t="shared" si="36"/>
        <v>0</v>
      </c>
      <c r="DJ23" s="510">
        <f t="shared" si="36"/>
        <v>0</v>
      </c>
      <c r="DK23" s="510">
        <f t="shared" si="36"/>
        <v>0</v>
      </c>
      <c r="DL23" s="510">
        <f t="shared" si="36"/>
        <v>0</v>
      </c>
      <c r="DM23" s="510">
        <f t="shared" si="36"/>
        <v>0</v>
      </c>
      <c r="DN23" s="510">
        <f t="shared" si="36"/>
        <v>0</v>
      </c>
      <c r="DO23" s="510">
        <f t="shared" si="36"/>
        <v>0</v>
      </c>
      <c r="DP23" s="510">
        <f t="shared" si="41"/>
        <v>0</v>
      </c>
      <c r="DQ23" s="510">
        <f t="shared" si="41"/>
        <v>0</v>
      </c>
      <c r="DR23" s="510">
        <f t="shared" si="41"/>
        <v>0</v>
      </c>
      <c r="DS23" s="510">
        <f t="shared" si="41"/>
        <v>0</v>
      </c>
      <c r="DT23" s="510">
        <f t="shared" si="41"/>
        <v>0</v>
      </c>
      <c r="DU23" s="510">
        <f t="shared" si="41"/>
        <v>0</v>
      </c>
      <c r="DV23" s="510">
        <f t="shared" si="41"/>
        <v>0</v>
      </c>
      <c r="DW23" s="510">
        <f t="shared" si="41"/>
        <v>0</v>
      </c>
      <c r="DX23" s="510">
        <f t="shared" si="41"/>
        <v>0</v>
      </c>
      <c r="DY23" s="510">
        <f t="shared" si="41"/>
        <v>0</v>
      </c>
      <c r="DZ23" s="510">
        <f t="shared" si="41"/>
        <v>0</v>
      </c>
      <c r="EA23" s="510">
        <f t="shared" si="41"/>
        <v>0</v>
      </c>
      <c r="EB23" s="510">
        <f t="shared" si="41"/>
        <v>0</v>
      </c>
      <c r="EC23" s="510">
        <f t="shared" si="41"/>
        <v>0</v>
      </c>
      <c r="ED23" s="510">
        <f t="shared" si="41"/>
        <v>0</v>
      </c>
      <c r="EE23" s="510">
        <f t="shared" si="41"/>
        <v>0</v>
      </c>
      <c r="EF23" s="510">
        <f t="shared" si="37"/>
        <v>0</v>
      </c>
      <c r="EG23" s="510">
        <f t="shared" si="37"/>
        <v>0</v>
      </c>
      <c r="EH23" s="510">
        <f t="shared" si="37"/>
        <v>0</v>
      </c>
      <c r="EI23" s="510">
        <f t="shared" si="37"/>
        <v>0</v>
      </c>
      <c r="EJ23" s="510">
        <f t="shared" si="37"/>
        <v>0</v>
      </c>
      <c r="EK23" s="510">
        <f t="shared" si="37"/>
        <v>0</v>
      </c>
      <c r="EL23" s="510">
        <f t="shared" si="37"/>
        <v>0</v>
      </c>
      <c r="EM23" s="510">
        <f t="shared" si="37"/>
        <v>0</v>
      </c>
      <c r="EN23" s="510">
        <f t="shared" si="37"/>
        <v>0</v>
      </c>
      <c r="EO23" s="510">
        <f t="shared" si="37"/>
        <v>0</v>
      </c>
      <c r="EP23" s="510">
        <f t="shared" si="37"/>
        <v>0</v>
      </c>
      <c r="EQ23" s="510">
        <f t="shared" si="37"/>
        <v>0</v>
      </c>
      <c r="ER23" s="510">
        <f t="shared" si="37"/>
        <v>0</v>
      </c>
      <c r="ES23" s="510">
        <f t="shared" si="37"/>
        <v>0</v>
      </c>
      <c r="ET23" s="510">
        <f t="shared" si="37"/>
        <v>0</v>
      </c>
      <c r="EU23" s="510">
        <f t="shared" si="37"/>
        <v>0</v>
      </c>
      <c r="EV23" s="510">
        <f t="shared" si="42"/>
        <v>0</v>
      </c>
      <c r="EW23" s="510">
        <f t="shared" si="42"/>
        <v>0</v>
      </c>
      <c r="EX23" s="510">
        <f t="shared" si="42"/>
        <v>0</v>
      </c>
      <c r="EY23" s="510">
        <f t="shared" si="42"/>
        <v>0</v>
      </c>
      <c r="EZ23" s="510">
        <f t="shared" si="42"/>
        <v>0</v>
      </c>
      <c r="FA23" s="510">
        <f t="shared" si="42"/>
        <v>0</v>
      </c>
      <c r="FB23" s="510">
        <f t="shared" si="42"/>
        <v>0</v>
      </c>
      <c r="FC23" s="510">
        <f t="shared" si="42"/>
        <v>0</v>
      </c>
      <c r="FD23" s="510">
        <f t="shared" si="42"/>
        <v>0</v>
      </c>
      <c r="FE23" s="510">
        <f t="shared" si="42"/>
        <v>0</v>
      </c>
      <c r="FF23" s="510">
        <f t="shared" si="42"/>
        <v>0</v>
      </c>
      <c r="FG23" s="510">
        <f t="shared" si="42"/>
        <v>0</v>
      </c>
      <c r="FH23" s="510">
        <f t="shared" si="42"/>
        <v>0</v>
      </c>
      <c r="FI23" s="510">
        <f t="shared" si="42"/>
        <v>0</v>
      </c>
      <c r="FJ23" s="510">
        <f t="shared" si="42"/>
        <v>0</v>
      </c>
      <c r="FK23" s="510">
        <f t="shared" si="42"/>
        <v>0</v>
      </c>
      <c r="FL23" s="510">
        <f t="shared" si="38"/>
        <v>0</v>
      </c>
      <c r="FM23" s="510">
        <f t="shared" si="38"/>
        <v>0</v>
      </c>
      <c r="FN23" s="510">
        <f t="shared" si="38"/>
        <v>0</v>
      </c>
      <c r="FO23" s="510">
        <f t="shared" si="38"/>
        <v>0</v>
      </c>
      <c r="FP23" s="510">
        <f t="shared" si="38"/>
        <v>0</v>
      </c>
      <c r="FQ23" s="510">
        <f t="shared" si="38"/>
        <v>0</v>
      </c>
      <c r="FR23" s="510">
        <f t="shared" si="38"/>
        <v>0</v>
      </c>
      <c r="FS23" s="510">
        <f t="shared" si="38"/>
        <v>0</v>
      </c>
      <c r="FT23" s="510">
        <f t="shared" si="38"/>
        <v>0</v>
      </c>
      <c r="FU23" s="510">
        <f t="shared" si="38"/>
        <v>0</v>
      </c>
      <c r="FV23" s="510">
        <f t="shared" si="38"/>
        <v>0</v>
      </c>
      <c r="FW23" s="510">
        <f t="shared" si="38"/>
        <v>0</v>
      </c>
      <c r="FX23" s="510">
        <f t="shared" si="38"/>
        <v>0</v>
      </c>
      <c r="FY23" s="510">
        <f t="shared" si="38"/>
        <v>0</v>
      </c>
      <c r="FZ23" s="510">
        <f t="shared" si="38"/>
        <v>0</v>
      </c>
      <c r="GA23" s="510">
        <f t="shared" si="38"/>
        <v>0</v>
      </c>
      <c r="GB23" s="510">
        <f t="shared" si="43"/>
        <v>0</v>
      </c>
      <c r="GC23" s="510">
        <f t="shared" si="43"/>
        <v>0</v>
      </c>
      <c r="GD23" s="510">
        <f t="shared" si="43"/>
        <v>0</v>
      </c>
      <c r="GE23" s="510">
        <f t="shared" si="43"/>
        <v>0</v>
      </c>
      <c r="GF23" s="510">
        <f t="shared" si="43"/>
        <v>0</v>
      </c>
      <c r="GG23" s="510">
        <f t="shared" si="43"/>
        <v>0</v>
      </c>
      <c r="GH23" s="510">
        <f t="shared" si="43"/>
        <v>0</v>
      </c>
      <c r="GI23" s="510">
        <f t="shared" si="43"/>
        <v>0</v>
      </c>
      <c r="GJ23" s="510">
        <f t="shared" si="43"/>
        <v>0</v>
      </c>
      <c r="GK23" s="510">
        <f t="shared" si="43"/>
        <v>0</v>
      </c>
      <c r="GL23" s="510">
        <f t="shared" si="43"/>
        <v>0</v>
      </c>
      <c r="GM23" s="510">
        <f t="shared" si="43"/>
        <v>0</v>
      </c>
      <c r="GN23" s="510">
        <f t="shared" si="43"/>
        <v>0</v>
      </c>
      <c r="GO23" s="510">
        <f t="shared" si="43"/>
        <v>0</v>
      </c>
      <c r="GP23" s="510">
        <f t="shared" si="43"/>
        <v>0</v>
      </c>
      <c r="GQ23" s="510">
        <f t="shared" si="43"/>
        <v>0</v>
      </c>
      <c r="GR23" s="510">
        <f t="shared" si="39"/>
        <v>0</v>
      </c>
      <c r="GS23" s="510">
        <f t="shared" si="39"/>
        <v>0</v>
      </c>
      <c r="GT23" s="510">
        <f t="shared" si="39"/>
        <v>0</v>
      </c>
      <c r="GU23" s="510">
        <f t="shared" si="39"/>
        <v>0</v>
      </c>
      <c r="GV23" s="510">
        <f t="shared" si="39"/>
        <v>0</v>
      </c>
      <c r="GW23" s="510">
        <f t="shared" si="39"/>
        <v>0</v>
      </c>
      <c r="GX23" s="510">
        <f t="shared" si="39"/>
        <v>0</v>
      </c>
      <c r="GY23" s="510">
        <f t="shared" si="39"/>
        <v>0</v>
      </c>
      <c r="GZ23" s="510">
        <f t="shared" si="39"/>
        <v>0</v>
      </c>
      <c r="HA23" s="510">
        <f t="shared" si="39"/>
        <v>0</v>
      </c>
      <c r="HB23" s="244"/>
      <c r="HC23" s="244"/>
      <c r="HD23" s="126"/>
      <c r="HE23" s="126"/>
    </row>
    <row r="24" spans="2:213" ht="20.100000000000001" customHeight="1">
      <c r="B24" s="479"/>
      <c r="C24" s="122"/>
      <c r="D24" s="123"/>
      <c r="E24" s="124"/>
      <c r="F24" s="123"/>
      <c r="G24" s="465">
        <f t="shared" si="9"/>
        <v>60</v>
      </c>
      <c r="H24" s="466" t="s">
        <v>64</v>
      </c>
      <c r="I24" s="464">
        <v>1</v>
      </c>
      <c r="J24" s="123"/>
      <c r="K24" s="97"/>
      <c r="L24" s="480"/>
      <c r="M24" s="188">
        <f t="shared" si="25"/>
        <v>0</v>
      </c>
      <c r="N24" s="189" t="str">
        <f t="shared" si="26"/>
        <v/>
      </c>
      <c r="O24" s="190" t="str">
        <f t="shared" si="27"/>
        <v/>
      </c>
      <c r="P24" s="190" t="str">
        <f t="shared" si="28"/>
        <v/>
      </c>
      <c r="Q24" s="191">
        <f t="shared" si="29"/>
        <v>0</v>
      </c>
      <c r="R24" s="191" t="str">
        <f t="shared" si="30"/>
        <v/>
      </c>
      <c r="S24" s="188" t="str">
        <f t="shared" si="31"/>
        <v/>
      </c>
      <c r="T24" s="192">
        <f t="shared" si="32"/>
        <v>0</v>
      </c>
      <c r="U24" s="366" t="s">
        <v>478</v>
      </c>
      <c r="V24" s="244"/>
      <c r="W24" s="259"/>
      <c r="X24" s="510" t="str">
        <f>IF(AND($B24='MATERIAL DATA'!$AK$4,$J24='MATERIAL DATA'!$O$7),  VLOOKUP('Scheme 4'!$D24,'Project Info'!$E$31:$N$42,6,FALSE)*'Scheme 4'!K24/1000,IFERROR((VLOOKUP($BH24,'Lifecycle Material Data'!$A$5:$L$67,7,FALSE))*$BM24/1000+VLOOKUP(IF('Project Info'!$C$15='MATERIAL DATA'!$AP$5,("Steel - Rebar - UK: UK CARES avg EPD"),("Steel - Rebar - Worldwide: world avg")),'Lifecycle Material Data'!$A$5:$L$67,7,FALSE)*$BL24/1000,""))</f>
        <v/>
      </c>
      <c r="Y24" s="510"/>
      <c r="Z24" s="510"/>
      <c r="AA24" s="510"/>
      <c r="AB24" s="510"/>
      <c r="AC24" s="510"/>
      <c r="AD24" s="510"/>
      <c r="AE24" s="510"/>
      <c r="AF24" s="510"/>
      <c r="AG24" s="510"/>
      <c r="AH24" s="510"/>
      <c r="AI24" s="510"/>
      <c r="AJ24" s="510"/>
      <c r="AK24" s="510"/>
      <c r="AL24" s="510"/>
      <c r="AM24" s="510"/>
      <c r="AN24" s="510"/>
      <c r="AO24" s="510"/>
      <c r="AP24" s="510"/>
      <c r="AQ24" s="510"/>
      <c r="AR24" s="510"/>
      <c r="AS24" s="510"/>
      <c r="AT24" s="510"/>
      <c r="AU24" s="510"/>
      <c r="AV24" s="510"/>
      <c r="AW24" s="510"/>
      <c r="AX24" s="510"/>
      <c r="AY24" s="510"/>
      <c r="AZ24" s="510"/>
      <c r="BA24" s="510"/>
      <c r="BB24" s="510"/>
      <c r="BC24" s="510"/>
      <c r="BD24" s="510"/>
      <c r="BE24" s="510"/>
      <c r="BF24" s="510"/>
      <c r="BG24" s="285" t="str">
        <f t="shared" si="10"/>
        <v>ER</v>
      </c>
      <c r="BH24" s="285" t="str">
        <f t="shared" si="11"/>
        <v xml:space="preserve"> -  - </v>
      </c>
      <c r="BI24" s="285" t="str">
        <f t="shared" si="12"/>
        <v>No_Reinforcement</v>
      </c>
      <c r="BJ24" s="246" t="e">
        <f>VLOOKUP(BH24,'Lifecycle Material Data'!$A$5:$G$67,4,FALSE)</f>
        <v>#N/A</v>
      </c>
      <c r="BK24" s="246">
        <f>IFERROR(VLOOKUP(L24,'Custom Data'!$N$16:$P$36,3,FALSE),0)</f>
        <v>0</v>
      </c>
      <c r="BL24" s="246">
        <f t="shared" si="13"/>
        <v>0</v>
      </c>
      <c r="BM24" s="526" t="str">
        <f t="shared" si="33"/>
        <v>ER</v>
      </c>
      <c r="BN24" s="510" t="str">
        <f>IFERROR(VLOOKUP($BH24,'Lifecycle Material Data'!$A$5:$L$67,9,FALSE)*($BM24/1000)+VLOOKUP('Project Info'!$C$15,'Lifecycle Material Data'!$A$5:$L$67,9,FALSE)*($BL24/1000),"")</f>
        <v/>
      </c>
      <c r="BO24" s="510" t="str">
        <f>IFERROR(VLOOKUP($BH24,'Lifecycle Material Data'!$A$5:$L$67,10,FALSE)*($BM24/1000)+VLOOKUP('Project Info'!$C$15,'Lifecycle Material Data'!$A$5:$L$67,10,FALSE)*($BL24/1000),"")</f>
        <v/>
      </c>
      <c r="BP24" s="510" t="str">
        <f t="shared" si="34"/>
        <v/>
      </c>
      <c r="BQ24" s="510" t="str">
        <f>IF($J24='MATERIAL DATA'!$O$5,$K24, IF($J24='MATERIAL DATA'!$O$6,$K24/(1000*'Scheme 4'!$BJ24),""))</f>
        <v/>
      </c>
      <c r="BR24" s="510" t="str">
        <f>IFERROR(((VLOOKUP($BH24,'Lifecycle Material Data'!$A$5:$L$67,6,FALSE))*$BM24/1000+VLOOKUP('Project Info'!$C$15,'Lifecycle Material Data'!$A$5:$L$67,6,FALSE)*$BL24/1000),"")</f>
        <v/>
      </c>
      <c r="BS24" s="510" t="str">
        <f>IFERROR((VLOOKUP($BH24,'Lifecycle Material Data'!$A$5:$L$67,7,FALSE)*$BM24/1000++VLOOKUP('Project Info'!$C$15,'Lifecycle Material Data'!$A$5:$L$67,7,FALSE)*$BL24/1000),"")</f>
        <v/>
      </c>
      <c r="BT24" s="510" t="str">
        <f>IFERROR(VLOOKUP($BH24,'Lifecycle Material Data'!$A$5:$L$67,8,FALSE)*SUM(BR24,BS24,BU24,BV24),"")</f>
        <v/>
      </c>
      <c r="BU24" s="285" t="str">
        <f>IFERROR((VLOOKUP($BH24,'Lifecycle Material Data'!$A$5:$L$67,11,FALSE)*$BM24/1000++VLOOKUP('Project Info'!$C$15,'Lifecycle Material Data'!$A$5:$L$67,11,FALSE)*$BL24/1000),"")</f>
        <v/>
      </c>
      <c r="BV24" s="510">
        <f>IFERROR(IF(OR($B24="Timber",$C24="Timber_EPD"),VLOOKUP($BH24,'LIFECYCLE MATERIAL DATA Master'!$A$10:$N$68,5,FALSE)*$BM24,0),"")/1000</f>
        <v>0</v>
      </c>
      <c r="BW24" s="510" t="str">
        <f>IFERROR((VLOOKUP($BH24,'Lifecycle Material Data'!$A$5:$M$67,12,FALSE)*$BM24/1000++VLOOKUP('Project Info'!$C$15,'Lifecycle Material Data'!$A$5:$L$67,12,FALSE)*$BL24/1000),"")</f>
        <v/>
      </c>
      <c r="BX24" s="510"/>
      <c r="BY24" s="285"/>
      <c r="BZ24" s="285"/>
      <c r="CA24" s="285"/>
      <c r="CB24" s="510">
        <f>IFERROR(1+VLOOKUP($BH24,'Lifecycle Material Data'!$A$5:$L$67,8,FALSE),0)</f>
        <v>0</v>
      </c>
      <c r="CC24" s="244">
        <f t="shared" si="14"/>
        <v>0</v>
      </c>
      <c r="CD24" s="505">
        <f t="shared" si="35"/>
        <v>0</v>
      </c>
      <c r="CE24" s="244">
        <f t="shared" si="15"/>
        <v>1</v>
      </c>
      <c r="CF24" s="244"/>
      <c r="CG24" s="510"/>
      <c r="CH24" s="510">
        <v>0</v>
      </c>
      <c r="CI24" s="510">
        <f t="shared" si="16"/>
        <v>0</v>
      </c>
      <c r="CJ24" s="510">
        <f t="shared" si="16"/>
        <v>0</v>
      </c>
      <c r="CK24" s="510">
        <f t="shared" si="40"/>
        <v>0</v>
      </c>
      <c r="CL24" s="510">
        <f t="shared" si="40"/>
        <v>0</v>
      </c>
      <c r="CM24" s="510">
        <f t="shared" si="40"/>
        <v>0</v>
      </c>
      <c r="CN24" s="510">
        <f t="shared" si="40"/>
        <v>0</v>
      </c>
      <c r="CO24" s="510">
        <f t="shared" si="40"/>
        <v>0</v>
      </c>
      <c r="CP24" s="510">
        <f t="shared" si="40"/>
        <v>0</v>
      </c>
      <c r="CQ24" s="510">
        <f t="shared" si="40"/>
        <v>0</v>
      </c>
      <c r="CR24" s="510">
        <f t="shared" si="40"/>
        <v>0</v>
      </c>
      <c r="CS24" s="510">
        <f t="shared" si="40"/>
        <v>0</v>
      </c>
      <c r="CT24" s="510">
        <f t="shared" si="40"/>
        <v>0</v>
      </c>
      <c r="CU24" s="510">
        <f t="shared" si="40"/>
        <v>0</v>
      </c>
      <c r="CV24" s="510">
        <f t="shared" si="40"/>
        <v>0</v>
      </c>
      <c r="CW24" s="510">
        <f t="shared" si="40"/>
        <v>0</v>
      </c>
      <c r="CX24" s="510">
        <f t="shared" si="40"/>
        <v>0</v>
      </c>
      <c r="CY24" s="510">
        <f t="shared" si="40"/>
        <v>0</v>
      </c>
      <c r="CZ24" s="510">
        <f t="shared" si="40"/>
        <v>0</v>
      </c>
      <c r="DA24" s="510">
        <f t="shared" si="36"/>
        <v>0</v>
      </c>
      <c r="DB24" s="510">
        <f t="shared" si="36"/>
        <v>0</v>
      </c>
      <c r="DC24" s="510">
        <f t="shared" si="36"/>
        <v>0</v>
      </c>
      <c r="DD24" s="510">
        <f t="shared" si="36"/>
        <v>0</v>
      </c>
      <c r="DE24" s="510">
        <f t="shared" si="36"/>
        <v>0</v>
      </c>
      <c r="DF24" s="510">
        <f t="shared" si="36"/>
        <v>0</v>
      </c>
      <c r="DG24" s="510">
        <f t="shared" si="36"/>
        <v>0</v>
      </c>
      <c r="DH24" s="510">
        <f t="shared" si="36"/>
        <v>0</v>
      </c>
      <c r="DI24" s="510">
        <f t="shared" si="36"/>
        <v>0</v>
      </c>
      <c r="DJ24" s="510">
        <f t="shared" si="36"/>
        <v>0</v>
      </c>
      <c r="DK24" s="510">
        <f t="shared" si="36"/>
        <v>0</v>
      </c>
      <c r="DL24" s="510">
        <f t="shared" si="36"/>
        <v>0</v>
      </c>
      <c r="DM24" s="510">
        <f t="shared" si="36"/>
        <v>0</v>
      </c>
      <c r="DN24" s="510">
        <f t="shared" si="36"/>
        <v>0</v>
      </c>
      <c r="DO24" s="510">
        <f t="shared" si="36"/>
        <v>0</v>
      </c>
      <c r="DP24" s="510">
        <f t="shared" si="41"/>
        <v>0</v>
      </c>
      <c r="DQ24" s="510">
        <f t="shared" si="41"/>
        <v>0</v>
      </c>
      <c r="DR24" s="510">
        <f t="shared" si="41"/>
        <v>0</v>
      </c>
      <c r="DS24" s="510">
        <f t="shared" si="41"/>
        <v>0</v>
      </c>
      <c r="DT24" s="510">
        <f t="shared" si="41"/>
        <v>0</v>
      </c>
      <c r="DU24" s="510">
        <f t="shared" si="41"/>
        <v>0</v>
      </c>
      <c r="DV24" s="510">
        <f t="shared" si="41"/>
        <v>0</v>
      </c>
      <c r="DW24" s="510">
        <f t="shared" si="41"/>
        <v>0</v>
      </c>
      <c r="DX24" s="510">
        <f t="shared" si="41"/>
        <v>0</v>
      </c>
      <c r="DY24" s="510">
        <f t="shared" si="41"/>
        <v>0</v>
      </c>
      <c r="DZ24" s="510">
        <f t="shared" si="41"/>
        <v>0</v>
      </c>
      <c r="EA24" s="510">
        <f t="shared" si="41"/>
        <v>0</v>
      </c>
      <c r="EB24" s="510">
        <f t="shared" si="41"/>
        <v>0</v>
      </c>
      <c r="EC24" s="510">
        <f t="shared" si="41"/>
        <v>0</v>
      </c>
      <c r="ED24" s="510">
        <f t="shared" si="41"/>
        <v>0</v>
      </c>
      <c r="EE24" s="510">
        <f t="shared" si="41"/>
        <v>0</v>
      </c>
      <c r="EF24" s="510">
        <f t="shared" si="37"/>
        <v>0</v>
      </c>
      <c r="EG24" s="510">
        <f t="shared" si="37"/>
        <v>0</v>
      </c>
      <c r="EH24" s="510">
        <f t="shared" si="37"/>
        <v>0</v>
      </c>
      <c r="EI24" s="510">
        <f t="shared" si="37"/>
        <v>0</v>
      </c>
      <c r="EJ24" s="510">
        <f t="shared" si="37"/>
        <v>0</v>
      </c>
      <c r="EK24" s="510">
        <f t="shared" si="37"/>
        <v>0</v>
      </c>
      <c r="EL24" s="510">
        <f t="shared" si="37"/>
        <v>0</v>
      </c>
      <c r="EM24" s="510">
        <f t="shared" si="37"/>
        <v>0</v>
      </c>
      <c r="EN24" s="510">
        <f t="shared" si="37"/>
        <v>0</v>
      </c>
      <c r="EO24" s="510">
        <f t="shared" si="37"/>
        <v>0</v>
      </c>
      <c r="EP24" s="510">
        <f t="shared" si="37"/>
        <v>0</v>
      </c>
      <c r="EQ24" s="510">
        <f t="shared" si="37"/>
        <v>0</v>
      </c>
      <c r="ER24" s="510">
        <f t="shared" si="37"/>
        <v>0</v>
      </c>
      <c r="ES24" s="510">
        <f t="shared" si="37"/>
        <v>0</v>
      </c>
      <c r="ET24" s="510">
        <f t="shared" si="37"/>
        <v>0</v>
      </c>
      <c r="EU24" s="510">
        <f t="shared" si="37"/>
        <v>0</v>
      </c>
      <c r="EV24" s="510">
        <f t="shared" si="42"/>
        <v>0</v>
      </c>
      <c r="EW24" s="510">
        <f t="shared" si="42"/>
        <v>0</v>
      </c>
      <c r="EX24" s="510">
        <f t="shared" si="42"/>
        <v>0</v>
      </c>
      <c r="EY24" s="510">
        <f t="shared" si="42"/>
        <v>0</v>
      </c>
      <c r="EZ24" s="510">
        <f t="shared" si="42"/>
        <v>0</v>
      </c>
      <c r="FA24" s="510">
        <f t="shared" si="42"/>
        <v>0</v>
      </c>
      <c r="FB24" s="510">
        <f t="shared" si="42"/>
        <v>0</v>
      </c>
      <c r="FC24" s="510">
        <f t="shared" si="42"/>
        <v>0</v>
      </c>
      <c r="FD24" s="510">
        <f t="shared" si="42"/>
        <v>0</v>
      </c>
      <c r="FE24" s="510">
        <f t="shared" si="42"/>
        <v>0</v>
      </c>
      <c r="FF24" s="510">
        <f t="shared" si="42"/>
        <v>0</v>
      </c>
      <c r="FG24" s="510">
        <f t="shared" si="42"/>
        <v>0</v>
      </c>
      <c r="FH24" s="510">
        <f t="shared" si="42"/>
        <v>0</v>
      </c>
      <c r="FI24" s="510">
        <f t="shared" si="42"/>
        <v>0</v>
      </c>
      <c r="FJ24" s="510">
        <f t="shared" si="42"/>
        <v>0</v>
      </c>
      <c r="FK24" s="510">
        <f t="shared" si="42"/>
        <v>0</v>
      </c>
      <c r="FL24" s="510">
        <f t="shared" si="38"/>
        <v>0</v>
      </c>
      <c r="FM24" s="510">
        <f t="shared" si="38"/>
        <v>0</v>
      </c>
      <c r="FN24" s="510">
        <f t="shared" si="38"/>
        <v>0</v>
      </c>
      <c r="FO24" s="510">
        <f t="shared" si="38"/>
        <v>0</v>
      </c>
      <c r="FP24" s="510">
        <f t="shared" si="38"/>
        <v>0</v>
      </c>
      <c r="FQ24" s="510">
        <f t="shared" si="38"/>
        <v>0</v>
      </c>
      <c r="FR24" s="510">
        <f t="shared" si="38"/>
        <v>0</v>
      </c>
      <c r="FS24" s="510">
        <f t="shared" si="38"/>
        <v>0</v>
      </c>
      <c r="FT24" s="510">
        <f t="shared" si="38"/>
        <v>0</v>
      </c>
      <c r="FU24" s="510">
        <f t="shared" si="38"/>
        <v>0</v>
      </c>
      <c r="FV24" s="510">
        <f t="shared" si="38"/>
        <v>0</v>
      </c>
      <c r="FW24" s="510">
        <f t="shared" si="38"/>
        <v>0</v>
      </c>
      <c r="FX24" s="510">
        <f t="shared" si="38"/>
        <v>0</v>
      </c>
      <c r="FY24" s="510">
        <f t="shared" si="38"/>
        <v>0</v>
      </c>
      <c r="FZ24" s="510">
        <f t="shared" si="38"/>
        <v>0</v>
      </c>
      <c r="GA24" s="510">
        <f t="shared" si="38"/>
        <v>0</v>
      </c>
      <c r="GB24" s="510">
        <f t="shared" si="43"/>
        <v>0</v>
      </c>
      <c r="GC24" s="510">
        <f t="shared" si="43"/>
        <v>0</v>
      </c>
      <c r="GD24" s="510">
        <f t="shared" si="43"/>
        <v>0</v>
      </c>
      <c r="GE24" s="510">
        <f t="shared" si="43"/>
        <v>0</v>
      </c>
      <c r="GF24" s="510">
        <f t="shared" si="43"/>
        <v>0</v>
      </c>
      <c r="GG24" s="510">
        <f t="shared" si="43"/>
        <v>0</v>
      </c>
      <c r="GH24" s="510">
        <f t="shared" si="43"/>
        <v>0</v>
      </c>
      <c r="GI24" s="510">
        <f t="shared" si="43"/>
        <v>0</v>
      </c>
      <c r="GJ24" s="510">
        <f t="shared" si="43"/>
        <v>0</v>
      </c>
      <c r="GK24" s="510">
        <f t="shared" si="43"/>
        <v>0</v>
      </c>
      <c r="GL24" s="510">
        <f t="shared" si="43"/>
        <v>0</v>
      </c>
      <c r="GM24" s="510">
        <f t="shared" si="43"/>
        <v>0</v>
      </c>
      <c r="GN24" s="510">
        <f t="shared" si="43"/>
        <v>0</v>
      </c>
      <c r="GO24" s="510">
        <f t="shared" si="43"/>
        <v>0</v>
      </c>
      <c r="GP24" s="510">
        <f t="shared" si="43"/>
        <v>0</v>
      </c>
      <c r="GQ24" s="510">
        <f t="shared" si="43"/>
        <v>0</v>
      </c>
      <c r="GR24" s="510">
        <f t="shared" si="39"/>
        <v>0</v>
      </c>
      <c r="GS24" s="510">
        <f t="shared" si="39"/>
        <v>0</v>
      </c>
      <c r="GT24" s="510">
        <f t="shared" si="39"/>
        <v>0</v>
      </c>
      <c r="GU24" s="510">
        <f t="shared" si="39"/>
        <v>0</v>
      </c>
      <c r="GV24" s="510">
        <f t="shared" si="39"/>
        <v>0</v>
      </c>
      <c r="GW24" s="510">
        <f t="shared" si="39"/>
        <v>0</v>
      </c>
      <c r="GX24" s="510">
        <f t="shared" si="39"/>
        <v>0</v>
      </c>
      <c r="GY24" s="510">
        <f t="shared" si="39"/>
        <v>0</v>
      </c>
      <c r="GZ24" s="510">
        <f t="shared" si="39"/>
        <v>0</v>
      </c>
      <c r="HA24" s="510">
        <f t="shared" si="39"/>
        <v>0</v>
      </c>
      <c r="HB24" s="244"/>
      <c r="HC24" s="244"/>
      <c r="HD24" s="126"/>
      <c r="HE24" s="126"/>
    </row>
    <row r="25" spans="2:213" ht="20.100000000000001" customHeight="1">
      <c r="B25" s="479"/>
      <c r="C25" s="122"/>
      <c r="D25" s="123"/>
      <c r="E25" s="124"/>
      <c r="F25" s="123"/>
      <c r="G25" s="465">
        <f t="shared" si="9"/>
        <v>60</v>
      </c>
      <c r="H25" s="466" t="s">
        <v>64</v>
      </c>
      <c r="I25" s="464">
        <v>1</v>
      </c>
      <c r="J25" s="123"/>
      <c r="K25" s="97"/>
      <c r="L25" s="480"/>
      <c r="M25" s="188">
        <f t="shared" si="25"/>
        <v>0</v>
      </c>
      <c r="N25" s="189" t="str">
        <f t="shared" si="26"/>
        <v/>
      </c>
      <c r="O25" s="190" t="str">
        <f t="shared" si="27"/>
        <v/>
      </c>
      <c r="P25" s="190" t="str">
        <f t="shared" si="28"/>
        <v/>
      </c>
      <c r="Q25" s="191">
        <f t="shared" si="29"/>
        <v>0</v>
      </c>
      <c r="R25" s="191" t="str">
        <f t="shared" si="30"/>
        <v/>
      </c>
      <c r="S25" s="188" t="str">
        <f t="shared" si="31"/>
        <v/>
      </c>
      <c r="T25" s="192">
        <f t="shared" si="32"/>
        <v>0</v>
      </c>
      <c r="U25" s="366" t="s">
        <v>478</v>
      </c>
      <c r="V25" s="244"/>
      <c r="W25" s="259"/>
      <c r="X25" s="510"/>
      <c r="Y25" s="510"/>
      <c r="Z25" s="510"/>
      <c r="AA25" s="510"/>
      <c r="AB25" s="510"/>
      <c r="AC25" s="510"/>
      <c r="AD25" s="510"/>
      <c r="AE25" s="510"/>
      <c r="AF25" s="510"/>
      <c r="AG25" s="510"/>
      <c r="AH25" s="510"/>
      <c r="AI25" s="510"/>
      <c r="AJ25" s="510"/>
      <c r="AK25" s="510"/>
      <c r="AL25" s="510"/>
      <c r="AM25" s="510"/>
      <c r="AN25" s="510"/>
      <c r="AO25" s="510"/>
      <c r="AP25" s="510"/>
      <c r="AQ25" s="510"/>
      <c r="AR25" s="510"/>
      <c r="AS25" s="510"/>
      <c r="AT25" s="510"/>
      <c r="AU25" s="510"/>
      <c r="AV25" s="510"/>
      <c r="AW25" s="510"/>
      <c r="AX25" s="510"/>
      <c r="AY25" s="510"/>
      <c r="AZ25" s="510"/>
      <c r="BA25" s="510"/>
      <c r="BB25" s="510"/>
      <c r="BC25" s="510"/>
      <c r="BD25" s="510"/>
      <c r="BE25" s="510"/>
      <c r="BF25" s="510"/>
      <c r="BG25" s="285" t="str">
        <f t="shared" si="10"/>
        <v>ER</v>
      </c>
      <c r="BH25" s="285" t="str">
        <f t="shared" si="11"/>
        <v xml:space="preserve"> -  - </v>
      </c>
      <c r="BI25" s="285" t="str">
        <f t="shared" si="12"/>
        <v>No_Reinforcement</v>
      </c>
      <c r="BJ25" s="246" t="e">
        <f>VLOOKUP(BH25,'Lifecycle Material Data'!$A$5:$G$67,4,FALSE)</f>
        <v>#N/A</v>
      </c>
      <c r="BK25" s="246">
        <f>IFERROR(VLOOKUP(L25,'Custom Data'!$N$16:$P$36,3,FALSE),0)</f>
        <v>0</v>
      </c>
      <c r="BL25" s="246">
        <f t="shared" si="13"/>
        <v>0</v>
      </c>
      <c r="BM25" s="526" t="str">
        <f t="shared" si="33"/>
        <v>ER</v>
      </c>
      <c r="BN25" s="510" t="str">
        <f>IFERROR(VLOOKUP($BH25,'Lifecycle Material Data'!$A$5:$L$67,9,FALSE)*($BM25/1000)+VLOOKUP('Project Info'!$C$15,'Lifecycle Material Data'!$A$5:$L$67,9,FALSE)*($BL25/1000),"")</f>
        <v/>
      </c>
      <c r="BO25" s="510" t="str">
        <f>IFERROR(VLOOKUP($BH25,'Lifecycle Material Data'!$A$5:$L$67,10,FALSE)*($BM25/1000)+VLOOKUP('Project Info'!$C$15,'Lifecycle Material Data'!$A$5:$L$67,10,FALSE)*($BL25/1000),"")</f>
        <v/>
      </c>
      <c r="BP25" s="510" t="str">
        <f t="shared" si="34"/>
        <v/>
      </c>
      <c r="BQ25" s="510" t="str">
        <f>IF($J25='MATERIAL DATA'!$O$5,$K25, IF($J25='MATERIAL DATA'!$O$6,$K25/(1000*'Scheme 4'!$BJ25),""))</f>
        <v/>
      </c>
      <c r="BR25" s="510" t="str">
        <f>IFERROR(((VLOOKUP($BH25,'Lifecycle Material Data'!$A$5:$L$67,6,FALSE))*$BM25/1000+VLOOKUP('Project Info'!$C$15,'Lifecycle Material Data'!$A$5:$L$67,6,FALSE)*$BL25/1000),"")</f>
        <v/>
      </c>
      <c r="BS25" s="510" t="str">
        <f>IFERROR((VLOOKUP($BH25,'Lifecycle Material Data'!$A$5:$L$67,7,FALSE)*$BM25/1000++VLOOKUP('Project Info'!$C$15,'Lifecycle Material Data'!$A$5:$L$67,7,FALSE)*$BL25/1000),"")</f>
        <v/>
      </c>
      <c r="BT25" s="510" t="str">
        <f>IFERROR(VLOOKUP($BH25,'Lifecycle Material Data'!$A$5:$L$67,8,FALSE)*SUM(BR25,BS25,BU25,BV25),"")</f>
        <v/>
      </c>
      <c r="BU25" s="285" t="str">
        <f>IFERROR((VLOOKUP($BH25,'Lifecycle Material Data'!$A$5:$L$67,11,FALSE)*$BM25/1000++VLOOKUP('Project Info'!$C$15,'Lifecycle Material Data'!$A$5:$L$67,11,FALSE)*$BL25/1000),"")</f>
        <v/>
      </c>
      <c r="BV25" s="510">
        <f>IFERROR(IF(OR($B25="Timber",$C25="Timber_EPD"),VLOOKUP($BH25,'LIFECYCLE MATERIAL DATA Master'!$A$10:$N$68,5,FALSE)*$BM25,0),"")/1000</f>
        <v>0</v>
      </c>
      <c r="BW25" s="510" t="str">
        <f>IFERROR((VLOOKUP($BH25,'Lifecycle Material Data'!$A$5:$M$67,12,FALSE)*$BM25/1000++VLOOKUP('Project Info'!$C$15,'Lifecycle Material Data'!$A$5:$L$67,12,FALSE)*$BL25/1000),"")</f>
        <v/>
      </c>
      <c r="BX25" s="510"/>
      <c r="BY25" s="285"/>
      <c r="BZ25" s="285"/>
      <c r="CA25" s="285"/>
      <c r="CB25" s="510">
        <f>IFERROR(1+VLOOKUP($BH25,'Lifecycle Material Data'!$A$5:$L$67,8,FALSE),0)</f>
        <v>0</v>
      </c>
      <c r="CC25" s="244">
        <f t="shared" si="14"/>
        <v>0</v>
      </c>
      <c r="CD25" s="505">
        <f t="shared" si="35"/>
        <v>0</v>
      </c>
      <c r="CE25" s="244">
        <f t="shared" si="15"/>
        <v>1</v>
      </c>
      <c r="CF25" s="244"/>
      <c r="CG25" s="510"/>
      <c r="CH25" s="510">
        <v>0</v>
      </c>
      <c r="CI25" s="510">
        <f t="shared" si="16"/>
        <v>0</v>
      </c>
      <c r="CJ25" s="510">
        <f t="shared" si="16"/>
        <v>0</v>
      </c>
      <c r="CK25" s="510">
        <f t="shared" si="40"/>
        <v>0</v>
      </c>
      <c r="CL25" s="510">
        <f t="shared" si="40"/>
        <v>0</v>
      </c>
      <c r="CM25" s="510">
        <f t="shared" si="40"/>
        <v>0</v>
      </c>
      <c r="CN25" s="510">
        <f t="shared" si="40"/>
        <v>0</v>
      </c>
      <c r="CO25" s="510">
        <f t="shared" si="40"/>
        <v>0</v>
      </c>
      <c r="CP25" s="510">
        <f t="shared" si="40"/>
        <v>0</v>
      </c>
      <c r="CQ25" s="510">
        <f t="shared" si="40"/>
        <v>0</v>
      </c>
      <c r="CR25" s="510">
        <f t="shared" si="40"/>
        <v>0</v>
      </c>
      <c r="CS25" s="510">
        <f t="shared" si="40"/>
        <v>0</v>
      </c>
      <c r="CT25" s="510">
        <f t="shared" si="40"/>
        <v>0</v>
      </c>
      <c r="CU25" s="510">
        <f t="shared" si="40"/>
        <v>0</v>
      </c>
      <c r="CV25" s="510">
        <f t="shared" si="40"/>
        <v>0</v>
      </c>
      <c r="CW25" s="510">
        <f t="shared" si="40"/>
        <v>0</v>
      </c>
      <c r="CX25" s="510">
        <f t="shared" si="40"/>
        <v>0</v>
      </c>
      <c r="CY25" s="510">
        <f t="shared" si="40"/>
        <v>0</v>
      </c>
      <c r="CZ25" s="510">
        <f t="shared" si="40"/>
        <v>0</v>
      </c>
      <c r="DA25" s="510">
        <f t="shared" si="36"/>
        <v>0</v>
      </c>
      <c r="DB25" s="510">
        <f t="shared" si="36"/>
        <v>0</v>
      </c>
      <c r="DC25" s="510">
        <f t="shared" si="36"/>
        <v>0</v>
      </c>
      <c r="DD25" s="510">
        <f t="shared" si="36"/>
        <v>0</v>
      </c>
      <c r="DE25" s="510">
        <f t="shared" si="36"/>
        <v>0</v>
      </c>
      <c r="DF25" s="510">
        <f t="shared" si="36"/>
        <v>0</v>
      </c>
      <c r="DG25" s="510">
        <f t="shared" si="36"/>
        <v>0</v>
      </c>
      <c r="DH25" s="510">
        <f t="shared" si="36"/>
        <v>0</v>
      </c>
      <c r="DI25" s="510">
        <f t="shared" si="36"/>
        <v>0</v>
      </c>
      <c r="DJ25" s="510">
        <f t="shared" si="36"/>
        <v>0</v>
      </c>
      <c r="DK25" s="510">
        <f t="shared" si="36"/>
        <v>0</v>
      </c>
      <c r="DL25" s="510">
        <f t="shared" si="36"/>
        <v>0</v>
      </c>
      <c r="DM25" s="510">
        <f t="shared" si="36"/>
        <v>0</v>
      </c>
      <c r="DN25" s="510">
        <f t="shared" si="36"/>
        <v>0</v>
      </c>
      <c r="DO25" s="510">
        <f t="shared" si="36"/>
        <v>0</v>
      </c>
      <c r="DP25" s="510">
        <f t="shared" si="41"/>
        <v>0</v>
      </c>
      <c r="DQ25" s="510">
        <f t="shared" si="41"/>
        <v>0</v>
      </c>
      <c r="DR25" s="510">
        <f t="shared" si="41"/>
        <v>0</v>
      </c>
      <c r="DS25" s="510">
        <f t="shared" si="41"/>
        <v>0</v>
      </c>
      <c r="DT25" s="510">
        <f t="shared" si="41"/>
        <v>0</v>
      </c>
      <c r="DU25" s="510">
        <f t="shared" si="41"/>
        <v>0</v>
      </c>
      <c r="DV25" s="510">
        <f t="shared" si="41"/>
        <v>0</v>
      </c>
      <c r="DW25" s="510">
        <f t="shared" si="41"/>
        <v>0</v>
      </c>
      <c r="DX25" s="510">
        <f t="shared" si="41"/>
        <v>0</v>
      </c>
      <c r="DY25" s="510">
        <f t="shared" si="41"/>
        <v>0</v>
      </c>
      <c r="DZ25" s="510">
        <f t="shared" si="41"/>
        <v>0</v>
      </c>
      <c r="EA25" s="510">
        <f t="shared" si="41"/>
        <v>0</v>
      </c>
      <c r="EB25" s="510">
        <f t="shared" si="41"/>
        <v>0</v>
      </c>
      <c r="EC25" s="510">
        <f t="shared" si="41"/>
        <v>0</v>
      </c>
      <c r="ED25" s="510">
        <f t="shared" si="41"/>
        <v>0</v>
      </c>
      <c r="EE25" s="510">
        <f t="shared" si="41"/>
        <v>0</v>
      </c>
      <c r="EF25" s="510">
        <f t="shared" si="37"/>
        <v>0</v>
      </c>
      <c r="EG25" s="510">
        <f t="shared" si="37"/>
        <v>0</v>
      </c>
      <c r="EH25" s="510">
        <f t="shared" si="37"/>
        <v>0</v>
      </c>
      <c r="EI25" s="510">
        <f t="shared" si="37"/>
        <v>0</v>
      </c>
      <c r="EJ25" s="510">
        <f t="shared" si="37"/>
        <v>0</v>
      </c>
      <c r="EK25" s="510">
        <f t="shared" si="37"/>
        <v>0</v>
      </c>
      <c r="EL25" s="510">
        <f t="shared" si="37"/>
        <v>0</v>
      </c>
      <c r="EM25" s="510">
        <f t="shared" si="37"/>
        <v>0</v>
      </c>
      <c r="EN25" s="510">
        <f t="shared" si="37"/>
        <v>0</v>
      </c>
      <c r="EO25" s="510">
        <f t="shared" si="37"/>
        <v>0</v>
      </c>
      <c r="EP25" s="510">
        <f t="shared" si="37"/>
        <v>0</v>
      </c>
      <c r="EQ25" s="510">
        <f t="shared" si="37"/>
        <v>0</v>
      </c>
      <c r="ER25" s="510">
        <f t="shared" si="37"/>
        <v>0</v>
      </c>
      <c r="ES25" s="510">
        <f t="shared" si="37"/>
        <v>0</v>
      </c>
      <c r="ET25" s="510">
        <f t="shared" si="37"/>
        <v>0</v>
      </c>
      <c r="EU25" s="510">
        <f t="shared" si="37"/>
        <v>0</v>
      </c>
      <c r="EV25" s="510">
        <f t="shared" si="42"/>
        <v>0</v>
      </c>
      <c r="EW25" s="510">
        <f t="shared" si="42"/>
        <v>0</v>
      </c>
      <c r="EX25" s="510">
        <f t="shared" si="42"/>
        <v>0</v>
      </c>
      <c r="EY25" s="510">
        <f t="shared" si="42"/>
        <v>0</v>
      </c>
      <c r="EZ25" s="510">
        <f t="shared" si="42"/>
        <v>0</v>
      </c>
      <c r="FA25" s="510">
        <f t="shared" si="42"/>
        <v>0</v>
      </c>
      <c r="FB25" s="510">
        <f t="shared" si="42"/>
        <v>0</v>
      </c>
      <c r="FC25" s="510">
        <f t="shared" si="42"/>
        <v>0</v>
      </c>
      <c r="FD25" s="510">
        <f t="shared" si="42"/>
        <v>0</v>
      </c>
      <c r="FE25" s="510">
        <f t="shared" si="42"/>
        <v>0</v>
      </c>
      <c r="FF25" s="510">
        <f t="shared" si="42"/>
        <v>0</v>
      </c>
      <c r="FG25" s="510">
        <f t="shared" si="42"/>
        <v>0</v>
      </c>
      <c r="FH25" s="510">
        <f t="shared" si="42"/>
        <v>0</v>
      </c>
      <c r="FI25" s="510">
        <f t="shared" si="42"/>
        <v>0</v>
      </c>
      <c r="FJ25" s="510">
        <f t="shared" si="42"/>
        <v>0</v>
      </c>
      <c r="FK25" s="510">
        <f t="shared" si="42"/>
        <v>0</v>
      </c>
      <c r="FL25" s="510">
        <f t="shared" si="38"/>
        <v>0</v>
      </c>
      <c r="FM25" s="510">
        <f t="shared" si="38"/>
        <v>0</v>
      </c>
      <c r="FN25" s="510">
        <f t="shared" si="38"/>
        <v>0</v>
      </c>
      <c r="FO25" s="510">
        <f t="shared" si="38"/>
        <v>0</v>
      </c>
      <c r="FP25" s="510">
        <f t="shared" si="38"/>
        <v>0</v>
      </c>
      <c r="FQ25" s="510">
        <f t="shared" si="38"/>
        <v>0</v>
      </c>
      <c r="FR25" s="510">
        <f t="shared" si="38"/>
        <v>0</v>
      </c>
      <c r="FS25" s="510">
        <f t="shared" si="38"/>
        <v>0</v>
      </c>
      <c r="FT25" s="510">
        <f t="shared" si="38"/>
        <v>0</v>
      </c>
      <c r="FU25" s="510">
        <f t="shared" si="38"/>
        <v>0</v>
      </c>
      <c r="FV25" s="510">
        <f t="shared" si="38"/>
        <v>0</v>
      </c>
      <c r="FW25" s="510">
        <f t="shared" si="38"/>
        <v>0</v>
      </c>
      <c r="FX25" s="510">
        <f t="shared" si="38"/>
        <v>0</v>
      </c>
      <c r="FY25" s="510">
        <f t="shared" si="38"/>
        <v>0</v>
      </c>
      <c r="FZ25" s="510">
        <f t="shared" si="38"/>
        <v>0</v>
      </c>
      <c r="GA25" s="510">
        <f t="shared" si="38"/>
        <v>0</v>
      </c>
      <c r="GB25" s="510">
        <f t="shared" si="43"/>
        <v>0</v>
      </c>
      <c r="GC25" s="510">
        <f t="shared" si="43"/>
        <v>0</v>
      </c>
      <c r="GD25" s="510">
        <f t="shared" si="43"/>
        <v>0</v>
      </c>
      <c r="GE25" s="510">
        <f t="shared" si="43"/>
        <v>0</v>
      </c>
      <c r="GF25" s="510">
        <f t="shared" si="43"/>
        <v>0</v>
      </c>
      <c r="GG25" s="510">
        <f t="shared" si="43"/>
        <v>0</v>
      </c>
      <c r="GH25" s="510">
        <f t="shared" si="43"/>
        <v>0</v>
      </c>
      <c r="GI25" s="510">
        <f t="shared" si="43"/>
        <v>0</v>
      </c>
      <c r="GJ25" s="510">
        <f t="shared" si="43"/>
        <v>0</v>
      </c>
      <c r="GK25" s="510">
        <f t="shared" si="43"/>
        <v>0</v>
      </c>
      <c r="GL25" s="510">
        <f t="shared" si="43"/>
        <v>0</v>
      </c>
      <c r="GM25" s="510">
        <f t="shared" si="43"/>
        <v>0</v>
      </c>
      <c r="GN25" s="510">
        <f t="shared" si="43"/>
        <v>0</v>
      </c>
      <c r="GO25" s="510">
        <f t="shared" si="43"/>
        <v>0</v>
      </c>
      <c r="GP25" s="510">
        <f t="shared" si="43"/>
        <v>0</v>
      </c>
      <c r="GQ25" s="510">
        <f t="shared" si="43"/>
        <v>0</v>
      </c>
      <c r="GR25" s="510">
        <f t="shared" si="39"/>
        <v>0</v>
      </c>
      <c r="GS25" s="510">
        <f t="shared" si="39"/>
        <v>0</v>
      </c>
      <c r="GT25" s="510">
        <f t="shared" si="39"/>
        <v>0</v>
      </c>
      <c r="GU25" s="510">
        <f t="shared" si="39"/>
        <v>0</v>
      </c>
      <c r="GV25" s="510">
        <f t="shared" si="39"/>
        <v>0</v>
      </c>
      <c r="GW25" s="510">
        <f t="shared" si="39"/>
        <v>0</v>
      </c>
      <c r="GX25" s="510">
        <f t="shared" si="39"/>
        <v>0</v>
      </c>
      <c r="GY25" s="510">
        <f t="shared" si="39"/>
        <v>0</v>
      </c>
      <c r="GZ25" s="510">
        <f t="shared" si="39"/>
        <v>0</v>
      </c>
      <c r="HA25" s="510">
        <f t="shared" si="39"/>
        <v>0</v>
      </c>
      <c r="HB25" s="244"/>
      <c r="HC25" s="244"/>
      <c r="HD25" s="126"/>
      <c r="HE25" s="126"/>
    </row>
    <row r="26" spans="2:213" ht="20.100000000000001" customHeight="1">
      <c r="B26" s="479"/>
      <c r="C26" s="122"/>
      <c r="D26" s="123"/>
      <c r="E26" s="124"/>
      <c r="F26" s="123"/>
      <c r="G26" s="465">
        <f t="shared" si="9"/>
        <v>60</v>
      </c>
      <c r="H26" s="466" t="s">
        <v>64</v>
      </c>
      <c r="I26" s="464">
        <v>1</v>
      </c>
      <c r="J26" s="123"/>
      <c r="K26" s="97"/>
      <c r="L26" s="480"/>
      <c r="M26" s="188">
        <f t="shared" si="25"/>
        <v>0</v>
      </c>
      <c r="N26" s="189" t="str">
        <f t="shared" si="26"/>
        <v/>
      </c>
      <c r="O26" s="190" t="str">
        <f t="shared" si="27"/>
        <v/>
      </c>
      <c r="P26" s="190" t="str">
        <f t="shared" si="28"/>
        <v/>
      </c>
      <c r="Q26" s="191">
        <f t="shared" si="29"/>
        <v>0</v>
      </c>
      <c r="R26" s="191" t="str">
        <f t="shared" si="30"/>
        <v/>
      </c>
      <c r="S26" s="188" t="str">
        <f t="shared" si="31"/>
        <v/>
      </c>
      <c r="T26" s="192">
        <f t="shared" si="32"/>
        <v>0</v>
      </c>
      <c r="U26" s="366" t="s">
        <v>478</v>
      </c>
      <c r="V26" s="244"/>
      <c r="W26" s="259"/>
      <c r="X26" s="510"/>
      <c r="Y26" s="510"/>
      <c r="Z26" s="510"/>
      <c r="AA26" s="510"/>
      <c r="AB26" s="510"/>
      <c r="AC26" s="510"/>
      <c r="AD26" s="516" t="s">
        <v>471</v>
      </c>
      <c r="AE26" s="516" t="s">
        <v>470</v>
      </c>
      <c r="AF26" s="510"/>
      <c r="AG26" s="510"/>
      <c r="AH26" s="516" t="s">
        <v>477</v>
      </c>
      <c r="AI26" s="510"/>
      <c r="AJ26" s="510"/>
      <c r="AK26" s="510"/>
      <c r="AL26" s="510"/>
      <c r="AM26" s="510"/>
      <c r="AN26" s="510"/>
      <c r="AO26" s="510"/>
      <c r="AP26" s="510"/>
      <c r="AQ26" s="510"/>
      <c r="AR26" s="510"/>
      <c r="AS26" s="510"/>
      <c r="AT26" s="510"/>
      <c r="AU26" s="510"/>
      <c r="AV26" s="510"/>
      <c r="AW26" s="510"/>
      <c r="AX26" s="510"/>
      <c r="AY26" s="510"/>
      <c r="AZ26" s="510"/>
      <c r="BA26" s="510"/>
      <c r="BB26" s="510"/>
      <c r="BC26" s="510"/>
      <c r="BD26" s="510"/>
      <c r="BE26" s="510"/>
      <c r="BF26" s="510"/>
      <c r="BG26" s="285" t="str">
        <f t="shared" si="10"/>
        <v>ER</v>
      </c>
      <c r="BH26" s="285" t="str">
        <f t="shared" si="11"/>
        <v xml:space="preserve"> -  - </v>
      </c>
      <c r="BI26" s="285" t="str">
        <f t="shared" si="12"/>
        <v>No_Reinforcement</v>
      </c>
      <c r="BJ26" s="246" t="e">
        <f>VLOOKUP(BH26,'Lifecycle Material Data'!$A$5:$G$67,4,FALSE)</f>
        <v>#N/A</v>
      </c>
      <c r="BK26" s="246">
        <f>IFERROR(VLOOKUP(L26,'Custom Data'!$N$16:$P$36,3,FALSE),0)</f>
        <v>0</v>
      </c>
      <c r="BL26" s="246">
        <f t="shared" si="13"/>
        <v>0</v>
      </c>
      <c r="BM26" s="526" t="str">
        <f t="shared" si="33"/>
        <v>ER</v>
      </c>
      <c r="BN26" s="510" t="str">
        <f>IFERROR(VLOOKUP($BH26,'Lifecycle Material Data'!$A$5:$L$67,9,FALSE)*($BM26/1000)+VLOOKUP('Project Info'!$C$15,'Lifecycle Material Data'!$A$5:$L$67,9,FALSE)*($BL26/1000),"")</f>
        <v/>
      </c>
      <c r="BO26" s="510" t="str">
        <f>IFERROR(VLOOKUP($BH26,'Lifecycle Material Data'!$A$5:$L$67,10,FALSE)*($BM26/1000)+VLOOKUP('Project Info'!$C$15,'Lifecycle Material Data'!$A$5:$L$67,10,FALSE)*($BL26/1000),"")</f>
        <v/>
      </c>
      <c r="BP26" s="510" t="str">
        <f t="shared" si="34"/>
        <v/>
      </c>
      <c r="BQ26" s="510" t="str">
        <f>IF($J26='MATERIAL DATA'!$O$5,$K26, IF($J26='MATERIAL DATA'!$O$6,$K26/(1000*'Scheme 4'!$BJ26),""))</f>
        <v/>
      </c>
      <c r="BR26" s="510" t="str">
        <f>IFERROR(((VLOOKUP($BH26,'Lifecycle Material Data'!$A$5:$L$67,6,FALSE))*$BM26/1000+VLOOKUP('Project Info'!$C$15,'Lifecycle Material Data'!$A$5:$L$67,6,FALSE)*$BL26/1000),"")</f>
        <v/>
      </c>
      <c r="BS26" s="510" t="str">
        <f>IFERROR((VLOOKUP($BH26,'Lifecycle Material Data'!$A$5:$L$67,7,FALSE)*$BM26/1000++VLOOKUP('Project Info'!$C$15,'Lifecycle Material Data'!$A$5:$L$67,7,FALSE)*$BL26/1000),"")</f>
        <v/>
      </c>
      <c r="BT26" s="510" t="str">
        <f>IFERROR(VLOOKUP($BH26,'Lifecycle Material Data'!$A$5:$L$67,8,FALSE)*SUM(BR26,BS26,BU26,BV26),"")</f>
        <v/>
      </c>
      <c r="BU26" s="285" t="str">
        <f>IFERROR((VLOOKUP($BH26,'Lifecycle Material Data'!$A$5:$L$67,11,FALSE)*$BM26/1000++VLOOKUP('Project Info'!$C$15,'Lifecycle Material Data'!$A$5:$L$67,11,FALSE)*$BL26/1000),"")</f>
        <v/>
      </c>
      <c r="BV26" s="510">
        <f>IFERROR(IF(OR($B26="Timber",$C26="Timber_EPD"),VLOOKUP($BH26,'LIFECYCLE MATERIAL DATA Master'!$A$10:$N$68,5,FALSE)*$BM26,0),"")/1000</f>
        <v>0</v>
      </c>
      <c r="BW26" s="510" t="str">
        <f>IFERROR((VLOOKUP($BH26,'Lifecycle Material Data'!$A$5:$M$67,12,FALSE)*$BM26/1000++VLOOKUP('Project Info'!$C$15,'Lifecycle Material Data'!$A$5:$L$67,12,FALSE)*$BL26/1000),"")</f>
        <v/>
      </c>
      <c r="BX26" s="510"/>
      <c r="BY26" s="285"/>
      <c r="BZ26" s="285"/>
      <c r="CA26" s="285"/>
      <c r="CB26" s="510">
        <f>IFERROR(1+VLOOKUP($BH26,'Lifecycle Material Data'!$A$5:$L$67,8,FALSE),0)</f>
        <v>0</v>
      </c>
      <c r="CC26" s="244">
        <f t="shared" si="14"/>
        <v>0</v>
      </c>
      <c r="CD26" s="505">
        <f t="shared" si="35"/>
        <v>0</v>
      </c>
      <c r="CE26" s="244">
        <f t="shared" si="15"/>
        <v>1</v>
      </c>
      <c r="CF26" s="244"/>
      <c r="CG26" s="510"/>
      <c r="CH26" s="510">
        <v>0</v>
      </c>
      <c r="CI26" s="510">
        <f t="shared" si="16"/>
        <v>0</v>
      </c>
      <c r="CJ26" s="510">
        <f t="shared" si="16"/>
        <v>0</v>
      </c>
      <c r="CK26" s="510">
        <f t="shared" si="40"/>
        <v>0</v>
      </c>
      <c r="CL26" s="510">
        <f t="shared" si="40"/>
        <v>0</v>
      </c>
      <c r="CM26" s="510">
        <f t="shared" si="40"/>
        <v>0</v>
      </c>
      <c r="CN26" s="510">
        <f t="shared" si="40"/>
        <v>0</v>
      </c>
      <c r="CO26" s="510">
        <f t="shared" si="40"/>
        <v>0</v>
      </c>
      <c r="CP26" s="510">
        <f t="shared" si="40"/>
        <v>0</v>
      </c>
      <c r="CQ26" s="510">
        <f t="shared" si="40"/>
        <v>0</v>
      </c>
      <c r="CR26" s="510">
        <f t="shared" si="40"/>
        <v>0</v>
      </c>
      <c r="CS26" s="510">
        <f t="shared" si="40"/>
        <v>0</v>
      </c>
      <c r="CT26" s="510">
        <f t="shared" si="40"/>
        <v>0</v>
      </c>
      <c r="CU26" s="510">
        <f t="shared" si="40"/>
        <v>0</v>
      </c>
      <c r="CV26" s="510">
        <f t="shared" si="40"/>
        <v>0</v>
      </c>
      <c r="CW26" s="510">
        <f t="shared" si="40"/>
        <v>0</v>
      </c>
      <c r="CX26" s="510">
        <f t="shared" si="40"/>
        <v>0</v>
      </c>
      <c r="CY26" s="510">
        <f t="shared" si="40"/>
        <v>0</v>
      </c>
      <c r="CZ26" s="510">
        <f t="shared" si="40"/>
        <v>0</v>
      </c>
      <c r="DA26" s="510">
        <f t="shared" si="36"/>
        <v>0</v>
      </c>
      <c r="DB26" s="510">
        <f t="shared" si="36"/>
        <v>0</v>
      </c>
      <c r="DC26" s="510">
        <f t="shared" si="36"/>
        <v>0</v>
      </c>
      <c r="DD26" s="510">
        <f t="shared" si="36"/>
        <v>0</v>
      </c>
      <c r="DE26" s="510">
        <f t="shared" si="36"/>
        <v>0</v>
      </c>
      <c r="DF26" s="510">
        <f t="shared" si="36"/>
        <v>0</v>
      </c>
      <c r="DG26" s="510">
        <f t="shared" si="36"/>
        <v>0</v>
      </c>
      <c r="DH26" s="510">
        <f t="shared" si="36"/>
        <v>0</v>
      </c>
      <c r="DI26" s="510">
        <f t="shared" si="36"/>
        <v>0</v>
      </c>
      <c r="DJ26" s="510">
        <f t="shared" si="36"/>
        <v>0</v>
      </c>
      <c r="DK26" s="510">
        <f t="shared" si="36"/>
        <v>0</v>
      </c>
      <c r="DL26" s="510">
        <f t="shared" si="36"/>
        <v>0</v>
      </c>
      <c r="DM26" s="510">
        <f t="shared" si="36"/>
        <v>0</v>
      </c>
      <c r="DN26" s="510">
        <f t="shared" si="36"/>
        <v>0</v>
      </c>
      <c r="DO26" s="510">
        <f t="shared" si="36"/>
        <v>0</v>
      </c>
      <c r="DP26" s="510">
        <f t="shared" si="41"/>
        <v>0</v>
      </c>
      <c r="DQ26" s="510">
        <f t="shared" si="41"/>
        <v>0</v>
      </c>
      <c r="DR26" s="510">
        <f t="shared" si="41"/>
        <v>0</v>
      </c>
      <c r="DS26" s="510">
        <f t="shared" si="41"/>
        <v>0</v>
      </c>
      <c r="DT26" s="510">
        <f t="shared" si="41"/>
        <v>0</v>
      </c>
      <c r="DU26" s="510">
        <f t="shared" si="41"/>
        <v>0</v>
      </c>
      <c r="DV26" s="510">
        <f t="shared" si="41"/>
        <v>0</v>
      </c>
      <c r="DW26" s="510">
        <f t="shared" si="41"/>
        <v>0</v>
      </c>
      <c r="DX26" s="510">
        <f t="shared" si="41"/>
        <v>0</v>
      </c>
      <c r="DY26" s="510">
        <f t="shared" si="41"/>
        <v>0</v>
      </c>
      <c r="DZ26" s="510">
        <f t="shared" si="41"/>
        <v>0</v>
      </c>
      <c r="EA26" s="510">
        <f t="shared" si="41"/>
        <v>0</v>
      </c>
      <c r="EB26" s="510">
        <f t="shared" si="41"/>
        <v>0</v>
      </c>
      <c r="EC26" s="510">
        <f t="shared" si="41"/>
        <v>0</v>
      </c>
      <c r="ED26" s="510">
        <f t="shared" si="41"/>
        <v>0</v>
      </c>
      <c r="EE26" s="510">
        <f t="shared" si="41"/>
        <v>0</v>
      </c>
      <c r="EF26" s="510">
        <f t="shared" si="37"/>
        <v>0</v>
      </c>
      <c r="EG26" s="510">
        <f t="shared" si="37"/>
        <v>0</v>
      </c>
      <c r="EH26" s="510">
        <f t="shared" si="37"/>
        <v>0</v>
      </c>
      <c r="EI26" s="510">
        <f t="shared" si="37"/>
        <v>0</v>
      </c>
      <c r="EJ26" s="510">
        <f t="shared" si="37"/>
        <v>0</v>
      </c>
      <c r="EK26" s="510">
        <f t="shared" si="37"/>
        <v>0</v>
      </c>
      <c r="EL26" s="510">
        <f t="shared" si="37"/>
        <v>0</v>
      </c>
      <c r="EM26" s="510">
        <f t="shared" si="37"/>
        <v>0</v>
      </c>
      <c r="EN26" s="510">
        <f t="shared" si="37"/>
        <v>0</v>
      </c>
      <c r="EO26" s="510">
        <f t="shared" si="37"/>
        <v>0</v>
      </c>
      <c r="EP26" s="510">
        <f t="shared" si="37"/>
        <v>0</v>
      </c>
      <c r="EQ26" s="510">
        <f t="shared" si="37"/>
        <v>0</v>
      </c>
      <c r="ER26" s="510">
        <f t="shared" si="37"/>
        <v>0</v>
      </c>
      <c r="ES26" s="510">
        <f t="shared" si="37"/>
        <v>0</v>
      </c>
      <c r="ET26" s="510">
        <f t="shared" si="37"/>
        <v>0</v>
      </c>
      <c r="EU26" s="510">
        <f t="shared" si="37"/>
        <v>0</v>
      </c>
      <c r="EV26" s="510">
        <f t="shared" si="42"/>
        <v>0</v>
      </c>
      <c r="EW26" s="510">
        <f t="shared" si="42"/>
        <v>0</v>
      </c>
      <c r="EX26" s="510">
        <f t="shared" si="42"/>
        <v>0</v>
      </c>
      <c r="EY26" s="510">
        <f t="shared" si="42"/>
        <v>0</v>
      </c>
      <c r="EZ26" s="510">
        <f t="shared" si="42"/>
        <v>0</v>
      </c>
      <c r="FA26" s="510">
        <f t="shared" si="42"/>
        <v>0</v>
      </c>
      <c r="FB26" s="510">
        <f t="shared" si="42"/>
        <v>0</v>
      </c>
      <c r="FC26" s="510">
        <f t="shared" si="42"/>
        <v>0</v>
      </c>
      <c r="FD26" s="510">
        <f t="shared" si="42"/>
        <v>0</v>
      </c>
      <c r="FE26" s="510">
        <f t="shared" si="42"/>
        <v>0</v>
      </c>
      <c r="FF26" s="510">
        <f t="shared" si="42"/>
        <v>0</v>
      </c>
      <c r="FG26" s="510">
        <f t="shared" si="42"/>
        <v>0</v>
      </c>
      <c r="FH26" s="510">
        <f t="shared" si="42"/>
        <v>0</v>
      </c>
      <c r="FI26" s="510">
        <f t="shared" si="42"/>
        <v>0</v>
      </c>
      <c r="FJ26" s="510">
        <f t="shared" si="42"/>
        <v>0</v>
      </c>
      <c r="FK26" s="510">
        <f t="shared" si="42"/>
        <v>0</v>
      </c>
      <c r="FL26" s="510">
        <f t="shared" si="38"/>
        <v>0</v>
      </c>
      <c r="FM26" s="510">
        <f t="shared" si="38"/>
        <v>0</v>
      </c>
      <c r="FN26" s="510">
        <f t="shared" si="38"/>
        <v>0</v>
      </c>
      <c r="FO26" s="510">
        <f t="shared" si="38"/>
        <v>0</v>
      </c>
      <c r="FP26" s="510">
        <f t="shared" si="38"/>
        <v>0</v>
      </c>
      <c r="FQ26" s="510">
        <f t="shared" si="38"/>
        <v>0</v>
      </c>
      <c r="FR26" s="510">
        <f t="shared" si="38"/>
        <v>0</v>
      </c>
      <c r="FS26" s="510">
        <f t="shared" si="38"/>
        <v>0</v>
      </c>
      <c r="FT26" s="510">
        <f t="shared" si="38"/>
        <v>0</v>
      </c>
      <c r="FU26" s="510">
        <f t="shared" si="38"/>
        <v>0</v>
      </c>
      <c r="FV26" s="510">
        <f t="shared" si="38"/>
        <v>0</v>
      </c>
      <c r="FW26" s="510">
        <f t="shared" si="38"/>
        <v>0</v>
      </c>
      <c r="FX26" s="510">
        <f t="shared" si="38"/>
        <v>0</v>
      </c>
      <c r="FY26" s="510">
        <f t="shared" si="38"/>
        <v>0</v>
      </c>
      <c r="FZ26" s="510">
        <f t="shared" si="38"/>
        <v>0</v>
      </c>
      <c r="GA26" s="510">
        <f t="shared" si="38"/>
        <v>0</v>
      </c>
      <c r="GB26" s="510">
        <f t="shared" si="43"/>
        <v>0</v>
      </c>
      <c r="GC26" s="510">
        <f t="shared" si="43"/>
        <v>0</v>
      </c>
      <c r="GD26" s="510">
        <f t="shared" si="43"/>
        <v>0</v>
      </c>
      <c r="GE26" s="510">
        <f t="shared" si="43"/>
        <v>0</v>
      </c>
      <c r="GF26" s="510">
        <f t="shared" si="43"/>
        <v>0</v>
      </c>
      <c r="GG26" s="510">
        <f t="shared" si="43"/>
        <v>0</v>
      </c>
      <c r="GH26" s="510">
        <f t="shared" si="43"/>
        <v>0</v>
      </c>
      <c r="GI26" s="510">
        <f t="shared" si="43"/>
        <v>0</v>
      </c>
      <c r="GJ26" s="510">
        <f t="shared" si="43"/>
        <v>0</v>
      </c>
      <c r="GK26" s="510">
        <f t="shared" si="43"/>
        <v>0</v>
      </c>
      <c r="GL26" s="510">
        <f t="shared" si="43"/>
        <v>0</v>
      </c>
      <c r="GM26" s="510">
        <f t="shared" si="43"/>
        <v>0</v>
      </c>
      <c r="GN26" s="510">
        <f t="shared" si="43"/>
        <v>0</v>
      </c>
      <c r="GO26" s="510">
        <f t="shared" si="43"/>
        <v>0</v>
      </c>
      <c r="GP26" s="510">
        <f t="shared" si="43"/>
        <v>0</v>
      </c>
      <c r="GQ26" s="510">
        <f t="shared" si="43"/>
        <v>0</v>
      </c>
      <c r="GR26" s="510">
        <f t="shared" si="39"/>
        <v>0</v>
      </c>
      <c r="GS26" s="510">
        <f t="shared" si="39"/>
        <v>0</v>
      </c>
      <c r="GT26" s="510">
        <f t="shared" si="39"/>
        <v>0</v>
      </c>
      <c r="GU26" s="510">
        <f t="shared" si="39"/>
        <v>0</v>
      </c>
      <c r="GV26" s="510">
        <f t="shared" si="39"/>
        <v>0</v>
      </c>
      <c r="GW26" s="510">
        <f t="shared" si="39"/>
        <v>0</v>
      </c>
      <c r="GX26" s="510">
        <f t="shared" si="39"/>
        <v>0</v>
      </c>
      <c r="GY26" s="510">
        <f t="shared" si="39"/>
        <v>0</v>
      </c>
      <c r="GZ26" s="510">
        <f t="shared" si="39"/>
        <v>0</v>
      </c>
      <c r="HA26" s="510">
        <f t="shared" si="39"/>
        <v>0</v>
      </c>
      <c r="HB26" s="244"/>
      <c r="HC26" s="244"/>
      <c r="HD26" s="126"/>
      <c r="HE26" s="126"/>
    </row>
    <row r="27" spans="2:213" ht="20.100000000000001" customHeight="1">
      <c r="B27" s="479"/>
      <c r="C27" s="122"/>
      <c r="D27" s="123"/>
      <c r="E27" s="124"/>
      <c r="F27" s="123"/>
      <c r="G27" s="465">
        <f t="shared" si="9"/>
        <v>60</v>
      </c>
      <c r="H27" s="466" t="s">
        <v>64</v>
      </c>
      <c r="I27" s="464">
        <v>1</v>
      </c>
      <c r="J27" s="123"/>
      <c r="K27" s="97"/>
      <c r="L27" s="480"/>
      <c r="M27" s="188">
        <f t="shared" si="25"/>
        <v>0</v>
      </c>
      <c r="N27" s="189" t="str">
        <f t="shared" si="26"/>
        <v/>
      </c>
      <c r="O27" s="190" t="str">
        <f t="shared" si="27"/>
        <v/>
      </c>
      <c r="P27" s="190" t="str">
        <f t="shared" si="28"/>
        <v/>
      </c>
      <c r="Q27" s="191">
        <f t="shared" si="29"/>
        <v>0</v>
      </c>
      <c r="R27" s="191" t="str">
        <f t="shared" si="30"/>
        <v/>
      </c>
      <c r="S27" s="188" t="str">
        <f t="shared" si="31"/>
        <v/>
      </c>
      <c r="T27" s="192">
        <f t="shared" si="32"/>
        <v>0</v>
      </c>
      <c r="U27" s="366" t="s">
        <v>478</v>
      </c>
      <c r="V27" s="244"/>
      <c r="W27" s="259"/>
      <c r="X27" s="510" t="str">
        <f>IF(AND($B27='MATERIAL DATA'!$AK$4,$J27='MATERIAL DATA'!$O$7),  VLOOKUP('Scheme 4'!$D27,'Project Info'!$E$31:$N$42,7,FALSE)*'Scheme 4'!K27/1000,IFERROR((VLOOKUP($BH27,'Lifecycle Material Data'!$A$5:$L$67,7,FALSE))*$BM27/1000+VLOOKUP(IF('Project Info'!$C$15='MATERIAL DATA'!$AP$5,("Steel - Rebar - UK: UK CARES avg EPD"),("Steel - Rebar - Worldwide: world avg")),'Lifecycle Material Data'!$A$5:$L$67,7,FALSE)*$BL27/1000,""))</f>
        <v/>
      </c>
      <c r="Y27" s="510"/>
      <c r="Z27" s="510"/>
      <c r="AA27" s="510"/>
      <c r="AB27" s="510"/>
      <c r="AC27" s="510" t="s">
        <v>253</v>
      </c>
      <c r="AD27" s="527" t="e">
        <f>$G$32*GIA/850</f>
        <v>#DIV/0!</v>
      </c>
      <c r="AE27" s="510">
        <v>850</v>
      </c>
      <c r="AF27" s="510"/>
      <c r="AG27" s="510"/>
      <c r="AH27" s="532" t="str">
        <f>_xlfn.CONCAT('Scheme 4'!$F$3:$J$3, " - Element emission breakdown 
[tCO2e]")</f>
        <v>Scheme 4 - Element emission breakdown 
[tCO2e]</v>
      </c>
      <c r="AI27" s="510"/>
      <c r="AJ27" s="510"/>
      <c r="AK27" s="510"/>
      <c r="AL27" s="510"/>
      <c r="AM27" s="510"/>
      <c r="AN27" s="510"/>
      <c r="AO27" s="510"/>
      <c r="AP27" s="510"/>
      <c r="AQ27" s="510"/>
      <c r="AR27" s="510"/>
      <c r="AS27" s="510"/>
      <c r="AT27" s="510"/>
      <c r="AU27" s="510"/>
      <c r="AV27" s="510"/>
      <c r="AW27" s="510"/>
      <c r="AX27" s="510"/>
      <c r="AY27" s="510"/>
      <c r="AZ27" s="510"/>
      <c r="BA27" s="510"/>
      <c r="BB27" s="510"/>
      <c r="BC27" s="510"/>
      <c r="BD27" s="510"/>
      <c r="BE27" s="510"/>
      <c r="BF27" s="510"/>
      <c r="BG27" s="285" t="str">
        <f t="shared" si="10"/>
        <v>ER</v>
      </c>
      <c r="BH27" s="285" t="str">
        <f t="shared" si="11"/>
        <v xml:space="preserve"> -  - </v>
      </c>
      <c r="BI27" s="285" t="str">
        <f t="shared" si="12"/>
        <v>No_Reinforcement</v>
      </c>
      <c r="BJ27" s="246" t="e">
        <f>VLOOKUP(BH27,'Lifecycle Material Data'!$A$5:$G$67,4,FALSE)</f>
        <v>#N/A</v>
      </c>
      <c r="BK27" s="246">
        <f>IFERROR(VLOOKUP(L27,'Custom Data'!$N$16:$P$36,3,FALSE),0)</f>
        <v>0</v>
      </c>
      <c r="BL27" s="246">
        <f t="shared" si="13"/>
        <v>0</v>
      </c>
      <c r="BM27" s="526" t="str">
        <f t="shared" si="33"/>
        <v>ER</v>
      </c>
      <c r="BN27" s="510" t="str">
        <f>IFERROR(VLOOKUP($BH27,'Lifecycle Material Data'!$A$5:$L$67,9,FALSE)*($BM27/1000)+VLOOKUP('Project Info'!$C$15,'Lifecycle Material Data'!$A$5:$L$67,9,FALSE)*($BL27/1000),"")</f>
        <v/>
      </c>
      <c r="BO27" s="510" t="str">
        <f>IFERROR(VLOOKUP($BH27,'Lifecycle Material Data'!$A$5:$L$67,10,FALSE)*($BM27/1000)+VLOOKUP('Project Info'!$C$15,'Lifecycle Material Data'!$A$5:$L$67,10,FALSE)*($BL27/1000),"")</f>
        <v/>
      </c>
      <c r="BP27" s="510" t="str">
        <f t="shared" si="34"/>
        <v/>
      </c>
      <c r="BQ27" s="510" t="str">
        <f>IF($J27='MATERIAL DATA'!$O$5,$K27, IF($J27='MATERIAL DATA'!$O$6,$K27/(1000*'Scheme 4'!$BJ27),""))</f>
        <v/>
      </c>
      <c r="BR27" s="510" t="str">
        <f>IFERROR(((VLOOKUP($BH27,'Lifecycle Material Data'!$A$5:$L$67,6,FALSE))*$BM27/1000+VLOOKUP('Project Info'!$C$15,'Lifecycle Material Data'!$A$5:$L$67,6,FALSE)*$BL27/1000),"")</f>
        <v/>
      </c>
      <c r="BS27" s="510" t="str">
        <f>IFERROR((VLOOKUP($BH27,'Lifecycle Material Data'!$A$5:$L$67,7,FALSE)*$BM27/1000++VLOOKUP('Project Info'!$C$15,'Lifecycle Material Data'!$A$5:$L$67,7,FALSE)*$BL27/1000),"")</f>
        <v/>
      </c>
      <c r="BT27" s="510" t="str">
        <f>IFERROR(VLOOKUP($BH27,'Lifecycle Material Data'!$A$5:$L$67,8,FALSE)*SUM(BR27,BS27,BU27,BV27),"")</f>
        <v/>
      </c>
      <c r="BU27" s="285" t="str">
        <f>IFERROR((VLOOKUP($BH27,'Lifecycle Material Data'!$A$5:$L$67,11,FALSE)*$BM27/1000++VLOOKUP('Project Info'!$C$15,'Lifecycle Material Data'!$A$5:$L$67,11,FALSE)*$BL27/1000),"")</f>
        <v/>
      </c>
      <c r="BV27" s="510">
        <f>IFERROR(IF(OR($B27="Timber",$C27="Timber_EPD"),VLOOKUP($BH27,'LIFECYCLE MATERIAL DATA Master'!$A$10:$N$68,5,FALSE)*$BM27,0),"")/1000</f>
        <v>0</v>
      </c>
      <c r="BW27" s="510" t="str">
        <f>IFERROR((VLOOKUP($BH27,'Lifecycle Material Data'!$A$5:$M$67,12,FALSE)*$BM27/1000++VLOOKUP('Project Info'!$C$15,'Lifecycle Material Data'!$A$5:$L$67,12,FALSE)*$BL27/1000),"")</f>
        <v/>
      </c>
      <c r="BX27" s="510"/>
      <c r="BY27" s="285"/>
      <c r="BZ27" s="285"/>
      <c r="CA27" s="285"/>
      <c r="CB27" s="510">
        <f>IFERROR(1+VLOOKUP($BH27,'Lifecycle Material Data'!$A$5:$L$67,8,FALSE),0)</f>
        <v>0</v>
      </c>
      <c r="CC27" s="244">
        <f t="shared" si="14"/>
        <v>0</v>
      </c>
      <c r="CD27" s="505">
        <f t="shared" si="35"/>
        <v>0</v>
      </c>
      <c r="CE27" s="244">
        <f t="shared" si="15"/>
        <v>1</v>
      </c>
      <c r="CF27" s="244"/>
      <c r="CG27" s="510"/>
      <c r="CH27" s="510">
        <v>0</v>
      </c>
      <c r="CI27" s="510">
        <f t="shared" si="16"/>
        <v>0</v>
      </c>
      <c r="CJ27" s="510">
        <f t="shared" si="16"/>
        <v>0</v>
      </c>
      <c r="CK27" s="510">
        <f t="shared" si="40"/>
        <v>0</v>
      </c>
      <c r="CL27" s="510">
        <f t="shared" si="40"/>
        <v>0</v>
      </c>
      <c r="CM27" s="510">
        <f t="shared" si="40"/>
        <v>0</v>
      </c>
      <c r="CN27" s="510">
        <f t="shared" si="40"/>
        <v>0</v>
      </c>
      <c r="CO27" s="510">
        <f t="shared" si="40"/>
        <v>0</v>
      </c>
      <c r="CP27" s="510">
        <f t="shared" si="40"/>
        <v>0</v>
      </c>
      <c r="CQ27" s="510">
        <f t="shared" si="40"/>
        <v>0</v>
      </c>
      <c r="CR27" s="510">
        <f t="shared" si="40"/>
        <v>0</v>
      </c>
      <c r="CS27" s="510">
        <f t="shared" si="40"/>
        <v>0</v>
      </c>
      <c r="CT27" s="510">
        <f t="shared" si="40"/>
        <v>0</v>
      </c>
      <c r="CU27" s="510">
        <f t="shared" si="40"/>
        <v>0</v>
      </c>
      <c r="CV27" s="510">
        <f t="shared" si="40"/>
        <v>0</v>
      </c>
      <c r="CW27" s="510">
        <f t="shared" si="40"/>
        <v>0</v>
      </c>
      <c r="CX27" s="510">
        <f t="shared" si="40"/>
        <v>0</v>
      </c>
      <c r="CY27" s="510">
        <f t="shared" si="40"/>
        <v>0</v>
      </c>
      <c r="CZ27" s="510">
        <f t="shared" si="40"/>
        <v>0</v>
      </c>
      <c r="DA27" s="510">
        <f t="shared" si="36"/>
        <v>0</v>
      </c>
      <c r="DB27" s="510">
        <f t="shared" si="36"/>
        <v>0</v>
      </c>
      <c r="DC27" s="510">
        <f t="shared" si="36"/>
        <v>0</v>
      </c>
      <c r="DD27" s="510">
        <f t="shared" si="36"/>
        <v>0</v>
      </c>
      <c r="DE27" s="510">
        <f t="shared" si="36"/>
        <v>0</v>
      </c>
      <c r="DF27" s="510">
        <f t="shared" si="36"/>
        <v>0</v>
      </c>
      <c r="DG27" s="510">
        <f t="shared" si="36"/>
        <v>0</v>
      </c>
      <c r="DH27" s="510">
        <f t="shared" si="36"/>
        <v>0</v>
      </c>
      <c r="DI27" s="510">
        <f t="shared" si="36"/>
        <v>0</v>
      </c>
      <c r="DJ27" s="510">
        <f t="shared" si="36"/>
        <v>0</v>
      </c>
      <c r="DK27" s="510">
        <f t="shared" si="36"/>
        <v>0</v>
      </c>
      <c r="DL27" s="510">
        <f t="shared" si="36"/>
        <v>0</v>
      </c>
      <c r="DM27" s="510">
        <f t="shared" si="36"/>
        <v>0</v>
      </c>
      <c r="DN27" s="510">
        <f t="shared" si="36"/>
        <v>0</v>
      </c>
      <c r="DO27" s="510">
        <f t="shared" si="36"/>
        <v>0</v>
      </c>
      <c r="DP27" s="510">
        <f t="shared" si="41"/>
        <v>0</v>
      </c>
      <c r="DQ27" s="510">
        <f t="shared" si="41"/>
        <v>0</v>
      </c>
      <c r="DR27" s="510">
        <f t="shared" si="41"/>
        <v>0</v>
      </c>
      <c r="DS27" s="510">
        <f t="shared" si="41"/>
        <v>0</v>
      </c>
      <c r="DT27" s="510">
        <f t="shared" si="41"/>
        <v>0</v>
      </c>
      <c r="DU27" s="510">
        <f t="shared" si="41"/>
        <v>0</v>
      </c>
      <c r="DV27" s="510">
        <f t="shared" si="41"/>
        <v>0</v>
      </c>
      <c r="DW27" s="510">
        <f t="shared" si="41"/>
        <v>0</v>
      </c>
      <c r="DX27" s="510">
        <f t="shared" si="41"/>
        <v>0</v>
      </c>
      <c r="DY27" s="510">
        <f t="shared" si="41"/>
        <v>0</v>
      </c>
      <c r="DZ27" s="510">
        <f t="shared" si="41"/>
        <v>0</v>
      </c>
      <c r="EA27" s="510">
        <f t="shared" si="41"/>
        <v>0</v>
      </c>
      <c r="EB27" s="510">
        <f t="shared" si="41"/>
        <v>0</v>
      </c>
      <c r="EC27" s="510">
        <f t="shared" si="41"/>
        <v>0</v>
      </c>
      <c r="ED27" s="510">
        <f t="shared" si="41"/>
        <v>0</v>
      </c>
      <c r="EE27" s="510">
        <f t="shared" si="41"/>
        <v>0</v>
      </c>
      <c r="EF27" s="510">
        <f t="shared" si="37"/>
        <v>0</v>
      </c>
      <c r="EG27" s="510">
        <f t="shared" si="37"/>
        <v>0</v>
      </c>
      <c r="EH27" s="510">
        <f t="shared" si="37"/>
        <v>0</v>
      </c>
      <c r="EI27" s="510">
        <f t="shared" si="37"/>
        <v>0</v>
      </c>
      <c r="EJ27" s="510">
        <f t="shared" si="37"/>
        <v>0</v>
      </c>
      <c r="EK27" s="510">
        <f t="shared" si="37"/>
        <v>0</v>
      </c>
      <c r="EL27" s="510">
        <f t="shared" si="37"/>
        <v>0</v>
      </c>
      <c r="EM27" s="510">
        <f t="shared" si="37"/>
        <v>0</v>
      </c>
      <c r="EN27" s="510">
        <f t="shared" si="37"/>
        <v>0</v>
      </c>
      <c r="EO27" s="510">
        <f t="shared" si="37"/>
        <v>0</v>
      </c>
      <c r="EP27" s="510">
        <f t="shared" si="37"/>
        <v>0</v>
      </c>
      <c r="EQ27" s="510">
        <f t="shared" si="37"/>
        <v>0</v>
      </c>
      <c r="ER27" s="510">
        <f t="shared" si="37"/>
        <v>0</v>
      </c>
      <c r="ES27" s="510">
        <f t="shared" si="37"/>
        <v>0</v>
      </c>
      <c r="ET27" s="510">
        <f t="shared" si="37"/>
        <v>0</v>
      </c>
      <c r="EU27" s="510">
        <f t="shared" si="37"/>
        <v>0</v>
      </c>
      <c r="EV27" s="510">
        <f t="shared" si="42"/>
        <v>0</v>
      </c>
      <c r="EW27" s="510">
        <f t="shared" si="42"/>
        <v>0</v>
      </c>
      <c r="EX27" s="510">
        <f t="shared" si="42"/>
        <v>0</v>
      </c>
      <c r="EY27" s="510">
        <f t="shared" si="42"/>
        <v>0</v>
      </c>
      <c r="EZ27" s="510">
        <f t="shared" si="42"/>
        <v>0</v>
      </c>
      <c r="FA27" s="510">
        <f t="shared" si="42"/>
        <v>0</v>
      </c>
      <c r="FB27" s="510">
        <f t="shared" si="42"/>
        <v>0</v>
      </c>
      <c r="FC27" s="510">
        <f t="shared" si="42"/>
        <v>0</v>
      </c>
      <c r="FD27" s="510">
        <f t="shared" si="42"/>
        <v>0</v>
      </c>
      <c r="FE27" s="510">
        <f t="shared" si="42"/>
        <v>0</v>
      </c>
      <c r="FF27" s="510">
        <f t="shared" si="42"/>
        <v>0</v>
      </c>
      <c r="FG27" s="510">
        <f t="shared" si="42"/>
        <v>0</v>
      </c>
      <c r="FH27" s="510">
        <f t="shared" si="42"/>
        <v>0</v>
      </c>
      <c r="FI27" s="510">
        <f t="shared" si="42"/>
        <v>0</v>
      </c>
      <c r="FJ27" s="510">
        <f t="shared" si="42"/>
        <v>0</v>
      </c>
      <c r="FK27" s="510">
        <f t="shared" si="42"/>
        <v>0</v>
      </c>
      <c r="FL27" s="510">
        <f t="shared" si="38"/>
        <v>0</v>
      </c>
      <c r="FM27" s="510">
        <f t="shared" si="38"/>
        <v>0</v>
      </c>
      <c r="FN27" s="510">
        <f t="shared" si="38"/>
        <v>0</v>
      </c>
      <c r="FO27" s="510">
        <f t="shared" si="38"/>
        <v>0</v>
      </c>
      <c r="FP27" s="510">
        <f t="shared" si="38"/>
        <v>0</v>
      </c>
      <c r="FQ27" s="510">
        <f t="shared" si="38"/>
        <v>0</v>
      </c>
      <c r="FR27" s="510">
        <f t="shared" si="38"/>
        <v>0</v>
      </c>
      <c r="FS27" s="510">
        <f t="shared" si="38"/>
        <v>0</v>
      </c>
      <c r="FT27" s="510">
        <f t="shared" si="38"/>
        <v>0</v>
      </c>
      <c r="FU27" s="510">
        <f t="shared" si="38"/>
        <v>0</v>
      </c>
      <c r="FV27" s="510">
        <f t="shared" si="38"/>
        <v>0</v>
      </c>
      <c r="FW27" s="510">
        <f t="shared" si="38"/>
        <v>0</v>
      </c>
      <c r="FX27" s="510">
        <f t="shared" si="38"/>
        <v>0</v>
      </c>
      <c r="FY27" s="510">
        <f t="shared" si="38"/>
        <v>0</v>
      </c>
      <c r="FZ27" s="510">
        <f t="shared" si="38"/>
        <v>0</v>
      </c>
      <c r="GA27" s="510">
        <f t="shared" si="38"/>
        <v>0</v>
      </c>
      <c r="GB27" s="510">
        <f t="shared" si="43"/>
        <v>0</v>
      </c>
      <c r="GC27" s="510">
        <f t="shared" si="43"/>
        <v>0</v>
      </c>
      <c r="GD27" s="510">
        <f t="shared" si="43"/>
        <v>0</v>
      </c>
      <c r="GE27" s="510">
        <f t="shared" si="43"/>
        <v>0</v>
      </c>
      <c r="GF27" s="510">
        <f t="shared" si="43"/>
        <v>0</v>
      </c>
      <c r="GG27" s="510">
        <f t="shared" si="43"/>
        <v>0</v>
      </c>
      <c r="GH27" s="510">
        <f t="shared" si="43"/>
        <v>0</v>
      </c>
      <c r="GI27" s="510">
        <f t="shared" si="43"/>
        <v>0</v>
      </c>
      <c r="GJ27" s="510">
        <f t="shared" si="43"/>
        <v>0</v>
      </c>
      <c r="GK27" s="510">
        <f t="shared" si="43"/>
        <v>0</v>
      </c>
      <c r="GL27" s="510">
        <f t="shared" si="43"/>
        <v>0</v>
      </c>
      <c r="GM27" s="510">
        <f t="shared" si="43"/>
        <v>0</v>
      </c>
      <c r="GN27" s="510">
        <f t="shared" si="43"/>
        <v>0</v>
      </c>
      <c r="GO27" s="510">
        <f t="shared" si="43"/>
        <v>0</v>
      </c>
      <c r="GP27" s="510">
        <f t="shared" si="43"/>
        <v>0</v>
      </c>
      <c r="GQ27" s="510">
        <f t="shared" si="43"/>
        <v>0</v>
      </c>
      <c r="GR27" s="510">
        <f t="shared" si="39"/>
        <v>0</v>
      </c>
      <c r="GS27" s="510">
        <f t="shared" si="39"/>
        <v>0</v>
      </c>
      <c r="GT27" s="510">
        <f t="shared" si="39"/>
        <v>0</v>
      </c>
      <c r="GU27" s="510">
        <f t="shared" si="39"/>
        <v>0</v>
      </c>
      <c r="GV27" s="510">
        <f t="shared" si="39"/>
        <v>0</v>
      </c>
      <c r="GW27" s="510">
        <f t="shared" si="39"/>
        <v>0</v>
      </c>
      <c r="GX27" s="510">
        <f t="shared" si="39"/>
        <v>0</v>
      </c>
      <c r="GY27" s="510">
        <f t="shared" si="39"/>
        <v>0</v>
      </c>
      <c r="GZ27" s="510">
        <f t="shared" si="39"/>
        <v>0</v>
      </c>
      <c r="HA27" s="510">
        <f t="shared" si="39"/>
        <v>0</v>
      </c>
      <c r="HB27" s="244"/>
      <c r="HC27" s="244"/>
      <c r="HD27" s="126"/>
      <c r="HE27" s="126"/>
    </row>
    <row r="28" spans="2:213" ht="20.100000000000001" customHeight="1">
      <c r="B28" s="481" t="str">
        <f>'MATERIAL DATA'!Q19</f>
        <v>1.1 Excavation-Foundation</v>
      </c>
      <c r="C28" s="129"/>
      <c r="D28" s="130"/>
      <c r="E28" s="131"/>
      <c r="F28" s="132"/>
      <c r="G28" s="132"/>
      <c r="H28" s="132"/>
      <c r="I28" s="132"/>
      <c r="J28" s="132" t="s">
        <v>334</v>
      </c>
      <c r="K28" s="133">
        <f>SUMIFS($BQ$6:$BQ$27,$BP$6:$BP$27,"Excavation")*'Project Info'!$C$17</f>
        <v>0</v>
      </c>
      <c r="L28" s="482"/>
      <c r="M28" s="188">
        <f t="shared" si="25"/>
        <v>0</v>
      </c>
      <c r="N28" s="189"/>
      <c r="O28" s="190"/>
      <c r="P28" s="190">
        <f>IFERROR(((BM28*(Landfill_distance*'Custom Data'!$B$41/1000)*'Project Info'!$C$16)/1000),"")</f>
        <v>0</v>
      </c>
      <c r="Q28" s="191"/>
      <c r="R28" s="191"/>
      <c r="S28" s="188"/>
      <c r="T28" s="192"/>
      <c r="U28" s="98"/>
      <c r="V28" s="244"/>
      <c r="W28" s="259"/>
      <c r="X28" s="510"/>
      <c r="Y28" s="510"/>
      <c r="Z28" s="510"/>
      <c r="AA28" s="510"/>
      <c r="AB28" s="510"/>
      <c r="AC28" s="510" t="s">
        <v>254</v>
      </c>
      <c r="AD28" s="527" t="e">
        <f>$G$32*GIA/1700</f>
        <v>#DIV/0!</v>
      </c>
      <c r="AE28" s="510">
        <v>1700</v>
      </c>
      <c r="AF28" s="510"/>
      <c r="AG28" s="510"/>
      <c r="AH28" s="285"/>
      <c r="AI28" s="510"/>
      <c r="AJ28" s="510"/>
      <c r="AK28" s="510"/>
      <c r="AL28" s="510"/>
      <c r="AM28" s="510"/>
      <c r="AN28" s="510"/>
      <c r="AO28" s="510"/>
      <c r="AP28" s="510"/>
      <c r="AQ28" s="510"/>
      <c r="AR28" s="510"/>
      <c r="AS28" s="510"/>
      <c r="AT28" s="510"/>
      <c r="AU28" s="510"/>
      <c r="AV28" s="510"/>
      <c r="AW28" s="510"/>
      <c r="AX28" s="510"/>
      <c r="AY28" s="510"/>
      <c r="AZ28" s="510"/>
      <c r="BA28" s="510"/>
      <c r="BB28" s="510"/>
      <c r="BC28" s="510"/>
      <c r="BD28" s="510"/>
      <c r="BE28" s="510"/>
      <c r="BF28" s="510"/>
      <c r="BG28" s="285" t="str">
        <f>IF(B28="Concrete","C_",IF(B28="Steel","S_",IF(B28="Timber","T_",IF(B28="Other","O_",IF(B28="Custom EPD","E_",IF(B28="_","_"," "))))))</f>
        <v xml:space="preserve"> </v>
      </c>
      <c r="BH28" s="285"/>
      <c r="BI28" s="285"/>
      <c r="BJ28" s="246">
        <f>'Project Info'!$C$17/1000</f>
        <v>1.6</v>
      </c>
      <c r="BK28" s="246"/>
      <c r="BL28" s="246"/>
      <c r="BM28" s="533">
        <f xml:space="preserve"> $K28</f>
        <v>0</v>
      </c>
      <c r="BN28" s="510" t="str">
        <f>IFERROR(VLOOKUP($BH28,'Lifecycle Material Data'!$A$5:$L$67,9,FALSE)*($BM28/1000)+VLOOKUP('Project Info'!$C$15,'Lifecycle Material Data'!$A$5:$L$67,9,FALSE)*($BL28/1000),"")</f>
        <v/>
      </c>
      <c r="BO28" s="510" t="str">
        <f>IFERROR(VLOOKUP($BH28,'Lifecycle Material Data'!$A$5:$L$67,10,FALSE)*($BM28/1000)+VLOOKUP('Project Info'!$C$15,'Lifecycle Material Data'!$A$5:$L$67,10,FALSE)*($BL28/1000),"")</f>
        <v/>
      </c>
      <c r="BP28" s="510" t="str">
        <f t="shared" si="34"/>
        <v/>
      </c>
      <c r="BQ28" s="510">
        <f>IF($J28='MATERIAL DATA'!$O$5,$K28, IF($J28='MATERIAL DATA'!$O$6,$K28/(1000*'Scheme 4'!$BJ28),""))</f>
        <v>0</v>
      </c>
      <c r="BR28" s="510"/>
      <c r="BS28" s="510"/>
      <c r="BT28" s="510"/>
      <c r="BU28" s="285"/>
      <c r="BV28" s="510"/>
      <c r="BW28" s="510"/>
      <c r="BX28" s="510"/>
      <c r="BY28" s="285"/>
      <c r="BZ28" s="285"/>
      <c r="CA28" s="285"/>
      <c r="CB28" s="534"/>
      <c r="CC28" s="244"/>
      <c r="CD28" s="244"/>
      <c r="CE28" s="244"/>
      <c r="CF28" s="244"/>
      <c r="CG28" s="510" t="s">
        <v>539</v>
      </c>
      <c r="CH28" s="510">
        <f>SUM(CH6:CH27)</f>
        <v>0</v>
      </c>
      <c r="CI28" s="510">
        <f t="shared" ref="CI28:EU28" si="44">SUM(CI6:CI27)</f>
        <v>0</v>
      </c>
      <c r="CJ28" s="510">
        <f t="shared" si="44"/>
        <v>0</v>
      </c>
      <c r="CK28" s="510">
        <f t="shared" si="44"/>
        <v>0</v>
      </c>
      <c r="CL28" s="510">
        <f t="shared" si="44"/>
        <v>0</v>
      </c>
      <c r="CM28" s="510">
        <f t="shared" si="44"/>
        <v>0</v>
      </c>
      <c r="CN28" s="510">
        <f t="shared" si="44"/>
        <v>0</v>
      </c>
      <c r="CO28" s="510">
        <f t="shared" si="44"/>
        <v>0</v>
      </c>
      <c r="CP28" s="510">
        <f t="shared" si="44"/>
        <v>0</v>
      </c>
      <c r="CQ28" s="510">
        <f t="shared" si="44"/>
        <v>0</v>
      </c>
      <c r="CR28" s="510">
        <f t="shared" si="44"/>
        <v>0</v>
      </c>
      <c r="CS28" s="510">
        <f t="shared" si="44"/>
        <v>0</v>
      </c>
      <c r="CT28" s="510">
        <f t="shared" si="44"/>
        <v>0</v>
      </c>
      <c r="CU28" s="510">
        <f t="shared" si="44"/>
        <v>0</v>
      </c>
      <c r="CV28" s="510">
        <f t="shared" si="44"/>
        <v>0</v>
      </c>
      <c r="CW28" s="510">
        <f t="shared" si="44"/>
        <v>0</v>
      </c>
      <c r="CX28" s="510">
        <f t="shared" si="44"/>
        <v>0</v>
      </c>
      <c r="CY28" s="510">
        <f t="shared" si="44"/>
        <v>0</v>
      </c>
      <c r="CZ28" s="510">
        <f t="shared" si="44"/>
        <v>0</v>
      </c>
      <c r="DA28" s="510">
        <f t="shared" si="44"/>
        <v>0</v>
      </c>
      <c r="DB28" s="510">
        <f t="shared" si="44"/>
        <v>0</v>
      </c>
      <c r="DC28" s="510">
        <f t="shared" si="44"/>
        <v>0</v>
      </c>
      <c r="DD28" s="510">
        <f t="shared" si="44"/>
        <v>0</v>
      </c>
      <c r="DE28" s="510">
        <f t="shared" si="44"/>
        <v>0</v>
      </c>
      <c r="DF28" s="510">
        <f t="shared" si="44"/>
        <v>0</v>
      </c>
      <c r="DG28" s="510">
        <f t="shared" si="44"/>
        <v>0</v>
      </c>
      <c r="DH28" s="510">
        <f t="shared" si="44"/>
        <v>0</v>
      </c>
      <c r="DI28" s="510">
        <f t="shared" si="44"/>
        <v>0</v>
      </c>
      <c r="DJ28" s="510">
        <f t="shared" si="44"/>
        <v>0</v>
      </c>
      <c r="DK28" s="510">
        <f t="shared" si="44"/>
        <v>0</v>
      </c>
      <c r="DL28" s="510">
        <f t="shared" si="44"/>
        <v>0</v>
      </c>
      <c r="DM28" s="510">
        <f t="shared" si="44"/>
        <v>0</v>
      </c>
      <c r="DN28" s="510">
        <f t="shared" si="44"/>
        <v>0</v>
      </c>
      <c r="DO28" s="510">
        <f t="shared" si="44"/>
        <v>0</v>
      </c>
      <c r="DP28" s="510">
        <f t="shared" si="44"/>
        <v>0</v>
      </c>
      <c r="DQ28" s="510">
        <f t="shared" si="44"/>
        <v>0</v>
      </c>
      <c r="DR28" s="510">
        <f t="shared" si="44"/>
        <v>0</v>
      </c>
      <c r="DS28" s="510">
        <f t="shared" si="44"/>
        <v>0</v>
      </c>
      <c r="DT28" s="510">
        <f t="shared" si="44"/>
        <v>0</v>
      </c>
      <c r="DU28" s="510">
        <f t="shared" si="44"/>
        <v>0</v>
      </c>
      <c r="DV28" s="510">
        <f t="shared" si="44"/>
        <v>0</v>
      </c>
      <c r="DW28" s="510">
        <f t="shared" si="44"/>
        <v>0</v>
      </c>
      <c r="DX28" s="510">
        <f t="shared" si="44"/>
        <v>0</v>
      </c>
      <c r="DY28" s="510">
        <f t="shared" si="44"/>
        <v>0</v>
      </c>
      <c r="DZ28" s="510">
        <f t="shared" si="44"/>
        <v>0</v>
      </c>
      <c r="EA28" s="510">
        <f t="shared" si="44"/>
        <v>0</v>
      </c>
      <c r="EB28" s="510">
        <f t="shared" si="44"/>
        <v>0</v>
      </c>
      <c r="EC28" s="510">
        <f t="shared" si="44"/>
        <v>0</v>
      </c>
      <c r="ED28" s="510">
        <f t="shared" si="44"/>
        <v>0</v>
      </c>
      <c r="EE28" s="510">
        <f t="shared" si="44"/>
        <v>0</v>
      </c>
      <c r="EF28" s="510">
        <f t="shared" si="44"/>
        <v>0</v>
      </c>
      <c r="EG28" s="510">
        <f t="shared" si="44"/>
        <v>0</v>
      </c>
      <c r="EH28" s="510">
        <f t="shared" si="44"/>
        <v>0</v>
      </c>
      <c r="EI28" s="510">
        <f t="shared" si="44"/>
        <v>0</v>
      </c>
      <c r="EJ28" s="510">
        <f t="shared" si="44"/>
        <v>0</v>
      </c>
      <c r="EK28" s="510">
        <f t="shared" si="44"/>
        <v>0</v>
      </c>
      <c r="EL28" s="510">
        <f t="shared" si="44"/>
        <v>0</v>
      </c>
      <c r="EM28" s="510">
        <f t="shared" si="44"/>
        <v>0</v>
      </c>
      <c r="EN28" s="510">
        <f t="shared" si="44"/>
        <v>0</v>
      </c>
      <c r="EO28" s="510">
        <f t="shared" si="44"/>
        <v>0</v>
      </c>
      <c r="EP28" s="510">
        <f t="shared" si="44"/>
        <v>0</v>
      </c>
      <c r="EQ28" s="510">
        <f t="shared" si="44"/>
        <v>0</v>
      </c>
      <c r="ER28" s="510">
        <f t="shared" si="44"/>
        <v>0</v>
      </c>
      <c r="ES28" s="510">
        <f t="shared" si="44"/>
        <v>0</v>
      </c>
      <c r="ET28" s="510">
        <f t="shared" si="44"/>
        <v>0</v>
      </c>
      <c r="EU28" s="510">
        <f t="shared" si="44"/>
        <v>0</v>
      </c>
      <c r="EV28" s="510">
        <f t="shared" ref="EV28:HA28" si="45">SUM(EV6:EV27)</f>
        <v>0</v>
      </c>
      <c r="EW28" s="510">
        <f t="shared" si="45"/>
        <v>0</v>
      </c>
      <c r="EX28" s="510">
        <f t="shared" si="45"/>
        <v>0</v>
      </c>
      <c r="EY28" s="510">
        <f t="shared" si="45"/>
        <v>0</v>
      </c>
      <c r="EZ28" s="510">
        <f t="shared" si="45"/>
        <v>0</v>
      </c>
      <c r="FA28" s="510">
        <f t="shared" si="45"/>
        <v>0</v>
      </c>
      <c r="FB28" s="510">
        <f t="shared" si="45"/>
        <v>0</v>
      </c>
      <c r="FC28" s="510">
        <f t="shared" si="45"/>
        <v>0</v>
      </c>
      <c r="FD28" s="510">
        <f t="shared" si="45"/>
        <v>0</v>
      </c>
      <c r="FE28" s="510">
        <f t="shared" si="45"/>
        <v>0</v>
      </c>
      <c r="FF28" s="510">
        <f t="shared" si="45"/>
        <v>0</v>
      </c>
      <c r="FG28" s="510">
        <f t="shared" si="45"/>
        <v>0</v>
      </c>
      <c r="FH28" s="510">
        <f t="shared" si="45"/>
        <v>0</v>
      </c>
      <c r="FI28" s="510">
        <f t="shared" si="45"/>
        <v>0</v>
      </c>
      <c r="FJ28" s="510">
        <f t="shared" si="45"/>
        <v>0</v>
      </c>
      <c r="FK28" s="510">
        <f t="shared" si="45"/>
        <v>0</v>
      </c>
      <c r="FL28" s="510">
        <f t="shared" si="45"/>
        <v>0</v>
      </c>
      <c r="FM28" s="510">
        <f t="shared" si="45"/>
        <v>0</v>
      </c>
      <c r="FN28" s="510">
        <f t="shared" si="45"/>
        <v>0</v>
      </c>
      <c r="FO28" s="510">
        <f t="shared" si="45"/>
        <v>0</v>
      </c>
      <c r="FP28" s="510">
        <f t="shared" si="45"/>
        <v>0</v>
      </c>
      <c r="FQ28" s="510">
        <f t="shared" si="45"/>
        <v>0</v>
      </c>
      <c r="FR28" s="510">
        <f t="shared" si="45"/>
        <v>0</v>
      </c>
      <c r="FS28" s="510">
        <f t="shared" si="45"/>
        <v>0</v>
      </c>
      <c r="FT28" s="510">
        <f t="shared" si="45"/>
        <v>0</v>
      </c>
      <c r="FU28" s="510">
        <f t="shared" si="45"/>
        <v>0</v>
      </c>
      <c r="FV28" s="510">
        <f t="shared" si="45"/>
        <v>0</v>
      </c>
      <c r="FW28" s="510">
        <f t="shared" si="45"/>
        <v>0</v>
      </c>
      <c r="FX28" s="510">
        <f t="shared" si="45"/>
        <v>0</v>
      </c>
      <c r="FY28" s="510">
        <f t="shared" si="45"/>
        <v>0</v>
      </c>
      <c r="FZ28" s="510">
        <f t="shared" si="45"/>
        <v>0</v>
      </c>
      <c r="GA28" s="510">
        <f t="shared" si="45"/>
        <v>0</v>
      </c>
      <c r="GB28" s="510">
        <f t="shared" si="45"/>
        <v>0</v>
      </c>
      <c r="GC28" s="510">
        <f t="shared" si="45"/>
        <v>0</v>
      </c>
      <c r="GD28" s="510">
        <f t="shared" si="45"/>
        <v>0</v>
      </c>
      <c r="GE28" s="510">
        <f t="shared" si="45"/>
        <v>0</v>
      </c>
      <c r="GF28" s="510">
        <f t="shared" si="45"/>
        <v>0</v>
      </c>
      <c r="GG28" s="510">
        <f t="shared" si="45"/>
        <v>0</v>
      </c>
      <c r="GH28" s="510">
        <f t="shared" si="45"/>
        <v>0</v>
      </c>
      <c r="GI28" s="510">
        <f t="shared" si="45"/>
        <v>0</v>
      </c>
      <c r="GJ28" s="510">
        <f t="shared" si="45"/>
        <v>0</v>
      </c>
      <c r="GK28" s="510">
        <f t="shared" si="45"/>
        <v>0</v>
      </c>
      <c r="GL28" s="510">
        <f t="shared" si="45"/>
        <v>0</v>
      </c>
      <c r="GM28" s="510">
        <f t="shared" si="45"/>
        <v>0</v>
      </c>
      <c r="GN28" s="510">
        <f t="shared" si="45"/>
        <v>0</v>
      </c>
      <c r="GO28" s="510">
        <f t="shared" si="45"/>
        <v>0</v>
      </c>
      <c r="GP28" s="510">
        <f t="shared" si="45"/>
        <v>0</v>
      </c>
      <c r="GQ28" s="510">
        <f t="shared" si="45"/>
        <v>0</v>
      </c>
      <c r="GR28" s="510">
        <f t="shared" si="45"/>
        <v>0</v>
      </c>
      <c r="GS28" s="510">
        <f t="shared" si="45"/>
        <v>0</v>
      </c>
      <c r="GT28" s="510">
        <f t="shared" si="45"/>
        <v>0</v>
      </c>
      <c r="GU28" s="510">
        <f t="shared" si="45"/>
        <v>0</v>
      </c>
      <c r="GV28" s="510">
        <f t="shared" si="45"/>
        <v>0</v>
      </c>
      <c r="GW28" s="510">
        <f t="shared" si="45"/>
        <v>0</v>
      </c>
      <c r="GX28" s="510">
        <f t="shared" si="45"/>
        <v>0</v>
      </c>
      <c r="GY28" s="510">
        <f t="shared" si="45"/>
        <v>0</v>
      </c>
      <c r="GZ28" s="510">
        <f t="shared" si="45"/>
        <v>0</v>
      </c>
      <c r="HA28" s="510">
        <f t="shared" si="45"/>
        <v>0</v>
      </c>
      <c r="HB28" s="244"/>
      <c r="HC28" s="244"/>
      <c r="HD28" s="126"/>
      <c r="HE28" s="126"/>
    </row>
    <row r="29" spans="2:213" ht="20.100000000000001" customHeight="1" thickBot="1">
      <c r="B29" s="483" t="str">
        <f>'MATERIAL DATA'!Q20</f>
        <v>1.1 Excavation-Other</v>
      </c>
      <c r="C29" s="484"/>
      <c r="D29" s="484"/>
      <c r="E29" s="485"/>
      <c r="F29" s="486"/>
      <c r="G29" s="487"/>
      <c r="H29" s="487"/>
      <c r="I29" s="487"/>
      <c r="J29" s="486"/>
      <c r="K29" s="488"/>
      <c r="L29" s="489"/>
      <c r="M29" s="490">
        <f t="shared" si="25"/>
        <v>0</v>
      </c>
      <c r="N29" s="491"/>
      <c r="O29" s="492"/>
      <c r="P29" s="492" t="str">
        <f>IFERROR(((BM29*(Landfill_distance*'Custom Data'!$B$41/1000)*'Project Info'!$C$16)/1000),"")</f>
        <v/>
      </c>
      <c r="Q29" s="493"/>
      <c r="R29" s="493"/>
      <c r="S29" s="490"/>
      <c r="T29" s="494"/>
      <c r="U29" s="98"/>
      <c r="V29" s="244"/>
      <c r="W29" s="259"/>
      <c r="X29" s="510"/>
      <c r="Y29" s="510"/>
      <c r="Z29" s="510"/>
      <c r="AA29" s="510"/>
      <c r="AB29" s="510"/>
      <c r="AC29" s="510" t="s">
        <v>255</v>
      </c>
      <c r="AD29" s="527" t="e">
        <f>$G$32*GIA/3090</f>
        <v>#DIV/0!</v>
      </c>
      <c r="AE29" s="510">
        <v>3090</v>
      </c>
      <c r="AF29" s="510"/>
      <c r="AG29" s="510"/>
      <c r="AH29" s="285"/>
      <c r="AI29" s="510"/>
      <c r="AJ29" s="510"/>
      <c r="AK29" s="510"/>
      <c r="AL29" s="510"/>
      <c r="AM29" s="510"/>
      <c r="AN29" s="510"/>
      <c r="AO29" s="510"/>
      <c r="AP29" s="510"/>
      <c r="AQ29" s="510"/>
      <c r="AR29" s="510"/>
      <c r="AS29" s="510"/>
      <c r="AT29" s="510"/>
      <c r="AU29" s="510"/>
      <c r="AV29" s="510"/>
      <c r="AW29" s="510"/>
      <c r="AX29" s="510"/>
      <c r="AY29" s="510"/>
      <c r="AZ29" s="510"/>
      <c r="BA29" s="510"/>
      <c r="BB29" s="510"/>
      <c r="BC29" s="510"/>
      <c r="BD29" s="510"/>
      <c r="BE29" s="510"/>
      <c r="BF29" s="510"/>
      <c r="BH29" s="285"/>
      <c r="BI29" s="285"/>
      <c r="BJ29" s="246">
        <f>'Project Info'!$C$17/1000</f>
        <v>1.6</v>
      </c>
      <c r="BK29" s="246"/>
      <c r="BL29" s="246"/>
      <c r="BM29" s="533" t="str">
        <f>IF(J29="VOLUME [m3]", $K29*'Project Info'!C$17, IF(J29="MASS [kg]", $K29, ""))</f>
        <v/>
      </c>
      <c r="BN29" s="510" t="str">
        <f>IFERROR(VLOOKUP($BH29,'Lifecycle Material Data'!$A$5:$L$67,9,FALSE)*($BM29/1000)+VLOOKUP('Project Info'!$C$15,'Lifecycle Material Data'!$A$5:$L$67,9,FALSE)*($BL29/1000),"")</f>
        <v/>
      </c>
      <c r="BO29" s="510" t="str">
        <f>IFERROR(VLOOKUP($BH29,'Lifecycle Material Data'!$A$5:$L$67,10,FALSE)*($BM29/1000)+VLOOKUP('Project Info'!$C$15,'Lifecycle Material Data'!$A$5:$L$67,10,FALSE)*($BL29/1000),"")</f>
        <v/>
      </c>
      <c r="BP29" s="510" t="str">
        <f t="shared" si="34"/>
        <v/>
      </c>
      <c r="BQ29" s="510" t="str">
        <f>IF($J29='MATERIAL DATA'!$O$5,$K29, IF($J29='MATERIAL DATA'!$O$6,$K29/(1000*'Scheme 4'!$BJ29),""))</f>
        <v/>
      </c>
      <c r="BR29" s="510"/>
      <c r="BS29" s="510"/>
      <c r="BT29" s="510"/>
      <c r="BU29" s="285"/>
      <c r="BV29" s="510"/>
      <c r="BW29" s="510"/>
      <c r="BX29" s="510"/>
      <c r="BY29" s="285"/>
      <c r="BZ29" s="285"/>
      <c r="CA29" s="285"/>
      <c r="CB29" s="534"/>
      <c r="CC29" s="244"/>
      <c r="CD29" s="244"/>
      <c r="CE29" s="244"/>
      <c r="CF29" s="244"/>
      <c r="CG29" s="510" t="s">
        <v>16</v>
      </c>
      <c r="CH29" s="510">
        <v>0</v>
      </c>
      <c r="CI29" s="527">
        <f>AK8+AK13</f>
        <v>0</v>
      </c>
      <c r="CJ29" s="510">
        <f>CI29+AK9+AK14</f>
        <v>0</v>
      </c>
      <c r="CK29" s="510">
        <f>CJ29+AK10+AK15+AK18</f>
        <v>0</v>
      </c>
      <c r="CL29" s="510">
        <f t="shared" ref="CL29:DQ29" si="46">(IF(CL$5=DESIGN_LIFE,CK29+$AK$17+$AK$19+$AK$20+$AK$21+$AK$22+$AK$12,CK29))</f>
        <v>0</v>
      </c>
      <c r="CM29" s="510">
        <f t="shared" si="46"/>
        <v>0</v>
      </c>
      <c r="CN29" s="510">
        <f t="shared" si="46"/>
        <v>0</v>
      </c>
      <c r="CO29" s="510">
        <f t="shared" si="46"/>
        <v>0</v>
      </c>
      <c r="CP29" s="510">
        <f t="shared" si="46"/>
        <v>0</v>
      </c>
      <c r="CQ29" s="510">
        <f t="shared" si="46"/>
        <v>0</v>
      </c>
      <c r="CR29" s="510">
        <f t="shared" si="46"/>
        <v>0</v>
      </c>
      <c r="CS29" s="510">
        <f t="shared" si="46"/>
        <v>0</v>
      </c>
      <c r="CT29" s="510">
        <f t="shared" si="46"/>
        <v>0</v>
      </c>
      <c r="CU29" s="510">
        <f t="shared" si="46"/>
        <v>0</v>
      </c>
      <c r="CV29" s="510">
        <f t="shared" si="46"/>
        <v>0</v>
      </c>
      <c r="CW29" s="510">
        <f t="shared" si="46"/>
        <v>0</v>
      </c>
      <c r="CX29" s="510">
        <f t="shared" si="46"/>
        <v>0</v>
      </c>
      <c r="CY29" s="510">
        <f t="shared" si="46"/>
        <v>0</v>
      </c>
      <c r="CZ29" s="510">
        <f t="shared" si="46"/>
        <v>0</v>
      </c>
      <c r="DA29" s="510">
        <f t="shared" si="46"/>
        <v>0</v>
      </c>
      <c r="DB29" s="510">
        <f t="shared" si="46"/>
        <v>0</v>
      </c>
      <c r="DC29" s="510">
        <f t="shared" si="46"/>
        <v>0</v>
      </c>
      <c r="DD29" s="510">
        <f t="shared" si="46"/>
        <v>0</v>
      </c>
      <c r="DE29" s="510">
        <f t="shared" si="46"/>
        <v>0</v>
      </c>
      <c r="DF29" s="510">
        <f t="shared" si="46"/>
        <v>0</v>
      </c>
      <c r="DG29" s="510">
        <f t="shared" si="46"/>
        <v>0</v>
      </c>
      <c r="DH29" s="510">
        <f t="shared" si="46"/>
        <v>0</v>
      </c>
      <c r="DI29" s="510">
        <f t="shared" si="46"/>
        <v>0</v>
      </c>
      <c r="DJ29" s="510">
        <f t="shared" si="46"/>
        <v>0</v>
      </c>
      <c r="DK29" s="510">
        <f t="shared" si="46"/>
        <v>0</v>
      </c>
      <c r="DL29" s="510">
        <f t="shared" si="46"/>
        <v>0</v>
      </c>
      <c r="DM29" s="510">
        <f t="shared" si="46"/>
        <v>0</v>
      </c>
      <c r="DN29" s="510">
        <f t="shared" si="46"/>
        <v>0</v>
      </c>
      <c r="DO29" s="510">
        <f t="shared" si="46"/>
        <v>0</v>
      </c>
      <c r="DP29" s="510">
        <f t="shared" si="46"/>
        <v>0</v>
      </c>
      <c r="DQ29" s="510">
        <f t="shared" si="46"/>
        <v>0</v>
      </c>
      <c r="DR29" s="510">
        <f t="shared" ref="DR29:EW29" si="47">(IF(DR$5=DESIGN_LIFE,DQ29+$AK$17+$AK$19+$AK$20+$AK$21+$AK$22+$AK$12,DQ29))</f>
        <v>0</v>
      </c>
      <c r="DS29" s="510">
        <f t="shared" si="47"/>
        <v>0</v>
      </c>
      <c r="DT29" s="510">
        <f t="shared" si="47"/>
        <v>0</v>
      </c>
      <c r="DU29" s="510">
        <f t="shared" si="47"/>
        <v>0</v>
      </c>
      <c r="DV29" s="510">
        <f t="shared" si="47"/>
        <v>0</v>
      </c>
      <c r="DW29" s="510">
        <f t="shared" si="47"/>
        <v>0</v>
      </c>
      <c r="DX29" s="510">
        <f t="shared" si="47"/>
        <v>0</v>
      </c>
      <c r="DY29" s="510">
        <f t="shared" si="47"/>
        <v>0</v>
      </c>
      <c r="DZ29" s="510">
        <f t="shared" si="47"/>
        <v>0</v>
      </c>
      <c r="EA29" s="510">
        <f t="shared" si="47"/>
        <v>0</v>
      </c>
      <c r="EB29" s="510">
        <f t="shared" si="47"/>
        <v>0</v>
      </c>
      <c r="EC29" s="510">
        <f t="shared" si="47"/>
        <v>0</v>
      </c>
      <c r="ED29" s="510">
        <f t="shared" si="47"/>
        <v>0</v>
      </c>
      <c r="EE29" s="510">
        <f t="shared" si="47"/>
        <v>0</v>
      </c>
      <c r="EF29" s="510">
        <f t="shared" si="47"/>
        <v>0</v>
      </c>
      <c r="EG29" s="510">
        <f t="shared" si="47"/>
        <v>0</v>
      </c>
      <c r="EH29" s="510">
        <f t="shared" si="47"/>
        <v>0</v>
      </c>
      <c r="EI29" s="510">
        <f t="shared" si="47"/>
        <v>0</v>
      </c>
      <c r="EJ29" s="510">
        <f t="shared" si="47"/>
        <v>0</v>
      </c>
      <c r="EK29" s="510">
        <f t="shared" si="47"/>
        <v>0</v>
      </c>
      <c r="EL29" s="510">
        <f t="shared" si="47"/>
        <v>0</v>
      </c>
      <c r="EM29" s="510">
        <f t="shared" si="47"/>
        <v>0</v>
      </c>
      <c r="EN29" s="510">
        <f t="shared" si="47"/>
        <v>0</v>
      </c>
      <c r="EO29" s="510">
        <f t="shared" si="47"/>
        <v>0</v>
      </c>
      <c r="EP29" s="510">
        <f t="shared" si="47"/>
        <v>0</v>
      </c>
      <c r="EQ29" s="510">
        <f t="shared" si="47"/>
        <v>0</v>
      </c>
      <c r="ER29" s="510">
        <f t="shared" si="47"/>
        <v>0</v>
      </c>
      <c r="ES29" s="510">
        <f t="shared" si="47"/>
        <v>0</v>
      </c>
      <c r="ET29" s="510">
        <f t="shared" si="47"/>
        <v>0</v>
      </c>
      <c r="EU29" s="510">
        <f t="shared" si="47"/>
        <v>0</v>
      </c>
      <c r="EV29" s="510">
        <f t="shared" si="47"/>
        <v>0</v>
      </c>
      <c r="EW29" s="510">
        <f t="shared" si="47"/>
        <v>0</v>
      </c>
      <c r="EX29" s="510">
        <f t="shared" ref="EX29:GC29" si="48">(IF(EX$5=DESIGN_LIFE,EW29+$AK$17+$AK$19+$AK$20+$AK$21+$AK$22+$AK$12,EW29))</f>
        <v>0</v>
      </c>
      <c r="EY29" s="510">
        <f t="shared" si="48"/>
        <v>0</v>
      </c>
      <c r="EZ29" s="510">
        <f t="shared" si="48"/>
        <v>0</v>
      </c>
      <c r="FA29" s="510">
        <f t="shared" si="48"/>
        <v>0</v>
      </c>
      <c r="FB29" s="510">
        <f t="shared" si="48"/>
        <v>0</v>
      </c>
      <c r="FC29" s="510">
        <f t="shared" si="48"/>
        <v>0</v>
      </c>
      <c r="FD29" s="510">
        <f t="shared" si="48"/>
        <v>0</v>
      </c>
      <c r="FE29" s="510">
        <f t="shared" si="48"/>
        <v>0</v>
      </c>
      <c r="FF29" s="510">
        <f t="shared" si="48"/>
        <v>0</v>
      </c>
      <c r="FG29" s="510">
        <f t="shared" si="48"/>
        <v>0</v>
      </c>
      <c r="FH29" s="510">
        <f t="shared" si="48"/>
        <v>0</v>
      </c>
      <c r="FI29" s="510">
        <f t="shared" si="48"/>
        <v>0</v>
      </c>
      <c r="FJ29" s="510">
        <f t="shared" si="48"/>
        <v>0</v>
      </c>
      <c r="FK29" s="510">
        <f t="shared" si="48"/>
        <v>0</v>
      </c>
      <c r="FL29" s="510">
        <f t="shared" si="48"/>
        <v>0</v>
      </c>
      <c r="FM29" s="510">
        <f t="shared" si="48"/>
        <v>0</v>
      </c>
      <c r="FN29" s="510">
        <f t="shared" si="48"/>
        <v>0</v>
      </c>
      <c r="FO29" s="510">
        <f t="shared" si="48"/>
        <v>0</v>
      </c>
      <c r="FP29" s="510">
        <f t="shared" si="48"/>
        <v>0</v>
      </c>
      <c r="FQ29" s="510">
        <f t="shared" si="48"/>
        <v>0</v>
      </c>
      <c r="FR29" s="510">
        <f t="shared" si="48"/>
        <v>0</v>
      </c>
      <c r="FS29" s="510">
        <f t="shared" si="48"/>
        <v>0</v>
      </c>
      <c r="FT29" s="510">
        <f t="shared" si="48"/>
        <v>0</v>
      </c>
      <c r="FU29" s="510">
        <f t="shared" si="48"/>
        <v>0</v>
      </c>
      <c r="FV29" s="510">
        <f t="shared" si="48"/>
        <v>0</v>
      </c>
      <c r="FW29" s="510">
        <f t="shared" si="48"/>
        <v>0</v>
      </c>
      <c r="FX29" s="510">
        <f t="shared" si="48"/>
        <v>0</v>
      </c>
      <c r="FY29" s="510">
        <f t="shared" si="48"/>
        <v>0</v>
      </c>
      <c r="FZ29" s="510">
        <f t="shared" si="48"/>
        <v>0</v>
      </c>
      <c r="GA29" s="510">
        <f t="shared" si="48"/>
        <v>0</v>
      </c>
      <c r="GB29" s="510">
        <f t="shared" si="48"/>
        <v>0</v>
      </c>
      <c r="GC29" s="510">
        <f t="shared" si="48"/>
        <v>0</v>
      </c>
      <c r="GD29" s="510">
        <f t="shared" ref="GD29:HA29" si="49">(IF(GD$5=DESIGN_LIFE,GC29+$AK$17+$AK$19+$AK$20+$AK$21+$AK$22+$AK$12,GC29))</f>
        <v>0</v>
      </c>
      <c r="GE29" s="510">
        <f t="shared" si="49"/>
        <v>0</v>
      </c>
      <c r="GF29" s="510">
        <f t="shared" si="49"/>
        <v>0</v>
      </c>
      <c r="GG29" s="510">
        <f t="shared" si="49"/>
        <v>0</v>
      </c>
      <c r="GH29" s="510">
        <f t="shared" si="49"/>
        <v>0</v>
      </c>
      <c r="GI29" s="510">
        <f t="shared" si="49"/>
        <v>0</v>
      </c>
      <c r="GJ29" s="510">
        <f t="shared" si="49"/>
        <v>0</v>
      </c>
      <c r="GK29" s="510">
        <f t="shared" si="49"/>
        <v>0</v>
      </c>
      <c r="GL29" s="510">
        <f t="shared" si="49"/>
        <v>0</v>
      </c>
      <c r="GM29" s="510">
        <f t="shared" si="49"/>
        <v>0</v>
      </c>
      <c r="GN29" s="510">
        <f t="shared" si="49"/>
        <v>0</v>
      </c>
      <c r="GO29" s="510">
        <f t="shared" si="49"/>
        <v>0</v>
      </c>
      <c r="GP29" s="510">
        <f t="shared" si="49"/>
        <v>0</v>
      </c>
      <c r="GQ29" s="510">
        <f t="shared" si="49"/>
        <v>0</v>
      </c>
      <c r="GR29" s="510">
        <f t="shared" si="49"/>
        <v>0</v>
      </c>
      <c r="GS29" s="510">
        <f t="shared" si="49"/>
        <v>0</v>
      </c>
      <c r="GT29" s="510">
        <f t="shared" si="49"/>
        <v>0</v>
      </c>
      <c r="GU29" s="510">
        <f t="shared" si="49"/>
        <v>0</v>
      </c>
      <c r="GV29" s="510">
        <f t="shared" si="49"/>
        <v>0</v>
      </c>
      <c r="GW29" s="510">
        <f t="shared" si="49"/>
        <v>0</v>
      </c>
      <c r="GX29" s="510">
        <f t="shared" si="49"/>
        <v>0</v>
      </c>
      <c r="GY29" s="510">
        <f t="shared" si="49"/>
        <v>0</v>
      </c>
      <c r="GZ29" s="510">
        <f t="shared" si="49"/>
        <v>0</v>
      </c>
      <c r="HA29" s="510">
        <f t="shared" si="49"/>
        <v>0</v>
      </c>
      <c r="HB29" s="244"/>
      <c r="HC29" s="244"/>
      <c r="HD29" s="126"/>
      <c r="HE29" s="126"/>
    </row>
    <row r="30" spans="2:213" ht="20.100000000000001" customHeight="1" thickBot="1">
      <c r="B30" s="292"/>
      <c r="C30" s="292"/>
      <c r="D30" s="292"/>
      <c r="E30" s="292"/>
      <c r="F30" s="292"/>
      <c r="G30" s="292"/>
      <c r="H30" s="292"/>
      <c r="I30" s="292"/>
      <c r="J30" s="292"/>
      <c r="K30" s="292"/>
      <c r="L30" s="295"/>
      <c r="M30" s="296"/>
      <c r="N30" s="296"/>
      <c r="O30" s="296"/>
      <c r="P30" s="296"/>
      <c r="Q30" s="296"/>
      <c r="R30" s="296"/>
      <c r="S30" s="302"/>
      <c r="T30" s="302"/>
      <c r="U30" s="244"/>
      <c r="V30" s="244"/>
      <c r="W30" s="510"/>
      <c r="X30" s="514"/>
      <c r="Y30" s="510"/>
      <c r="Z30" s="510"/>
      <c r="AA30" s="510"/>
      <c r="AB30" s="510"/>
      <c r="AC30" s="510" t="s">
        <v>256</v>
      </c>
      <c r="AD30" s="510"/>
      <c r="AE30" s="527">
        <f>F32*1000</f>
        <v>0</v>
      </c>
      <c r="AF30" s="510"/>
      <c r="AG30" s="510"/>
      <c r="AH30" s="285"/>
      <c r="AI30" s="510"/>
      <c r="AJ30" s="510"/>
      <c r="AK30" s="510"/>
      <c r="AL30" s="510"/>
      <c r="AM30" s="510"/>
      <c r="AN30" s="510"/>
      <c r="AO30" s="510"/>
      <c r="AP30" s="510"/>
      <c r="AQ30" s="510"/>
      <c r="AR30" s="510"/>
      <c r="AS30" s="510"/>
      <c r="AT30" s="510"/>
      <c r="AU30" s="510"/>
      <c r="AV30" s="510"/>
      <c r="AW30" s="510"/>
      <c r="AX30" s="510"/>
      <c r="AY30" s="510"/>
      <c r="AZ30" s="510"/>
      <c r="BA30" s="510"/>
      <c r="BB30" s="510"/>
      <c r="BC30" s="510"/>
      <c r="BD30" s="510"/>
      <c r="BE30" s="510"/>
      <c r="BF30" s="510"/>
      <c r="BH30" s="285"/>
      <c r="BI30" s="285"/>
      <c r="BJ30" s="526"/>
      <c r="BK30" s="535"/>
      <c r="BL30" s="246"/>
      <c r="BM30" s="536"/>
      <c r="BN30" s="510"/>
      <c r="BO30" s="510"/>
      <c r="BP30" s="510"/>
      <c r="BQ30" s="510"/>
      <c r="BR30" s="510"/>
      <c r="BS30" s="510"/>
      <c r="BT30" s="510"/>
      <c r="BU30" s="285"/>
      <c r="BV30" s="510"/>
      <c r="BW30" s="510"/>
      <c r="BX30" s="510"/>
      <c r="BY30" s="285"/>
      <c r="BZ30" s="285"/>
      <c r="CA30" s="285"/>
      <c r="CB30" s="534"/>
      <c r="CC30" s="244"/>
      <c r="CD30" s="244"/>
      <c r="CE30" s="244"/>
      <c r="CF30" s="244"/>
      <c r="CG30" s="510" t="s">
        <v>540</v>
      </c>
      <c r="CH30" s="510">
        <f>SUM(CH28:CH29)</f>
        <v>0</v>
      </c>
      <c r="CI30" s="510">
        <f t="shared" ref="CI30:ET30" si="50">SUM(CI28:CI29)</f>
        <v>0</v>
      </c>
      <c r="CJ30" s="510">
        <f t="shared" si="50"/>
        <v>0</v>
      </c>
      <c r="CK30" s="510">
        <f t="shared" si="50"/>
        <v>0</v>
      </c>
      <c r="CL30" s="510">
        <f t="shared" si="50"/>
        <v>0</v>
      </c>
      <c r="CM30" s="510">
        <f t="shared" si="50"/>
        <v>0</v>
      </c>
      <c r="CN30" s="510">
        <f t="shared" si="50"/>
        <v>0</v>
      </c>
      <c r="CO30" s="510">
        <f t="shared" si="50"/>
        <v>0</v>
      </c>
      <c r="CP30" s="510">
        <f t="shared" si="50"/>
        <v>0</v>
      </c>
      <c r="CQ30" s="510">
        <f t="shared" si="50"/>
        <v>0</v>
      </c>
      <c r="CR30" s="510">
        <f t="shared" si="50"/>
        <v>0</v>
      </c>
      <c r="CS30" s="510">
        <f t="shared" si="50"/>
        <v>0</v>
      </c>
      <c r="CT30" s="510">
        <f t="shared" si="50"/>
        <v>0</v>
      </c>
      <c r="CU30" s="510">
        <f t="shared" si="50"/>
        <v>0</v>
      </c>
      <c r="CV30" s="510">
        <f t="shared" si="50"/>
        <v>0</v>
      </c>
      <c r="CW30" s="510">
        <f t="shared" si="50"/>
        <v>0</v>
      </c>
      <c r="CX30" s="510">
        <f t="shared" si="50"/>
        <v>0</v>
      </c>
      <c r="CY30" s="510">
        <f t="shared" si="50"/>
        <v>0</v>
      </c>
      <c r="CZ30" s="510">
        <f t="shared" si="50"/>
        <v>0</v>
      </c>
      <c r="DA30" s="510">
        <f t="shared" si="50"/>
        <v>0</v>
      </c>
      <c r="DB30" s="510">
        <f t="shared" si="50"/>
        <v>0</v>
      </c>
      <c r="DC30" s="510">
        <f t="shared" si="50"/>
        <v>0</v>
      </c>
      <c r="DD30" s="510">
        <f t="shared" si="50"/>
        <v>0</v>
      </c>
      <c r="DE30" s="510">
        <f t="shared" si="50"/>
        <v>0</v>
      </c>
      <c r="DF30" s="510">
        <f t="shared" si="50"/>
        <v>0</v>
      </c>
      <c r="DG30" s="510">
        <f t="shared" si="50"/>
        <v>0</v>
      </c>
      <c r="DH30" s="510">
        <f t="shared" si="50"/>
        <v>0</v>
      </c>
      <c r="DI30" s="510">
        <f t="shared" si="50"/>
        <v>0</v>
      </c>
      <c r="DJ30" s="510">
        <f t="shared" si="50"/>
        <v>0</v>
      </c>
      <c r="DK30" s="510">
        <f t="shared" si="50"/>
        <v>0</v>
      </c>
      <c r="DL30" s="510">
        <f t="shared" si="50"/>
        <v>0</v>
      </c>
      <c r="DM30" s="510">
        <f t="shared" si="50"/>
        <v>0</v>
      </c>
      <c r="DN30" s="510">
        <f t="shared" si="50"/>
        <v>0</v>
      </c>
      <c r="DO30" s="510">
        <f t="shared" si="50"/>
        <v>0</v>
      </c>
      <c r="DP30" s="510">
        <f t="shared" si="50"/>
        <v>0</v>
      </c>
      <c r="DQ30" s="510">
        <f t="shared" si="50"/>
        <v>0</v>
      </c>
      <c r="DR30" s="510">
        <f t="shared" si="50"/>
        <v>0</v>
      </c>
      <c r="DS30" s="510">
        <f t="shared" si="50"/>
        <v>0</v>
      </c>
      <c r="DT30" s="510">
        <f t="shared" si="50"/>
        <v>0</v>
      </c>
      <c r="DU30" s="510">
        <f t="shared" si="50"/>
        <v>0</v>
      </c>
      <c r="DV30" s="510">
        <f t="shared" si="50"/>
        <v>0</v>
      </c>
      <c r="DW30" s="510">
        <f t="shared" si="50"/>
        <v>0</v>
      </c>
      <c r="DX30" s="510">
        <f t="shared" si="50"/>
        <v>0</v>
      </c>
      <c r="DY30" s="510">
        <f t="shared" si="50"/>
        <v>0</v>
      </c>
      <c r="DZ30" s="510">
        <f t="shared" si="50"/>
        <v>0</v>
      </c>
      <c r="EA30" s="510">
        <f t="shared" si="50"/>
        <v>0</v>
      </c>
      <c r="EB30" s="510">
        <f t="shared" si="50"/>
        <v>0</v>
      </c>
      <c r="EC30" s="510">
        <f t="shared" si="50"/>
        <v>0</v>
      </c>
      <c r="ED30" s="510">
        <f t="shared" si="50"/>
        <v>0</v>
      </c>
      <c r="EE30" s="510">
        <f t="shared" si="50"/>
        <v>0</v>
      </c>
      <c r="EF30" s="510">
        <f t="shared" si="50"/>
        <v>0</v>
      </c>
      <c r="EG30" s="510">
        <f t="shared" si="50"/>
        <v>0</v>
      </c>
      <c r="EH30" s="510">
        <f t="shared" si="50"/>
        <v>0</v>
      </c>
      <c r="EI30" s="510">
        <f t="shared" si="50"/>
        <v>0</v>
      </c>
      <c r="EJ30" s="510">
        <f t="shared" si="50"/>
        <v>0</v>
      </c>
      <c r="EK30" s="510">
        <f t="shared" si="50"/>
        <v>0</v>
      </c>
      <c r="EL30" s="510">
        <f t="shared" si="50"/>
        <v>0</v>
      </c>
      <c r="EM30" s="510">
        <f t="shared" si="50"/>
        <v>0</v>
      </c>
      <c r="EN30" s="510">
        <f t="shared" si="50"/>
        <v>0</v>
      </c>
      <c r="EO30" s="510">
        <f t="shared" si="50"/>
        <v>0</v>
      </c>
      <c r="EP30" s="510">
        <f t="shared" si="50"/>
        <v>0</v>
      </c>
      <c r="EQ30" s="510">
        <f t="shared" si="50"/>
        <v>0</v>
      </c>
      <c r="ER30" s="510">
        <f t="shared" si="50"/>
        <v>0</v>
      </c>
      <c r="ES30" s="510">
        <f t="shared" si="50"/>
        <v>0</v>
      </c>
      <c r="ET30" s="510">
        <f t="shared" si="50"/>
        <v>0</v>
      </c>
      <c r="EU30" s="510">
        <f t="shared" ref="EU30:HA30" si="51">SUM(EU28:EU29)</f>
        <v>0</v>
      </c>
      <c r="EV30" s="510">
        <f t="shared" si="51"/>
        <v>0</v>
      </c>
      <c r="EW30" s="510">
        <f t="shared" si="51"/>
        <v>0</v>
      </c>
      <c r="EX30" s="510">
        <f t="shared" si="51"/>
        <v>0</v>
      </c>
      <c r="EY30" s="510">
        <f t="shared" si="51"/>
        <v>0</v>
      </c>
      <c r="EZ30" s="510">
        <f t="shared" si="51"/>
        <v>0</v>
      </c>
      <c r="FA30" s="510">
        <f t="shared" si="51"/>
        <v>0</v>
      </c>
      <c r="FB30" s="510">
        <f t="shared" si="51"/>
        <v>0</v>
      </c>
      <c r="FC30" s="510">
        <f t="shared" si="51"/>
        <v>0</v>
      </c>
      <c r="FD30" s="510">
        <f t="shared" si="51"/>
        <v>0</v>
      </c>
      <c r="FE30" s="510">
        <f t="shared" si="51"/>
        <v>0</v>
      </c>
      <c r="FF30" s="510">
        <f t="shared" si="51"/>
        <v>0</v>
      </c>
      <c r="FG30" s="510">
        <f t="shared" si="51"/>
        <v>0</v>
      </c>
      <c r="FH30" s="510">
        <f t="shared" si="51"/>
        <v>0</v>
      </c>
      <c r="FI30" s="510">
        <f t="shared" si="51"/>
        <v>0</v>
      </c>
      <c r="FJ30" s="510">
        <f t="shared" si="51"/>
        <v>0</v>
      </c>
      <c r="FK30" s="510">
        <f t="shared" si="51"/>
        <v>0</v>
      </c>
      <c r="FL30" s="510">
        <f t="shared" si="51"/>
        <v>0</v>
      </c>
      <c r="FM30" s="510">
        <f t="shared" si="51"/>
        <v>0</v>
      </c>
      <c r="FN30" s="510">
        <f t="shared" si="51"/>
        <v>0</v>
      </c>
      <c r="FO30" s="510">
        <f t="shared" si="51"/>
        <v>0</v>
      </c>
      <c r="FP30" s="510">
        <f t="shared" si="51"/>
        <v>0</v>
      </c>
      <c r="FQ30" s="510">
        <f t="shared" si="51"/>
        <v>0</v>
      </c>
      <c r="FR30" s="510">
        <f t="shared" si="51"/>
        <v>0</v>
      </c>
      <c r="FS30" s="510">
        <f t="shared" si="51"/>
        <v>0</v>
      </c>
      <c r="FT30" s="510">
        <f t="shared" si="51"/>
        <v>0</v>
      </c>
      <c r="FU30" s="510">
        <f t="shared" si="51"/>
        <v>0</v>
      </c>
      <c r="FV30" s="510">
        <f t="shared" si="51"/>
        <v>0</v>
      </c>
      <c r="FW30" s="510">
        <f t="shared" si="51"/>
        <v>0</v>
      </c>
      <c r="FX30" s="510">
        <f t="shared" si="51"/>
        <v>0</v>
      </c>
      <c r="FY30" s="510">
        <f t="shared" si="51"/>
        <v>0</v>
      </c>
      <c r="FZ30" s="510">
        <f t="shared" si="51"/>
        <v>0</v>
      </c>
      <c r="GA30" s="510">
        <f t="shared" si="51"/>
        <v>0</v>
      </c>
      <c r="GB30" s="510">
        <f t="shared" si="51"/>
        <v>0</v>
      </c>
      <c r="GC30" s="510">
        <f t="shared" si="51"/>
        <v>0</v>
      </c>
      <c r="GD30" s="510">
        <f t="shared" si="51"/>
        <v>0</v>
      </c>
      <c r="GE30" s="510">
        <f t="shared" si="51"/>
        <v>0</v>
      </c>
      <c r="GF30" s="510">
        <f t="shared" si="51"/>
        <v>0</v>
      </c>
      <c r="GG30" s="510">
        <f t="shared" si="51"/>
        <v>0</v>
      </c>
      <c r="GH30" s="510">
        <f t="shared" si="51"/>
        <v>0</v>
      </c>
      <c r="GI30" s="510">
        <f t="shared" si="51"/>
        <v>0</v>
      </c>
      <c r="GJ30" s="510">
        <f t="shared" si="51"/>
        <v>0</v>
      </c>
      <c r="GK30" s="510">
        <f t="shared" si="51"/>
        <v>0</v>
      </c>
      <c r="GL30" s="510">
        <f t="shared" si="51"/>
        <v>0</v>
      </c>
      <c r="GM30" s="510">
        <f t="shared" si="51"/>
        <v>0</v>
      </c>
      <c r="GN30" s="510">
        <f t="shared" si="51"/>
        <v>0</v>
      </c>
      <c r="GO30" s="510">
        <f t="shared" si="51"/>
        <v>0</v>
      </c>
      <c r="GP30" s="510">
        <f t="shared" si="51"/>
        <v>0</v>
      </c>
      <c r="GQ30" s="510">
        <f t="shared" si="51"/>
        <v>0</v>
      </c>
      <c r="GR30" s="510">
        <f t="shared" si="51"/>
        <v>0</v>
      </c>
      <c r="GS30" s="510">
        <f t="shared" si="51"/>
        <v>0</v>
      </c>
      <c r="GT30" s="510">
        <f t="shared" si="51"/>
        <v>0</v>
      </c>
      <c r="GU30" s="510">
        <f t="shared" si="51"/>
        <v>0</v>
      </c>
      <c r="GV30" s="510">
        <f t="shared" si="51"/>
        <v>0</v>
      </c>
      <c r="GW30" s="510">
        <f t="shared" si="51"/>
        <v>0</v>
      </c>
      <c r="GX30" s="510">
        <f t="shared" si="51"/>
        <v>0</v>
      </c>
      <c r="GY30" s="510">
        <f t="shared" si="51"/>
        <v>0</v>
      </c>
      <c r="GZ30" s="510">
        <f t="shared" si="51"/>
        <v>0</v>
      </c>
      <c r="HA30" s="510">
        <f t="shared" si="51"/>
        <v>0</v>
      </c>
      <c r="HB30" s="244"/>
      <c r="HC30" s="244"/>
      <c r="HD30" s="126"/>
      <c r="HE30" s="126"/>
    </row>
    <row r="31" spans="2:213" ht="20.100000000000001" customHeight="1" thickBot="1">
      <c r="B31" s="293"/>
      <c r="C31" s="293"/>
      <c r="D31" s="293"/>
      <c r="E31" s="293"/>
      <c r="F31" s="293"/>
      <c r="G31" s="293"/>
      <c r="H31" s="293" t="s">
        <v>281</v>
      </c>
      <c r="I31" s="293"/>
      <c r="J31" s="292"/>
      <c r="K31" s="292"/>
      <c r="L31" s="295"/>
      <c r="M31" s="296"/>
      <c r="N31" s="121" t="s">
        <v>160</v>
      </c>
      <c r="O31" s="121" t="s">
        <v>111</v>
      </c>
      <c r="P31" s="296"/>
      <c r="Q31" s="296"/>
      <c r="R31" s="296"/>
      <c r="S31" s="302"/>
      <c r="T31" s="302"/>
      <c r="U31" s="244"/>
      <c r="V31" s="244"/>
      <c r="W31" s="510"/>
      <c r="X31" s="510"/>
      <c r="Y31" s="510"/>
      <c r="Z31" s="510"/>
      <c r="AA31" s="510"/>
      <c r="AB31" s="510"/>
      <c r="AC31" s="510" t="s">
        <v>257</v>
      </c>
      <c r="AD31" s="510"/>
      <c r="AE31" s="527">
        <f>F35*1000</f>
        <v>0</v>
      </c>
      <c r="AF31" s="510"/>
      <c r="AG31" s="510"/>
      <c r="AH31" s="285"/>
      <c r="AI31" s="510"/>
      <c r="AJ31" s="510"/>
      <c r="AK31" s="510"/>
      <c r="AL31" s="510"/>
      <c r="AM31" s="510"/>
      <c r="AN31" s="510"/>
      <c r="AO31" s="510"/>
      <c r="AP31" s="510"/>
      <c r="AQ31" s="510"/>
      <c r="AR31" s="510"/>
      <c r="AS31" s="510"/>
      <c r="AT31" s="510"/>
      <c r="AU31" s="510"/>
      <c r="AV31" s="510"/>
      <c r="AW31" s="510"/>
      <c r="AX31" s="510"/>
      <c r="AY31" s="510"/>
      <c r="AZ31" s="510"/>
      <c r="BA31" s="510"/>
      <c r="BB31" s="510"/>
      <c r="BC31" s="510"/>
      <c r="BD31" s="510"/>
      <c r="BE31" s="510"/>
      <c r="BF31" s="510"/>
      <c r="BH31" s="285"/>
      <c r="BI31" s="285"/>
      <c r="BJ31" s="526"/>
      <c r="BK31" s="535"/>
      <c r="BL31" s="246"/>
      <c r="BM31" s="536"/>
      <c r="BN31" s="510"/>
      <c r="BO31" s="510"/>
      <c r="BP31" s="510"/>
      <c r="BQ31" s="510"/>
      <c r="BR31" s="510"/>
      <c r="BS31" s="510"/>
      <c r="BT31" s="510"/>
      <c r="BU31" s="285"/>
      <c r="BV31" s="510"/>
      <c r="BW31" s="510"/>
      <c r="BX31" s="510"/>
      <c r="BY31" s="285"/>
      <c r="BZ31" s="285"/>
      <c r="CA31" s="285"/>
      <c r="CB31" s="534"/>
      <c r="CC31" s="244"/>
      <c r="CD31" s="244"/>
      <c r="CE31" s="244"/>
      <c r="CF31" s="244"/>
      <c r="CG31" s="510" t="s">
        <v>541</v>
      </c>
      <c r="CH31" s="510">
        <v>0</v>
      </c>
      <c r="CI31" s="510">
        <v>0</v>
      </c>
      <c r="CJ31" s="510">
        <v>0</v>
      </c>
      <c r="CK31" s="510">
        <f>$AK$12</f>
        <v>0</v>
      </c>
      <c r="CL31" s="510">
        <f t="shared" ref="CL31:EW31" si="52">IF(DESIGN_LIFE&gt;=CL$5,CK31,IF(CL$5=DESIGN_LIFE+1,0,IF(CL$5&gt;DESIGN_LIFE,CK31)))</f>
        <v>0</v>
      </c>
      <c r="CM31" s="510">
        <f t="shared" si="52"/>
        <v>0</v>
      </c>
      <c r="CN31" s="510">
        <f t="shared" si="52"/>
        <v>0</v>
      </c>
      <c r="CO31" s="510">
        <f t="shared" si="52"/>
        <v>0</v>
      </c>
      <c r="CP31" s="510">
        <f t="shared" si="52"/>
        <v>0</v>
      </c>
      <c r="CQ31" s="510">
        <f t="shared" si="52"/>
        <v>0</v>
      </c>
      <c r="CR31" s="510">
        <f t="shared" si="52"/>
        <v>0</v>
      </c>
      <c r="CS31" s="510">
        <f t="shared" si="52"/>
        <v>0</v>
      </c>
      <c r="CT31" s="510">
        <f t="shared" si="52"/>
        <v>0</v>
      </c>
      <c r="CU31" s="510">
        <f t="shared" si="52"/>
        <v>0</v>
      </c>
      <c r="CV31" s="510">
        <f t="shared" si="52"/>
        <v>0</v>
      </c>
      <c r="CW31" s="510">
        <f t="shared" si="52"/>
        <v>0</v>
      </c>
      <c r="CX31" s="510">
        <f t="shared" si="52"/>
        <v>0</v>
      </c>
      <c r="CY31" s="510">
        <f t="shared" si="52"/>
        <v>0</v>
      </c>
      <c r="CZ31" s="510">
        <f t="shared" si="52"/>
        <v>0</v>
      </c>
      <c r="DA31" s="510">
        <f t="shared" si="52"/>
        <v>0</v>
      </c>
      <c r="DB31" s="510">
        <f t="shared" si="52"/>
        <v>0</v>
      </c>
      <c r="DC31" s="510">
        <f t="shared" si="52"/>
        <v>0</v>
      </c>
      <c r="DD31" s="510">
        <f t="shared" si="52"/>
        <v>0</v>
      </c>
      <c r="DE31" s="510">
        <f t="shared" si="52"/>
        <v>0</v>
      </c>
      <c r="DF31" s="510">
        <f t="shared" si="52"/>
        <v>0</v>
      </c>
      <c r="DG31" s="510">
        <f t="shared" si="52"/>
        <v>0</v>
      </c>
      <c r="DH31" s="510">
        <f t="shared" si="52"/>
        <v>0</v>
      </c>
      <c r="DI31" s="510">
        <f t="shared" si="52"/>
        <v>0</v>
      </c>
      <c r="DJ31" s="510">
        <f t="shared" si="52"/>
        <v>0</v>
      </c>
      <c r="DK31" s="510">
        <f t="shared" si="52"/>
        <v>0</v>
      </c>
      <c r="DL31" s="510">
        <f t="shared" si="52"/>
        <v>0</v>
      </c>
      <c r="DM31" s="510">
        <f t="shared" si="52"/>
        <v>0</v>
      </c>
      <c r="DN31" s="510">
        <f t="shared" si="52"/>
        <v>0</v>
      </c>
      <c r="DO31" s="510">
        <f t="shared" si="52"/>
        <v>0</v>
      </c>
      <c r="DP31" s="510">
        <f t="shared" si="52"/>
        <v>0</v>
      </c>
      <c r="DQ31" s="510">
        <f t="shared" si="52"/>
        <v>0</v>
      </c>
      <c r="DR31" s="510">
        <f t="shared" si="52"/>
        <v>0</v>
      </c>
      <c r="DS31" s="510">
        <f t="shared" si="52"/>
        <v>0</v>
      </c>
      <c r="DT31" s="510">
        <f t="shared" si="52"/>
        <v>0</v>
      </c>
      <c r="DU31" s="510">
        <f t="shared" si="52"/>
        <v>0</v>
      </c>
      <c r="DV31" s="510">
        <f t="shared" si="52"/>
        <v>0</v>
      </c>
      <c r="DW31" s="510">
        <f t="shared" si="52"/>
        <v>0</v>
      </c>
      <c r="DX31" s="510">
        <f t="shared" si="52"/>
        <v>0</v>
      </c>
      <c r="DY31" s="510">
        <f t="shared" si="52"/>
        <v>0</v>
      </c>
      <c r="DZ31" s="510">
        <f t="shared" si="52"/>
        <v>0</v>
      </c>
      <c r="EA31" s="510">
        <f t="shared" si="52"/>
        <v>0</v>
      </c>
      <c r="EB31" s="510">
        <f t="shared" si="52"/>
        <v>0</v>
      </c>
      <c r="EC31" s="510">
        <f t="shared" si="52"/>
        <v>0</v>
      </c>
      <c r="ED31" s="510">
        <f t="shared" si="52"/>
        <v>0</v>
      </c>
      <c r="EE31" s="510">
        <f t="shared" si="52"/>
        <v>0</v>
      </c>
      <c r="EF31" s="510">
        <f t="shared" si="52"/>
        <v>0</v>
      </c>
      <c r="EG31" s="510">
        <f t="shared" si="52"/>
        <v>0</v>
      </c>
      <c r="EH31" s="510">
        <f t="shared" si="52"/>
        <v>0</v>
      </c>
      <c r="EI31" s="510">
        <f t="shared" si="52"/>
        <v>0</v>
      </c>
      <c r="EJ31" s="510">
        <f t="shared" si="52"/>
        <v>0</v>
      </c>
      <c r="EK31" s="510">
        <f t="shared" si="52"/>
        <v>0</v>
      </c>
      <c r="EL31" s="510">
        <f t="shared" si="52"/>
        <v>0</v>
      </c>
      <c r="EM31" s="510">
        <f t="shared" si="52"/>
        <v>0</v>
      </c>
      <c r="EN31" s="510">
        <f t="shared" si="52"/>
        <v>0</v>
      </c>
      <c r="EO31" s="510">
        <f t="shared" si="52"/>
        <v>0</v>
      </c>
      <c r="EP31" s="510">
        <f t="shared" si="52"/>
        <v>0</v>
      </c>
      <c r="EQ31" s="510">
        <f t="shared" si="52"/>
        <v>0</v>
      </c>
      <c r="ER31" s="510">
        <f t="shared" si="52"/>
        <v>0</v>
      </c>
      <c r="ES31" s="510">
        <f t="shared" si="52"/>
        <v>0</v>
      </c>
      <c r="ET31" s="510">
        <f t="shared" si="52"/>
        <v>0</v>
      </c>
      <c r="EU31" s="510">
        <f t="shared" si="52"/>
        <v>0</v>
      </c>
      <c r="EV31" s="510">
        <f t="shared" si="52"/>
        <v>0</v>
      </c>
      <c r="EW31" s="510">
        <f t="shared" si="52"/>
        <v>0</v>
      </c>
      <c r="EX31" s="510">
        <f t="shared" ref="EX31:HA31" si="53">IF(DESIGN_LIFE&gt;=EX$5,EW31,IF(EX$5=DESIGN_LIFE+1,0,IF(EX$5&gt;DESIGN_LIFE,EW31)))</f>
        <v>0</v>
      </c>
      <c r="EY31" s="510">
        <f t="shared" si="53"/>
        <v>0</v>
      </c>
      <c r="EZ31" s="510">
        <f t="shared" si="53"/>
        <v>0</v>
      </c>
      <c r="FA31" s="510">
        <f t="shared" si="53"/>
        <v>0</v>
      </c>
      <c r="FB31" s="510">
        <f t="shared" si="53"/>
        <v>0</v>
      </c>
      <c r="FC31" s="510">
        <f t="shared" si="53"/>
        <v>0</v>
      </c>
      <c r="FD31" s="510">
        <f t="shared" si="53"/>
        <v>0</v>
      </c>
      <c r="FE31" s="510">
        <f t="shared" si="53"/>
        <v>0</v>
      </c>
      <c r="FF31" s="510">
        <f t="shared" si="53"/>
        <v>0</v>
      </c>
      <c r="FG31" s="510">
        <f t="shared" si="53"/>
        <v>0</v>
      </c>
      <c r="FH31" s="510">
        <f t="shared" si="53"/>
        <v>0</v>
      </c>
      <c r="FI31" s="510">
        <f t="shared" si="53"/>
        <v>0</v>
      </c>
      <c r="FJ31" s="510">
        <f t="shared" si="53"/>
        <v>0</v>
      </c>
      <c r="FK31" s="510">
        <f t="shared" si="53"/>
        <v>0</v>
      </c>
      <c r="FL31" s="510">
        <f t="shared" si="53"/>
        <v>0</v>
      </c>
      <c r="FM31" s="510">
        <f t="shared" si="53"/>
        <v>0</v>
      </c>
      <c r="FN31" s="510">
        <f t="shared" si="53"/>
        <v>0</v>
      </c>
      <c r="FO31" s="510">
        <f t="shared" si="53"/>
        <v>0</v>
      </c>
      <c r="FP31" s="510">
        <f t="shared" si="53"/>
        <v>0</v>
      </c>
      <c r="FQ31" s="510">
        <f t="shared" si="53"/>
        <v>0</v>
      </c>
      <c r="FR31" s="510">
        <f t="shared" si="53"/>
        <v>0</v>
      </c>
      <c r="FS31" s="510">
        <f t="shared" si="53"/>
        <v>0</v>
      </c>
      <c r="FT31" s="510">
        <f t="shared" si="53"/>
        <v>0</v>
      </c>
      <c r="FU31" s="510">
        <f t="shared" si="53"/>
        <v>0</v>
      </c>
      <c r="FV31" s="510">
        <f t="shared" si="53"/>
        <v>0</v>
      </c>
      <c r="FW31" s="510">
        <f t="shared" si="53"/>
        <v>0</v>
      </c>
      <c r="FX31" s="510">
        <f t="shared" si="53"/>
        <v>0</v>
      </c>
      <c r="FY31" s="510">
        <f t="shared" si="53"/>
        <v>0</v>
      </c>
      <c r="FZ31" s="510">
        <f t="shared" si="53"/>
        <v>0</v>
      </c>
      <c r="GA31" s="510">
        <f t="shared" si="53"/>
        <v>0</v>
      </c>
      <c r="GB31" s="510">
        <f t="shared" si="53"/>
        <v>0</v>
      </c>
      <c r="GC31" s="510">
        <f t="shared" si="53"/>
        <v>0</v>
      </c>
      <c r="GD31" s="510">
        <f t="shared" si="53"/>
        <v>0</v>
      </c>
      <c r="GE31" s="510">
        <f t="shared" si="53"/>
        <v>0</v>
      </c>
      <c r="GF31" s="510">
        <f t="shared" si="53"/>
        <v>0</v>
      </c>
      <c r="GG31" s="510">
        <f t="shared" si="53"/>
        <v>0</v>
      </c>
      <c r="GH31" s="510">
        <f t="shared" si="53"/>
        <v>0</v>
      </c>
      <c r="GI31" s="510">
        <f t="shared" si="53"/>
        <v>0</v>
      </c>
      <c r="GJ31" s="510">
        <f t="shared" si="53"/>
        <v>0</v>
      </c>
      <c r="GK31" s="510">
        <f t="shared" si="53"/>
        <v>0</v>
      </c>
      <c r="GL31" s="510">
        <f t="shared" si="53"/>
        <v>0</v>
      </c>
      <c r="GM31" s="510">
        <f t="shared" si="53"/>
        <v>0</v>
      </c>
      <c r="GN31" s="510">
        <f t="shared" si="53"/>
        <v>0</v>
      </c>
      <c r="GO31" s="510">
        <f t="shared" si="53"/>
        <v>0</v>
      </c>
      <c r="GP31" s="510">
        <f t="shared" si="53"/>
        <v>0</v>
      </c>
      <c r="GQ31" s="510">
        <f t="shared" si="53"/>
        <v>0</v>
      </c>
      <c r="GR31" s="510">
        <f t="shared" si="53"/>
        <v>0</v>
      </c>
      <c r="GS31" s="510">
        <f t="shared" si="53"/>
        <v>0</v>
      </c>
      <c r="GT31" s="510">
        <f t="shared" si="53"/>
        <v>0</v>
      </c>
      <c r="GU31" s="510">
        <f t="shared" si="53"/>
        <v>0</v>
      </c>
      <c r="GV31" s="510">
        <f t="shared" si="53"/>
        <v>0</v>
      </c>
      <c r="GW31" s="510">
        <f t="shared" si="53"/>
        <v>0</v>
      </c>
      <c r="GX31" s="510">
        <f t="shared" si="53"/>
        <v>0</v>
      </c>
      <c r="GY31" s="510">
        <f t="shared" si="53"/>
        <v>0</v>
      </c>
      <c r="GZ31" s="510">
        <f t="shared" si="53"/>
        <v>0</v>
      </c>
      <c r="HA31" s="510">
        <f t="shared" si="53"/>
        <v>0</v>
      </c>
      <c r="HB31" s="244"/>
      <c r="HC31" s="244"/>
      <c r="HD31" s="126"/>
      <c r="HE31" s="126"/>
    </row>
    <row r="32" spans="2:213" ht="20.100000000000001" customHeight="1" thickBot="1">
      <c r="B32" s="293"/>
      <c r="C32" s="293"/>
      <c r="D32" s="409"/>
      <c r="E32" s="134" t="s">
        <v>215</v>
      </c>
      <c r="F32" s="135">
        <f>N35</f>
        <v>0</v>
      </c>
      <c r="G32" s="495" t="e">
        <f>1000*F32/GIA</f>
        <v>#DIV/0!</v>
      </c>
      <c r="H32" s="496"/>
      <c r="I32" s="476"/>
      <c r="J32" s="473"/>
      <c r="K32" s="292"/>
      <c r="L32" s="296"/>
      <c r="M32" s="187" t="s">
        <v>387</v>
      </c>
      <c r="N32" s="193">
        <f>(1/1000)*(Project_cost*700)/100000</f>
        <v>0</v>
      </c>
      <c r="O32" s="194">
        <f>3.4/1000*GIA</f>
        <v>0</v>
      </c>
      <c r="P32" s="296"/>
      <c r="Q32" s="296"/>
      <c r="R32" s="296"/>
      <c r="S32" s="296"/>
      <c r="T32" s="296"/>
      <c r="U32" s="98"/>
      <c r="V32" s="244"/>
      <c r="W32" s="259"/>
      <c r="X32" s="510"/>
      <c r="Y32" s="510"/>
      <c r="Z32" s="510"/>
      <c r="AA32" s="510"/>
      <c r="AB32" s="510"/>
      <c r="AC32" s="532" t="e">
        <f>CONCATENATE( FIXED(AD27,0), " one-way flights from London to New York")</f>
        <v>#DIV/0!</v>
      </c>
      <c r="AD32" s="510"/>
      <c r="AE32" s="510"/>
      <c r="AF32" s="510"/>
      <c r="AG32" s="510"/>
      <c r="AH32" s="285"/>
      <c r="AI32" s="510"/>
      <c r="AJ32" s="510"/>
      <c r="AK32" s="510"/>
      <c r="AL32" s="510"/>
      <c r="AM32" s="510"/>
      <c r="AN32" s="510"/>
      <c r="AO32" s="510"/>
      <c r="AP32" s="510"/>
      <c r="AQ32" s="510"/>
      <c r="AR32" s="510"/>
      <c r="AS32" s="510"/>
      <c r="AT32" s="510"/>
      <c r="AU32" s="510"/>
      <c r="AV32" s="510"/>
      <c r="AW32" s="510"/>
      <c r="AX32" s="510"/>
      <c r="AY32" s="510"/>
      <c r="AZ32" s="510"/>
      <c r="BA32" s="510"/>
      <c r="BB32" s="510"/>
      <c r="BC32" s="510"/>
      <c r="BD32" s="510"/>
      <c r="BE32" s="510"/>
      <c r="BF32" s="510"/>
      <c r="BH32" s="537"/>
      <c r="BI32" s="537"/>
      <c r="BJ32" s="526"/>
      <c r="BK32" s="535"/>
      <c r="BL32" s="510"/>
      <c r="BM32" s="536"/>
      <c r="BN32" s="510"/>
      <c r="BO32" s="510"/>
      <c r="BP32" s="510"/>
      <c r="BQ32" s="510"/>
      <c r="BR32" s="510"/>
      <c r="BS32" s="510"/>
      <c r="BT32" s="510"/>
      <c r="BU32" s="285"/>
      <c r="BV32" s="510"/>
      <c r="BW32" s="510"/>
      <c r="BX32" s="510"/>
      <c r="BY32" s="285"/>
      <c r="BZ32" s="285"/>
      <c r="CA32" s="285"/>
      <c r="CB32" s="534"/>
      <c r="CC32" s="244"/>
      <c r="CD32" s="244"/>
      <c r="CE32" s="244"/>
      <c r="CF32" s="244"/>
      <c r="CG32" s="244"/>
      <c r="CH32" s="244"/>
      <c r="CI32" s="244"/>
      <c r="CJ32" s="244"/>
      <c r="CK32" s="244"/>
      <c r="CL32" s="244"/>
      <c r="CM32" s="244"/>
      <c r="CN32" s="244"/>
      <c r="CO32" s="244"/>
      <c r="CP32" s="244"/>
      <c r="CQ32" s="244"/>
      <c r="CR32" s="244"/>
      <c r="CS32" s="244"/>
      <c r="CT32" s="244"/>
      <c r="CU32" s="244"/>
      <c r="CV32" s="244"/>
      <c r="CW32" s="244"/>
      <c r="CX32" s="244"/>
      <c r="CY32" s="244"/>
      <c r="CZ32" s="244"/>
      <c r="DA32" s="244"/>
      <c r="DB32" s="244"/>
      <c r="DC32" s="244"/>
      <c r="DD32" s="244"/>
      <c r="DE32" s="244"/>
      <c r="DF32" s="244"/>
      <c r="DG32" s="244"/>
      <c r="DH32" s="244"/>
      <c r="DI32" s="244"/>
      <c r="DJ32" s="244"/>
      <c r="DK32" s="244"/>
      <c r="DL32" s="244"/>
      <c r="DM32" s="244"/>
      <c r="DN32" s="244"/>
      <c r="DO32" s="244"/>
      <c r="DP32" s="244"/>
      <c r="DQ32" s="244"/>
      <c r="DR32" s="244"/>
      <c r="DS32" s="244"/>
      <c r="DT32" s="244"/>
      <c r="DU32" s="244"/>
      <c r="DV32" s="244"/>
      <c r="DW32" s="244"/>
      <c r="DX32" s="244"/>
      <c r="DY32" s="244"/>
      <c r="DZ32" s="244"/>
      <c r="EA32" s="244"/>
      <c r="EB32" s="244"/>
      <c r="EC32" s="244"/>
      <c r="ED32" s="244"/>
      <c r="EE32" s="244"/>
      <c r="EF32" s="244"/>
      <c r="EG32" s="244"/>
      <c r="EH32" s="244"/>
      <c r="EI32" s="244"/>
      <c r="EJ32" s="244"/>
      <c r="EK32" s="244"/>
      <c r="EL32" s="244"/>
      <c r="EM32" s="244"/>
      <c r="EN32" s="244"/>
      <c r="EO32" s="244"/>
      <c r="EP32" s="244"/>
      <c r="EQ32" s="244"/>
      <c r="ER32" s="244"/>
      <c r="ES32" s="244"/>
      <c r="ET32" s="244"/>
      <c r="EU32" s="244"/>
      <c r="EV32" s="244"/>
      <c r="EW32" s="244"/>
      <c r="EX32" s="244"/>
      <c r="EY32" s="244"/>
      <c r="EZ32" s="244"/>
      <c r="FA32" s="244"/>
      <c r="FB32" s="244"/>
      <c r="FC32" s="244"/>
      <c r="FD32" s="244"/>
      <c r="FE32" s="244"/>
      <c r="FF32" s="244"/>
      <c r="FG32" s="244"/>
      <c r="FH32" s="244"/>
      <c r="FI32" s="244"/>
      <c r="FJ32" s="244"/>
      <c r="FK32" s="244"/>
      <c r="FL32" s="244"/>
      <c r="FM32" s="244"/>
      <c r="FN32" s="244"/>
      <c r="FO32" s="244"/>
      <c r="FP32" s="244"/>
      <c r="FQ32" s="244"/>
      <c r="FR32" s="244"/>
      <c r="FS32" s="244"/>
      <c r="FT32" s="244"/>
      <c r="FU32" s="244"/>
      <c r="FV32" s="244"/>
      <c r="FW32" s="244"/>
      <c r="FX32" s="244"/>
      <c r="FY32" s="244"/>
      <c r="FZ32" s="244"/>
      <c r="GA32" s="244"/>
      <c r="GB32" s="244"/>
      <c r="GC32" s="244"/>
      <c r="GD32" s="244"/>
      <c r="GE32" s="244"/>
      <c r="GF32" s="244"/>
      <c r="GG32" s="244"/>
      <c r="GH32" s="244"/>
      <c r="GI32" s="244"/>
      <c r="GJ32" s="244"/>
      <c r="GK32" s="244"/>
      <c r="GL32" s="244"/>
      <c r="GM32" s="244"/>
      <c r="GN32" s="244"/>
      <c r="GO32" s="244"/>
      <c r="GP32" s="244"/>
      <c r="GQ32" s="244"/>
      <c r="GR32" s="244"/>
      <c r="GS32" s="244"/>
      <c r="GT32" s="244"/>
      <c r="GU32" s="244"/>
      <c r="GV32" s="244"/>
      <c r="GW32" s="244"/>
      <c r="GX32" s="244"/>
      <c r="GY32" s="244"/>
      <c r="GZ32" s="244"/>
      <c r="HA32" s="244"/>
      <c r="HB32" s="244"/>
      <c r="HC32" s="244"/>
      <c r="HD32" s="126"/>
      <c r="HE32" s="126"/>
    </row>
    <row r="33" spans="2:213" ht="20.100000000000001" customHeight="1" thickBot="1">
      <c r="B33" s="293"/>
      <c r="C33" s="293"/>
      <c r="D33" s="410"/>
      <c r="E33" s="136" t="s">
        <v>667</v>
      </c>
      <c r="F33" s="137">
        <f>R35</f>
        <v>0</v>
      </c>
      <c r="G33" s="478" t="e">
        <f>1000*F33/GIA</f>
        <v>#DIV/0!</v>
      </c>
      <c r="H33" s="497"/>
      <c r="I33" s="474"/>
      <c r="J33" s="473"/>
      <c r="K33" s="301"/>
      <c r="L33" s="297"/>
      <c r="M33" s="296"/>
      <c r="N33" s="296"/>
      <c r="O33" s="296"/>
      <c r="P33" s="296"/>
      <c r="Q33" s="296"/>
      <c r="R33" s="296"/>
      <c r="S33" s="296"/>
      <c r="T33" s="296"/>
      <c r="U33" s="98"/>
      <c r="V33" s="244"/>
      <c r="W33" s="259"/>
      <c r="X33" s="510"/>
      <c r="Y33" s="510"/>
      <c r="Z33" s="510"/>
      <c r="AA33" s="510"/>
      <c r="AB33" s="510"/>
      <c r="AC33" s="532" t="e">
        <f>CONCATENATE( FIXED(AD28,0), " people's consumption of meat, dairy and beer for 1 year")</f>
        <v>#DIV/0!</v>
      </c>
      <c r="AD33" s="510"/>
      <c r="AE33" s="510"/>
      <c r="AF33" s="510"/>
      <c r="AG33" s="510"/>
      <c r="AH33" s="285"/>
      <c r="AI33" s="510"/>
      <c r="AJ33" s="510"/>
      <c r="AK33" s="510"/>
      <c r="AL33" s="510"/>
      <c r="AM33" s="510"/>
      <c r="AN33" s="510"/>
      <c r="AO33" s="510"/>
      <c r="AP33" s="510"/>
      <c r="AQ33" s="510"/>
      <c r="AR33" s="510"/>
      <c r="AS33" s="510"/>
      <c r="AT33" s="510"/>
      <c r="AU33" s="510"/>
      <c r="AV33" s="510"/>
      <c r="AW33" s="510"/>
      <c r="AX33" s="510"/>
      <c r="AY33" s="510"/>
      <c r="AZ33" s="510"/>
      <c r="BA33" s="510"/>
      <c r="BB33" s="510"/>
      <c r="BC33" s="510"/>
      <c r="BD33" s="510"/>
      <c r="BE33" s="510"/>
      <c r="BF33" s="510"/>
      <c r="BH33" s="285"/>
      <c r="BI33" s="538"/>
      <c r="BJ33" s="536"/>
      <c r="BK33" s="246"/>
      <c r="BL33" s="535"/>
      <c r="BM33" s="285"/>
      <c r="BN33" s="510"/>
      <c r="BO33" s="510"/>
      <c r="BP33" s="510"/>
      <c r="BQ33" s="510"/>
      <c r="BR33" s="510"/>
      <c r="BS33" s="510"/>
      <c r="BT33" s="510"/>
      <c r="BU33" s="285"/>
      <c r="BV33" s="510"/>
      <c r="BW33" s="510"/>
      <c r="BX33" s="510"/>
      <c r="BY33" s="285"/>
      <c r="BZ33" s="285"/>
      <c r="CA33" s="285"/>
      <c r="CB33" s="534"/>
      <c r="CC33" s="244"/>
      <c r="CD33" s="244"/>
      <c r="CE33" s="244"/>
      <c r="CF33" s="244"/>
      <c r="CG33" s="244"/>
      <c r="CH33" s="244"/>
      <c r="CI33" s="244"/>
      <c r="CJ33" s="244"/>
      <c r="CK33" s="244"/>
      <c r="CL33" s="244"/>
      <c r="CM33" s="244"/>
      <c r="CN33" s="244"/>
      <c r="CO33" s="244"/>
      <c r="CP33" s="244"/>
      <c r="CQ33" s="244"/>
      <c r="CR33" s="244"/>
      <c r="CS33" s="244"/>
      <c r="CT33" s="244"/>
      <c r="CU33" s="244"/>
      <c r="CV33" s="244"/>
      <c r="CW33" s="244"/>
      <c r="CX33" s="244"/>
      <c r="CY33" s="244"/>
      <c r="CZ33" s="244"/>
      <c r="DA33" s="244"/>
      <c r="DB33" s="244"/>
      <c r="DC33" s="244"/>
      <c r="DD33" s="244"/>
      <c r="DE33" s="244"/>
      <c r="DF33" s="244"/>
      <c r="DG33" s="244"/>
      <c r="DH33" s="244"/>
      <c r="DI33" s="244"/>
      <c r="DJ33" s="244"/>
      <c r="DK33" s="244"/>
      <c r="DL33" s="244"/>
      <c r="DM33" s="244"/>
      <c r="DN33" s="244"/>
      <c r="DO33" s="244"/>
      <c r="DP33" s="244"/>
      <c r="DQ33" s="244"/>
      <c r="DR33" s="244"/>
      <c r="DS33" s="244"/>
      <c r="DT33" s="244"/>
      <c r="DU33" s="244"/>
      <c r="DV33" s="244"/>
      <c r="DW33" s="244"/>
      <c r="DX33" s="244"/>
      <c r="DY33" s="244"/>
      <c r="DZ33" s="244"/>
      <c r="EA33" s="244"/>
      <c r="EB33" s="244"/>
      <c r="EC33" s="244"/>
      <c r="ED33" s="244"/>
      <c r="EE33" s="244"/>
      <c r="EF33" s="244"/>
      <c r="EG33" s="244"/>
      <c r="EH33" s="244"/>
      <c r="EI33" s="244"/>
      <c r="EJ33" s="244"/>
      <c r="EK33" s="244"/>
      <c r="EL33" s="244"/>
      <c r="EM33" s="244"/>
      <c r="EN33" s="244"/>
      <c r="EO33" s="244"/>
      <c r="EP33" s="244"/>
      <c r="EQ33" s="244"/>
      <c r="ER33" s="244"/>
      <c r="ES33" s="244"/>
      <c r="ET33" s="244"/>
      <c r="EU33" s="244"/>
      <c r="EV33" s="244"/>
      <c r="EW33" s="244"/>
      <c r="EX33" s="244"/>
      <c r="EY33" s="244"/>
      <c r="EZ33" s="244"/>
      <c r="FA33" s="244"/>
      <c r="FB33" s="244"/>
      <c r="FC33" s="244"/>
      <c r="FD33" s="244"/>
      <c r="FE33" s="244"/>
      <c r="FF33" s="244"/>
      <c r="FG33" s="244"/>
      <c r="FH33" s="244"/>
      <c r="FI33" s="244"/>
      <c r="FJ33" s="244"/>
      <c r="FK33" s="244"/>
      <c r="FL33" s="244"/>
      <c r="FM33" s="244"/>
      <c r="FN33" s="244"/>
      <c r="FO33" s="244"/>
      <c r="FP33" s="244"/>
      <c r="FQ33" s="244"/>
      <c r="FR33" s="244"/>
      <c r="FS33" s="244"/>
      <c r="FT33" s="244"/>
      <c r="FU33" s="244"/>
      <c r="FV33" s="244"/>
      <c r="FW33" s="244"/>
      <c r="FX33" s="244"/>
      <c r="FY33" s="244"/>
      <c r="FZ33" s="244"/>
      <c r="GA33" s="244"/>
      <c r="GB33" s="244"/>
      <c r="GC33" s="244"/>
      <c r="GD33" s="244"/>
      <c r="GE33" s="244"/>
      <c r="GF33" s="244"/>
      <c r="GG33" s="244"/>
      <c r="GH33" s="244"/>
      <c r="GI33" s="244"/>
      <c r="GJ33" s="244"/>
      <c r="GK33" s="244"/>
      <c r="GL33" s="244"/>
      <c r="GM33" s="244"/>
      <c r="GN33" s="244"/>
      <c r="GO33" s="244"/>
      <c r="GP33" s="244"/>
      <c r="GQ33" s="244"/>
      <c r="GR33" s="244"/>
      <c r="GS33" s="244"/>
      <c r="GT33" s="244"/>
      <c r="GU33" s="244"/>
      <c r="GV33" s="244"/>
      <c r="GW33" s="244"/>
      <c r="GX33" s="244"/>
      <c r="GY33" s="244"/>
      <c r="GZ33" s="244"/>
      <c r="HA33" s="244"/>
      <c r="HB33" s="244"/>
      <c r="HC33" s="244"/>
      <c r="HD33" s="126"/>
      <c r="HE33" s="126"/>
    </row>
    <row r="34" spans="2:213" ht="20.100000000000001" customHeight="1" thickBot="1">
      <c r="B34" s="293"/>
      <c r="C34" s="293"/>
      <c r="D34" s="410"/>
      <c r="E34" s="138"/>
      <c r="F34" s="138"/>
      <c r="G34" s="138"/>
      <c r="H34" s="139"/>
      <c r="I34" s="475"/>
      <c r="J34" s="473"/>
      <c r="K34" s="292"/>
      <c r="L34" s="297"/>
      <c r="M34" s="296"/>
      <c r="N34" s="120" t="s">
        <v>172</v>
      </c>
      <c r="O34" s="120" t="s">
        <v>171</v>
      </c>
      <c r="P34" s="120" t="s">
        <v>11</v>
      </c>
      <c r="Q34" s="121" t="s">
        <v>117</v>
      </c>
      <c r="R34" s="651" t="s">
        <v>662</v>
      </c>
      <c r="S34" s="652"/>
      <c r="T34" s="296"/>
      <c r="U34" s="506"/>
      <c r="V34" s="244"/>
      <c r="W34" s="510"/>
      <c r="X34" s="510"/>
      <c r="Y34" s="510"/>
      <c r="Z34" s="510"/>
      <c r="AA34" s="510"/>
      <c r="AB34" s="510"/>
      <c r="AC34" s="532" t="e">
        <f>CONCATENATE( FIXED(AD29,0), " average family cars running for 1 year")</f>
        <v>#DIV/0!</v>
      </c>
      <c r="AD34" s="510"/>
      <c r="AE34" s="510"/>
      <c r="AF34" s="510"/>
      <c r="AG34" s="510"/>
      <c r="AH34" s="510"/>
      <c r="AI34" s="510"/>
      <c r="AJ34" s="510"/>
      <c r="AK34" s="510"/>
      <c r="AL34" s="510"/>
      <c r="AM34" s="510"/>
      <c r="AN34" s="510"/>
      <c r="AO34" s="510"/>
      <c r="AP34" s="510"/>
      <c r="AQ34" s="510"/>
      <c r="AR34" s="510"/>
      <c r="AS34" s="510"/>
      <c r="AT34" s="510"/>
      <c r="AU34" s="510"/>
      <c r="AV34" s="510"/>
      <c r="AW34" s="510"/>
      <c r="AX34" s="510"/>
      <c r="AY34" s="510"/>
      <c r="AZ34" s="510"/>
      <c r="BA34" s="510"/>
      <c r="BB34" s="510"/>
      <c r="BC34" s="510"/>
      <c r="BD34" s="510"/>
      <c r="BE34" s="510"/>
      <c r="BF34" s="510"/>
      <c r="BH34" s="285"/>
      <c r="BI34" s="285"/>
      <c r="BJ34" s="536"/>
      <c r="BK34" s="246"/>
      <c r="BL34" s="535"/>
      <c r="BM34" s="285"/>
      <c r="BN34" s="510"/>
      <c r="BO34" s="510"/>
      <c r="BP34" s="510"/>
      <c r="BQ34" s="510"/>
      <c r="BR34" s="510"/>
      <c r="BS34" s="510"/>
      <c r="BT34" s="510"/>
      <c r="BU34" s="285"/>
      <c r="BV34" s="510"/>
      <c r="BW34" s="510"/>
      <c r="BX34" s="510"/>
      <c r="BY34" s="285"/>
      <c r="BZ34" s="285"/>
      <c r="CA34" s="285"/>
      <c r="CB34" s="53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44"/>
      <c r="DF34" s="244"/>
      <c r="DG34" s="244"/>
      <c r="DH34" s="244"/>
      <c r="DI34" s="244"/>
      <c r="DJ34" s="244"/>
      <c r="DK34" s="244"/>
      <c r="DL34" s="244"/>
      <c r="DM34" s="244"/>
      <c r="DN34" s="244"/>
      <c r="DO34" s="244"/>
      <c r="DP34" s="244"/>
      <c r="DQ34" s="244"/>
      <c r="DR34" s="244"/>
      <c r="DS34" s="244"/>
      <c r="DT34" s="244"/>
      <c r="DU34" s="244"/>
      <c r="DV34" s="244"/>
      <c r="DW34" s="244"/>
      <c r="DX34" s="244"/>
      <c r="DY34" s="244"/>
      <c r="DZ34" s="244"/>
      <c r="EA34" s="244"/>
      <c r="EB34" s="244"/>
      <c r="EC34" s="244"/>
      <c r="ED34" s="244"/>
      <c r="EE34" s="244"/>
      <c r="EF34" s="244"/>
      <c r="EG34" s="244"/>
      <c r="EH34" s="244"/>
      <c r="EI34" s="244"/>
      <c r="EJ34" s="244"/>
      <c r="EK34" s="244"/>
      <c r="EL34" s="244"/>
      <c r="EM34" s="244"/>
      <c r="EN34" s="244"/>
      <c r="EO34" s="244"/>
      <c r="EP34" s="244"/>
      <c r="EQ34" s="244"/>
      <c r="ER34" s="244"/>
      <c r="ES34" s="244"/>
      <c r="ET34" s="244"/>
      <c r="EU34" s="244"/>
      <c r="EV34" s="244"/>
      <c r="EW34" s="244"/>
      <c r="EX34" s="244"/>
      <c r="EY34" s="244"/>
      <c r="EZ34" s="244"/>
      <c r="FA34" s="244"/>
      <c r="FB34" s="244"/>
      <c r="FC34" s="244"/>
      <c r="FD34" s="244"/>
      <c r="FE34" s="244"/>
      <c r="FF34" s="244"/>
      <c r="FG34" s="244"/>
      <c r="FH34" s="244"/>
      <c r="FI34" s="244"/>
      <c r="FJ34" s="244"/>
      <c r="FK34" s="244"/>
      <c r="FL34" s="244"/>
      <c r="FM34" s="244"/>
      <c r="FN34" s="244"/>
      <c r="FO34" s="244"/>
      <c r="FP34" s="244"/>
      <c r="FQ34" s="244"/>
      <c r="FR34" s="244"/>
      <c r="FS34" s="244"/>
      <c r="FT34" s="244"/>
      <c r="FU34" s="244"/>
      <c r="FV34" s="244"/>
      <c r="FW34" s="244"/>
      <c r="FX34" s="244"/>
      <c r="FY34" s="244"/>
      <c r="FZ34" s="244"/>
      <c r="GA34" s="244"/>
      <c r="GB34" s="244"/>
      <c r="GC34" s="244"/>
      <c r="GD34" s="244"/>
      <c r="GE34" s="244"/>
      <c r="GF34" s="244"/>
      <c r="GG34" s="244"/>
      <c r="GH34" s="244"/>
      <c r="GI34" s="244"/>
      <c r="GJ34" s="244"/>
      <c r="GK34" s="244"/>
      <c r="GL34" s="244"/>
      <c r="GM34" s="244"/>
      <c r="GN34" s="244"/>
      <c r="GO34" s="244"/>
      <c r="GP34" s="244"/>
      <c r="GQ34" s="244"/>
      <c r="GR34" s="244"/>
      <c r="GS34" s="244"/>
      <c r="GT34" s="244"/>
      <c r="GU34" s="244"/>
      <c r="GV34" s="244"/>
      <c r="GW34" s="244"/>
      <c r="GX34" s="244"/>
      <c r="GY34" s="244"/>
      <c r="GZ34" s="244"/>
      <c r="HA34" s="244"/>
      <c r="HB34" s="244"/>
      <c r="HC34" s="244"/>
      <c r="HD34" s="126"/>
      <c r="HE34" s="126"/>
    </row>
    <row r="35" spans="2:213" ht="20.100000000000001" customHeight="1" thickBot="1">
      <c r="B35" s="293"/>
      <c r="C35" s="293"/>
      <c r="D35" s="410"/>
      <c r="E35" s="140" t="s">
        <v>216</v>
      </c>
      <c r="F35" s="141">
        <f>SUM(N35:P35,R35)</f>
        <v>0</v>
      </c>
      <c r="G35" s="477" t="e">
        <f>1000*F35/GIA</f>
        <v>#DIV/0!</v>
      </c>
      <c r="H35" s="498"/>
      <c r="I35" s="476"/>
      <c r="J35" s="473"/>
      <c r="K35" s="292"/>
      <c r="L35" s="297"/>
      <c r="M35" s="121" t="s">
        <v>386</v>
      </c>
      <c r="N35" s="196">
        <f>SUM(N6:N29)+SUM(O6:O29)+SUM(P6:P29,N32)</f>
        <v>0</v>
      </c>
      <c r="O35" s="195">
        <f>SUM(Q6:Q29)</f>
        <v>0</v>
      </c>
      <c r="P35" s="195">
        <f>SUM(R6:R29,O32)</f>
        <v>0</v>
      </c>
      <c r="Q35" s="197">
        <f>SUM(S6:S29)</f>
        <v>0</v>
      </c>
      <c r="R35" s="653">
        <f>SUM(T6:T29)</f>
        <v>0</v>
      </c>
      <c r="S35" s="654"/>
      <c r="T35" s="296"/>
      <c r="U35" s="506"/>
      <c r="V35" s="244"/>
      <c r="W35" s="510"/>
      <c r="X35" s="510"/>
      <c r="Y35" s="510"/>
      <c r="Z35" s="510"/>
      <c r="AA35" s="510"/>
      <c r="AB35" s="510"/>
      <c r="AC35" s="510"/>
      <c r="AD35" s="510"/>
      <c r="AE35" s="510"/>
      <c r="AF35" s="510"/>
      <c r="AG35" s="510"/>
      <c r="AH35" s="510"/>
      <c r="AI35" s="510"/>
      <c r="AJ35" s="510"/>
      <c r="AK35" s="510"/>
      <c r="AL35" s="510"/>
      <c r="AM35" s="510"/>
      <c r="AN35" s="510"/>
      <c r="AO35" s="510"/>
      <c r="AP35" s="510"/>
      <c r="AQ35" s="510"/>
      <c r="AR35" s="510"/>
      <c r="AS35" s="510"/>
      <c r="AT35" s="510"/>
      <c r="AU35" s="510"/>
      <c r="AV35" s="510"/>
      <c r="AW35" s="510"/>
      <c r="AX35" s="510"/>
      <c r="AY35" s="510"/>
      <c r="AZ35" s="510"/>
      <c r="BA35" s="510"/>
      <c r="BB35" s="510"/>
      <c r="BC35" s="510"/>
      <c r="BD35" s="510"/>
      <c r="BE35" s="510"/>
      <c r="BF35" s="510"/>
      <c r="BH35" s="285"/>
      <c r="BI35" s="285"/>
      <c r="BJ35" s="536"/>
      <c r="BK35" s="246"/>
      <c r="BL35" s="535"/>
      <c r="BM35" s="285"/>
      <c r="BN35" s="510"/>
      <c r="BO35" s="510"/>
      <c r="BP35" s="510"/>
      <c r="BQ35" s="510"/>
      <c r="BR35" s="510"/>
      <c r="BS35" s="510"/>
      <c r="BT35" s="510"/>
      <c r="BU35" s="285"/>
      <c r="BV35" s="510"/>
      <c r="BW35" s="510"/>
      <c r="BX35" s="510"/>
      <c r="BY35" s="510"/>
      <c r="BZ35" s="510"/>
      <c r="CA35" s="510"/>
      <c r="CB35" s="510"/>
      <c r="CC35" s="244"/>
      <c r="CD35" s="244"/>
      <c r="CE35" s="244"/>
      <c r="CF35" s="244"/>
      <c r="CG35" s="244"/>
      <c r="CH35" s="244"/>
      <c r="CI35" s="244"/>
      <c r="CJ35" s="244"/>
      <c r="CK35" s="244"/>
      <c r="CL35" s="244"/>
      <c r="CM35" s="244"/>
      <c r="CN35" s="244"/>
      <c r="CO35" s="244"/>
      <c r="CP35" s="244"/>
      <c r="CQ35" s="244"/>
      <c r="CR35" s="244"/>
      <c r="CS35" s="244"/>
      <c r="CT35" s="244"/>
      <c r="CU35" s="244"/>
      <c r="CV35" s="244"/>
      <c r="CW35" s="244"/>
      <c r="CX35" s="244"/>
      <c r="CY35" s="244"/>
      <c r="CZ35" s="244"/>
      <c r="DA35" s="244"/>
      <c r="DB35" s="244"/>
      <c r="DC35" s="244"/>
      <c r="DD35" s="244"/>
      <c r="DE35" s="244"/>
      <c r="DF35" s="244"/>
      <c r="DG35" s="244"/>
      <c r="DH35" s="106"/>
      <c r="DI35" s="106"/>
      <c r="DJ35" s="106"/>
      <c r="DK35" s="106"/>
      <c r="DL35" s="106"/>
      <c r="DM35" s="106"/>
      <c r="DN35" s="106"/>
      <c r="DO35" s="106"/>
      <c r="DP35" s="106"/>
      <c r="DQ35" s="106"/>
      <c r="DR35" s="106"/>
      <c r="DS35" s="106"/>
      <c r="DT35" s="106"/>
      <c r="DU35" s="106"/>
      <c r="DV35" s="106"/>
      <c r="DW35" s="106"/>
      <c r="DX35" s="106"/>
      <c r="DY35" s="106"/>
      <c r="DZ35" s="106"/>
      <c r="EA35" s="106"/>
      <c r="EB35" s="106"/>
      <c r="EC35" s="106"/>
      <c r="ED35" s="106"/>
      <c r="EE35" s="106"/>
      <c r="EF35" s="106"/>
      <c r="EG35" s="106"/>
      <c r="EH35" s="106"/>
      <c r="EI35" s="106"/>
      <c r="EJ35" s="106"/>
      <c r="EK35" s="106"/>
      <c r="EL35" s="106"/>
      <c r="EM35" s="106"/>
      <c r="EN35" s="106"/>
      <c r="EO35" s="106"/>
      <c r="EP35" s="106"/>
      <c r="EQ35" s="106"/>
      <c r="ER35" s="106"/>
      <c r="ES35" s="106"/>
      <c r="ET35" s="244"/>
      <c r="EU35" s="244"/>
      <c r="EV35" s="244"/>
      <c r="EW35" s="244"/>
      <c r="EX35" s="244"/>
      <c r="EY35" s="244"/>
      <c r="EZ35" s="244"/>
      <c r="FA35" s="244"/>
      <c r="FB35" s="244"/>
      <c r="FC35" s="244"/>
      <c r="FD35" s="244"/>
      <c r="FE35" s="244"/>
      <c r="FF35" s="244"/>
      <c r="FG35" s="244"/>
      <c r="FH35" s="244"/>
      <c r="FI35" s="244"/>
      <c r="FJ35" s="244"/>
      <c r="FK35" s="244"/>
      <c r="FL35" s="244"/>
      <c r="FM35" s="244"/>
      <c r="FN35" s="244"/>
      <c r="FO35" s="244"/>
      <c r="FP35" s="244"/>
      <c r="FQ35" s="244"/>
      <c r="FR35" s="244"/>
      <c r="FS35" s="244"/>
      <c r="FT35" s="244"/>
      <c r="FU35" s="244"/>
      <c r="FV35" s="244"/>
      <c r="FW35" s="244"/>
      <c r="FX35" s="244"/>
      <c r="FY35" s="244"/>
      <c r="FZ35" s="244"/>
      <c r="GA35" s="244"/>
      <c r="GB35" s="244"/>
      <c r="GC35" s="244"/>
      <c r="GD35" s="244"/>
      <c r="GE35" s="244"/>
      <c r="GF35" s="244"/>
      <c r="GG35" s="244"/>
      <c r="GH35" s="244"/>
      <c r="GI35" s="244"/>
      <c r="GJ35" s="244"/>
      <c r="GK35" s="244"/>
      <c r="GL35" s="244"/>
      <c r="GM35" s="244"/>
      <c r="GN35" s="244"/>
      <c r="GO35" s="244"/>
      <c r="GP35" s="244"/>
      <c r="GQ35" s="126"/>
      <c r="GR35" s="126"/>
      <c r="GS35" s="126"/>
      <c r="GT35" s="126"/>
      <c r="GU35" s="126"/>
      <c r="GV35" s="126"/>
      <c r="GW35" s="126"/>
      <c r="GX35" s="126"/>
      <c r="GY35" s="126"/>
      <c r="GZ35" s="126"/>
      <c r="HA35" s="126"/>
      <c r="HB35" s="126"/>
      <c r="HC35" s="126"/>
      <c r="HD35" s="126"/>
      <c r="HE35" s="126"/>
    </row>
    <row r="36" spans="2:213" ht="20.100000000000001" customHeight="1" thickBot="1">
      <c r="B36" s="293"/>
      <c r="C36" s="293"/>
      <c r="D36" s="411"/>
      <c r="E36" s="142" t="s">
        <v>306</v>
      </c>
      <c r="F36" s="143">
        <f>Q35</f>
        <v>0</v>
      </c>
      <c r="G36" s="478" t="e">
        <f>1000*F36/GIA</f>
        <v>#DIV/0!</v>
      </c>
      <c r="H36" s="499"/>
      <c r="I36" s="474"/>
      <c r="J36" s="473"/>
      <c r="K36" s="292"/>
      <c r="L36" s="297"/>
      <c r="M36" s="296"/>
      <c r="N36" s="296"/>
      <c r="O36" s="296"/>
      <c r="P36" s="296"/>
      <c r="Q36" s="296"/>
      <c r="R36" s="296"/>
      <c r="S36" s="300"/>
      <c r="T36" s="300"/>
      <c r="U36" s="506"/>
      <c r="V36" s="244"/>
      <c r="W36" s="510"/>
      <c r="X36" s="510"/>
      <c r="Y36" s="510"/>
      <c r="Z36" s="510"/>
      <c r="AA36" s="510"/>
      <c r="AB36" s="510"/>
      <c r="AC36" s="510"/>
      <c r="AD36" s="539" t="s">
        <v>185</v>
      </c>
      <c r="AE36" s="510"/>
      <c r="AF36" s="510"/>
      <c r="AG36" s="510"/>
      <c r="AH36" s="510"/>
      <c r="AI36" s="510"/>
      <c r="AJ36" s="510"/>
      <c r="AK36" s="510"/>
      <c r="AL36" s="510"/>
      <c r="AM36" s="510"/>
      <c r="AN36" s="510"/>
      <c r="AO36" s="510"/>
      <c r="AP36" s="510"/>
      <c r="AQ36" s="510"/>
      <c r="AR36" s="510"/>
      <c r="AS36" s="510"/>
      <c r="AT36" s="510"/>
      <c r="AU36" s="510"/>
      <c r="AV36" s="510"/>
      <c r="AW36" s="510"/>
      <c r="AX36" s="510"/>
      <c r="AY36" s="510"/>
      <c r="AZ36" s="510"/>
      <c r="BA36" s="510"/>
      <c r="BB36" s="510"/>
      <c r="BC36" s="510"/>
      <c r="BD36" s="510"/>
      <c r="BE36" s="510"/>
      <c r="BF36" s="510"/>
      <c r="BH36" s="285"/>
      <c r="BI36" s="285"/>
      <c r="BJ36" s="536"/>
      <c r="BK36" s="246"/>
      <c r="BL36" s="535"/>
      <c r="BM36" s="285"/>
      <c r="BN36" s="510"/>
      <c r="BO36" s="510"/>
      <c r="BP36" s="510"/>
      <c r="BQ36" s="510"/>
      <c r="BR36" s="510"/>
      <c r="BS36" s="510"/>
      <c r="BT36" s="510"/>
      <c r="BU36" s="285"/>
      <c r="BV36" s="510"/>
      <c r="BW36" s="510"/>
      <c r="BX36" s="510"/>
      <c r="BY36" s="510"/>
      <c r="BZ36" s="510"/>
      <c r="CA36" s="510"/>
      <c r="CB36" s="510"/>
      <c r="CC36" s="244"/>
      <c r="CD36" s="244"/>
      <c r="CE36" s="244"/>
      <c r="CF36" s="244"/>
      <c r="CG36" s="244"/>
      <c r="CH36" s="244"/>
      <c r="CI36" s="244"/>
      <c r="CJ36" s="244"/>
      <c r="CK36" s="244"/>
      <c r="CL36" s="244"/>
      <c r="CM36" s="244"/>
      <c r="CN36" s="244"/>
      <c r="CO36" s="244"/>
      <c r="CP36" s="244"/>
      <c r="CQ36" s="244"/>
      <c r="CR36" s="244"/>
      <c r="CS36" s="244"/>
      <c r="CT36" s="244"/>
      <c r="CU36" s="244"/>
      <c r="CV36" s="244"/>
      <c r="CW36" s="244"/>
      <c r="CX36" s="244"/>
      <c r="CY36" s="244"/>
      <c r="CZ36" s="244"/>
      <c r="DA36" s="244"/>
      <c r="DB36" s="244"/>
      <c r="DC36" s="244"/>
      <c r="DD36" s="244"/>
      <c r="DE36" s="244"/>
      <c r="DF36" s="244"/>
      <c r="DG36" s="244"/>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244"/>
      <c r="EU36" s="244"/>
      <c r="EV36" s="244"/>
      <c r="EW36" s="244"/>
      <c r="EX36" s="244"/>
      <c r="EY36" s="244"/>
      <c r="EZ36" s="244"/>
      <c r="FA36" s="244"/>
      <c r="FB36" s="244"/>
      <c r="FC36" s="244"/>
      <c r="FD36" s="244"/>
      <c r="FE36" s="244"/>
      <c r="FF36" s="244"/>
      <c r="FG36" s="244"/>
      <c r="FH36" s="244"/>
      <c r="FI36" s="244"/>
      <c r="FJ36" s="244"/>
      <c r="FK36" s="244"/>
      <c r="FL36" s="244"/>
      <c r="FM36" s="244"/>
      <c r="FN36" s="244"/>
      <c r="FO36" s="244"/>
      <c r="FP36" s="244"/>
      <c r="FQ36" s="244"/>
      <c r="FR36" s="244"/>
      <c r="FS36" s="244"/>
      <c r="FT36" s="244"/>
      <c r="FU36" s="244"/>
      <c r="FV36" s="244"/>
      <c r="FW36" s="244"/>
      <c r="FX36" s="244"/>
      <c r="FY36" s="244"/>
      <c r="FZ36" s="244"/>
      <c r="GA36" s="244"/>
      <c r="GB36" s="244"/>
      <c r="GC36" s="244"/>
      <c r="GD36" s="244"/>
      <c r="GE36" s="244"/>
      <c r="GF36" s="244"/>
      <c r="GG36" s="244"/>
      <c r="GH36" s="244"/>
      <c r="GI36" s="244"/>
      <c r="GJ36" s="244"/>
      <c r="GK36" s="244"/>
      <c r="GL36" s="244"/>
      <c r="GM36" s="244"/>
      <c r="GN36" s="244"/>
      <c r="GO36" s="244"/>
      <c r="GP36" s="244"/>
      <c r="GQ36" s="126"/>
      <c r="GR36" s="126"/>
      <c r="GS36" s="126"/>
      <c r="GT36" s="126"/>
      <c r="GU36" s="126"/>
      <c r="GV36" s="126"/>
      <c r="GW36" s="126"/>
      <c r="GX36" s="126"/>
      <c r="GY36" s="126"/>
      <c r="GZ36" s="126"/>
      <c r="HA36" s="126"/>
      <c r="HB36" s="126"/>
      <c r="HC36" s="126"/>
      <c r="HD36" s="126"/>
      <c r="HE36" s="126"/>
    </row>
    <row r="37" spans="2:213" ht="20.100000000000001" customHeight="1">
      <c r="B37" s="293"/>
      <c r="C37" s="294"/>
      <c r="D37" s="294"/>
      <c r="E37" s="294"/>
      <c r="F37" s="294"/>
      <c r="G37" s="500"/>
      <c r="H37" s="294"/>
      <c r="I37" s="294"/>
      <c r="J37" s="292"/>
      <c r="K37" s="292"/>
      <c r="L37" s="297"/>
      <c r="M37" s="298"/>
      <c r="N37" s="299"/>
      <c r="O37" s="299"/>
      <c r="P37" s="299"/>
      <c r="Q37" s="299"/>
      <c r="R37" s="300"/>
      <c r="S37" s="300"/>
      <c r="T37" s="300"/>
      <c r="U37" s="506"/>
      <c r="V37" s="244"/>
      <c r="W37" s="510"/>
      <c r="X37" s="510"/>
      <c r="Y37" s="510"/>
      <c r="Z37" s="510"/>
      <c r="AA37" s="510"/>
      <c r="AB37" s="510"/>
      <c r="AC37" s="510"/>
      <c r="AD37" s="515" t="s">
        <v>248</v>
      </c>
      <c r="AE37" s="510">
        <v>0</v>
      </c>
      <c r="AF37" s="510" t="e">
        <f>_xlfn.CONCAT("This project scheme has a SCORS rating of ", LOOKUP(G32,AE37:AE45,AD37:AD45))</f>
        <v>#DIV/0!</v>
      </c>
      <c r="AG37" s="510"/>
      <c r="AH37" s="510"/>
      <c r="AI37" s="510"/>
      <c r="AJ37" s="510"/>
      <c r="AK37" s="510"/>
      <c r="AL37" s="510"/>
      <c r="AM37" s="510"/>
      <c r="AN37" s="510"/>
      <c r="AO37" s="510"/>
      <c r="AP37" s="510"/>
      <c r="AQ37" s="510"/>
      <c r="AR37" s="510"/>
      <c r="AS37" s="510"/>
      <c r="AT37" s="510"/>
      <c r="AU37" s="510"/>
      <c r="AV37" s="510"/>
      <c r="AW37" s="510"/>
      <c r="AX37" s="510"/>
      <c r="AY37" s="510"/>
      <c r="AZ37" s="510"/>
      <c r="BA37" s="510"/>
      <c r="BB37" s="510"/>
      <c r="BC37" s="510"/>
      <c r="BD37" s="510"/>
      <c r="BE37" s="510"/>
      <c r="BF37" s="510"/>
      <c r="BG37" s="510"/>
      <c r="BH37" s="285"/>
      <c r="BI37" s="510"/>
      <c r="BJ37" s="510"/>
      <c r="BK37" s="510"/>
      <c r="BL37" s="510"/>
      <c r="BM37" s="285"/>
      <c r="BN37" s="510"/>
      <c r="BO37" s="510"/>
      <c r="BP37" s="510"/>
      <c r="BQ37" s="510"/>
      <c r="BR37" s="510"/>
      <c r="BS37" s="510"/>
      <c r="BT37" s="510"/>
      <c r="BU37" s="285"/>
      <c r="BV37" s="510"/>
      <c r="BW37" s="510"/>
      <c r="BX37" s="510"/>
      <c r="BY37" s="510"/>
      <c r="BZ37" s="510"/>
      <c r="CA37" s="510"/>
      <c r="CB37" s="510"/>
      <c r="CC37" s="244"/>
      <c r="CD37" s="244"/>
      <c r="CE37" s="244"/>
      <c r="CF37" s="244"/>
      <c r="CG37" s="244"/>
      <c r="CH37" s="244"/>
      <c r="CI37" s="244"/>
      <c r="CJ37" s="244"/>
      <c r="CK37" s="244"/>
      <c r="CL37" s="244"/>
      <c r="CM37" s="244"/>
      <c r="CN37" s="244"/>
      <c r="CO37" s="244"/>
      <c r="CP37" s="244"/>
      <c r="CQ37" s="244"/>
      <c r="CR37" s="244"/>
      <c r="CS37" s="244"/>
      <c r="CT37" s="244"/>
      <c r="CU37" s="244"/>
      <c r="CV37" s="244"/>
      <c r="CW37" s="244"/>
      <c r="CX37" s="244"/>
      <c r="CY37" s="244"/>
      <c r="CZ37" s="244"/>
      <c r="DA37" s="244"/>
      <c r="DB37" s="244"/>
      <c r="DC37" s="244"/>
      <c r="DD37" s="244"/>
      <c r="DE37" s="244"/>
      <c r="DF37" s="244"/>
      <c r="DG37" s="244"/>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244"/>
      <c r="EU37" s="244"/>
      <c r="EV37" s="244"/>
      <c r="EW37" s="244"/>
      <c r="EX37" s="244"/>
      <c r="EY37" s="244"/>
      <c r="EZ37" s="244"/>
      <c r="FA37" s="244"/>
      <c r="FB37" s="244"/>
      <c r="FC37" s="244"/>
      <c r="FD37" s="244"/>
      <c r="FE37" s="244"/>
      <c r="FF37" s="244"/>
      <c r="FG37" s="244"/>
      <c r="FH37" s="244"/>
      <c r="FI37" s="244"/>
      <c r="FJ37" s="244"/>
      <c r="FK37" s="244"/>
      <c r="FL37" s="244"/>
      <c r="FM37" s="244"/>
      <c r="FN37" s="244"/>
      <c r="FO37" s="244"/>
      <c r="FP37" s="244"/>
      <c r="FQ37" s="244"/>
      <c r="FR37" s="244"/>
      <c r="FS37" s="244"/>
      <c r="FT37" s="244"/>
      <c r="FU37" s="244"/>
      <c r="FV37" s="244"/>
      <c r="FW37" s="244"/>
      <c r="FX37" s="244"/>
      <c r="FY37" s="244"/>
      <c r="FZ37" s="244"/>
      <c r="GA37" s="244"/>
      <c r="GB37" s="244"/>
      <c r="GC37" s="244"/>
      <c r="GD37" s="244"/>
      <c r="GE37" s="244"/>
      <c r="GF37" s="244"/>
      <c r="GG37" s="244"/>
      <c r="GH37" s="244"/>
      <c r="GI37" s="244"/>
      <c r="GJ37" s="244"/>
      <c r="GK37" s="244"/>
      <c r="GL37" s="244"/>
      <c r="GM37" s="244"/>
      <c r="GN37" s="244"/>
      <c r="GO37" s="244"/>
      <c r="GP37" s="244"/>
      <c r="GQ37" s="244"/>
      <c r="GR37" s="244"/>
      <c r="GS37" s="244"/>
      <c r="GT37" s="244"/>
      <c r="GU37" s="244"/>
      <c r="GV37" s="244"/>
      <c r="GW37" s="244"/>
      <c r="GX37" s="244"/>
      <c r="GY37" s="244"/>
      <c r="GZ37" s="244"/>
      <c r="HA37" s="244"/>
      <c r="HB37" s="244"/>
      <c r="HC37" s="244"/>
      <c r="HD37" s="244"/>
      <c r="HE37" s="244"/>
    </row>
    <row r="38" spans="2:213" ht="20.100000000000001" customHeight="1" thickBot="1">
      <c r="B38" s="354"/>
      <c r="C38" s="355"/>
      <c r="D38" s="355"/>
      <c r="E38" s="355"/>
      <c r="F38" s="355"/>
      <c r="G38" s="355"/>
      <c r="H38" s="355"/>
      <c r="I38" s="355"/>
      <c r="J38" s="356"/>
      <c r="K38" s="356"/>
      <c r="L38" s="303"/>
      <c r="M38" s="357"/>
      <c r="N38" s="358"/>
      <c r="O38" s="358"/>
      <c r="P38" s="358"/>
      <c r="Q38" s="358"/>
      <c r="R38" s="358"/>
      <c r="S38" s="358"/>
      <c r="T38" s="358"/>
      <c r="U38" s="506"/>
      <c r="V38" s="244"/>
      <c r="W38" s="510"/>
      <c r="X38" s="510"/>
      <c r="Y38" s="510"/>
      <c r="Z38" s="510"/>
      <c r="AA38" s="510"/>
      <c r="AB38" s="510"/>
      <c r="AC38" s="510"/>
      <c r="AD38" s="515" t="s">
        <v>249</v>
      </c>
      <c r="AE38" s="510">
        <v>50</v>
      </c>
      <c r="AF38" s="510"/>
      <c r="AG38" s="510"/>
      <c r="AH38" s="510"/>
      <c r="AI38" s="510"/>
      <c r="AJ38" s="510"/>
      <c r="AK38" s="510"/>
      <c r="AL38" s="510"/>
      <c r="AM38" s="510"/>
      <c r="AN38" s="510"/>
      <c r="AO38" s="510"/>
      <c r="AP38" s="510"/>
      <c r="AQ38" s="510"/>
      <c r="AR38" s="510"/>
      <c r="AS38" s="510"/>
      <c r="AT38" s="510"/>
      <c r="AU38" s="510"/>
      <c r="AV38" s="510"/>
      <c r="AW38" s="510"/>
      <c r="AX38" s="510"/>
      <c r="AY38" s="510"/>
      <c r="AZ38" s="510"/>
      <c r="BA38" s="510"/>
      <c r="BB38" s="510"/>
      <c r="BC38" s="510"/>
      <c r="BD38" s="510"/>
      <c r="BE38" s="510"/>
      <c r="BF38" s="510"/>
      <c r="BG38" s="510"/>
      <c r="BH38" s="285"/>
      <c r="BI38" s="510"/>
      <c r="BJ38" s="510"/>
      <c r="BK38" s="510"/>
      <c r="BL38" s="510"/>
      <c r="BM38" s="285"/>
      <c r="BN38" s="510"/>
      <c r="BO38" s="510"/>
      <c r="BP38" s="510"/>
      <c r="BQ38" s="510"/>
      <c r="BR38" s="510"/>
      <c r="BS38" s="510"/>
      <c r="BT38" s="510"/>
      <c r="BU38" s="285"/>
      <c r="BV38" s="510"/>
      <c r="BW38" s="510"/>
      <c r="BX38" s="510"/>
      <c r="BY38" s="510"/>
      <c r="BZ38" s="510"/>
      <c r="CA38" s="510"/>
      <c r="CB38" s="510"/>
      <c r="CC38" s="244"/>
      <c r="CD38" s="244"/>
      <c r="CE38" s="244"/>
      <c r="CF38" s="244"/>
      <c r="CG38" s="244"/>
      <c r="CH38" s="244"/>
      <c r="CI38" s="244"/>
      <c r="CJ38" s="244"/>
      <c r="CK38" s="244"/>
      <c r="CL38" s="244"/>
      <c r="CM38" s="244"/>
      <c r="CN38" s="244"/>
      <c r="CO38" s="244"/>
      <c r="CP38" s="244"/>
      <c r="CQ38" s="244"/>
      <c r="CR38" s="244"/>
      <c r="CS38" s="244"/>
      <c r="CT38" s="244"/>
      <c r="CU38" s="244"/>
      <c r="CV38" s="244"/>
      <c r="CW38" s="244"/>
      <c r="CX38" s="244"/>
      <c r="CY38" s="244"/>
      <c r="CZ38" s="244"/>
      <c r="DA38" s="244"/>
      <c r="DB38" s="244"/>
      <c r="DC38" s="244"/>
      <c r="DD38" s="244"/>
      <c r="DE38" s="244"/>
      <c r="DF38" s="244"/>
      <c r="DG38" s="244"/>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244"/>
      <c r="EU38" s="244"/>
      <c r="EV38" s="244"/>
      <c r="EW38" s="244"/>
      <c r="EX38" s="244"/>
      <c r="EY38" s="244"/>
      <c r="EZ38" s="244"/>
      <c r="FA38" s="244"/>
      <c r="FB38" s="244"/>
      <c r="FC38" s="244"/>
      <c r="FD38" s="244"/>
      <c r="FE38" s="244"/>
      <c r="FF38" s="244"/>
      <c r="FG38" s="244"/>
      <c r="FH38" s="244"/>
      <c r="FI38" s="244"/>
      <c r="FJ38" s="244"/>
      <c r="FK38" s="244"/>
      <c r="FL38" s="244"/>
      <c r="FM38" s="244"/>
      <c r="FN38" s="244"/>
      <c r="FO38" s="244"/>
      <c r="FP38" s="244"/>
      <c r="FQ38" s="244"/>
      <c r="FR38" s="244"/>
      <c r="FS38" s="244"/>
      <c r="FT38" s="244"/>
      <c r="FU38" s="244"/>
      <c r="FV38" s="244"/>
      <c r="FW38" s="244"/>
      <c r="FX38" s="244"/>
      <c r="FY38" s="244"/>
      <c r="FZ38" s="244"/>
      <c r="GA38" s="244"/>
      <c r="GB38" s="244"/>
      <c r="GC38" s="244"/>
      <c r="GD38" s="244"/>
      <c r="GE38" s="244"/>
      <c r="GF38" s="244"/>
      <c r="GG38" s="244"/>
      <c r="GH38" s="244"/>
      <c r="GI38" s="244"/>
      <c r="GJ38" s="244"/>
      <c r="GK38" s="244"/>
      <c r="GL38" s="244"/>
      <c r="GM38" s="244"/>
      <c r="GN38" s="244"/>
      <c r="GO38" s="244"/>
      <c r="GP38" s="244"/>
      <c r="GQ38" s="244"/>
      <c r="GR38" s="244"/>
      <c r="GS38" s="244"/>
      <c r="GT38" s="244"/>
      <c r="GU38" s="244"/>
      <c r="GV38" s="244"/>
      <c r="GW38" s="244"/>
      <c r="GX38" s="244"/>
      <c r="GY38" s="244"/>
      <c r="GZ38" s="244"/>
      <c r="HA38" s="244"/>
      <c r="HB38" s="244"/>
      <c r="HC38" s="244"/>
      <c r="HD38" s="244"/>
      <c r="HE38" s="244"/>
    </row>
    <row r="39" spans="2:213" ht="61.35" customHeight="1">
      <c r="B39" s="304"/>
      <c r="C39" s="304"/>
      <c r="D39" s="304"/>
      <c r="E39" s="304"/>
      <c r="F39" s="304"/>
      <c r="G39" s="304"/>
      <c r="H39" s="304"/>
      <c r="I39" s="304"/>
      <c r="J39" s="304"/>
      <c r="K39" s="304"/>
      <c r="L39" s="94"/>
      <c r="M39" s="359"/>
      <c r="N39" s="324"/>
      <c r="O39" s="324"/>
      <c r="P39" s="324"/>
      <c r="Q39" s="324"/>
      <c r="R39" s="324"/>
      <c r="S39" s="324"/>
      <c r="T39" s="324"/>
      <c r="U39" s="506"/>
      <c r="V39" s="244"/>
      <c r="W39" s="510"/>
      <c r="X39" s="510"/>
      <c r="Y39" s="510"/>
      <c r="Z39" s="510"/>
      <c r="AA39" s="510"/>
      <c r="AB39" s="510"/>
      <c r="AC39" s="510"/>
      <c r="AD39" s="515" t="s">
        <v>172</v>
      </c>
      <c r="AE39" s="510">
        <v>100</v>
      </c>
      <c r="AF39" s="510"/>
      <c r="AG39" s="510"/>
      <c r="AH39" s="510"/>
      <c r="AI39" s="510"/>
      <c r="AJ39" s="510"/>
      <c r="AK39" s="510"/>
      <c r="AL39" s="510"/>
      <c r="AM39" s="510"/>
      <c r="AN39" s="510"/>
      <c r="AO39" s="510"/>
      <c r="AP39" s="510"/>
      <c r="AQ39" s="510"/>
      <c r="AR39" s="510"/>
      <c r="AS39" s="510"/>
      <c r="AT39" s="510"/>
      <c r="AU39" s="510"/>
      <c r="AV39" s="510"/>
      <c r="AW39" s="510"/>
      <c r="AX39" s="510"/>
      <c r="AY39" s="510"/>
      <c r="AZ39" s="510"/>
      <c r="BA39" s="510"/>
      <c r="BB39" s="510"/>
      <c r="BC39" s="510"/>
      <c r="BD39" s="510"/>
      <c r="BE39" s="510"/>
      <c r="BF39" s="510"/>
      <c r="BH39" s="285"/>
      <c r="BI39" s="510"/>
      <c r="BJ39" s="510"/>
      <c r="BK39" s="510"/>
      <c r="BL39" s="510"/>
      <c r="BM39" s="285"/>
      <c r="BN39" s="510"/>
      <c r="BO39" s="510"/>
      <c r="BP39" s="510"/>
      <c r="BQ39" s="510"/>
      <c r="BR39" s="510"/>
      <c r="BS39" s="510"/>
      <c r="BT39" s="510"/>
      <c r="BU39" s="285"/>
      <c r="BV39" s="510"/>
      <c r="BW39" s="510"/>
      <c r="BX39" s="510"/>
      <c r="BY39" s="510"/>
      <c r="BZ39" s="510"/>
      <c r="CA39" s="510"/>
      <c r="CB39" s="510"/>
      <c r="CC39" s="244"/>
      <c r="CD39" s="244"/>
      <c r="CE39" s="244"/>
      <c r="CF39" s="244"/>
      <c r="CG39" s="244"/>
      <c r="CH39" s="244"/>
      <c r="CI39" s="244"/>
      <c r="CJ39" s="244"/>
      <c r="CK39" s="244"/>
      <c r="CL39" s="244"/>
      <c r="CM39" s="244"/>
      <c r="CN39" s="244"/>
      <c r="CO39" s="244"/>
      <c r="CP39" s="244"/>
      <c r="CQ39" s="244"/>
      <c r="CR39" s="244"/>
      <c r="CS39" s="244"/>
      <c r="CT39" s="244"/>
      <c r="CU39" s="244"/>
      <c r="CV39" s="244"/>
      <c r="CW39" s="244"/>
      <c r="CX39" s="244"/>
      <c r="CY39" s="244"/>
      <c r="CZ39" s="244"/>
      <c r="DA39" s="244"/>
      <c r="DB39" s="244"/>
      <c r="DC39" s="244"/>
      <c r="DD39" s="244"/>
      <c r="DE39" s="244"/>
      <c r="DF39" s="244"/>
      <c r="DG39" s="244"/>
      <c r="DH39" s="106"/>
      <c r="DI39" s="106"/>
      <c r="DJ39" s="106"/>
      <c r="DK39" s="106"/>
      <c r="DL39" s="106"/>
      <c r="DM39" s="106"/>
      <c r="DN39" s="106"/>
      <c r="DO39" s="106"/>
      <c r="DP39" s="106"/>
      <c r="DQ39" s="106"/>
      <c r="DR39" s="106"/>
      <c r="DS39" s="106"/>
      <c r="DT39" s="106"/>
      <c r="DU39" s="106"/>
      <c r="DV39" s="106"/>
      <c r="DW39" s="106"/>
      <c r="DX39" s="106"/>
      <c r="DY39" s="106"/>
      <c r="DZ39" s="106"/>
      <c r="EA39" s="106"/>
      <c r="EB39" s="106"/>
      <c r="EC39" s="106"/>
      <c r="ED39" s="106"/>
      <c r="EE39" s="106"/>
      <c r="EF39" s="106"/>
      <c r="EG39" s="106"/>
      <c r="EH39" s="106"/>
      <c r="EI39" s="106"/>
      <c r="EJ39" s="106"/>
      <c r="EK39" s="106"/>
      <c r="EL39" s="106"/>
      <c r="EM39" s="106"/>
      <c r="EN39" s="106"/>
      <c r="EO39" s="106"/>
      <c r="EP39" s="106"/>
      <c r="EQ39" s="106"/>
      <c r="ER39" s="106"/>
      <c r="ES39" s="106"/>
      <c r="ET39" s="244"/>
      <c r="EU39" s="244"/>
      <c r="EV39" s="244"/>
      <c r="EW39" s="244"/>
      <c r="EX39" s="244"/>
      <c r="EY39" s="244"/>
      <c r="EZ39" s="244"/>
      <c r="FA39" s="244"/>
      <c r="FB39" s="244"/>
      <c r="FC39" s="244"/>
      <c r="FD39" s="244"/>
      <c r="FE39" s="244"/>
      <c r="FF39" s="244"/>
      <c r="FG39" s="244"/>
      <c r="FH39" s="244"/>
      <c r="FI39" s="244"/>
      <c r="FJ39" s="244"/>
      <c r="FK39" s="244"/>
      <c r="FL39" s="244"/>
      <c r="FM39" s="244"/>
      <c r="FN39" s="244"/>
      <c r="FO39" s="244"/>
      <c r="FP39" s="244"/>
      <c r="FQ39" s="244"/>
      <c r="FR39" s="244"/>
      <c r="FS39" s="244"/>
      <c r="FT39" s="244"/>
      <c r="FU39" s="244"/>
      <c r="FV39" s="244"/>
      <c r="FW39" s="244"/>
      <c r="FX39" s="244"/>
      <c r="FY39" s="244"/>
      <c r="FZ39" s="244"/>
      <c r="GA39" s="244"/>
      <c r="GB39" s="244"/>
      <c r="GC39" s="244"/>
      <c r="GD39" s="244"/>
      <c r="GE39" s="244"/>
      <c r="GF39" s="244"/>
      <c r="GG39" s="244"/>
      <c r="GH39" s="244"/>
      <c r="GI39" s="244"/>
      <c r="GJ39" s="244"/>
      <c r="GK39" s="244"/>
      <c r="GL39" s="244"/>
      <c r="GM39" s="244"/>
      <c r="GN39" s="244"/>
      <c r="GO39" s="244"/>
      <c r="GP39" s="244"/>
      <c r="GQ39" s="244"/>
      <c r="GR39" s="244"/>
      <c r="GS39" s="244"/>
      <c r="GT39" s="244"/>
      <c r="GU39" s="244"/>
      <c r="GV39" s="244"/>
      <c r="GW39" s="244"/>
      <c r="GX39" s="244"/>
      <c r="GY39" s="244"/>
      <c r="GZ39" s="244"/>
      <c r="HA39" s="244"/>
      <c r="HB39" s="244"/>
      <c r="HC39" s="244"/>
      <c r="HD39" s="244"/>
      <c r="HE39" s="244"/>
    </row>
    <row r="40" spans="2:213" ht="27" customHeight="1">
      <c r="B40" s="104"/>
      <c r="C40" s="104"/>
      <c r="D40" s="104"/>
      <c r="E40" s="104"/>
      <c r="F40" s="104"/>
      <c r="G40" s="104"/>
      <c r="H40" s="104"/>
      <c r="I40" s="104"/>
      <c r="J40" s="104"/>
      <c r="K40" s="104"/>
      <c r="L40" s="94"/>
      <c r="M40" s="359"/>
      <c r="N40" s="324"/>
      <c r="O40" s="324"/>
      <c r="P40" s="324"/>
      <c r="Q40" s="324"/>
      <c r="R40" s="324"/>
      <c r="S40" s="324"/>
      <c r="T40" s="324"/>
      <c r="U40" s="506"/>
      <c r="V40" s="244"/>
      <c r="W40" s="259"/>
      <c r="X40" s="510"/>
      <c r="Y40" s="510"/>
      <c r="Z40" s="510"/>
      <c r="AA40" s="510"/>
      <c r="AB40" s="510"/>
      <c r="AC40" s="510"/>
      <c r="AD40" s="515" t="s">
        <v>171</v>
      </c>
      <c r="AE40" s="510">
        <v>150</v>
      </c>
      <c r="AF40" s="510"/>
      <c r="AG40" s="510"/>
      <c r="AH40" s="510"/>
      <c r="AI40" s="510"/>
      <c r="AJ40" s="510"/>
      <c r="AK40" s="510"/>
      <c r="AL40" s="510"/>
      <c r="AM40" s="510"/>
      <c r="AN40" s="510"/>
      <c r="AO40" s="510"/>
      <c r="AP40" s="510"/>
      <c r="AQ40" s="510"/>
      <c r="AR40" s="510"/>
      <c r="AS40" s="510"/>
      <c r="AT40" s="510"/>
      <c r="AU40" s="510"/>
      <c r="AV40" s="510"/>
      <c r="AW40" s="510"/>
      <c r="AX40" s="510"/>
      <c r="AY40" s="510"/>
      <c r="AZ40" s="510"/>
      <c r="BA40" s="510"/>
      <c r="BB40" s="510"/>
      <c r="BC40" s="510"/>
      <c r="BD40" s="510"/>
      <c r="BE40" s="510"/>
      <c r="BF40" s="510"/>
      <c r="BG40" s="510"/>
      <c r="BH40" s="510"/>
      <c r="BI40" s="510"/>
      <c r="BJ40" s="510"/>
      <c r="BK40" s="510"/>
      <c r="BL40" s="510"/>
      <c r="BM40" s="510"/>
      <c r="BN40" s="510"/>
      <c r="BO40" s="510"/>
      <c r="BP40" s="510"/>
      <c r="BQ40" s="510"/>
      <c r="BR40" s="510"/>
      <c r="BS40" s="510"/>
      <c r="BT40" s="510"/>
      <c r="BU40" s="285"/>
      <c r="BV40" s="510"/>
      <c r="BW40" s="510"/>
      <c r="BX40" s="510"/>
      <c r="BY40" s="510"/>
      <c r="BZ40" s="510"/>
      <c r="CA40" s="510"/>
      <c r="CB40" s="510"/>
      <c r="CC40" s="244"/>
      <c r="CD40" s="244"/>
      <c r="CE40" s="244"/>
      <c r="CF40" s="244"/>
      <c r="CG40" s="244"/>
      <c r="CH40" s="244"/>
      <c r="CI40" s="244"/>
      <c r="CJ40" s="244"/>
      <c r="CK40" s="244"/>
      <c r="CL40" s="244"/>
      <c r="CM40" s="244"/>
      <c r="CN40" s="244"/>
      <c r="CO40" s="244"/>
      <c r="CP40" s="244"/>
      <c r="CQ40" s="244"/>
      <c r="CR40" s="244"/>
      <c r="CS40" s="244"/>
      <c r="CT40" s="244"/>
      <c r="CU40" s="244"/>
      <c r="CV40" s="244"/>
      <c r="CW40" s="244"/>
      <c r="CX40" s="244"/>
      <c r="CY40" s="244"/>
      <c r="CZ40" s="244"/>
      <c r="DA40" s="244"/>
      <c r="DB40" s="244"/>
      <c r="DC40" s="244"/>
      <c r="DD40" s="244"/>
      <c r="DE40" s="244"/>
      <c r="DF40" s="244"/>
      <c r="DG40" s="244"/>
      <c r="DH40" s="106"/>
      <c r="DI40" s="106"/>
      <c r="DJ40" s="106"/>
      <c r="DK40" s="106"/>
      <c r="DL40" s="106"/>
      <c r="DM40" s="106"/>
      <c r="DN40" s="106"/>
      <c r="DO40" s="106"/>
      <c r="DP40" s="106"/>
      <c r="DQ40" s="106"/>
      <c r="DR40" s="106"/>
      <c r="DS40" s="106"/>
      <c r="DT40" s="106"/>
      <c r="DU40" s="106"/>
      <c r="DV40" s="106"/>
      <c r="DW40" s="106"/>
      <c r="DX40" s="106"/>
      <c r="DY40" s="106"/>
      <c r="DZ40" s="106"/>
      <c r="EA40" s="106"/>
      <c r="EB40" s="106"/>
      <c r="EC40" s="106"/>
      <c r="ED40" s="106"/>
      <c r="EE40" s="106"/>
      <c r="EF40" s="106"/>
      <c r="EG40" s="106"/>
      <c r="EH40" s="106"/>
      <c r="EI40" s="106"/>
      <c r="EJ40" s="106"/>
      <c r="EK40" s="106"/>
      <c r="EL40" s="106"/>
      <c r="EM40" s="106"/>
      <c r="EN40" s="106"/>
      <c r="EO40" s="106"/>
      <c r="EP40" s="106"/>
      <c r="EQ40" s="106"/>
      <c r="ER40" s="106"/>
      <c r="ES40" s="106"/>
      <c r="ET40" s="244"/>
      <c r="EU40" s="244"/>
      <c r="EV40" s="244"/>
      <c r="EW40" s="244"/>
      <c r="EX40" s="244"/>
      <c r="EY40" s="244"/>
      <c r="EZ40" s="244"/>
      <c r="FA40" s="244"/>
      <c r="FB40" s="244"/>
      <c r="FC40" s="244"/>
      <c r="FD40" s="244"/>
      <c r="FE40" s="244"/>
      <c r="FF40" s="244"/>
      <c r="FG40" s="244"/>
      <c r="FH40" s="244"/>
      <c r="FI40" s="244"/>
      <c r="FJ40" s="244"/>
      <c r="FK40" s="244"/>
      <c r="FL40" s="244"/>
      <c r="FM40" s="244"/>
      <c r="FN40" s="244"/>
      <c r="FO40" s="244"/>
      <c r="FP40" s="244"/>
      <c r="FQ40" s="244"/>
      <c r="FR40" s="244"/>
      <c r="FS40" s="244"/>
      <c r="FT40" s="244"/>
      <c r="FU40" s="244"/>
      <c r="FV40" s="244"/>
      <c r="FW40" s="244"/>
      <c r="FX40" s="244"/>
      <c r="FY40" s="244"/>
      <c r="FZ40" s="244"/>
      <c r="GA40" s="244"/>
      <c r="GB40" s="244"/>
      <c r="GC40" s="244"/>
      <c r="GD40" s="244"/>
      <c r="GE40" s="244"/>
      <c r="GF40" s="244"/>
      <c r="GG40" s="244"/>
      <c r="GH40" s="244"/>
      <c r="GI40" s="244"/>
      <c r="GJ40" s="244"/>
      <c r="GK40" s="244"/>
      <c r="GL40" s="244"/>
      <c r="GM40" s="244"/>
      <c r="GN40" s="244"/>
      <c r="GO40" s="244"/>
      <c r="GP40" s="244"/>
      <c r="GQ40" s="244"/>
      <c r="GR40" s="244"/>
      <c r="GS40" s="244"/>
      <c r="GT40" s="244"/>
      <c r="GU40" s="244"/>
      <c r="GV40" s="244"/>
      <c r="GW40" s="244"/>
      <c r="GX40" s="244"/>
      <c r="GY40" s="244"/>
      <c r="GZ40" s="244"/>
      <c r="HA40" s="244"/>
      <c r="HB40" s="244"/>
      <c r="HC40" s="244"/>
      <c r="HD40" s="244"/>
      <c r="HE40" s="244"/>
    </row>
    <row r="41" spans="2:213" ht="14.25" customHeight="1">
      <c r="B41" s="104"/>
      <c r="C41" s="104"/>
      <c r="D41" s="104"/>
      <c r="E41" s="106"/>
      <c r="F41" s="104"/>
      <c r="G41" s="104"/>
      <c r="H41" s="104"/>
      <c r="I41" s="104"/>
      <c r="J41" s="104"/>
      <c r="K41" s="104"/>
      <c r="L41" s="104"/>
      <c r="M41" s="104"/>
      <c r="N41" s="104"/>
      <c r="O41" s="104"/>
      <c r="P41" s="104"/>
      <c r="Q41" s="104"/>
      <c r="R41" s="104"/>
      <c r="S41" s="104"/>
      <c r="T41" s="104"/>
      <c r="U41" s="244"/>
      <c r="V41" s="244"/>
      <c r="W41" s="259"/>
      <c r="X41" s="510"/>
      <c r="Y41" s="510"/>
      <c r="Z41" s="510"/>
      <c r="AA41" s="510"/>
      <c r="AB41" s="510"/>
      <c r="AC41" s="510"/>
      <c r="AD41" s="515" t="s">
        <v>11</v>
      </c>
      <c r="AE41" s="510">
        <v>200</v>
      </c>
      <c r="AF41" s="510"/>
      <c r="AG41" s="510"/>
      <c r="AH41" s="510"/>
      <c r="AI41" s="510"/>
      <c r="AJ41" s="510"/>
      <c r="AK41" s="510"/>
      <c r="AL41" s="510"/>
      <c r="AM41" s="510"/>
      <c r="AN41" s="510"/>
      <c r="AO41" s="510"/>
      <c r="AP41" s="510"/>
      <c r="AQ41" s="510"/>
      <c r="AR41" s="510"/>
      <c r="AS41" s="510"/>
      <c r="AT41" s="510"/>
      <c r="AU41" s="510"/>
      <c r="AV41" s="510"/>
      <c r="AW41" s="510"/>
      <c r="AX41" s="510"/>
      <c r="AY41" s="510"/>
      <c r="AZ41" s="510"/>
      <c r="BA41" s="510"/>
      <c r="BB41" s="510"/>
      <c r="BC41" s="510"/>
      <c r="BD41" s="510"/>
      <c r="BE41" s="510"/>
      <c r="BF41" s="510"/>
      <c r="BG41" s="510"/>
      <c r="BH41" s="510"/>
      <c r="BI41" s="510"/>
      <c r="BJ41" s="510"/>
      <c r="BK41" s="510"/>
      <c r="BL41" s="510"/>
      <c r="BM41" s="510"/>
      <c r="BN41" s="510"/>
      <c r="BO41" s="510"/>
      <c r="BP41" s="510"/>
      <c r="BQ41" s="510"/>
      <c r="BR41" s="510"/>
      <c r="BS41" s="510"/>
      <c r="BT41" s="510"/>
      <c r="BU41" s="285"/>
      <c r="BV41" s="510"/>
      <c r="BW41" s="510"/>
      <c r="BX41" s="510"/>
      <c r="BY41" s="510"/>
      <c r="BZ41" s="510"/>
      <c r="CA41" s="510"/>
      <c r="CB41" s="510"/>
      <c r="CC41" s="244"/>
      <c r="CD41" s="244"/>
      <c r="CE41" s="244"/>
      <c r="CF41" s="244"/>
      <c r="CG41" s="244"/>
      <c r="CH41" s="244"/>
      <c r="CI41" s="244"/>
      <c r="CJ41" s="244"/>
      <c r="CK41" s="244"/>
      <c r="CL41" s="244"/>
      <c r="CM41" s="244"/>
      <c r="CN41" s="244"/>
      <c r="CO41" s="244"/>
      <c r="CP41" s="244"/>
      <c r="CQ41" s="244"/>
      <c r="CR41" s="244"/>
      <c r="CS41" s="244"/>
      <c r="CT41" s="244"/>
      <c r="CU41" s="244"/>
      <c r="CV41" s="244"/>
      <c r="CW41" s="244"/>
      <c r="CX41" s="244"/>
      <c r="CY41" s="244"/>
      <c r="CZ41" s="244"/>
      <c r="DA41" s="244"/>
      <c r="DB41" s="244"/>
      <c r="DC41" s="244"/>
      <c r="DD41" s="244"/>
      <c r="DE41" s="244"/>
      <c r="DF41" s="244"/>
      <c r="DG41" s="244"/>
      <c r="DH41" s="106"/>
      <c r="DI41" s="106"/>
      <c r="DJ41" s="106"/>
      <c r="DK41" s="106"/>
      <c r="DL41" s="106"/>
      <c r="DM41" s="106"/>
      <c r="DN41" s="106"/>
      <c r="DO41" s="106"/>
      <c r="DP41" s="106"/>
      <c r="DQ41" s="106"/>
      <c r="DR41" s="106"/>
      <c r="DS41" s="106"/>
      <c r="DT41" s="106"/>
      <c r="DU41" s="106"/>
      <c r="DV41" s="106"/>
      <c r="DW41" s="106"/>
      <c r="DX41" s="106"/>
      <c r="DY41" s="106"/>
      <c r="DZ41" s="106"/>
      <c r="EA41" s="106"/>
      <c r="EB41" s="106"/>
      <c r="EC41" s="106"/>
      <c r="ED41" s="106"/>
      <c r="EE41" s="106"/>
      <c r="EF41" s="106"/>
      <c r="EG41" s="106"/>
      <c r="EH41" s="106"/>
      <c r="EI41" s="106"/>
      <c r="EJ41" s="106"/>
      <c r="EK41" s="106"/>
      <c r="EL41" s="106"/>
      <c r="EM41" s="106"/>
      <c r="EN41" s="106"/>
      <c r="EO41" s="106"/>
      <c r="EP41" s="106"/>
      <c r="EQ41" s="106"/>
      <c r="ER41" s="106"/>
      <c r="ES41" s="106"/>
      <c r="ET41" s="244"/>
      <c r="EU41" s="244"/>
      <c r="EV41" s="244"/>
      <c r="EW41" s="244"/>
      <c r="EX41" s="244"/>
      <c r="EY41" s="244"/>
      <c r="EZ41" s="244"/>
      <c r="FA41" s="244"/>
      <c r="FB41" s="244"/>
      <c r="FC41" s="244"/>
      <c r="FD41" s="244"/>
      <c r="FE41" s="244"/>
      <c r="FF41" s="244"/>
      <c r="FG41" s="244"/>
      <c r="FH41" s="244"/>
      <c r="FI41" s="244"/>
      <c r="FJ41" s="244"/>
      <c r="FK41" s="244"/>
      <c r="FL41" s="244"/>
      <c r="FM41" s="244"/>
      <c r="FN41" s="244"/>
      <c r="FO41" s="244"/>
      <c r="FP41" s="244"/>
      <c r="FQ41" s="244"/>
      <c r="FR41" s="244"/>
      <c r="FS41" s="244"/>
      <c r="FT41" s="244"/>
      <c r="FU41" s="244"/>
      <c r="FV41" s="244"/>
      <c r="FW41" s="244"/>
      <c r="FX41" s="244"/>
      <c r="FY41" s="244"/>
      <c r="FZ41" s="244"/>
      <c r="GA41" s="244"/>
      <c r="GB41" s="244"/>
      <c r="GC41" s="244"/>
      <c r="GD41" s="244"/>
      <c r="GE41" s="244"/>
      <c r="GF41" s="244"/>
      <c r="GG41" s="244"/>
      <c r="GH41" s="244"/>
      <c r="GI41" s="244"/>
      <c r="GJ41" s="244"/>
      <c r="GK41" s="244"/>
      <c r="GL41" s="244"/>
      <c r="GM41" s="244"/>
      <c r="GN41" s="244"/>
      <c r="GO41" s="244"/>
      <c r="GP41" s="244"/>
      <c r="GQ41" s="244"/>
      <c r="GR41" s="244"/>
      <c r="GS41" s="244"/>
      <c r="GT41" s="244"/>
      <c r="GU41" s="244"/>
      <c r="GV41" s="244"/>
      <c r="GW41" s="244"/>
      <c r="GX41" s="244"/>
      <c r="GY41" s="244"/>
      <c r="GZ41" s="244"/>
      <c r="HA41" s="244"/>
      <c r="HB41" s="244"/>
      <c r="HC41" s="244"/>
      <c r="HD41" s="244"/>
      <c r="HE41" s="244"/>
    </row>
    <row r="42" spans="2:213" ht="14.25" customHeight="1">
      <c r="B42" s="104"/>
      <c r="C42" s="104"/>
      <c r="D42" s="104"/>
      <c r="E42" s="104"/>
      <c r="F42" s="104"/>
      <c r="G42" s="104"/>
      <c r="H42" s="104"/>
      <c r="I42" s="104"/>
      <c r="J42" s="104"/>
      <c r="K42" s="104"/>
      <c r="L42" s="104"/>
      <c r="M42" s="104"/>
      <c r="N42" s="104"/>
      <c r="O42" s="104"/>
      <c r="P42" s="104"/>
      <c r="Q42" s="104"/>
      <c r="R42" s="104"/>
      <c r="S42" s="104"/>
      <c r="T42" s="104"/>
      <c r="U42" s="244"/>
      <c r="V42" s="244"/>
      <c r="W42" s="259"/>
      <c r="X42" s="510"/>
      <c r="Y42" s="510"/>
      <c r="Z42" s="510"/>
      <c r="AA42" s="510"/>
      <c r="AB42" s="510"/>
      <c r="AC42" s="510"/>
      <c r="AD42" s="515" t="s">
        <v>117</v>
      </c>
      <c r="AE42" s="510">
        <v>250</v>
      </c>
      <c r="AF42" s="510"/>
      <c r="AG42" s="510"/>
      <c r="AH42" s="510"/>
      <c r="AI42" s="510"/>
      <c r="AJ42" s="510"/>
      <c r="AK42" s="510"/>
      <c r="AL42" s="510"/>
      <c r="AM42" s="510"/>
      <c r="AN42" s="510"/>
      <c r="AO42" s="510"/>
      <c r="AP42" s="510"/>
      <c r="AQ42" s="510"/>
      <c r="AR42" s="510"/>
      <c r="AS42" s="510"/>
      <c r="AT42" s="510"/>
      <c r="AU42" s="510"/>
      <c r="AV42" s="510"/>
      <c r="AW42" s="510"/>
      <c r="AX42" s="510"/>
      <c r="AY42" s="510"/>
      <c r="AZ42" s="510"/>
      <c r="BA42" s="510"/>
      <c r="BB42" s="510"/>
      <c r="BC42" s="510"/>
      <c r="BD42" s="510"/>
      <c r="BE42" s="510"/>
      <c r="BF42" s="510"/>
      <c r="BG42" s="510"/>
      <c r="BH42" s="510"/>
      <c r="BI42" s="510"/>
      <c r="BJ42" s="510"/>
      <c r="BK42" s="510"/>
      <c r="BL42" s="510"/>
      <c r="BM42" s="510"/>
      <c r="BN42" s="510"/>
      <c r="BO42" s="510"/>
      <c r="BP42" s="510"/>
      <c r="BQ42" s="510"/>
      <c r="BR42" s="510"/>
      <c r="BS42" s="510"/>
      <c r="BT42" s="510"/>
      <c r="BU42" s="285"/>
      <c r="BV42" s="510"/>
      <c r="BW42" s="510"/>
      <c r="BX42" s="510"/>
      <c r="BY42" s="510"/>
      <c r="BZ42" s="510"/>
      <c r="CA42" s="510"/>
      <c r="CB42" s="510"/>
      <c r="CC42" s="244"/>
      <c r="CD42" s="244"/>
      <c r="CE42" s="244"/>
      <c r="CF42" s="244"/>
      <c r="CG42" s="244"/>
      <c r="CH42" s="244"/>
      <c r="CI42" s="244"/>
      <c r="CJ42" s="244"/>
      <c r="CK42" s="244"/>
      <c r="CL42" s="244"/>
      <c r="CM42" s="244"/>
      <c r="CN42" s="244"/>
      <c r="CO42" s="244"/>
      <c r="CP42" s="244"/>
      <c r="CQ42" s="244"/>
      <c r="CR42" s="244"/>
      <c r="CS42" s="244"/>
      <c r="CT42" s="244"/>
      <c r="CU42" s="244"/>
      <c r="CV42" s="244"/>
      <c r="CW42" s="244"/>
      <c r="CX42" s="244"/>
      <c r="CY42" s="244"/>
      <c r="CZ42" s="244"/>
      <c r="DA42" s="244"/>
      <c r="DB42" s="244"/>
      <c r="DC42" s="244"/>
      <c r="DD42" s="244"/>
      <c r="DE42" s="244"/>
      <c r="DF42" s="244"/>
      <c r="DG42" s="244"/>
      <c r="DH42" s="106"/>
      <c r="DI42" s="106"/>
      <c r="DJ42" s="106"/>
      <c r="DK42" s="106"/>
      <c r="DL42" s="106"/>
      <c r="DM42" s="106"/>
      <c r="DN42" s="106"/>
      <c r="DO42" s="106"/>
      <c r="DP42" s="106"/>
      <c r="DQ42" s="106"/>
      <c r="DR42" s="106"/>
      <c r="DS42" s="106"/>
      <c r="DT42" s="106"/>
      <c r="DU42" s="106"/>
      <c r="DV42" s="106"/>
      <c r="DW42" s="106"/>
      <c r="DX42" s="106"/>
      <c r="DY42" s="106"/>
      <c r="DZ42" s="106"/>
      <c r="EA42" s="106"/>
      <c r="EB42" s="106"/>
      <c r="EC42" s="106"/>
      <c r="ED42" s="106"/>
      <c r="EE42" s="106"/>
      <c r="EF42" s="106"/>
      <c r="EG42" s="106"/>
      <c r="EH42" s="106"/>
      <c r="EI42" s="106"/>
      <c r="EJ42" s="106"/>
      <c r="EK42" s="106"/>
      <c r="EL42" s="106"/>
      <c r="EM42" s="106"/>
      <c r="EN42" s="106"/>
      <c r="EO42" s="106"/>
      <c r="EP42" s="106"/>
      <c r="EQ42" s="106"/>
      <c r="ER42" s="106"/>
      <c r="ES42" s="106"/>
      <c r="ET42" s="244"/>
      <c r="EU42" s="244"/>
      <c r="EV42" s="244"/>
      <c r="EW42" s="244"/>
      <c r="EX42" s="244"/>
      <c r="EY42" s="244"/>
      <c r="EZ42" s="244"/>
      <c r="FA42" s="244"/>
      <c r="FB42" s="244"/>
      <c r="FC42" s="244"/>
      <c r="FD42" s="244"/>
      <c r="FE42" s="244"/>
      <c r="FF42" s="244"/>
      <c r="FG42" s="244"/>
      <c r="FH42" s="244"/>
      <c r="FI42" s="244"/>
      <c r="FJ42" s="244"/>
      <c r="FK42" s="244"/>
      <c r="FL42" s="244"/>
      <c r="FM42" s="244"/>
      <c r="FN42" s="244"/>
      <c r="FO42" s="244"/>
      <c r="FP42" s="244"/>
      <c r="FQ42" s="244"/>
      <c r="FR42" s="244"/>
      <c r="FS42" s="244"/>
      <c r="FT42" s="244"/>
      <c r="FU42" s="244"/>
      <c r="FV42" s="244"/>
      <c r="FW42" s="244"/>
      <c r="FX42" s="244"/>
      <c r="FY42" s="244"/>
      <c r="FZ42" s="244"/>
      <c r="GA42" s="244"/>
      <c r="GB42" s="244"/>
      <c r="GC42" s="244"/>
      <c r="GD42" s="244"/>
      <c r="GE42" s="244"/>
      <c r="GF42" s="244"/>
      <c r="GG42" s="244"/>
      <c r="GH42" s="244"/>
      <c r="GI42" s="244"/>
      <c r="GJ42" s="244"/>
      <c r="GK42" s="244"/>
      <c r="GL42" s="244"/>
      <c r="GM42" s="244"/>
      <c r="GN42" s="244"/>
      <c r="GO42" s="244"/>
      <c r="GP42" s="244"/>
      <c r="GQ42" s="244"/>
      <c r="GR42" s="244"/>
      <c r="GS42" s="244"/>
      <c r="GT42" s="244"/>
      <c r="GU42" s="244"/>
      <c r="GV42" s="244"/>
      <c r="GW42" s="244"/>
      <c r="GX42" s="244"/>
      <c r="GY42" s="244"/>
      <c r="GZ42" s="244"/>
      <c r="HA42" s="244"/>
      <c r="HB42" s="244"/>
      <c r="HC42" s="244"/>
      <c r="HD42" s="244"/>
      <c r="HE42" s="244"/>
    </row>
    <row r="43" spans="2:213" ht="15.6" customHeight="1">
      <c r="B43" s="104"/>
      <c r="C43" s="104"/>
      <c r="D43" s="104"/>
      <c r="E43" s="104"/>
      <c r="F43" s="104"/>
      <c r="G43" s="104"/>
      <c r="H43" s="104"/>
      <c r="I43" s="104"/>
      <c r="J43" s="104"/>
      <c r="K43" s="104"/>
      <c r="L43" s="104"/>
      <c r="M43" s="104"/>
      <c r="N43" s="104"/>
      <c r="O43" s="104"/>
      <c r="P43" s="104"/>
      <c r="Q43" s="104"/>
      <c r="R43" s="128"/>
      <c r="S43" s="128"/>
      <c r="T43" s="350"/>
      <c r="U43" s="98"/>
      <c r="V43" s="244"/>
      <c r="W43" s="259"/>
      <c r="X43" s="510"/>
      <c r="Y43" s="510"/>
      <c r="Z43" s="510"/>
      <c r="AA43" s="510"/>
      <c r="AB43" s="510"/>
      <c r="AC43" s="510"/>
      <c r="AD43" s="515" t="s">
        <v>250</v>
      </c>
      <c r="AE43" s="510">
        <v>300</v>
      </c>
      <c r="AF43" s="510"/>
      <c r="AG43" s="510"/>
      <c r="AH43" s="510"/>
      <c r="AI43" s="510"/>
      <c r="AJ43" s="510"/>
      <c r="AK43" s="510"/>
      <c r="AL43" s="510"/>
      <c r="AM43" s="510"/>
      <c r="AN43" s="510"/>
      <c r="AO43" s="510"/>
      <c r="AP43" s="510"/>
      <c r="AQ43" s="510"/>
      <c r="AR43" s="510"/>
      <c r="AS43" s="510"/>
      <c r="AT43" s="510"/>
      <c r="AU43" s="510"/>
      <c r="AV43" s="510"/>
      <c r="AW43" s="510"/>
      <c r="AX43" s="510"/>
      <c r="AY43" s="510"/>
      <c r="AZ43" s="510"/>
      <c r="BA43" s="510"/>
      <c r="BB43" s="510"/>
      <c r="BC43" s="510"/>
      <c r="BD43" s="510"/>
      <c r="BE43" s="510"/>
      <c r="BF43" s="510"/>
      <c r="BG43" s="510"/>
      <c r="BH43" s="510"/>
      <c r="BI43" s="510"/>
      <c r="BJ43" s="510"/>
      <c r="BK43" s="510"/>
      <c r="BL43" s="510"/>
      <c r="BM43" s="510"/>
      <c r="BN43" s="510"/>
      <c r="BO43" s="510"/>
      <c r="BP43" s="510"/>
      <c r="BQ43" s="510"/>
      <c r="BR43" s="510"/>
      <c r="BS43" s="510"/>
      <c r="BT43" s="510"/>
      <c r="BU43" s="285"/>
      <c r="BV43" s="510"/>
      <c r="BW43" s="510"/>
      <c r="BX43" s="510"/>
      <c r="BY43" s="510"/>
      <c r="BZ43" s="510"/>
      <c r="CA43" s="510"/>
      <c r="CB43" s="510"/>
      <c r="CC43" s="244"/>
      <c r="CD43" s="244"/>
      <c r="CE43" s="244"/>
      <c r="CF43" s="244"/>
      <c r="CG43" s="244"/>
      <c r="CH43" s="244"/>
      <c r="CI43" s="244"/>
      <c r="CJ43" s="244"/>
      <c r="CK43" s="244"/>
      <c r="CL43" s="244"/>
      <c r="CM43" s="244"/>
      <c r="CN43" s="244"/>
      <c r="CO43" s="244"/>
      <c r="CP43" s="244"/>
      <c r="CQ43" s="244"/>
      <c r="CR43" s="244"/>
      <c r="CS43" s="244"/>
      <c r="CT43" s="244"/>
      <c r="CU43" s="244"/>
      <c r="CV43" s="244"/>
      <c r="CW43" s="244"/>
      <c r="CX43" s="244"/>
      <c r="CY43" s="244"/>
      <c r="CZ43" s="244"/>
      <c r="DA43" s="244"/>
      <c r="DB43" s="244"/>
      <c r="DC43" s="244"/>
      <c r="DD43" s="244"/>
      <c r="DE43" s="244"/>
      <c r="DF43" s="244"/>
      <c r="DG43" s="244"/>
      <c r="DH43" s="106"/>
      <c r="DI43" s="106"/>
      <c r="DJ43" s="106"/>
      <c r="DK43" s="106"/>
      <c r="DL43" s="106"/>
      <c r="DM43" s="106"/>
      <c r="DN43" s="106"/>
      <c r="DO43" s="106"/>
      <c r="DP43" s="106"/>
      <c r="DQ43" s="106"/>
      <c r="DR43" s="106"/>
      <c r="DS43" s="106"/>
      <c r="DT43" s="106"/>
      <c r="DU43" s="106"/>
      <c r="DV43" s="106"/>
      <c r="DW43" s="106"/>
      <c r="DX43" s="106"/>
      <c r="DY43" s="106"/>
      <c r="DZ43" s="106"/>
      <c r="EA43" s="106"/>
      <c r="EB43" s="106"/>
      <c r="EC43" s="106"/>
      <c r="ED43" s="106"/>
      <c r="EE43" s="106"/>
      <c r="EF43" s="106"/>
      <c r="EG43" s="106"/>
      <c r="EH43" s="106"/>
      <c r="EI43" s="106"/>
      <c r="EJ43" s="106"/>
      <c r="EK43" s="106"/>
      <c r="EL43" s="106"/>
      <c r="EM43" s="106"/>
      <c r="EN43" s="106"/>
      <c r="EO43" s="106"/>
      <c r="EP43" s="106"/>
      <c r="EQ43" s="106"/>
      <c r="ER43" s="106"/>
      <c r="ES43" s="106"/>
      <c r="ET43" s="244"/>
      <c r="EU43" s="244"/>
      <c r="EV43" s="244"/>
      <c r="EW43" s="244"/>
      <c r="EX43" s="244"/>
      <c r="EY43" s="244"/>
      <c r="EZ43" s="244"/>
      <c r="FA43" s="244"/>
      <c r="FB43" s="244"/>
      <c r="FC43" s="244"/>
      <c r="FD43" s="244"/>
      <c r="FE43" s="244"/>
      <c r="FF43" s="244"/>
      <c r="FG43" s="244"/>
      <c r="FH43" s="244"/>
      <c r="FI43" s="244"/>
      <c r="FJ43" s="244"/>
      <c r="FK43" s="244"/>
      <c r="FL43" s="244"/>
      <c r="FM43" s="244"/>
      <c r="FN43" s="244"/>
      <c r="FO43" s="244"/>
      <c r="FP43" s="244"/>
      <c r="FQ43" s="244"/>
      <c r="FR43" s="244"/>
      <c r="FS43" s="244"/>
      <c r="FT43" s="244"/>
      <c r="FU43" s="244"/>
      <c r="FV43" s="244"/>
      <c r="FW43" s="244"/>
      <c r="FX43" s="244"/>
      <c r="FY43" s="244"/>
      <c r="FZ43" s="244"/>
      <c r="GA43" s="244"/>
      <c r="GB43" s="244"/>
      <c r="GC43" s="244"/>
      <c r="GD43" s="244"/>
      <c r="GE43" s="244"/>
      <c r="GF43" s="244"/>
      <c r="GG43" s="244"/>
      <c r="GH43" s="244"/>
      <c r="GI43" s="244"/>
      <c r="GJ43" s="244"/>
      <c r="GK43" s="244"/>
      <c r="GL43" s="244"/>
      <c r="GM43" s="244"/>
      <c r="GN43" s="244"/>
      <c r="GO43" s="244"/>
      <c r="GP43" s="244"/>
      <c r="GQ43" s="244"/>
      <c r="GR43" s="244"/>
      <c r="GS43" s="244"/>
      <c r="GT43" s="244"/>
      <c r="GU43" s="244"/>
      <c r="GV43" s="244"/>
      <c r="GW43" s="244"/>
      <c r="GX43" s="244"/>
      <c r="GY43" s="244"/>
      <c r="GZ43" s="244"/>
      <c r="HA43" s="244"/>
      <c r="HB43" s="244"/>
      <c r="HC43" s="244"/>
      <c r="HD43" s="244"/>
      <c r="HE43" s="244"/>
    </row>
    <row r="44" spans="2:213" ht="25.5" customHeight="1">
      <c r="B44" s="104"/>
      <c r="C44" s="104"/>
      <c r="D44" s="104"/>
      <c r="E44" s="104"/>
      <c r="F44" s="104"/>
      <c r="G44" s="104"/>
      <c r="H44" s="104"/>
      <c r="I44" s="104"/>
      <c r="J44" s="104"/>
      <c r="K44" s="104"/>
      <c r="L44" s="104"/>
      <c r="M44" s="104"/>
      <c r="N44" s="104"/>
      <c r="O44" s="104"/>
      <c r="P44" s="104"/>
      <c r="Q44" s="104"/>
      <c r="R44" s="128"/>
      <c r="S44" s="360"/>
      <c r="T44" s="361" t="s">
        <v>248</v>
      </c>
      <c r="U44" s="98"/>
      <c r="V44" s="244"/>
      <c r="W44" s="259"/>
      <c r="X44" s="510"/>
      <c r="Y44" s="510"/>
      <c r="Z44" s="510"/>
      <c r="AA44" s="510"/>
      <c r="AB44" s="510"/>
      <c r="AC44" s="510"/>
      <c r="AD44" s="515" t="s">
        <v>251</v>
      </c>
      <c r="AE44" s="510">
        <v>350</v>
      </c>
      <c r="AF44" s="510"/>
      <c r="AG44" s="510"/>
      <c r="AH44" s="510"/>
      <c r="AI44" s="510"/>
      <c r="AJ44" s="510"/>
      <c r="AK44" s="510"/>
      <c r="AL44" s="510"/>
      <c r="AM44" s="510"/>
      <c r="AN44" s="510"/>
      <c r="AO44" s="510"/>
      <c r="AP44" s="510"/>
      <c r="AQ44" s="510"/>
      <c r="AR44" s="510"/>
      <c r="AS44" s="510"/>
      <c r="AT44" s="510"/>
      <c r="AU44" s="510"/>
      <c r="AV44" s="510"/>
      <c r="AW44" s="510"/>
      <c r="AX44" s="510"/>
      <c r="AY44" s="510"/>
      <c r="AZ44" s="510"/>
      <c r="BA44" s="510"/>
      <c r="BB44" s="510"/>
      <c r="BC44" s="510"/>
      <c r="BD44" s="510"/>
      <c r="BE44" s="510"/>
      <c r="BF44" s="510"/>
      <c r="BG44" s="510"/>
      <c r="BH44" s="510"/>
      <c r="BI44" s="510"/>
      <c r="BJ44" s="510"/>
      <c r="BK44" s="510"/>
      <c r="BL44" s="510"/>
      <c r="BM44" s="510"/>
      <c r="BN44" s="510"/>
      <c r="BO44" s="510"/>
      <c r="BP44" s="510"/>
      <c r="BQ44" s="510"/>
      <c r="BR44" s="510"/>
      <c r="BS44" s="510"/>
      <c r="BT44" s="510"/>
      <c r="BU44" s="285"/>
      <c r="BV44" s="510"/>
      <c r="BW44" s="510"/>
      <c r="BX44" s="510"/>
      <c r="BY44" s="510"/>
      <c r="BZ44" s="510"/>
      <c r="CA44" s="510"/>
      <c r="CB44" s="510"/>
      <c r="CC44" s="244"/>
      <c r="CD44" s="244"/>
      <c r="CE44" s="244"/>
      <c r="CF44" s="244"/>
      <c r="CG44" s="244"/>
      <c r="CH44" s="244"/>
      <c r="CI44" s="244"/>
      <c r="CJ44" s="244"/>
      <c r="CK44" s="244"/>
      <c r="CL44" s="244"/>
      <c r="CM44" s="244"/>
      <c r="CN44" s="244"/>
      <c r="CO44" s="244"/>
      <c r="CP44" s="244"/>
      <c r="CQ44" s="244"/>
      <c r="CR44" s="244"/>
      <c r="CS44" s="244"/>
      <c r="CT44" s="244"/>
      <c r="CU44" s="244"/>
      <c r="CV44" s="244"/>
      <c r="CW44" s="244"/>
      <c r="CX44" s="244"/>
      <c r="CY44" s="244"/>
      <c r="CZ44" s="244"/>
      <c r="DA44" s="244"/>
      <c r="DB44" s="244"/>
      <c r="DC44" s="244"/>
      <c r="DD44" s="244"/>
      <c r="DE44" s="244"/>
      <c r="DF44" s="244"/>
      <c r="DG44" s="244"/>
      <c r="DH44" s="106"/>
      <c r="DI44" s="106"/>
      <c r="DJ44" s="106"/>
      <c r="DK44" s="106"/>
      <c r="DL44" s="106"/>
      <c r="DM44" s="106"/>
      <c r="DN44" s="106"/>
      <c r="DO44" s="106"/>
      <c r="DP44" s="106"/>
      <c r="DQ44" s="106"/>
      <c r="DR44" s="106"/>
      <c r="DS44" s="106"/>
      <c r="DT44" s="106"/>
      <c r="DU44" s="106"/>
      <c r="DV44" s="106"/>
      <c r="DW44" s="106"/>
      <c r="DX44" s="106"/>
      <c r="DY44" s="106"/>
      <c r="DZ44" s="106"/>
      <c r="EA44" s="106"/>
      <c r="EB44" s="106"/>
      <c r="EC44" s="106"/>
      <c r="ED44" s="106"/>
      <c r="EE44" s="106"/>
      <c r="EF44" s="106"/>
      <c r="EG44" s="106"/>
      <c r="EH44" s="106"/>
      <c r="EI44" s="106"/>
      <c r="EJ44" s="106"/>
      <c r="EK44" s="106"/>
      <c r="EL44" s="106"/>
      <c r="EM44" s="106"/>
      <c r="EN44" s="106"/>
      <c r="EO44" s="106"/>
      <c r="EP44" s="106"/>
      <c r="EQ44" s="106"/>
      <c r="ER44" s="106"/>
      <c r="ES44" s="106"/>
      <c r="ET44" s="244"/>
      <c r="EU44" s="244"/>
      <c r="EV44" s="244"/>
      <c r="EW44" s="244"/>
      <c r="EX44" s="244"/>
      <c r="EY44" s="244"/>
      <c r="EZ44" s="244"/>
      <c r="FA44" s="244"/>
      <c r="FB44" s="244"/>
      <c r="FC44" s="244"/>
      <c r="FD44" s="244"/>
      <c r="FE44" s="244"/>
      <c r="FF44" s="244"/>
      <c r="FG44" s="244"/>
      <c r="FH44" s="244"/>
      <c r="FI44" s="244"/>
      <c r="FJ44" s="244"/>
      <c r="FK44" s="244"/>
      <c r="FL44" s="244"/>
      <c r="FM44" s="244"/>
      <c r="FN44" s="244"/>
      <c r="FO44" s="244"/>
      <c r="FP44" s="244"/>
      <c r="FQ44" s="244"/>
      <c r="FR44" s="244"/>
      <c r="FS44" s="244"/>
      <c r="FT44" s="244"/>
      <c r="FU44" s="244"/>
      <c r="FV44" s="244"/>
      <c r="FW44" s="244"/>
      <c r="FX44" s="244"/>
      <c r="FY44" s="244"/>
      <c r="FZ44" s="244"/>
      <c r="GA44" s="244"/>
      <c r="GB44" s="244"/>
      <c r="GC44" s="244"/>
      <c r="GD44" s="244"/>
      <c r="GE44" s="244"/>
      <c r="GF44" s="244"/>
      <c r="GG44" s="244"/>
      <c r="GH44" s="244"/>
      <c r="GI44" s="244"/>
      <c r="GJ44" s="244"/>
      <c r="GK44" s="244"/>
      <c r="GL44" s="244"/>
      <c r="GM44" s="244"/>
      <c r="GN44" s="244"/>
      <c r="GO44" s="244"/>
      <c r="GP44" s="244"/>
      <c r="GQ44" s="244"/>
      <c r="GR44" s="244"/>
      <c r="GS44" s="244"/>
      <c r="GT44" s="244"/>
      <c r="GU44" s="244"/>
      <c r="GV44" s="244"/>
      <c r="GW44" s="244"/>
      <c r="GX44" s="244"/>
      <c r="GY44" s="244"/>
      <c r="GZ44" s="244"/>
      <c r="HA44" s="244"/>
      <c r="HB44" s="244"/>
      <c r="HC44" s="244"/>
      <c r="HD44" s="244"/>
      <c r="HE44" s="244"/>
    </row>
    <row r="45" spans="2:213" ht="9.6" customHeight="1">
      <c r="B45" s="104"/>
      <c r="C45" s="104"/>
      <c r="D45" s="104"/>
      <c r="E45" s="104"/>
      <c r="F45" s="104"/>
      <c r="G45" s="104"/>
      <c r="H45" s="104"/>
      <c r="I45" s="104"/>
      <c r="J45" s="104"/>
      <c r="K45" s="104"/>
      <c r="L45" s="104"/>
      <c r="M45" s="104"/>
      <c r="N45" s="104"/>
      <c r="O45" s="104"/>
      <c r="P45" s="104"/>
      <c r="Q45" s="104"/>
      <c r="R45" s="128"/>
      <c r="S45" s="103"/>
      <c r="T45" s="362"/>
      <c r="U45" s="98"/>
      <c r="V45" s="244"/>
      <c r="W45" s="128"/>
      <c r="X45" s="244"/>
      <c r="Y45" s="244"/>
      <c r="Z45" s="244"/>
      <c r="AA45" s="244"/>
      <c r="AB45" s="244"/>
      <c r="AC45" s="244"/>
      <c r="AD45" s="507" t="s">
        <v>252</v>
      </c>
      <c r="AE45" s="244">
        <v>400</v>
      </c>
      <c r="AF45" s="244"/>
      <c r="AG45" s="244"/>
      <c r="AH45" s="244"/>
      <c r="AI45" s="244"/>
      <c r="AJ45" s="244"/>
      <c r="AK45" s="244"/>
      <c r="AL45" s="244"/>
      <c r="AM45" s="244"/>
      <c r="AN45" s="244"/>
      <c r="AO45" s="244"/>
      <c r="AP45" s="244"/>
      <c r="AQ45" s="244"/>
      <c r="AR45" s="244"/>
      <c r="AS45" s="244"/>
      <c r="AT45" s="244"/>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5"/>
      <c r="BV45" s="244"/>
      <c r="BW45" s="244"/>
      <c r="BX45" s="244"/>
      <c r="BY45" s="244"/>
      <c r="BZ45" s="244"/>
      <c r="CA45" s="244"/>
      <c r="CB45" s="244"/>
      <c r="CC45" s="244"/>
      <c r="CD45" s="244"/>
      <c r="CE45" s="244"/>
      <c r="CF45" s="244"/>
      <c r="CG45" s="244"/>
      <c r="CH45" s="244"/>
      <c r="CI45" s="244"/>
      <c r="CJ45" s="244"/>
      <c r="CK45" s="244"/>
      <c r="CL45" s="244"/>
      <c r="CM45" s="244"/>
      <c r="CN45" s="244"/>
      <c r="CO45" s="244"/>
      <c r="CP45" s="244"/>
      <c r="CQ45" s="244"/>
      <c r="CR45" s="244"/>
      <c r="CS45" s="244"/>
      <c r="CT45" s="244"/>
      <c r="CU45" s="244"/>
      <c r="CV45" s="244"/>
      <c r="CW45" s="244"/>
      <c r="CX45" s="244"/>
      <c r="CY45" s="244"/>
      <c r="CZ45" s="244"/>
      <c r="DA45" s="244"/>
      <c r="DB45" s="244"/>
      <c r="DC45" s="244"/>
      <c r="DD45" s="244"/>
      <c r="DE45" s="244"/>
      <c r="DF45" s="244"/>
      <c r="DG45" s="244"/>
      <c r="DH45" s="106"/>
      <c r="DI45" s="106"/>
      <c r="DJ45" s="106"/>
      <c r="DK45" s="106"/>
      <c r="DL45" s="106"/>
      <c r="DM45" s="106"/>
      <c r="DN45" s="106"/>
      <c r="DO45" s="106"/>
      <c r="DP45" s="106"/>
      <c r="DQ45" s="106"/>
      <c r="DR45" s="106"/>
      <c r="DS45" s="106"/>
      <c r="DT45" s="106"/>
      <c r="DU45" s="106"/>
      <c r="DV45" s="106"/>
      <c r="DW45" s="106"/>
      <c r="DX45" s="106"/>
      <c r="DY45" s="106"/>
      <c r="DZ45" s="106"/>
      <c r="EA45" s="106"/>
      <c r="EB45" s="106"/>
      <c r="EC45" s="106"/>
      <c r="ED45" s="106"/>
      <c r="EE45" s="106"/>
      <c r="EF45" s="106"/>
      <c r="EG45" s="106"/>
      <c r="EH45" s="106"/>
      <c r="EI45" s="106"/>
      <c r="EJ45" s="106"/>
      <c r="EK45" s="106"/>
      <c r="EL45" s="106"/>
      <c r="EM45" s="106"/>
      <c r="EN45" s="106"/>
      <c r="EO45" s="106"/>
      <c r="EP45" s="106"/>
      <c r="EQ45" s="106"/>
      <c r="ER45" s="106"/>
      <c r="ES45" s="106"/>
      <c r="ET45" s="244"/>
      <c r="EU45" s="244"/>
      <c r="EV45" s="244"/>
      <c r="EW45" s="244"/>
      <c r="EX45" s="244"/>
      <c r="EY45" s="244"/>
      <c r="EZ45" s="244"/>
      <c r="FA45" s="244"/>
      <c r="FB45" s="244"/>
      <c r="FC45" s="244"/>
      <c r="FD45" s="244"/>
      <c r="FE45" s="244"/>
      <c r="FF45" s="244"/>
      <c r="FG45" s="244"/>
      <c r="FH45" s="244"/>
      <c r="FI45" s="244"/>
      <c r="FJ45" s="244"/>
      <c r="FK45" s="244"/>
      <c r="FL45" s="244"/>
      <c r="FM45" s="244"/>
      <c r="FN45" s="244"/>
      <c r="FO45" s="244"/>
      <c r="FP45" s="244"/>
      <c r="FQ45" s="244"/>
      <c r="FR45" s="244"/>
      <c r="FS45" s="244"/>
      <c r="FT45" s="244"/>
      <c r="FU45" s="244"/>
      <c r="FV45" s="244"/>
      <c r="FW45" s="244"/>
      <c r="FX45" s="244"/>
      <c r="FY45" s="244"/>
      <c r="FZ45" s="244"/>
      <c r="GA45" s="244"/>
      <c r="GB45" s="244"/>
      <c r="GC45" s="244"/>
      <c r="GD45" s="244"/>
      <c r="GE45" s="244"/>
      <c r="GF45" s="244"/>
      <c r="GG45" s="244"/>
      <c r="GH45" s="244"/>
      <c r="GI45" s="244"/>
      <c r="GJ45" s="244"/>
      <c r="GK45" s="244"/>
      <c r="GL45" s="244"/>
      <c r="GM45" s="244"/>
      <c r="GN45" s="244"/>
      <c r="GO45" s="244"/>
      <c r="GP45" s="244"/>
      <c r="GQ45" s="244"/>
      <c r="GR45" s="244"/>
      <c r="GS45" s="244"/>
      <c r="GT45" s="244"/>
      <c r="GU45" s="244"/>
      <c r="GV45" s="244"/>
      <c r="GW45" s="244"/>
      <c r="GX45" s="244"/>
      <c r="GY45" s="244"/>
      <c r="GZ45" s="244"/>
      <c r="HA45" s="244"/>
      <c r="HB45" s="244"/>
      <c r="HC45" s="244"/>
      <c r="HD45" s="244"/>
      <c r="HE45" s="244"/>
    </row>
    <row r="46" spans="2:213" ht="27" customHeight="1">
      <c r="B46" s="104"/>
      <c r="C46" s="104"/>
      <c r="D46" s="104"/>
      <c r="E46" s="104"/>
      <c r="F46" s="104"/>
      <c r="G46" s="104"/>
      <c r="H46" s="104"/>
      <c r="I46" s="104"/>
      <c r="J46" s="104"/>
      <c r="K46" s="104"/>
      <c r="L46" s="104"/>
      <c r="M46" s="104"/>
      <c r="N46" s="104"/>
      <c r="O46" s="104"/>
      <c r="P46" s="104"/>
      <c r="Q46" s="104"/>
      <c r="R46" s="128"/>
      <c r="S46" s="360"/>
      <c r="T46" s="361" t="s">
        <v>249</v>
      </c>
      <c r="U46" s="98"/>
      <c r="V46" s="244"/>
      <c r="W46" s="128"/>
      <c r="X46" s="244"/>
      <c r="Y46" s="244"/>
      <c r="Z46" s="244"/>
      <c r="AA46" s="244"/>
      <c r="AB46" s="244"/>
      <c r="AC46" s="244"/>
      <c r="AD46" s="244"/>
      <c r="AE46" s="244"/>
      <c r="AF46" s="244"/>
      <c r="AG46" s="244"/>
      <c r="AH46" s="244"/>
      <c r="AI46" s="244"/>
      <c r="AJ46" s="244"/>
      <c r="AK46" s="244"/>
      <c r="AL46" s="244"/>
      <c r="AM46" s="244"/>
      <c r="AN46" s="244"/>
      <c r="AO46" s="244"/>
      <c r="AP46" s="244"/>
      <c r="AQ46" s="244"/>
      <c r="AR46" s="244"/>
      <c r="AS46" s="244"/>
      <c r="AT46" s="244"/>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5"/>
      <c r="BV46" s="244"/>
      <c r="BW46" s="244"/>
      <c r="BX46" s="244"/>
      <c r="BY46" s="244"/>
      <c r="BZ46" s="244"/>
      <c r="CA46" s="244"/>
      <c r="CB46" s="244"/>
      <c r="CC46" s="244"/>
      <c r="CD46" s="244"/>
      <c r="CE46" s="244"/>
      <c r="CF46" s="244"/>
      <c r="CG46" s="244"/>
      <c r="CH46" s="244"/>
      <c r="CI46" s="244"/>
      <c r="CJ46" s="244"/>
      <c r="CK46" s="244"/>
      <c r="CL46" s="244"/>
      <c r="CM46" s="244"/>
      <c r="CN46" s="244"/>
      <c r="CO46" s="244"/>
      <c r="CP46" s="244"/>
      <c r="CQ46" s="244"/>
      <c r="CR46" s="244"/>
      <c r="CS46" s="244"/>
      <c r="CT46" s="244"/>
      <c r="CU46" s="244"/>
      <c r="CV46" s="244"/>
      <c r="CW46" s="244"/>
      <c r="CX46" s="244"/>
      <c r="CY46" s="244"/>
      <c r="CZ46" s="244"/>
      <c r="DA46" s="244"/>
      <c r="DB46" s="244"/>
      <c r="DC46" s="244"/>
      <c r="DD46" s="244"/>
      <c r="DE46" s="244"/>
      <c r="DF46" s="244"/>
      <c r="DG46" s="244"/>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244"/>
      <c r="EU46" s="244"/>
      <c r="EV46" s="244"/>
      <c r="EW46" s="244"/>
      <c r="EX46" s="244"/>
      <c r="EY46" s="244"/>
      <c r="EZ46" s="244"/>
      <c r="FA46" s="244"/>
      <c r="FB46" s="244"/>
      <c r="FC46" s="244"/>
      <c r="FD46" s="244"/>
      <c r="FE46" s="244"/>
      <c r="FF46" s="244"/>
      <c r="FG46" s="244"/>
      <c r="FH46" s="244"/>
      <c r="FI46" s="244"/>
      <c r="FJ46" s="244"/>
      <c r="FK46" s="244"/>
      <c r="FL46" s="244"/>
      <c r="FM46" s="244"/>
      <c r="FN46" s="244"/>
      <c r="FO46" s="244"/>
      <c r="FP46" s="244"/>
      <c r="FQ46" s="244"/>
      <c r="FR46" s="244"/>
      <c r="FS46" s="244"/>
      <c r="FT46" s="244"/>
      <c r="FU46" s="244"/>
      <c r="FV46" s="244"/>
      <c r="FW46" s="244"/>
      <c r="FX46" s="244"/>
      <c r="FY46" s="244"/>
      <c r="FZ46" s="244"/>
      <c r="GA46" s="244"/>
      <c r="GB46" s="244"/>
      <c r="GC46" s="244"/>
      <c r="GD46" s="244"/>
      <c r="GE46" s="244"/>
      <c r="GF46" s="244"/>
      <c r="GG46" s="244"/>
      <c r="GH46" s="244"/>
      <c r="GI46" s="244"/>
      <c r="GJ46" s="244"/>
      <c r="GK46" s="244"/>
      <c r="GL46" s="244"/>
      <c r="GM46" s="244"/>
      <c r="GN46" s="244"/>
      <c r="GO46" s="244"/>
      <c r="GP46" s="244"/>
      <c r="GQ46" s="244"/>
      <c r="GR46" s="244"/>
      <c r="GS46" s="244"/>
      <c r="GT46" s="244"/>
      <c r="GU46" s="244"/>
      <c r="GV46" s="244"/>
      <c r="GW46" s="244"/>
      <c r="GX46" s="244"/>
      <c r="GY46" s="244"/>
      <c r="GZ46" s="244"/>
      <c r="HA46" s="244"/>
      <c r="HB46" s="244"/>
      <c r="HC46" s="244"/>
      <c r="HD46" s="244"/>
      <c r="HE46" s="244"/>
    </row>
    <row r="47" spans="2:213" ht="8.1" customHeight="1">
      <c r="B47" s="104"/>
      <c r="C47" s="104"/>
      <c r="D47" s="104"/>
      <c r="E47" s="104"/>
      <c r="F47" s="104"/>
      <c r="G47" s="104"/>
      <c r="H47" s="104"/>
      <c r="I47" s="104"/>
      <c r="J47" s="104"/>
      <c r="K47" s="104"/>
      <c r="L47" s="104"/>
      <c r="M47" s="104"/>
      <c r="N47" s="104"/>
      <c r="O47" s="104"/>
      <c r="P47" s="104"/>
      <c r="Q47" s="104"/>
      <c r="R47" s="128"/>
      <c r="S47" s="103"/>
      <c r="T47" s="363"/>
      <c r="U47" s="98"/>
      <c r="V47" s="244"/>
      <c r="W47" s="128"/>
      <c r="X47" s="244"/>
      <c r="Y47" s="244"/>
      <c r="Z47" s="244"/>
      <c r="AA47" s="244"/>
      <c r="AB47" s="244"/>
      <c r="AC47" s="244"/>
      <c r="AD47" s="244"/>
      <c r="AE47" s="244"/>
      <c r="AF47" s="244"/>
      <c r="AG47" s="244"/>
      <c r="AH47" s="244"/>
      <c r="AI47" s="244"/>
      <c r="AJ47" s="244"/>
      <c r="AK47" s="244"/>
      <c r="AL47" s="244"/>
      <c r="AM47" s="244"/>
      <c r="AN47" s="244"/>
      <c r="AO47" s="244"/>
      <c r="AP47" s="244"/>
      <c r="AQ47" s="244"/>
      <c r="AR47" s="244"/>
      <c r="AS47" s="244"/>
      <c r="AT47" s="244"/>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5"/>
      <c r="BV47" s="244"/>
      <c r="BW47" s="244"/>
      <c r="BX47" s="244"/>
      <c r="BY47" s="244"/>
      <c r="BZ47" s="244"/>
      <c r="CA47" s="244"/>
      <c r="CB47" s="244"/>
      <c r="CC47" s="244"/>
      <c r="CD47" s="244"/>
      <c r="CE47" s="244"/>
      <c r="CF47" s="244"/>
      <c r="CG47" s="244"/>
      <c r="CH47" s="244"/>
      <c r="CI47" s="244"/>
      <c r="CJ47" s="244"/>
      <c r="CK47" s="244"/>
      <c r="CL47" s="244"/>
      <c r="CM47" s="244"/>
      <c r="CN47" s="244"/>
      <c r="CO47" s="244"/>
      <c r="CP47" s="244"/>
      <c r="CQ47" s="244"/>
      <c r="CR47" s="244"/>
      <c r="CS47" s="244"/>
      <c r="CT47" s="244"/>
      <c r="CU47" s="244"/>
      <c r="CV47" s="244"/>
      <c r="CW47" s="244"/>
      <c r="CX47" s="244"/>
      <c r="CY47" s="244"/>
      <c r="CZ47" s="244"/>
      <c r="DA47" s="244"/>
      <c r="DB47" s="244"/>
      <c r="DC47" s="244"/>
      <c r="DD47" s="244"/>
      <c r="DE47" s="244"/>
      <c r="DF47" s="244"/>
      <c r="DG47" s="244"/>
      <c r="DH47" s="106"/>
      <c r="DI47" s="106"/>
      <c r="DJ47" s="106"/>
      <c r="DK47" s="106"/>
      <c r="DL47" s="106"/>
      <c r="DM47" s="106"/>
      <c r="DN47" s="106"/>
      <c r="DO47" s="106"/>
      <c r="DP47" s="106"/>
      <c r="DQ47" s="106"/>
      <c r="DR47" s="106"/>
      <c r="DS47" s="106"/>
      <c r="DT47" s="106"/>
      <c r="DU47" s="106"/>
      <c r="DV47" s="106"/>
      <c r="DW47" s="106"/>
      <c r="DX47" s="106"/>
      <c r="DY47" s="106"/>
      <c r="DZ47" s="106"/>
      <c r="EA47" s="106"/>
      <c r="EB47" s="106"/>
      <c r="EC47" s="106"/>
      <c r="ED47" s="106"/>
      <c r="EE47" s="106"/>
      <c r="EF47" s="106"/>
      <c r="EG47" s="106"/>
      <c r="EH47" s="106"/>
      <c r="EI47" s="106"/>
      <c r="EJ47" s="106"/>
      <c r="EK47" s="106"/>
      <c r="EL47" s="106"/>
      <c r="EM47" s="106"/>
      <c r="EN47" s="106"/>
      <c r="EO47" s="106"/>
      <c r="EP47" s="106"/>
      <c r="EQ47" s="106"/>
      <c r="ER47" s="106"/>
      <c r="ES47" s="106"/>
      <c r="ET47" s="244"/>
      <c r="EU47" s="244"/>
      <c r="EV47" s="244"/>
      <c r="EW47" s="244"/>
      <c r="EX47" s="244"/>
      <c r="EY47" s="244"/>
      <c r="EZ47" s="244"/>
      <c r="FA47" s="244"/>
      <c r="FB47" s="244"/>
      <c r="FC47" s="244"/>
      <c r="FD47" s="244"/>
      <c r="FE47" s="244"/>
      <c r="FF47" s="244"/>
      <c r="FG47" s="244"/>
      <c r="FH47" s="244"/>
      <c r="FI47" s="244"/>
      <c r="FJ47" s="244"/>
      <c r="FK47" s="244"/>
      <c r="FL47" s="244"/>
      <c r="FM47" s="244"/>
      <c r="FN47" s="244"/>
      <c r="FO47" s="244"/>
      <c r="FP47" s="244"/>
      <c r="FQ47" s="244"/>
      <c r="FR47" s="244"/>
      <c r="FS47" s="244"/>
      <c r="FT47" s="244"/>
      <c r="FU47" s="244"/>
      <c r="FV47" s="244"/>
      <c r="FW47" s="244"/>
      <c r="FX47" s="244"/>
      <c r="FY47" s="244"/>
      <c r="FZ47" s="244"/>
      <c r="GA47" s="244"/>
      <c r="GB47" s="244"/>
      <c r="GC47" s="244"/>
      <c r="GD47" s="244"/>
      <c r="GE47" s="244"/>
      <c r="GF47" s="244"/>
      <c r="GG47" s="244"/>
      <c r="GH47" s="244"/>
      <c r="GI47" s="244"/>
      <c r="GJ47" s="244"/>
      <c r="GK47" s="244"/>
      <c r="GL47" s="244"/>
      <c r="GM47" s="244"/>
      <c r="GN47" s="244"/>
      <c r="GO47" s="244"/>
      <c r="GP47" s="244"/>
      <c r="GQ47" s="244"/>
      <c r="GR47" s="244"/>
      <c r="GS47" s="244"/>
      <c r="GT47" s="244"/>
      <c r="GU47" s="244"/>
      <c r="GV47" s="244"/>
      <c r="GW47" s="244"/>
      <c r="GX47" s="244"/>
      <c r="GY47" s="244"/>
      <c r="GZ47" s="244"/>
      <c r="HA47" s="244"/>
      <c r="HB47" s="244"/>
      <c r="HC47" s="244"/>
      <c r="HD47" s="244"/>
      <c r="HE47" s="244"/>
    </row>
    <row r="48" spans="2:213" ht="27" customHeight="1">
      <c r="B48" s="104"/>
      <c r="C48" s="104"/>
      <c r="D48" s="104"/>
      <c r="E48" s="104"/>
      <c r="F48" s="104"/>
      <c r="G48" s="104"/>
      <c r="H48" s="104"/>
      <c r="I48" s="104"/>
      <c r="J48" s="104"/>
      <c r="K48" s="104"/>
      <c r="L48" s="104"/>
      <c r="M48" s="104"/>
      <c r="N48" s="104"/>
      <c r="O48" s="104"/>
      <c r="P48" s="104"/>
      <c r="Q48" s="104"/>
      <c r="R48" s="128"/>
      <c r="S48" s="360"/>
      <c r="T48" s="361" t="s">
        <v>172</v>
      </c>
      <c r="U48" s="98"/>
      <c r="V48" s="244"/>
      <c r="W48" s="128"/>
      <c r="X48" s="244"/>
      <c r="Y48" s="244"/>
      <c r="Z48" s="244"/>
      <c r="AA48" s="244"/>
      <c r="AB48" s="244"/>
      <c r="AC48" s="244"/>
      <c r="AD48" s="244"/>
      <c r="AE48" s="244"/>
      <c r="AF48" s="244"/>
      <c r="AG48" s="244"/>
      <c r="AH48" s="244"/>
      <c r="AI48" s="244"/>
      <c r="AJ48" s="244"/>
      <c r="AK48" s="244"/>
      <c r="AL48" s="244"/>
      <c r="AM48" s="244"/>
      <c r="AN48" s="244"/>
      <c r="AO48" s="244"/>
      <c r="AP48" s="244"/>
      <c r="AQ48" s="244"/>
      <c r="AR48" s="244"/>
      <c r="AS48" s="244"/>
      <c r="AT48" s="244"/>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5"/>
      <c r="BV48" s="244"/>
      <c r="BW48" s="244"/>
      <c r="BX48" s="244"/>
      <c r="BY48" s="244"/>
      <c r="BZ48" s="244"/>
      <c r="CA48" s="244"/>
      <c r="CB48" s="244"/>
      <c r="CC48" s="244"/>
      <c r="CD48" s="244"/>
      <c r="CE48" s="244"/>
      <c r="CF48" s="244"/>
      <c r="CG48" s="244"/>
      <c r="CH48" s="244"/>
      <c r="CI48" s="244"/>
      <c r="CJ48" s="244"/>
      <c r="CK48" s="244"/>
      <c r="CL48" s="244"/>
      <c r="CM48" s="244"/>
      <c r="CN48" s="244"/>
      <c r="CO48" s="244"/>
      <c r="CP48" s="244"/>
      <c r="CQ48" s="244"/>
      <c r="CR48" s="244"/>
      <c r="CS48" s="244"/>
      <c r="CT48" s="244"/>
      <c r="CU48" s="244"/>
      <c r="CV48" s="244"/>
      <c r="CW48" s="244"/>
      <c r="CX48" s="244"/>
      <c r="CY48" s="244"/>
      <c r="CZ48" s="244"/>
      <c r="DA48" s="244"/>
      <c r="DB48" s="244"/>
      <c r="DC48" s="244"/>
      <c r="DD48" s="244"/>
      <c r="DE48" s="244"/>
      <c r="DF48" s="244"/>
      <c r="DG48" s="244"/>
      <c r="DH48" s="106"/>
      <c r="DI48" s="106"/>
      <c r="DJ48" s="106"/>
      <c r="DK48" s="106"/>
      <c r="DL48" s="106"/>
      <c r="DM48" s="106"/>
      <c r="DN48" s="106"/>
      <c r="DO48" s="106"/>
      <c r="DP48" s="106"/>
      <c r="DQ48" s="106"/>
      <c r="DR48" s="106"/>
      <c r="DS48" s="106"/>
      <c r="DT48" s="106"/>
      <c r="DU48" s="106"/>
      <c r="DV48" s="106"/>
      <c r="DW48" s="106"/>
      <c r="DX48" s="106"/>
      <c r="DY48" s="106"/>
      <c r="DZ48" s="106"/>
      <c r="EA48" s="106"/>
      <c r="EB48" s="106"/>
      <c r="EC48" s="106"/>
      <c r="ED48" s="106"/>
      <c r="EE48" s="106"/>
      <c r="EF48" s="106"/>
      <c r="EG48" s="106"/>
      <c r="EH48" s="106"/>
      <c r="EI48" s="106"/>
      <c r="EJ48" s="106"/>
      <c r="EK48" s="106"/>
      <c r="EL48" s="106"/>
      <c r="EM48" s="106"/>
      <c r="EN48" s="106"/>
      <c r="EO48" s="106"/>
      <c r="EP48" s="106"/>
      <c r="EQ48" s="106"/>
      <c r="ER48" s="106"/>
      <c r="ES48" s="106"/>
      <c r="ET48" s="244"/>
      <c r="EU48" s="244"/>
      <c r="EV48" s="244"/>
      <c r="EW48" s="244"/>
      <c r="EX48" s="244"/>
      <c r="EY48" s="244"/>
      <c r="EZ48" s="244"/>
      <c r="FA48" s="244"/>
      <c r="FB48" s="244"/>
      <c r="FC48" s="244"/>
      <c r="FD48" s="244"/>
      <c r="FE48" s="244"/>
      <c r="FF48" s="244"/>
      <c r="FG48" s="244"/>
      <c r="FH48" s="244"/>
      <c r="FI48" s="244"/>
      <c r="FJ48" s="244"/>
      <c r="FK48" s="244"/>
      <c r="FL48" s="244"/>
      <c r="FM48" s="244"/>
      <c r="FN48" s="244"/>
      <c r="FO48" s="244"/>
      <c r="FP48" s="244"/>
      <c r="FQ48" s="244"/>
      <c r="FR48" s="244"/>
      <c r="FS48" s="244"/>
      <c r="FT48" s="244"/>
      <c r="FU48" s="244"/>
      <c r="FV48" s="244"/>
      <c r="FW48" s="244"/>
      <c r="FX48" s="244"/>
      <c r="FY48" s="244"/>
      <c r="FZ48" s="244"/>
      <c r="GA48" s="244"/>
      <c r="GB48" s="244"/>
      <c r="GC48" s="244"/>
      <c r="GD48" s="244"/>
      <c r="GE48" s="244"/>
      <c r="GF48" s="244"/>
      <c r="GG48" s="244"/>
      <c r="GH48" s="244"/>
      <c r="GI48" s="244"/>
      <c r="GJ48" s="244"/>
      <c r="GK48" s="244"/>
      <c r="GL48" s="244"/>
      <c r="GM48" s="244"/>
      <c r="GN48" s="244"/>
      <c r="GO48" s="244"/>
      <c r="GP48" s="244"/>
      <c r="GQ48" s="244"/>
      <c r="GR48" s="244"/>
      <c r="GS48" s="244"/>
      <c r="GT48" s="244"/>
      <c r="GU48" s="244"/>
      <c r="GV48" s="244"/>
      <c r="GW48" s="244"/>
      <c r="GX48" s="244"/>
      <c r="GY48" s="244"/>
      <c r="GZ48" s="244"/>
      <c r="HA48" s="244"/>
      <c r="HB48" s="244"/>
      <c r="HC48" s="244"/>
      <c r="HD48" s="244"/>
      <c r="HE48" s="244"/>
    </row>
    <row r="49" spans="2:213" ht="8.1" customHeight="1">
      <c r="B49" s="104"/>
      <c r="C49" s="104"/>
      <c r="D49" s="104"/>
      <c r="E49" s="104"/>
      <c r="F49" s="104"/>
      <c r="G49" s="104"/>
      <c r="H49" s="104"/>
      <c r="I49" s="104"/>
      <c r="J49" s="104"/>
      <c r="K49" s="104"/>
      <c r="L49" s="104"/>
      <c r="M49" s="104"/>
      <c r="N49" s="104"/>
      <c r="O49" s="104"/>
      <c r="P49" s="104"/>
      <c r="Q49" s="104"/>
      <c r="R49" s="128"/>
      <c r="S49" s="103"/>
      <c r="T49" s="363"/>
      <c r="U49" s="98"/>
      <c r="V49" s="244"/>
      <c r="W49" s="128"/>
      <c r="X49" s="244"/>
      <c r="Y49" s="244"/>
      <c r="Z49" s="244"/>
      <c r="AA49" s="244"/>
      <c r="AB49" s="244"/>
      <c r="AC49" s="244"/>
      <c r="AD49" s="244"/>
      <c r="AE49" s="244"/>
      <c r="AF49" s="244"/>
      <c r="AG49" s="244"/>
      <c r="AH49" s="106"/>
      <c r="AI49" s="106"/>
      <c r="AJ49" s="106"/>
      <c r="AK49" s="106"/>
      <c r="AL49" s="106"/>
      <c r="AM49" s="106"/>
      <c r="AN49" s="106"/>
      <c r="AO49" s="244"/>
      <c r="AP49" s="244"/>
      <c r="AQ49" s="244"/>
      <c r="AR49" s="244"/>
      <c r="AS49" s="244"/>
      <c r="AT49" s="244"/>
      <c r="AU49" s="244"/>
      <c r="AV49" s="244"/>
      <c r="AW49" s="244"/>
      <c r="AX49" s="244"/>
      <c r="AY49" s="244"/>
      <c r="AZ49" s="244"/>
      <c r="BA49" s="244"/>
      <c r="BB49" s="244"/>
      <c r="BC49" s="244"/>
      <c r="BD49" s="244"/>
      <c r="BE49" s="244"/>
      <c r="BF49" s="244"/>
      <c r="BG49" s="244"/>
      <c r="BH49" s="106"/>
      <c r="BI49" s="106"/>
      <c r="BJ49" s="106"/>
      <c r="BK49" s="106"/>
      <c r="BL49" s="106"/>
      <c r="BM49" s="106"/>
      <c r="BN49" s="106"/>
      <c r="BO49" s="106"/>
      <c r="BP49" s="106"/>
      <c r="BQ49" s="106"/>
      <c r="BR49" s="106"/>
      <c r="BS49" s="106"/>
      <c r="BT49" s="106"/>
      <c r="BU49" s="306"/>
      <c r="BV49" s="106"/>
      <c r="BW49" s="106"/>
      <c r="BX49" s="106"/>
      <c r="BY49" s="244"/>
      <c r="BZ49" s="244"/>
      <c r="CA49" s="244"/>
      <c r="CB49" s="106"/>
      <c r="CC49" s="106"/>
      <c r="CD49" s="106"/>
      <c r="CE49" s="106"/>
      <c r="CF49" s="106"/>
      <c r="CG49" s="106"/>
      <c r="CH49" s="106"/>
      <c r="CI49" s="106"/>
      <c r="CJ49" s="106"/>
      <c r="CK49" s="106"/>
      <c r="CL49" s="106"/>
      <c r="CM49" s="106"/>
      <c r="CN49" s="106"/>
      <c r="CO49" s="106"/>
      <c r="CP49" s="106"/>
      <c r="CQ49" s="106"/>
      <c r="CR49" s="106"/>
      <c r="CS49" s="106"/>
      <c r="CT49" s="106"/>
      <c r="CU49" s="106"/>
      <c r="CV49" s="106"/>
      <c r="CW49" s="106"/>
      <c r="CX49" s="106"/>
      <c r="CY49" s="106"/>
      <c r="CZ49" s="106"/>
      <c r="DA49" s="106"/>
      <c r="DB49" s="106"/>
      <c r="DC49" s="106"/>
      <c r="DD49" s="106"/>
      <c r="DE49" s="106"/>
      <c r="DF49" s="106"/>
      <c r="DG49" s="106"/>
      <c r="DH49" s="106"/>
      <c r="DI49" s="106"/>
      <c r="DJ49" s="106"/>
      <c r="DK49" s="106"/>
      <c r="DL49" s="106"/>
      <c r="DM49" s="106"/>
      <c r="DN49" s="106"/>
      <c r="DO49" s="106"/>
      <c r="DP49" s="106"/>
      <c r="DQ49" s="106"/>
      <c r="DR49" s="106"/>
      <c r="DS49" s="106"/>
      <c r="DT49" s="106"/>
      <c r="DU49" s="106"/>
      <c r="DV49" s="106"/>
      <c r="DW49" s="106"/>
      <c r="DX49" s="106"/>
      <c r="DY49" s="106"/>
      <c r="DZ49" s="106"/>
      <c r="EA49" s="106"/>
      <c r="EB49" s="106"/>
      <c r="EC49" s="106"/>
      <c r="ED49" s="106"/>
      <c r="EE49" s="106"/>
      <c r="EF49" s="106"/>
      <c r="EG49" s="106"/>
      <c r="EH49" s="106"/>
      <c r="EI49" s="106"/>
      <c r="EJ49" s="106"/>
      <c r="EK49" s="106"/>
      <c r="EL49" s="106"/>
      <c r="EM49" s="106"/>
      <c r="EN49" s="106"/>
      <c r="EO49" s="106"/>
      <c r="EP49" s="106"/>
      <c r="EQ49" s="106"/>
      <c r="ER49" s="106"/>
      <c r="ES49" s="106"/>
      <c r="ET49" s="244"/>
      <c r="EU49" s="244"/>
      <c r="EV49" s="244"/>
      <c r="EW49" s="244"/>
      <c r="EX49" s="244"/>
      <c r="EY49" s="244"/>
      <c r="EZ49" s="244"/>
      <c r="FA49" s="244"/>
      <c r="FB49" s="244"/>
      <c r="FC49" s="244"/>
      <c r="FD49" s="244"/>
      <c r="FE49" s="244"/>
      <c r="FF49" s="244"/>
      <c r="FG49" s="244"/>
      <c r="FH49" s="244"/>
      <c r="FI49" s="244"/>
      <c r="FJ49" s="244"/>
      <c r="FK49" s="244"/>
      <c r="FL49" s="244"/>
      <c r="FM49" s="244"/>
      <c r="FN49" s="244"/>
      <c r="FO49" s="244"/>
      <c r="FP49" s="244"/>
      <c r="FQ49" s="244"/>
      <c r="FR49" s="244"/>
      <c r="FS49" s="244"/>
      <c r="FT49" s="244"/>
      <c r="FU49" s="244"/>
      <c r="FV49" s="244"/>
      <c r="FW49" s="244"/>
      <c r="FX49" s="244"/>
      <c r="FY49" s="244"/>
      <c r="FZ49" s="244"/>
      <c r="GA49" s="244"/>
      <c r="GB49" s="244"/>
      <c r="GC49" s="244"/>
      <c r="GD49" s="244"/>
      <c r="GE49" s="244"/>
      <c r="GF49" s="244"/>
      <c r="GG49" s="244"/>
      <c r="GH49" s="244"/>
      <c r="GI49" s="244"/>
      <c r="GJ49" s="244"/>
      <c r="GK49" s="244"/>
      <c r="GL49" s="244"/>
      <c r="GM49" s="244"/>
      <c r="GN49" s="244"/>
      <c r="GO49" s="244"/>
      <c r="GP49" s="244"/>
      <c r="GQ49" s="244"/>
      <c r="GR49" s="244"/>
      <c r="GS49" s="244"/>
      <c r="GT49" s="244"/>
      <c r="GU49" s="244"/>
      <c r="GV49" s="244"/>
      <c r="GW49" s="244"/>
      <c r="GX49" s="244"/>
      <c r="GY49" s="244"/>
      <c r="GZ49" s="244"/>
      <c r="HA49" s="244"/>
      <c r="HB49" s="244"/>
      <c r="HC49" s="244"/>
      <c r="HD49" s="244"/>
      <c r="HE49" s="244"/>
    </row>
    <row r="50" spans="2:213" ht="26.25" customHeight="1">
      <c r="B50" s="104"/>
      <c r="C50" s="104"/>
      <c r="D50" s="104"/>
      <c r="E50" s="104"/>
      <c r="F50" s="104"/>
      <c r="G50" s="104"/>
      <c r="H50" s="104"/>
      <c r="I50" s="104"/>
      <c r="J50" s="104"/>
      <c r="K50" s="104"/>
      <c r="L50" s="104"/>
      <c r="M50" s="104"/>
      <c r="N50" s="104"/>
      <c r="O50" s="104"/>
      <c r="P50" s="104"/>
      <c r="Q50" s="104"/>
      <c r="R50" s="128"/>
      <c r="S50" s="360"/>
      <c r="T50" s="361" t="s">
        <v>171</v>
      </c>
      <c r="U50" s="98"/>
      <c r="V50" s="244"/>
      <c r="W50" s="128"/>
      <c r="X50" s="244"/>
      <c r="Y50" s="244"/>
      <c r="Z50" s="244"/>
      <c r="AA50" s="244"/>
      <c r="AB50" s="244"/>
      <c r="AC50" s="244"/>
      <c r="AD50" s="244"/>
      <c r="AE50" s="244"/>
      <c r="AF50" s="244"/>
      <c r="AG50" s="244"/>
      <c r="AH50" s="106"/>
      <c r="AI50" s="106"/>
      <c r="AJ50" s="106"/>
      <c r="AK50" s="106"/>
      <c r="AL50" s="106"/>
      <c r="AM50" s="106"/>
      <c r="AN50" s="106"/>
      <c r="AO50" s="244"/>
      <c r="AP50" s="244"/>
      <c r="AQ50" s="244"/>
      <c r="AR50" s="244"/>
      <c r="AS50" s="244"/>
      <c r="AT50" s="244"/>
      <c r="AU50" s="244"/>
      <c r="AV50" s="244"/>
      <c r="AW50" s="244"/>
      <c r="AX50" s="244"/>
      <c r="AY50" s="244"/>
      <c r="AZ50" s="244"/>
      <c r="BA50" s="244"/>
      <c r="BB50" s="244"/>
      <c r="BC50" s="244"/>
      <c r="BD50" s="244"/>
      <c r="BE50" s="244"/>
      <c r="BF50" s="244"/>
      <c r="BG50" s="244"/>
      <c r="BH50" s="106"/>
      <c r="BI50" s="106"/>
      <c r="BJ50" s="106"/>
      <c r="BK50" s="106"/>
      <c r="BL50" s="106"/>
      <c r="BM50" s="106"/>
      <c r="BN50" s="106"/>
      <c r="BO50" s="106"/>
      <c r="BP50" s="106"/>
      <c r="BQ50" s="106"/>
      <c r="BR50" s="106"/>
      <c r="BS50" s="106"/>
      <c r="BT50" s="106"/>
      <c r="BU50" s="306"/>
      <c r="BV50" s="106"/>
      <c r="BW50" s="106"/>
      <c r="BX50" s="106"/>
      <c r="BY50" s="244"/>
      <c r="BZ50" s="244"/>
      <c r="CA50" s="244"/>
      <c r="CB50" s="106"/>
      <c r="CC50" s="106"/>
      <c r="CD50" s="106"/>
      <c r="CE50" s="106"/>
      <c r="CF50" s="106"/>
      <c r="CG50" s="106"/>
      <c r="CH50" s="106"/>
      <c r="CI50" s="106"/>
      <c r="CJ50" s="106"/>
      <c r="CK50" s="106"/>
      <c r="CL50" s="106"/>
      <c r="CM50" s="106"/>
      <c r="CN50" s="106"/>
      <c r="CO50" s="106"/>
      <c r="CP50" s="106"/>
      <c r="CQ50" s="106"/>
      <c r="CR50" s="106"/>
      <c r="CS50" s="106"/>
      <c r="CT50" s="106"/>
      <c r="CU50" s="106"/>
      <c r="CV50" s="106"/>
      <c r="CW50" s="106"/>
      <c r="CX50" s="106"/>
      <c r="CY50" s="106"/>
      <c r="CZ50" s="106"/>
      <c r="DA50" s="106"/>
      <c r="DB50" s="106"/>
      <c r="DC50" s="106"/>
      <c r="DD50" s="106"/>
      <c r="DE50" s="106"/>
      <c r="DF50" s="106"/>
      <c r="DG50" s="106"/>
      <c r="DH50" s="106"/>
      <c r="DI50" s="106"/>
      <c r="DJ50" s="106"/>
      <c r="DK50" s="106"/>
      <c r="DL50" s="106"/>
      <c r="DM50" s="106"/>
      <c r="DN50" s="106"/>
      <c r="DO50" s="106"/>
      <c r="DP50" s="106"/>
      <c r="DQ50" s="106"/>
      <c r="DR50" s="106"/>
      <c r="DS50" s="106"/>
      <c r="DT50" s="106"/>
      <c r="DU50" s="106"/>
      <c r="DV50" s="106"/>
      <c r="DW50" s="106"/>
      <c r="DX50" s="106"/>
      <c r="DY50" s="106"/>
      <c r="DZ50" s="106"/>
      <c r="EA50" s="106"/>
      <c r="EB50" s="106"/>
      <c r="EC50" s="106"/>
      <c r="ED50" s="106"/>
      <c r="EE50" s="106"/>
      <c r="EF50" s="106"/>
      <c r="EG50" s="106"/>
      <c r="EH50" s="106"/>
      <c r="EI50" s="106"/>
      <c r="EJ50" s="106"/>
      <c r="EK50" s="106"/>
      <c r="EL50" s="106"/>
      <c r="EM50" s="106"/>
      <c r="EN50" s="106"/>
      <c r="EO50" s="106"/>
      <c r="EP50" s="106"/>
      <c r="EQ50" s="106"/>
      <c r="ER50" s="106"/>
      <c r="ES50" s="106"/>
      <c r="ET50" s="244"/>
      <c r="EU50" s="244"/>
      <c r="EV50" s="244"/>
      <c r="EW50" s="244"/>
      <c r="EX50" s="244"/>
      <c r="EY50" s="244"/>
      <c r="EZ50" s="244"/>
      <c r="FA50" s="244"/>
      <c r="FB50" s="244"/>
      <c r="FC50" s="244"/>
      <c r="FD50" s="244"/>
      <c r="FE50" s="244"/>
      <c r="FF50" s="244"/>
      <c r="FG50" s="244"/>
      <c r="FH50" s="244"/>
      <c r="FI50" s="244"/>
      <c r="FJ50" s="244"/>
      <c r="FK50" s="244"/>
      <c r="FL50" s="244"/>
      <c r="FM50" s="244"/>
      <c r="FN50" s="244"/>
      <c r="FO50" s="244"/>
      <c r="FP50" s="244"/>
      <c r="FQ50" s="244"/>
      <c r="FR50" s="244"/>
      <c r="FS50" s="244"/>
      <c r="FT50" s="244"/>
      <c r="FU50" s="244"/>
      <c r="FV50" s="244"/>
      <c r="FW50" s="244"/>
      <c r="FX50" s="244"/>
      <c r="FY50" s="244"/>
      <c r="FZ50" s="244"/>
      <c r="GA50" s="244"/>
      <c r="GB50" s="244"/>
      <c r="GC50" s="244"/>
      <c r="GD50" s="244"/>
      <c r="GE50" s="244"/>
      <c r="GF50" s="244"/>
      <c r="GG50" s="244"/>
      <c r="GH50" s="244"/>
      <c r="GI50" s="244"/>
      <c r="GJ50" s="244"/>
      <c r="GK50" s="244"/>
      <c r="GL50" s="244"/>
      <c r="GM50" s="244"/>
      <c r="GN50" s="244"/>
      <c r="GO50" s="244"/>
      <c r="GP50" s="244"/>
      <c r="GQ50" s="244"/>
      <c r="GR50" s="244"/>
      <c r="GS50" s="244"/>
      <c r="GT50" s="244"/>
      <c r="GU50" s="244"/>
      <c r="GV50" s="244"/>
      <c r="GW50" s="244"/>
      <c r="GX50" s="244"/>
      <c r="GY50" s="244"/>
      <c r="GZ50" s="244"/>
      <c r="HA50" s="244"/>
      <c r="HB50" s="244"/>
      <c r="HC50" s="244"/>
      <c r="HD50" s="244"/>
      <c r="HE50" s="244"/>
    </row>
    <row r="51" spans="2:213" ht="9.6" customHeight="1">
      <c r="B51" s="104"/>
      <c r="C51" s="104"/>
      <c r="D51" s="104"/>
      <c r="E51" s="104"/>
      <c r="F51" s="104"/>
      <c r="G51" s="104"/>
      <c r="H51" s="104"/>
      <c r="I51" s="104"/>
      <c r="J51" s="104"/>
      <c r="K51" s="104"/>
      <c r="L51" s="104"/>
      <c r="M51" s="104"/>
      <c r="N51" s="104"/>
      <c r="O51" s="104"/>
      <c r="P51" s="104"/>
      <c r="Q51" s="104"/>
      <c r="R51" s="128"/>
      <c r="S51" s="103"/>
      <c r="T51" s="363"/>
      <c r="U51" s="98"/>
      <c r="V51" s="244"/>
      <c r="W51" s="128"/>
      <c r="X51" s="244"/>
      <c r="Y51" s="244"/>
      <c r="Z51" s="244"/>
      <c r="AA51" s="244"/>
      <c r="AB51" s="244"/>
      <c r="AC51" s="244"/>
      <c r="AD51" s="244"/>
      <c r="AE51" s="244"/>
      <c r="AF51" s="244"/>
      <c r="AG51" s="244"/>
      <c r="AH51" s="106"/>
      <c r="AI51" s="106"/>
      <c r="AJ51" s="106"/>
      <c r="AK51" s="106"/>
      <c r="AL51" s="106"/>
      <c r="AM51" s="106"/>
      <c r="AN51" s="106"/>
      <c r="AO51" s="244"/>
      <c r="AP51" s="244"/>
      <c r="AQ51" s="244"/>
      <c r="AR51" s="244"/>
      <c r="AS51" s="244"/>
      <c r="AT51" s="244"/>
      <c r="AU51" s="244"/>
      <c r="AV51" s="244"/>
      <c r="AW51" s="244"/>
      <c r="AX51" s="244"/>
      <c r="AY51" s="244"/>
      <c r="AZ51" s="244"/>
      <c r="BA51" s="244"/>
      <c r="BB51" s="244"/>
      <c r="BC51" s="244"/>
      <c r="BD51" s="244"/>
      <c r="BE51" s="244"/>
      <c r="BF51" s="244"/>
      <c r="BG51" s="244"/>
      <c r="BH51" s="106"/>
      <c r="BI51" s="106"/>
      <c r="BJ51" s="106"/>
      <c r="BK51" s="106"/>
      <c r="BL51" s="106"/>
      <c r="BM51" s="106"/>
      <c r="BN51" s="106"/>
      <c r="BO51" s="106"/>
      <c r="BP51" s="106"/>
      <c r="BQ51" s="106"/>
      <c r="BR51" s="106"/>
      <c r="BS51" s="106"/>
      <c r="BT51" s="106"/>
      <c r="BU51" s="306"/>
      <c r="BV51" s="106"/>
      <c r="BW51" s="106"/>
      <c r="BX51" s="106"/>
      <c r="BY51" s="244"/>
      <c r="BZ51" s="244"/>
      <c r="CA51" s="244"/>
      <c r="CB51" s="106"/>
      <c r="CC51" s="106"/>
      <c r="CD51" s="106"/>
      <c r="CE51" s="106"/>
      <c r="CF51" s="106"/>
      <c r="CG51" s="106"/>
      <c r="CH51" s="106"/>
      <c r="CI51" s="106"/>
      <c r="CJ51" s="106"/>
      <c r="CK51" s="106"/>
      <c r="CL51" s="106"/>
      <c r="CM51" s="106"/>
      <c r="CN51" s="106"/>
      <c r="CO51" s="106"/>
      <c r="CP51" s="106"/>
      <c r="CQ51" s="106"/>
      <c r="CR51" s="106"/>
      <c r="CS51" s="106"/>
      <c r="CT51" s="106"/>
      <c r="CU51" s="106"/>
      <c r="CV51" s="106"/>
      <c r="CW51" s="106"/>
      <c r="CX51" s="106"/>
      <c r="CY51" s="106"/>
      <c r="CZ51" s="106"/>
      <c r="DA51" s="106"/>
      <c r="DB51" s="106"/>
      <c r="DC51" s="106"/>
      <c r="DD51" s="106"/>
      <c r="DE51" s="106"/>
      <c r="DF51" s="106"/>
      <c r="DG51" s="106"/>
      <c r="DH51" s="106"/>
      <c r="DI51" s="106"/>
      <c r="DJ51" s="106"/>
      <c r="DK51" s="106"/>
      <c r="DL51" s="106"/>
      <c r="DM51" s="106"/>
      <c r="DN51" s="106"/>
      <c r="DO51" s="106"/>
      <c r="DP51" s="106"/>
      <c r="DQ51" s="106"/>
      <c r="DR51" s="106"/>
      <c r="DS51" s="106"/>
      <c r="DT51" s="106"/>
      <c r="DU51" s="106"/>
      <c r="DV51" s="106"/>
      <c r="DW51" s="106"/>
      <c r="DX51" s="106"/>
      <c r="DY51" s="106"/>
      <c r="DZ51" s="106"/>
      <c r="EA51" s="106"/>
      <c r="EB51" s="106"/>
      <c r="EC51" s="106"/>
      <c r="ED51" s="106"/>
      <c r="EE51" s="106"/>
      <c r="EF51" s="106"/>
      <c r="EG51" s="106"/>
      <c r="EH51" s="106"/>
      <c r="EI51" s="106"/>
      <c r="EJ51" s="106"/>
      <c r="EK51" s="106"/>
      <c r="EL51" s="106"/>
      <c r="EM51" s="106"/>
      <c r="EN51" s="106"/>
      <c r="EO51" s="106"/>
      <c r="EP51" s="106"/>
      <c r="EQ51" s="106"/>
      <c r="ER51" s="106"/>
      <c r="ES51" s="106"/>
      <c r="ET51" s="244"/>
      <c r="EU51" s="244"/>
      <c r="EV51" s="244"/>
      <c r="EW51" s="244"/>
      <c r="EX51" s="244"/>
      <c r="EY51" s="244"/>
      <c r="EZ51" s="244"/>
      <c r="FA51" s="244"/>
      <c r="FB51" s="244"/>
      <c r="FC51" s="244"/>
      <c r="FD51" s="244"/>
      <c r="FE51" s="244"/>
      <c r="FF51" s="244"/>
      <c r="FG51" s="244"/>
      <c r="FH51" s="244"/>
      <c r="FI51" s="244"/>
      <c r="FJ51" s="244"/>
      <c r="FK51" s="244"/>
      <c r="FL51" s="244"/>
      <c r="FM51" s="244"/>
      <c r="FN51" s="244"/>
      <c r="FO51" s="244"/>
      <c r="FP51" s="244"/>
      <c r="FQ51" s="244"/>
      <c r="FR51" s="244"/>
      <c r="FS51" s="244"/>
      <c r="FT51" s="244"/>
      <c r="FU51" s="244"/>
      <c r="FV51" s="244"/>
      <c r="FW51" s="244"/>
      <c r="FX51" s="244"/>
      <c r="FY51" s="244"/>
      <c r="FZ51" s="244"/>
      <c r="GA51" s="244"/>
      <c r="GB51" s="244"/>
      <c r="GC51" s="244"/>
      <c r="GD51" s="244"/>
      <c r="GE51" s="244"/>
      <c r="GF51" s="244"/>
      <c r="GG51" s="244"/>
      <c r="GH51" s="244"/>
      <c r="GI51" s="244"/>
      <c r="GJ51" s="244"/>
      <c r="GK51" s="244"/>
      <c r="GL51" s="244"/>
      <c r="GM51" s="244"/>
      <c r="GN51" s="244"/>
      <c r="GO51" s="244"/>
      <c r="GP51" s="244"/>
      <c r="GQ51" s="244"/>
      <c r="GR51" s="244"/>
      <c r="GS51" s="244"/>
      <c r="GT51" s="244"/>
      <c r="GU51" s="244"/>
      <c r="GV51" s="244"/>
      <c r="GW51" s="244"/>
      <c r="GX51" s="244"/>
      <c r="GY51" s="244"/>
      <c r="GZ51" s="244"/>
      <c r="HA51" s="244"/>
      <c r="HB51" s="244"/>
      <c r="HC51" s="244"/>
      <c r="HD51" s="244"/>
      <c r="HE51" s="244"/>
    </row>
    <row r="52" spans="2:213" ht="25.5" customHeight="1">
      <c r="B52" s="104"/>
      <c r="C52" s="104"/>
      <c r="D52" s="104"/>
      <c r="E52" s="104"/>
      <c r="F52" s="104"/>
      <c r="G52" s="104"/>
      <c r="H52" s="104"/>
      <c r="I52" s="104"/>
      <c r="J52" s="104"/>
      <c r="K52" s="104"/>
      <c r="L52" s="104"/>
      <c r="M52" s="104"/>
      <c r="N52" s="104"/>
      <c r="O52" s="104"/>
      <c r="P52" s="104"/>
      <c r="Q52" s="104"/>
      <c r="R52" s="128"/>
      <c r="S52" s="360"/>
      <c r="T52" s="361" t="s">
        <v>11</v>
      </c>
      <c r="U52" s="98"/>
      <c r="V52" s="244"/>
      <c r="W52" s="128"/>
      <c r="X52" s="244"/>
      <c r="Y52" s="244"/>
      <c r="Z52" s="244"/>
      <c r="AA52" s="244"/>
      <c r="AB52" s="244"/>
      <c r="AC52" s="244"/>
      <c r="AD52" s="244"/>
      <c r="AE52" s="244"/>
      <c r="AF52" s="244"/>
      <c r="AG52" s="244"/>
      <c r="AH52" s="106"/>
      <c r="AI52" s="106"/>
      <c r="AJ52" s="106"/>
      <c r="AK52" s="106"/>
      <c r="AL52" s="106"/>
      <c r="AM52" s="106"/>
      <c r="AN52" s="106"/>
      <c r="AO52" s="244"/>
      <c r="AP52" s="244"/>
      <c r="AQ52" s="244"/>
      <c r="AR52" s="244"/>
      <c r="AS52" s="244"/>
      <c r="AT52" s="244"/>
      <c r="AU52" s="244"/>
      <c r="AV52" s="244"/>
      <c r="AW52" s="244"/>
      <c r="AX52" s="244"/>
      <c r="AY52" s="244"/>
      <c r="AZ52" s="244"/>
      <c r="BA52" s="244"/>
      <c r="BB52" s="244"/>
      <c r="BC52" s="244"/>
      <c r="BD52" s="244"/>
      <c r="BE52" s="244"/>
      <c r="BF52" s="244"/>
      <c r="BG52" s="244"/>
      <c r="BH52" s="106"/>
      <c r="BI52" s="106"/>
      <c r="BJ52" s="106"/>
      <c r="BK52" s="106"/>
      <c r="BL52" s="106"/>
      <c r="BM52" s="106"/>
      <c r="BN52" s="106"/>
      <c r="BO52" s="106"/>
      <c r="BP52" s="106"/>
      <c r="BQ52" s="106"/>
      <c r="BR52" s="106"/>
      <c r="BS52" s="106"/>
      <c r="BT52" s="106"/>
      <c r="BU52" s="306"/>
      <c r="BV52" s="106"/>
      <c r="BW52" s="106"/>
      <c r="BX52" s="106"/>
      <c r="BY52" s="244"/>
      <c r="BZ52" s="244"/>
      <c r="CA52" s="244"/>
      <c r="CB52" s="106"/>
      <c r="CC52" s="106"/>
      <c r="CD52" s="106"/>
      <c r="CE52" s="106"/>
      <c r="CF52" s="106"/>
      <c r="CG52" s="106"/>
      <c r="CH52" s="106"/>
      <c r="CI52" s="106"/>
      <c r="CJ52" s="106"/>
      <c r="CK52" s="106"/>
      <c r="CL52" s="106"/>
      <c r="CM52" s="106"/>
      <c r="CN52" s="106"/>
      <c r="CO52" s="106"/>
      <c r="CP52" s="106"/>
      <c r="CQ52" s="106"/>
      <c r="CR52" s="106"/>
      <c r="CS52" s="106"/>
      <c r="CT52" s="106"/>
      <c r="CU52" s="106"/>
      <c r="CV52" s="106"/>
      <c r="CW52" s="106"/>
      <c r="CX52" s="106"/>
      <c r="CY52" s="106"/>
      <c r="CZ52" s="106"/>
      <c r="DA52" s="106"/>
      <c r="DB52" s="106"/>
      <c r="DC52" s="106"/>
      <c r="DD52" s="106"/>
      <c r="DE52" s="106"/>
      <c r="DF52" s="106"/>
      <c r="DG52" s="106"/>
      <c r="DH52" s="106"/>
      <c r="DI52" s="106"/>
      <c r="DJ52" s="106"/>
      <c r="DK52" s="106"/>
      <c r="DL52" s="106"/>
      <c r="DM52" s="106"/>
      <c r="DN52" s="106"/>
      <c r="DO52" s="106"/>
      <c r="DP52" s="106"/>
      <c r="DQ52" s="106"/>
      <c r="DR52" s="106"/>
      <c r="DS52" s="106"/>
      <c r="DT52" s="106"/>
      <c r="DU52" s="106"/>
      <c r="DV52" s="106"/>
      <c r="DW52" s="106"/>
      <c r="DX52" s="106"/>
      <c r="DY52" s="106"/>
      <c r="DZ52" s="106"/>
      <c r="EA52" s="106"/>
      <c r="EB52" s="106"/>
      <c r="EC52" s="106"/>
      <c r="ED52" s="106"/>
      <c r="EE52" s="106"/>
      <c r="EF52" s="106"/>
      <c r="EG52" s="106"/>
      <c r="EH52" s="106"/>
      <c r="EI52" s="106"/>
      <c r="EJ52" s="106"/>
      <c r="EK52" s="106"/>
      <c r="EL52" s="106"/>
      <c r="EM52" s="106"/>
      <c r="EN52" s="106"/>
      <c r="EO52" s="106"/>
      <c r="EP52" s="106"/>
      <c r="EQ52" s="106"/>
      <c r="ER52" s="106"/>
      <c r="ES52" s="106"/>
      <c r="ET52" s="244"/>
      <c r="EU52" s="244"/>
      <c r="EV52" s="244"/>
      <c r="EW52" s="244"/>
      <c r="EX52" s="244"/>
      <c r="EY52" s="244"/>
      <c r="EZ52" s="244"/>
      <c r="FA52" s="244"/>
      <c r="FB52" s="244"/>
      <c r="FC52" s="244"/>
      <c r="FD52" s="244"/>
      <c r="FE52" s="244"/>
      <c r="FF52" s="244"/>
      <c r="FG52" s="244"/>
      <c r="FH52" s="244"/>
      <c r="FI52" s="244"/>
      <c r="FJ52" s="244"/>
      <c r="FK52" s="244"/>
      <c r="FL52" s="244"/>
      <c r="FM52" s="244"/>
      <c r="FN52" s="244"/>
      <c r="FO52" s="244"/>
      <c r="FP52" s="244"/>
      <c r="FQ52" s="244"/>
      <c r="FR52" s="244"/>
      <c r="FS52" s="244"/>
      <c r="FT52" s="244"/>
      <c r="FU52" s="244"/>
      <c r="FV52" s="244"/>
      <c r="FW52" s="244"/>
      <c r="FX52" s="244"/>
      <c r="FY52" s="244"/>
      <c r="FZ52" s="244"/>
      <c r="GA52" s="244"/>
      <c r="GB52" s="244"/>
      <c r="GC52" s="244"/>
      <c r="GD52" s="244"/>
      <c r="GE52" s="244"/>
      <c r="GF52" s="244"/>
      <c r="GG52" s="244"/>
      <c r="GH52" s="244"/>
      <c r="GI52" s="244"/>
      <c r="GJ52" s="244"/>
      <c r="GK52" s="244"/>
      <c r="GL52" s="244"/>
      <c r="GM52" s="244"/>
      <c r="GN52" s="244"/>
      <c r="GO52" s="244"/>
      <c r="GP52" s="244"/>
      <c r="GQ52" s="244"/>
      <c r="GR52" s="244"/>
      <c r="GS52" s="244"/>
      <c r="GT52" s="244"/>
      <c r="GU52" s="244"/>
      <c r="GV52" s="244"/>
      <c r="GW52" s="244"/>
      <c r="GX52" s="244"/>
      <c r="GY52" s="244"/>
      <c r="GZ52" s="244"/>
      <c r="HA52" s="244"/>
      <c r="HB52" s="244"/>
      <c r="HC52" s="244"/>
      <c r="HD52" s="244"/>
      <c r="HE52" s="244"/>
    </row>
    <row r="53" spans="2:213" ht="9.6" customHeight="1">
      <c r="B53" s="104"/>
      <c r="C53" s="104"/>
      <c r="D53" s="104"/>
      <c r="E53" s="104"/>
      <c r="F53" s="104"/>
      <c r="G53" s="104"/>
      <c r="H53" s="104"/>
      <c r="I53" s="104"/>
      <c r="J53" s="104"/>
      <c r="K53" s="104"/>
      <c r="L53" s="104"/>
      <c r="M53" s="104"/>
      <c r="N53" s="104"/>
      <c r="O53" s="104"/>
      <c r="P53" s="104"/>
      <c r="Q53" s="104"/>
      <c r="R53" s="128"/>
      <c r="S53" s="103"/>
      <c r="T53" s="363"/>
      <c r="U53" s="98"/>
      <c r="V53" s="244"/>
      <c r="W53" s="128"/>
      <c r="X53" s="244"/>
      <c r="Y53" s="244"/>
      <c r="Z53" s="244"/>
      <c r="AA53" s="244"/>
      <c r="AB53" s="244"/>
      <c r="AC53" s="244"/>
      <c r="AD53" s="244"/>
      <c r="AE53" s="244"/>
      <c r="AF53" s="244"/>
      <c r="AG53" s="244"/>
      <c r="AH53" s="106"/>
      <c r="AI53" s="106"/>
      <c r="AJ53" s="106"/>
      <c r="AK53" s="106"/>
      <c r="AL53" s="106"/>
      <c r="AM53" s="106"/>
      <c r="AN53" s="106"/>
      <c r="AO53" s="244"/>
      <c r="AP53" s="244"/>
      <c r="AQ53" s="244"/>
      <c r="AR53" s="244"/>
      <c r="AS53" s="244"/>
      <c r="AT53" s="244"/>
      <c r="AU53" s="244"/>
      <c r="AV53" s="244"/>
      <c r="AW53" s="244"/>
      <c r="AX53" s="244"/>
      <c r="AY53" s="244"/>
      <c r="AZ53" s="244"/>
      <c r="BA53" s="244"/>
      <c r="BB53" s="244"/>
      <c r="BC53" s="244"/>
      <c r="BD53" s="244"/>
      <c r="BE53" s="244"/>
      <c r="BF53" s="244"/>
      <c r="BG53" s="244"/>
      <c r="BH53" s="106"/>
      <c r="BI53" s="106"/>
      <c r="BJ53" s="106"/>
      <c r="BK53" s="106"/>
      <c r="BL53" s="106"/>
      <c r="BM53" s="106"/>
      <c r="BN53" s="106"/>
      <c r="BO53" s="106"/>
      <c r="BP53" s="106"/>
      <c r="BQ53" s="106"/>
      <c r="BR53" s="106"/>
      <c r="BS53" s="106"/>
      <c r="BT53" s="106"/>
      <c r="BU53" s="306"/>
      <c r="BV53" s="106"/>
      <c r="BW53" s="106"/>
      <c r="BX53" s="106"/>
      <c r="BY53" s="244"/>
      <c r="BZ53" s="244"/>
      <c r="CA53" s="244"/>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6"/>
      <c r="DT53" s="106"/>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244"/>
      <c r="EU53" s="244"/>
      <c r="EV53" s="244"/>
      <c r="EW53" s="244"/>
      <c r="EX53" s="244"/>
      <c r="EY53" s="244"/>
      <c r="EZ53" s="244"/>
      <c r="FA53" s="244"/>
      <c r="FB53" s="244"/>
      <c r="FC53" s="244"/>
      <c r="FD53" s="244"/>
      <c r="FE53" s="244"/>
      <c r="FF53" s="244"/>
      <c r="FG53" s="244"/>
      <c r="FH53" s="244"/>
      <c r="FI53" s="244"/>
      <c r="FJ53" s="244"/>
      <c r="FK53" s="244"/>
      <c r="FL53" s="244"/>
      <c r="FM53" s="244"/>
      <c r="FN53" s="244"/>
      <c r="FO53" s="244"/>
      <c r="FP53" s="244"/>
      <c r="FQ53" s="244"/>
      <c r="FR53" s="244"/>
      <c r="FS53" s="244"/>
      <c r="FT53" s="244"/>
      <c r="FU53" s="244"/>
      <c r="FV53" s="244"/>
      <c r="FW53" s="244"/>
      <c r="FX53" s="244"/>
      <c r="FY53" s="244"/>
      <c r="FZ53" s="244"/>
      <c r="GA53" s="244"/>
      <c r="GB53" s="244"/>
      <c r="GC53" s="244"/>
      <c r="GD53" s="244"/>
      <c r="GE53" s="244"/>
      <c r="GF53" s="244"/>
      <c r="GG53" s="244"/>
      <c r="GH53" s="244"/>
      <c r="GI53" s="244"/>
      <c r="GJ53" s="244"/>
      <c r="GK53" s="244"/>
      <c r="GL53" s="244"/>
      <c r="GM53" s="244"/>
      <c r="GN53" s="244"/>
      <c r="GO53" s="244"/>
      <c r="GP53" s="244"/>
      <c r="GQ53" s="244"/>
      <c r="GR53" s="244"/>
      <c r="GS53" s="244"/>
      <c r="GT53" s="244"/>
      <c r="GU53" s="244"/>
      <c r="GV53" s="244"/>
      <c r="GW53" s="244"/>
      <c r="GX53" s="244"/>
      <c r="GY53" s="244"/>
      <c r="GZ53" s="244"/>
      <c r="HA53" s="244"/>
      <c r="HB53" s="244"/>
      <c r="HC53" s="244"/>
      <c r="HD53" s="244"/>
      <c r="HE53" s="244"/>
    </row>
    <row r="54" spans="2:213" ht="27" customHeight="1">
      <c r="B54" s="104"/>
      <c r="C54" s="104"/>
      <c r="D54" s="104"/>
      <c r="E54" s="104"/>
      <c r="F54" s="104"/>
      <c r="G54" s="104"/>
      <c r="H54" s="104"/>
      <c r="I54" s="104"/>
      <c r="J54" s="104"/>
      <c r="K54" s="104"/>
      <c r="L54" s="104"/>
      <c r="M54" s="104"/>
      <c r="N54" s="104"/>
      <c r="O54" s="104"/>
      <c r="P54" s="104"/>
      <c r="Q54" s="104"/>
      <c r="R54" s="128"/>
      <c r="S54" s="360"/>
      <c r="T54" s="361" t="s">
        <v>117</v>
      </c>
      <c r="U54" s="98"/>
      <c r="V54" s="244"/>
      <c r="W54" s="128"/>
      <c r="X54" s="244"/>
      <c r="Y54" s="244"/>
      <c r="Z54" s="244"/>
      <c r="AA54" s="244"/>
      <c r="AB54" s="244"/>
      <c r="AC54" s="244"/>
      <c r="AD54" s="244"/>
      <c r="AE54" s="244"/>
      <c r="AF54" s="244"/>
      <c r="AG54" s="244"/>
      <c r="AH54" s="106"/>
      <c r="AI54" s="106"/>
      <c r="AJ54" s="106"/>
      <c r="AK54" s="106"/>
      <c r="AL54" s="106"/>
      <c r="AM54" s="106"/>
      <c r="AN54" s="106"/>
      <c r="AO54" s="244"/>
      <c r="AP54" s="244"/>
      <c r="AQ54" s="244"/>
      <c r="AR54" s="244"/>
      <c r="AS54" s="244"/>
      <c r="AT54" s="244"/>
      <c r="AU54" s="244"/>
      <c r="AV54" s="244"/>
      <c r="AW54" s="244"/>
      <c r="AX54" s="244"/>
      <c r="AY54" s="244"/>
      <c r="AZ54" s="244"/>
      <c r="BA54" s="244"/>
      <c r="BB54" s="244"/>
      <c r="BC54" s="244"/>
      <c r="BD54" s="244"/>
      <c r="BE54" s="244"/>
      <c r="BF54" s="244"/>
      <c r="BG54" s="244"/>
      <c r="BH54" s="106"/>
      <c r="BI54" s="106"/>
      <c r="BJ54" s="106"/>
      <c r="BK54" s="106"/>
      <c r="BL54" s="106"/>
      <c r="BM54" s="106"/>
      <c r="BN54" s="106"/>
      <c r="BO54" s="106"/>
      <c r="BP54" s="106"/>
      <c r="BQ54" s="106"/>
      <c r="BR54" s="106"/>
      <c r="BS54" s="106"/>
      <c r="BT54" s="106"/>
      <c r="BU54" s="306"/>
      <c r="BV54" s="106"/>
      <c r="BW54" s="106"/>
      <c r="BX54" s="106"/>
      <c r="BY54" s="244"/>
      <c r="BZ54" s="244"/>
      <c r="CA54" s="244"/>
      <c r="CB54" s="106"/>
      <c r="CC54" s="106"/>
      <c r="CD54" s="106"/>
      <c r="CE54" s="106"/>
      <c r="CF54" s="106"/>
      <c r="CG54" s="106"/>
      <c r="CH54" s="106"/>
      <c r="CI54" s="106"/>
      <c r="CJ54" s="106"/>
      <c r="CK54" s="106"/>
      <c r="CL54" s="106"/>
      <c r="CM54" s="106"/>
      <c r="CN54" s="106"/>
      <c r="CO54" s="106"/>
      <c r="CP54" s="106"/>
      <c r="CQ54" s="106"/>
      <c r="CR54" s="106"/>
      <c r="CS54" s="106"/>
      <c r="CT54" s="106"/>
      <c r="CU54" s="106"/>
      <c r="CV54" s="106"/>
      <c r="CW54" s="106"/>
      <c r="CX54" s="106"/>
      <c r="CY54" s="106"/>
      <c r="CZ54" s="106"/>
      <c r="DA54" s="106"/>
      <c r="DB54" s="106"/>
      <c r="DC54" s="106"/>
      <c r="DD54" s="106"/>
      <c r="DE54" s="106"/>
      <c r="DF54" s="106"/>
      <c r="DG54" s="106"/>
      <c r="DH54" s="106"/>
      <c r="DI54" s="106"/>
      <c r="DJ54" s="106"/>
      <c r="DK54" s="106"/>
      <c r="DL54" s="106"/>
      <c r="DM54" s="106"/>
      <c r="DN54" s="106"/>
      <c r="DO54" s="106"/>
      <c r="DP54" s="106"/>
      <c r="DQ54" s="106"/>
      <c r="DR54" s="106"/>
      <c r="DS54" s="106"/>
      <c r="DT54" s="106"/>
      <c r="DU54" s="106"/>
      <c r="DV54" s="106"/>
      <c r="DW54" s="106"/>
      <c r="DX54" s="106"/>
      <c r="DY54" s="106"/>
      <c r="DZ54" s="106"/>
      <c r="EA54" s="106"/>
      <c r="EB54" s="106"/>
      <c r="EC54" s="106"/>
      <c r="ED54" s="106"/>
      <c r="EE54" s="106"/>
      <c r="EF54" s="106"/>
      <c r="EG54" s="106"/>
      <c r="EH54" s="106"/>
      <c r="EI54" s="106"/>
      <c r="EJ54" s="106"/>
      <c r="EK54" s="106"/>
      <c r="EL54" s="106"/>
      <c r="EM54" s="106"/>
      <c r="EN54" s="106"/>
      <c r="EO54" s="106"/>
      <c r="EP54" s="106"/>
      <c r="EQ54" s="106"/>
      <c r="ER54" s="106"/>
      <c r="ES54" s="106"/>
      <c r="ET54" s="244"/>
      <c r="EU54" s="244"/>
      <c r="EV54" s="244"/>
      <c r="EW54" s="244"/>
      <c r="EX54" s="244"/>
      <c r="EY54" s="244"/>
      <c r="EZ54" s="244"/>
      <c r="FA54" s="244"/>
      <c r="FB54" s="244"/>
      <c r="FC54" s="244"/>
      <c r="FD54" s="244"/>
      <c r="FE54" s="244"/>
      <c r="FF54" s="244"/>
      <c r="FG54" s="244"/>
      <c r="FH54" s="244"/>
      <c r="FI54" s="244"/>
      <c r="FJ54" s="244"/>
      <c r="FK54" s="244"/>
      <c r="FL54" s="244"/>
      <c r="FM54" s="244"/>
      <c r="FN54" s="244"/>
      <c r="FO54" s="244"/>
      <c r="FP54" s="244"/>
      <c r="FQ54" s="244"/>
      <c r="FR54" s="244"/>
      <c r="FS54" s="244"/>
      <c r="FT54" s="244"/>
      <c r="FU54" s="244"/>
      <c r="FV54" s="244"/>
      <c r="FW54" s="244"/>
      <c r="FX54" s="244"/>
      <c r="FY54" s="244"/>
      <c r="FZ54" s="244"/>
      <c r="GA54" s="244"/>
      <c r="GB54" s="244"/>
      <c r="GC54" s="244"/>
      <c r="GD54" s="244"/>
      <c r="GE54" s="244"/>
      <c r="GF54" s="244"/>
      <c r="GG54" s="244"/>
      <c r="GH54" s="244"/>
      <c r="GI54" s="244"/>
      <c r="GJ54" s="244"/>
      <c r="GK54" s="244"/>
      <c r="GL54" s="244"/>
      <c r="GM54" s="244"/>
      <c r="GN54" s="244"/>
      <c r="GO54" s="244"/>
      <c r="GP54" s="244"/>
      <c r="GQ54" s="244"/>
      <c r="GR54" s="244"/>
      <c r="GS54" s="244"/>
      <c r="GT54" s="244"/>
      <c r="GU54" s="244"/>
      <c r="GV54" s="244"/>
      <c r="GW54" s="244"/>
      <c r="GX54" s="244"/>
      <c r="GY54" s="244"/>
      <c r="GZ54" s="244"/>
      <c r="HA54" s="244"/>
      <c r="HB54" s="244"/>
      <c r="HC54" s="244"/>
      <c r="HD54" s="244"/>
      <c r="HE54" s="244"/>
    </row>
    <row r="55" spans="2:213" ht="7.35" customHeight="1">
      <c r="B55" s="104"/>
      <c r="C55" s="104"/>
      <c r="D55" s="104"/>
      <c r="E55" s="104"/>
      <c r="F55" s="104"/>
      <c r="G55" s="104"/>
      <c r="H55" s="104"/>
      <c r="I55" s="104"/>
      <c r="J55" s="104"/>
      <c r="K55" s="104"/>
      <c r="L55" s="104"/>
      <c r="M55" s="104"/>
      <c r="N55" s="104"/>
      <c r="O55" s="104"/>
      <c r="P55" s="104"/>
      <c r="Q55" s="104"/>
      <c r="R55" s="128"/>
      <c r="S55" s="103"/>
      <c r="T55" s="363"/>
      <c r="U55" s="98"/>
      <c r="V55" s="244"/>
      <c r="W55" s="128"/>
      <c r="X55" s="244"/>
      <c r="Y55" s="244"/>
      <c r="Z55" s="244"/>
      <c r="AA55" s="244"/>
      <c r="AB55" s="244"/>
      <c r="AC55" s="244"/>
      <c r="AD55" s="244"/>
      <c r="AE55" s="244"/>
      <c r="AF55" s="244"/>
      <c r="AG55" s="244"/>
      <c r="AH55" s="106"/>
      <c r="AI55" s="106"/>
      <c r="AJ55" s="106"/>
      <c r="AK55" s="106"/>
      <c r="AL55" s="106"/>
      <c r="AM55" s="106"/>
      <c r="AN55" s="106"/>
      <c r="AO55" s="244"/>
      <c r="AP55" s="244"/>
      <c r="AQ55" s="244"/>
      <c r="AR55" s="244"/>
      <c r="AS55" s="244"/>
      <c r="AT55" s="244"/>
      <c r="AU55" s="244"/>
      <c r="AV55" s="244"/>
      <c r="AW55" s="244"/>
      <c r="AX55" s="244"/>
      <c r="AY55" s="244"/>
      <c r="AZ55" s="244"/>
      <c r="BA55" s="244"/>
      <c r="BB55" s="244"/>
      <c r="BC55" s="244"/>
      <c r="BD55" s="244"/>
      <c r="BE55" s="244"/>
      <c r="BF55" s="244"/>
      <c r="BG55" s="244"/>
      <c r="BH55" s="106"/>
      <c r="BI55" s="106"/>
      <c r="BJ55" s="106"/>
      <c r="BK55" s="106"/>
      <c r="BL55" s="106"/>
      <c r="BM55" s="106"/>
      <c r="BN55" s="106"/>
      <c r="BO55" s="106"/>
      <c r="BP55" s="106"/>
      <c r="BQ55" s="106"/>
      <c r="BR55" s="106"/>
      <c r="BS55" s="106"/>
      <c r="BT55" s="106"/>
      <c r="BU55" s="306"/>
      <c r="BV55" s="106"/>
      <c r="BW55" s="106"/>
      <c r="BX55" s="106"/>
      <c r="BY55" s="244"/>
      <c r="BZ55" s="244"/>
      <c r="CA55" s="244"/>
      <c r="CB55" s="106"/>
      <c r="CC55" s="106"/>
      <c r="CD55" s="106"/>
      <c r="CE55" s="106"/>
      <c r="CF55" s="106"/>
      <c r="CG55" s="106"/>
      <c r="CH55" s="106"/>
      <c r="CI55" s="106"/>
      <c r="CJ55" s="106"/>
      <c r="CK55" s="106"/>
      <c r="CL55" s="106"/>
      <c r="CM55" s="106"/>
      <c r="CN55" s="106"/>
      <c r="CO55" s="106"/>
      <c r="CP55" s="106"/>
      <c r="CQ55" s="106"/>
      <c r="CR55" s="106"/>
      <c r="CS55" s="106"/>
      <c r="CT55" s="106"/>
      <c r="CU55" s="106"/>
      <c r="CV55" s="106"/>
      <c r="CW55" s="106"/>
      <c r="CX55" s="106"/>
      <c r="CY55" s="106"/>
      <c r="CZ55" s="106"/>
      <c r="DA55" s="106"/>
      <c r="DB55" s="106"/>
      <c r="DC55" s="106"/>
      <c r="DD55" s="106"/>
      <c r="DE55" s="106"/>
      <c r="DF55" s="106"/>
      <c r="DG55" s="106"/>
      <c r="DH55" s="106"/>
      <c r="DI55" s="106"/>
      <c r="DJ55" s="106"/>
      <c r="DK55" s="106"/>
      <c r="DL55" s="106"/>
      <c r="DM55" s="106"/>
      <c r="DN55" s="106"/>
      <c r="DO55" s="106"/>
      <c r="DP55" s="106"/>
      <c r="DQ55" s="106"/>
      <c r="DR55" s="106"/>
      <c r="DS55" s="106"/>
      <c r="DT55" s="106"/>
      <c r="DU55" s="106"/>
      <c r="DV55" s="106"/>
      <c r="DW55" s="106"/>
      <c r="DX55" s="106"/>
      <c r="DY55" s="106"/>
      <c r="DZ55" s="106"/>
      <c r="EA55" s="106"/>
      <c r="EB55" s="106"/>
      <c r="EC55" s="106"/>
      <c r="ED55" s="106"/>
      <c r="EE55" s="106"/>
      <c r="EF55" s="106"/>
      <c r="EG55" s="106"/>
      <c r="EH55" s="106"/>
      <c r="EI55" s="106"/>
      <c r="EJ55" s="106"/>
      <c r="EK55" s="106"/>
      <c r="EL55" s="106"/>
      <c r="EM55" s="106"/>
      <c r="EN55" s="106"/>
      <c r="EO55" s="106"/>
      <c r="EP55" s="106"/>
      <c r="EQ55" s="106"/>
      <c r="ER55" s="106"/>
      <c r="ES55" s="106"/>
      <c r="ET55" s="244"/>
      <c r="EU55" s="244"/>
      <c r="EV55" s="244"/>
      <c r="EW55" s="244"/>
      <c r="EX55" s="244"/>
      <c r="EY55" s="244"/>
      <c r="EZ55" s="244"/>
      <c r="FA55" s="244"/>
      <c r="FB55" s="244"/>
      <c r="FC55" s="244"/>
      <c r="FD55" s="244"/>
      <c r="FE55" s="244"/>
      <c r="FF55" s="244"/>
      <c r="FG55" s="244"/>
      <c r="FH55" s="244"/>
      <c r="FI55" s="244"/>
      <c r="FJ55" s="244"/>
      <c r="FK55" s="244"/>
      <c r="FL55" s="244"/>
      <c r="FM55" s="244"/>
      <c r="FN55" s="244"/>
      <c r="FO55" s="244"/>
      <c r="FP55" s="244"/>
      <c r="FQ55" s="244"/>
      <c r="FR55" s="244"/>
      <c r="FS55" s="244"/>
      <c r="FT55" s="244"/>
      <c r="FU55" s="244"/>
      <c r="FV55" s="244"/>
      <c r="FW55" s="244"/>
      <c r="FX55" s="244"/>
      <c r="FY55" s="244"/>
      <c r="FZ55" s="244"/>
      <c r="GA55" s="244"/>
      <c r="GB55" s="244"/>
      <c r="GC55" s="244"/>
      <c r="GD55" s="244"/>
      <c r="GE55" s="244"/>
      <c r="GF55" s="244"/>
      <c r="GG55" s="244"/>
      <c r="GH55" s="244"/>
      <c r="GI55" s="244"/>
      <c r="GJ55" s="244"/>
      <c r="GK55" s="244"/>
      <c r="GL55" s="244"/>
      <c r="GM55" s="244"/>
      <c r="GN55" s="244"/>
      <c r="GO55" s="244"/>
      <c r="GP55" s="244"/>
      <c r="GQ55" s="244"/>
      <c r="GR55" s="244"/>
      <c r="GS55" s="244"/>
      <c r="GT55" s="244"/>
      <c r="GU55" s="244"/>
      <c r="GV55" s="244"/>
      <c r="GW55" s="244"/>
      <c r="GX55" s="244"/>
      <c r="GY55" s="244"/>
      <c r="GZ55" s="244"/>
      <c r="HA55" s="244"/>
      <c r="HB55" s="244"/>
      <c r="HC55" s="244"/>
      <c r="HD55" s="244"/>
      <c r="HE55" s="244"/>
    </row>
    <row r="56" spans="2:213" ht="27" customHeight="1">
      <c r="B56" s="104"/>
      <c r="C56" s="104"/>
      <c r="D56" s="104"/>
      <c r="E56" s="104"/>
      <c r="F56" s="104"/>
      <c r="G56" s="104"/>
      <c r="H56" s="104"/>
      <c r="I56" s="104"/>
      <c r="J56" s="104"/>
      <c r="K56" s="104"/>
      <c r="L56" s="104"/>
      <c r="M56" s="104"/>
      <c r="N56" s="104"/>
      <c r="O56" s="104"/>
      <c r="P56" s="104"/>
      <c r="Q56" s="104"/>
      <c r="R56" s="128"/>
      <c r="S56" s="360"/>
      <c r="T56" s="361" t="s">
        <v>250</v>
      </c>
      <c r="U56" s="98"/>
      <c r="V56" s="244"/>
      <c r="W56" s="128"/>
      <c r="X56" s="244"/>
      <c r="Y56" s="244"/>
      <c r="Z56" s="244"/>
      <c r="AA56" s="244"/>
      <c r="AB56" s="244"/>
      <c r="AC56" s="244"/>
      <c r="AD56" s="244"/>
      <c r="AE56" s="244"/>
      <c r="AF56" s="244"/>
      <c r="AG56" s="244"/>
      <c r="AH56" s="106"/>
      <c r="AI56" s="106"/>
      <c r="AJ56" s="106"/>
      <c r="AK56" s="106"/>
      <c r="AL56" s="106"/>
      <c r="AM56" s="106"/>
      <c r="AN56" s="106"/>
      <c r="AO56" s="244"/>
      <c r="AP56" s="244"/>
      <c r="AQ56" s="244"/>
      <c r="AR56" s="244"/>
      <c r="AS56" s="244"/>
      <c r="AT56" s="244"/>
      <c r="AU56" s="244"/>
      <c r="AV56" s="244"/>
      <c r="AW56" s="244"/>
      <c r="AX56" s="244"/>
      <c r="AY56" s="244"/>
      <c r="AZ56" s="244"/>
      <c r="BA56" s="244"/>
      <c r="BB56" s="244"/>
      <c r="BC56" s="244"/>
      <c r="BD56" s="244"/>
      <c r="BE56" s="244"/>
      <c r="BF56" s="244"/>
      <c r="BG56" s="244"/>
      <c r="BH56" s="106"/>
      <c r="BI56" s="106"/>
      <c r="BJ56" s="106"/>
      <c r="BK56" s="106"/>
      <c r="BL56" s="106"/>
      <c r="BM56" s="106"/>
      <c r="BN56" s="106"/>
      <c r="BO56" s="106"/>
      <c r="BP56" s="106"/>
      <c r="BQ56" s="106"/>
      <c r="BR56" s="106"/>
      <c r="BS56" s="106"/>
      <c r="BT56" s="106"/>
      <c r="BU56" s="306"/>
      <c r="BV56" s="106"/>
      <c r="BW56" s="106"/>
      <c r="BX56" s="106"/>
      <c r="BY56" s="244"/>
      <c r="BZ56" s="244"/>
      <c r="CA56" s="244"/>
      <c r="CB56" s="106"/>
      <c r="CC56" s="106"/>
      <c r="CD56" s="106"/>
      <c r="CE56" s="106"/>
      <c r="CF56" s="106"/>
      <c r="CG56" s="106"/>
      <c r="CH56" s="106"/>
      <c r="CI56" s="106"/>
      <c r="CJ56" s="106"/>
      <c r="CK56" s="106"/>
      <c r="CL56" s="106"/>
      <c r="CM56" s="106"/>
      <c r="CN56" s="106"/>
      <c r="CO56" s="106"/>
      <c r="CP56" s="106"/>
      <c r="CQ56" s="106"/>
      <c r="CR56" s="106"/>
      <c r="CS56" s="106"/>
      <c r="CT56" s="106"/>
      <c r="CU56" s="106"/>
      <c r="CV56" s="106"/>
      <c r="CW56" s="106"/>
      <c r="CX56" s="106"/>
      <c r="CY56" s="106"/>
      <c r="CZ56" s="106"/>
      <c r="DA56" s="106"/>
      <c r="DB56" s="106"/>
      <c r="DC56" s="106"/>
      <c r="DD56" s="106"/>
      <c r="DE56" s="106"/>
      <c r="DF56" s="106"/>
      <c r="DG56" s="106"/>
      <c r="DH56" s="106"/>
      <c r="DI56" s="106"/>
      <c r="DJ56" s="106"/>
      <c r="DK56" s="106"/>
      <c r="DL56" s="106"/>
      <c r="DM56" s="106"/>
      <c r="DN56" s="106"/>
      <c r="DO56" s="106"/>
      <c r="DP56" s="106"/>
      <c r="DQ56" s="106"/>
      <c r="DR56" s="106"/>
      <c r="DS56" s="106"/>
      <c r="DT56" s="106"/>
      <c r="DU56" s="106"/>
      <c r="DV56" s="106"/>
      <c r="DW56" s="106"/>
      <c r="DX56" s="106"/>
      <c r="DY56" s="106"/>
      <c r="DZ56" s="106"/>
      <c r="EA56" s="106"/>
      <c r="EB56" s="106"/>
      <c r="EC56" s="106"/>
      <c r="ED56" s="106"/>
      <c r="EE56" s="106"/>
      <c r="EF56" s="106"/>
      <c r="EG56" s="106"/>
      <c r="EH56" s="106"/>
      <c r="EI56" s="106"/>
      <c r="EJ56" s="106"/>
      <c r="EK56" s="106"/>
      <c r="EL56" s="106"/>
      <c r="EM56" s="106"/>
      <c r="EN56" s="106"/>
      <c r="EO56" s="106"/>
      <c r="EP56" s="106"/>
      <c r="EQ56" s="106"/>
      <c r="ER56" s="106"/>
      <c r="ES56" s="106"/>
      <c r="ET56" s="244"/>
      <c r="EU56" s="244"/>
      <c r="EV56" s="244"/>
      <c r="EW56" s="244"/>
      <c r="EX56" s="244"/>
      <c r="EY56" s="244"/>
      <c r="EZ56" s="244"/>
      <c r="FA56" s="244"/>
      <c r="FB56" s="244"/>
      <c r="FC56" s="244"/>
      <c r="FD56" s="244"/>
      <c r="FE56" s="244"/>
      <c r="FF56" s="244"/>
      <c r="FG56" s="244"/>
      <c r="FH56" s="244"/>
      <c r="FI56" s="244"/>
      <c r="FJ56" s="244"/>
      <c r="FK56" s="244"/>
      <c r="FL56" s="244"/>
      <c r="FM56" s="244"/>
      <c r="FN56" s="244"/>
      <c r="FO56" s="244"/>
      <c r="FP56" s="244"/>
      <c r="FQ56" s="244"/>
      <c r="FR56" s="244"/>
      <c r="FS56" s="244"/>
      <c r="FT56" s="244"/>
      <c r="FU56" s="244"/>
      <c r="FV56" s="244"/>
      <c r="FW56" s="244"/>
      <c r="FX56" s="244"/>
      <c r="FY56" s="244"/>
      <c r="FZ56" s="244"/>
      <c r="GA56" s="244"/>
      <c r="GB56" s="244"/>
      <c r="GC56" s="244"/>
      <c r="GD56" s="244"/>
      <c r="GE56" s="244"/>
      <c r="GF56" s="244"/>
      <c r="GG56" s="244"/>
      <c r="GH56" s="244"/>
      <c r="GI56" s="244"/>
      <c r="GJ56" s="244"/>
      <c r="GK56" s="244"/>
      <c r="GL56" s="244"/>
      <c r="GM56" s="244"/>
      <c r="GN56" s="244"/>
      <c r="GO56" s="244"/>
      <c r="GP56" s="244"/>
      <c r="GQ56" s="244"/>
      <c r="GR56" s="244"/>
      <c r="GS56" s="244"/>
      <c r="GT56" s="244"/>
      <c r="GU56" s="244"/>
      <c r="GV56" s="244"/>
      <c r="GW56" s="244"/>
      <c r="GX56" s="244"/>
      <c r="GY56" s="244"/>
      <c r="GZ56" s="244"/>
      <c r="HA56" s="244"/>
      <c r="HB56" s="244"/>
      <c r="HC56" s="244"/>
      <c r="HD56" s="244"/>
      <c r="HE56" s="244"/>
    </row>
    <row r="57" spans="2:213" ht="9.6" customHeight="1">
      <c r="B57" s="104"/>
      <c r="C57" s="104"/>
      <c r="D57" s="104"/>
      <c r="E57" s="104"/>
      <c r="F57" s="104"/>
      <c r="G57" s="104"/>
      <c r="H57" s="104"/>
      <c r="I57" s="104"/>
      <c r="J57" s="104"/>
      <c r="K57" s="104"/>
      <c r="L57" s="104"/>
      <c r="M57" s="104"/>
      <c r="N57" s="104"/>
      <c r="O57" s="104"/>
      <c r="P57" s="104"/>
      <c r="Q57" s="104"/>
      <c r="R57" s="128"/>
      <c r="S57" s="103"/>
      <c r="T57" s="363"/>
      <c r="U57" s="98"/>
      <c r="V57" s="244"/>
      <c r="W57" s="128"/>
      <c r="X57" s="244"/>
      <c r="Y57" s="244"/>
      <c r="Z57" s="244"/>
      <c r="AA57" s="244"/>
      <c r="AB57" s="244"/>
      <c r="AC57" s="244"/>
      <c r="AD57" s="244"/>
      <c r="AE57" s="244"/>
      <c r="AF57" s="244"/>
      <c r="AG57" s="244"/>
      <c r="AH57" s="106"/>
      <c r="AI57" s="106"/>
      <c r="AJ57" s="106"/>
      <c r="AK57" s="106"/>
      <c r="AL57" s="106"/>
      <c r="AM57" s="106"/>
      <c r="AN57" s="106"/>
      <c r="AO57" s="244"/>
      <c r="AP57" s="244"/>
      <c r="AQ57" s="244"/>
      <c r="AR57" s="244"/>
      <c r="AS57" s="244"/>
      <c r="AT57" s="244"/>
      <c r="AU57" s="244"/>
      <c r="AV57" s="244"/>
      <c r="AW57" s="244"/>
      <c r="AX57" s="244"/>
      <c r="AY57" s="244"/>
      <c r="AZ57" s="244"/>
      <c r="BA57" s="244"/>
      <c r="BB57" s="244"/>
      <c r="BC57" s="244"/>
      <c r="BD57" s="244"/>
      <c r="BE57" s="244"/>
      <c r="BF57" s="244"/>
      <c r="BG57" s="244"/>
      <c r="BH57" s="106"/>
      <c r="BI57" s="106"/>
      <c r="BJ57" s="106"/>
      <c r="BK57" s="106"/>
      <c r="BL57" s="106"/>
      <c r="BM57" s="106"/>
      <c r="BN57" s="106"/>
      <c r="BO57" s="106"/>
      <c r="BP57" s="106"/>
      <c r="BQ57" s="106"/>
      <c r="BR57" s="106"/>
      <c r="BS57" s="106"/>
      <c r="BT57" s="106"/>
      <c r="BU57" s="306"/>
      <c r="BV57" s="106"/>
      <c r="BW57" s="106"/>
      <c r="BX57" s="106"/>
      <c r="BY57" s="244"/>
      <c r="BZ57" s="244"/>
      <c r="CA57" s="244"/>
      <c r="CB57" s="106"/>
      <c r="CC57" s="106"/>
      <c r="CD57" s="106"/>
      <c r="CE57" s="106"/>
      <c r="CF57" s="106"/>
      <c r="CG57" s="106"/>
      <c r="CH57" s="106"/>
      <c r="CI57" s="106"/>
      <c r="CJ57" s="106"/>
      <c r="CK57" s="106"/>
      <c r="CL57" s="106"/>
      <c r="CM57" s="106"/>
      <c r="CN57" s="106"/>
      <c r="CO57" s="106"/>
      <c r="CP57" s="106"/>
      <c r="CQ57" s="106"/>
      <c r="CR57" s="106"/>
      <c r="CS57" s="106"/>
      <c r="CT57" s="106"/>
      <c r="CU57" s="106"/>
      <c r="CV57" s="106"/>
      <c r="CW57" s="106"/>
      <c r="CX57" s="106"/>
      <c r="CY57" s="106"/>
      <c r="CZ57" s="106"/>
      <c r="DA57" s="106"/>
      <c r="DB57" s="106"/>
      <c r="DC57" s="106"/>
      <c r="DD57" s="106"/>
      <c r="DE57" s="106"/>
      <c r="DF57" s="106"/>
      <c r="DG57" s="106"/>
      <c r="DH57" s="106"/>
      <c r="DI57" s="106"/>
      <c r="DJ57" s="106"/>
      <c r="DK57" s="106"/>
      <c r="DL57" s="106"/>
      <c r="DM57" s="106"/>
      <c r="DN57" s="106"/>
      <c r="DO57" s="106"/>
      <c r="DP57" s="106"/>
      <c r="DQ57" s="106"/>
      <c r="DR57" s="106"/>
      <c r="DS57" s="106"/>
      <c r="DT57" s="106"/>
      <c r="DU57" s="106"/>
      <c r="DV57" s="106"/>
      <c r="DW57" s="106"/>
      <c r="DX57" s="106"/>
      <c r="DY57" s="106"/>
      <c r="DZ57" s="106"/>
      <c r="EA57" s="106"/>
      <c r="EB57" s="106"/>
      <c r="EC57" s="106"/>
      <c r="ED57" s="106"/>
      <c r="EE57" s="106"/>
      <c r="EF57" s="106"/>
      <c r="EG57" s="106"/>
      <c r="EH57" s="106"/>
      <c r="EI57" s="106"/>
      <c r="EJ57" s="106"/>
      <c r="EK57" s="106"/>
      <c r="EL57" s="106"/>
      <c r="EM57" s="106"/>
      <c r="EN57" s="106"/>
      <c r="EO57" s="106"/>
      <c r="EP57" s="106"/>
      <c r="EQ57" s="106"/>
      <c r="ER57" s="106"/>
      <c r="ES57" s="106"/>
      <c r="ET57" s="244"/>
      <c r="EU57" s="244"/>
      <c r="EV57" s="244"/>
      <c r="EW57" s="244"/>
      <c r="EX57" s="244"/>
      <c r="EY57" s="244"/>
      <c r="EZ57" s="244"/>
      <c r="FA57" s="244"/>
      <c r="FB57" s="244"/>
      <c r="FC57" s="244"/>
      <c r="FD57" s="244"/>
      <c r="FE57" s="244"/>
      <c r="FF57" s="244"/>
      <c r="FG57" s="244"/>
      <c r="FH57" s="244"/>
      <c r="FI57" s="244"/>
      <c r="FJ57" s="244"/>
      <c r="FK57" s="244"/>
      <c r="FL57" s="244"/>
      <c r="FM57" s="244"/>
      <c r="FN57" s="244"/>
      <c r="FO57" s="244"/>
      <c r="FP57" s="244"/>
      <c r="FQ57" s="244"/>
      <c r="FR57" s="244"/>
      <c r="FS57" s="244"/>
      <c r="FT57" s="244"/>
      <c r="FU57" s="244"/>
      <c r="FV57" s="244"/>
      <c r="FW57" s="244"/>
      <c r="FX57" s="244"/>
      <c r="FY57" s="244"/>
      <c r="FZ57" s="244"/>
      <c r="GA57" s="244"/>
      <c r="GB57" s="244"/>
      <c r="GC57" s="244"/>
      <c r="GD57" s="244"/>
      <c r="GE57" s="244"/>
      <c r="GF57" s="244"/>
      <c r="GG57" s="244"/>
      <c r="GH57" s="244"/>
      <c r="GI57" s="244"/>
      <c r="GJ57" s="244"/>
      <c r="GK57" s="244"/>
      <c r="GL57" s="244"/>
      <c r="GM57" s="244"/>
      <c r="GN57" s="244"/>
      <c r="GO57" s="244"/>
      <c r="GP57" s="244"/>
      <c r="GQ57" s="244"/>
      <c r="GR57" s="244"/>
      <c r="GS57" s="244"/>
      <c r="GT57" s="244"/>
      <c r="GU57" s="244"/>
      <c r="GV57" s="244"/>
      <c r="GW57" s="244"/>
      <c r="GX57" s="244"/>
      <c r="GY57" s="244"/>
      <c r="GZ57" s="244"/>
      <c r="HA57" s="244"/>
      <c r="HB57" s="244"/>
      <c r="HC57" s="244"/>
      <c r="HD57" s="244"/>
      <c r="HE57" s="244"/>
    </row>
    <row r="58" spans="2:213" ht="24" customHeight="1">
      <c r="B58" s="104"/>
      <c r="C58" s="104"/>
      <c r="D58" s="104"/>
      <c r="E58" s="104"/>
      <c r="F58" s="104"/>
      <c r="G58" s="104"/>
      <c r="H58" s="104"/>
      <c r="I58" s="104"/>
      <c r="J58" s="104"/>
      <c r="K58" s="104"/>
      <c r="L58" s="104"/>
      <c r="M58" s="104"/>
      <c r="N58" s="104"/>
      <c r="O58" s="104"/>
      <c r="P58" s="104"/>
      <c r="Q58" s="104"/>
      <c r="R58" s="128"/>
      <c r="S58" s="360"/>
      <c r="T58" s="361" t="s">
        <v>251</v>
      </c>
      <c r="U58" s="98"/>
      <c r="V58" s="244"/>
      <c r="W58" s="128"/>
      <c r="X58" s="244"/>
      <c r="Y58" s="244"/>
      <c r="Z58" s="244"/>
      <c r="AA58" s="244"/>
      <c r="AB58" s="244"/>
      <c r="AC58" s="244"/>
      <c r="AD58" s="244"/>
      <c r="AE58" s="244"/>
      <c r="AF58" s="244"/>
      <c r="AG58" s="244"/>
      <c r="AH58" s="106"/>
      <c r="AI58" s="106"/>
      <c r="AJ58" s="106"/>
      <c r="AK58" s="106"/>
      <c r="AL58" s="106"/>
      <c r="AM58" s="106"/>
      <c r="AN58" s="106"/>
      <c r="AO58" s="244"/>
      <c r="AP58" s="244"/>
      <c r="AQ58" s="244"/>
      <c r="AR58" s="244"/>
      <c r="AS58" s="244"/>
      <c r="AT58" s="244"/>
      <c r="AU58" s="244"/>
      <c r="AV58" s="244"/>
      <c r="AW58" s="244"/>
      <c r="AX58" s="244"/>
      <c r="AY58" s="244"/>
      <c r="AZ58" s="244"/>
      <c r="BA58" s="244"/>
      <c r="BB58" s="244"/>
      <c r="BC58" s="244"/>
      <c r="BD58" s="244"/>
      <c r="BE58" s="244"/>
      <c r="BF58" s="244"/>
      <c r="BG58" s="244"/>
      <c r="BH58" s="106"/>
      <c r="BI58" s="106"/>
      <c r="BJ58" s="106"/>
      <c r="BK58" s="106"/>
      <c r="BL58" s="106"/>
      <c r="BM58" s="106"/>
      <c r="BN58" s="106"/>
      <c r="BO58" s="106"/>
      <c r="BP58" s="106"/>
      <c r="BQ58" s="106"/>
      <c r="BR58" s="106"/>
      <c r="BS58" s="106"/>
      <c r="BT58" s="106"/>
      <c r="BU58" s="306"/>
      <c r="BV58" s="106"/>
      <c r="BW58" s="106"/>
      <c r="BX58" s="106"/>
      <c r="BY58" s="244"/>
      <c r="BZ58" s="244"/>
      <c r="CA58" s="244"/>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244"/>
      <c r="EU58" s="244"/>
      <c r="EV58" s="244"/>
      <c r="EW58" s="244"/>
      <c r="EX58" s="244"/>
      <c r="EY58" s="244"/>
      <c r="EZ58" s="244"/>
      <c r="FA58" s="244"/>
      <c r="FB58" s="244"/>
      <c r="FC58" s="244"/>
      <c r="FD58" s="244"/>
      <c r="FE58" s="244"/>
      <c r="FF58" s="244"/>
      <c r="FG58" s="244"/>
      <c r="FH58" s="244"/>
      <c r="FI58" s="244"/>
      <c r="FJ58" s="244"/>
      <c r="FK58" s="244"/>
      <c r="FL58" s="244"/>
      <c r="FM58" s="244"/>
      <c r="FN58" s="244"/>
      <c r="FO58" s="244"/>
      <c r="FP58" s="244"/>
      <c r="FQ58" s="244"/>
      <c r="FR58" s="244"/>
      <c r="FS58" s="244"/>
      <c r="FT58" s="244"/>
      <c r="FU58" s="244"/>
      <c r="FV58" s="244"/>
      <c r="FW58" s="244"/>
      <c r="FX58" s="244"/>
      <c r="FY58" s="244"/>
      <c r="FZ58" s="244"/>
      <c r="GA58" s="244"/>
      <c r="GB58" s="244"/>
      <c r="GC58" s="244"/>
      <c r="GD58" s="244"/>
      <c r="GE58" s="244"/>
      <c r="GF58" s="244"/>
      <c r="GG58" s="244"/>
      <c r="GH58" s="244"/>
      <c r="GI58" s="244"/>
      <c r="GJ58" s="244"/>
      <c r="GK58" s="244"/>
      <c r="GL58" s="244"/>
      <c r="GM58" s="244"/>
      <c r="GN58" s="244"/>
      <c r="GO58" s="244"/>
      <c r="GP58" s="244"/>
      <c r="GQ58" s="244"/>
      <c r="GR58" s="244"/>
      <c r="GS58" s="244"/>
      <c r="GT58" s="244"/>
      <c r="GU58" s="244"/>
      <c r="GV58" s="244"/>
      <c r="GW58" s="244"/>
      <c r="GX58" s="244"/>
      <c r="GY58" s="244"/>
      <c r="GZ58" s="244"/>
      <c r="HA58" s="244"/>
      <c r="HB58" s="244"/>
      <c r="HC58" s="244"/>
      <c r="HD58" s="244"/>
      <c r="HE58" s="244"/>
    </row>
    <row r="59" spans="2:213" ht="9.6" customHeight="1">
      <c r="B59" s="104"/>
      <c r="C59" s="104"/>
      <c r="D59" s="104"/>
      <c r="E59" s="104"/>
      <c r="F59" s="104"/>
      <c r="G59" s="104"/>
      <c r="H59" s="104"/>
      <c r="I59" s="104"/>
      <c r="J59" s="104"/>
      <c r="K59" s="104"/>
      <c r="L59" s="105"/>
      <c r="M59" s="105"/>
      <c r="N59" s="105"/>
      <c r="O59" s="105"/>
      <c r="P59" s="105"/>
      <c r="Q59" s="105"/>
      <c r="R59" s="128"/>
      <c r="S59" s="103"/>
      <c r="T59" s="363"/>
      <c r="U59" s="98"/>
      <c r="V59" s="244"/>
      <c r="W59" s="128"/>
      <c r="X59" s="244"/>
      <c r="Y59" s="244"/>
      <c r="Z59" s="244"/>
      <c r="AA59" s="244"/>
      <c r="AB59" s="244"/>
      <c r="AC59" s="244"/>
      <c r="AD59" s="244"/>
      <c r="AE59" s="244"/>
      <c r="AF59" s="244"/>
      <c r="AG59" s="244"/>
      <c r="AH59" s="106"/>
      <c r="AI59" s="106"/>
      <c r="AJ59" s="106"/>
      <c r="AK59" s="106"/>
      <c r="AL59" s="106"/>
      <c r="AM59" s="106"/>
      <c r="AN59" s="106"/>
      <c r="AO59" s="244"/>
      <c r="AP59" s="244"/>
      <c r="AQ59" s="244"/>
      <c r="AR59" s="244"/>
      <c r="AS59" s="244"/>
      <c r="AT59" s="244"/>
      <c r="AU59" s="244"/>
      <c r="AV59" s="244"/>
      <c r="AW59" s="244"/>
      <c r="AX59" s="244"/>
      <c r="AY59" s="244"/>
      <c r="AZ59" s="244"/>
      <c r="BA59" s="244"/>
      <c r="BB59" s="244"/>
      <c r="BC59" s="244"/>
      <c r="BD59" s="244"/>
      <c r="BE59" s="244"/>
      <c r="BF59" s="244"/>
      <c r="BG59" s="244"/>
      <c r="BH59" s="106"/>
      <c r="BI59" s="106"/>
      <c r="BJ59" s="106"/>
      <c r="BK59" s="106"/>
      <c r="BL59" s="106"/>
      <c r="BM59" s="106"/>
      <c r="BN59" s="106"/>
      <c r="BO59" s="106"/>
      <c r="BP59" s="106"/>
      <c r="BQ59" s="106"/>
      <c r="BR59" s="106"/>
      <c r="BS59" s="106"/>
      <c r="BT59" s="106"/>
      <c r="BU59" s="306"/>
      <c r="BV59" s="106"/>
      <c r="BW59" s="106"/>
      <c r="BX59" s="106"/>
      <c r="BY59" s="244"/>
      <c r="BZ59" s="244"/>
      <c r="CA59" s="244"/>
      <c r="CB59" s="106"/>
      <c r="CC59" s="106"/>
      <c r="CD59" s="106"/>
      <c r="CE59" s="106"/>
      <c r="CF59" s="106"/>
      <c r="CG59" s="106"/>
      <c r="CH59" s="106"/>
      <c r="CI59" s="106"/>
      <c r="CJ59" s="106"/>
      <c r="CK59" s="106"/>
      <c r="CL59" s="106"/>
      <c r="CM59" s="106"/>
      <c r="CN59" s="106"/>
      <c r="CO59" s="106"/>
      <c r="CP59" s="106"/>
      <c r="CQ59" s="106"/>
      <c r="CR59" s="106"/>
      <c r="CS59" s="106"/>
      <c r="CT59" s="106"/>
      <c r="CU59" s="106"/>
      <c r="CV59" s="106"/>
      <c r="CW59" s="106"/>
      <c r="CX59" s="106"/>
      <c r="CY59" s="106"/>
      <c r="CZ59" s="106"/>
      <c r="DA59" s="106"/>
      <c r="DB59" s="106"/>
      <c r="DC59" s="106"/>
      <c r="DD59" s="106"/>
      <c r="DE59" s="106"/>
      <c r="DF59" s="106"/>
      <c r="DG59" s="106"/>
      <c r="DH59" s="106"/>
      <c r="DI59" s="106"/>
      <c r="DJ59" s="106"/>
      <c r="DK59" s="106"/>
      <c r="DL59" s="106"/>
      <c r="DM59" s="106"/>
      <c r="DN59" s="106"/>
      <c r="DO59" s="106"/>
      <c r="DP59" s="106"/>
      <c r="DQ59" s="106"/>
      <c r="DR59" s="106"/>
      <c r="DS59" s="106"/>
      <c r="DT59" s="106"/>
      <c r="DU59" s="106"/>
      <c r="DV59" s="106"/>
      <c r="DW59" s="106"/>
      <c r="DX59" s="106"/>
      <c r="DY59" s="106"/>
      <c r="DZ59" s="106"/>
      <c r="EA59" s="106"/>
      <c r="EB59" s="106"/>
      <c r="EC59" s="106"/>
      <c r="ED59" s="106"/>
      <c r="EE59" s="106"/>
      <c r="EF59" s="106"/>
      <c r="EG59" s="106"/>
      <c r="EH59" s="106"/>
      <c r="EI59" s="106"/>
      <c r="EJ59" s="106"/>
      <c r="EK59" s="106"/>
      <c r="EL59" s="106"/>
      <c r="EM59" s="106"/>
      <c r="EN59" s="106"/>
      <c r="EO59" s="106"/>
      <c r="EP59" s="106"/>
      <c r="EQ59" s="106"/>
      <c r="ER59" s="106"/>
      <c r="ES59" s="106"/>
      <c r="ET59" s="244"/>
      <c r="EU59" s="244"/>
      <c r="EV59" s="244"/>
      <c r="EW59" s="244"/>
      <c r="EX59" s="244"/>
      <c r="EY59" s="244"/>
      <c r="EZ59" s="244"/>
      <c r="FA59" s="244"/>
      <c r="FB59" s="244"/>
      <c r="FC59" s="244"/>
      <c r="FD59" s="244"/>
      <c r="FE59" s="244"/>
      <c r="FF59" s="244"/>
      <c r="FG59" s="244"/>
      <c r="FH59" s="244"/>
      <c r="FI59" s="244"/>
      <c r="FJ59" s="244"/>
      <c r="FK59" s="244"/>
      <c r="FL59" s="244"/>
      <c r="FM59" s="244"/>
      <c r="FN59" s="244"/>
      <c r="FO59" s="244"/>
      <c r="FP59" s="244"/>
      <c r="FQ59" s="244"/>
      <c r="FR59" s="244"/>
      <c r="FS59" s="244"/>
      <c r="FT59" s="244"/>
      <c r="FU59" s="244"/>
      <c r="FV59" s="244"/>
      <c r="FW59" s="244"/>
      <c r="FX59" s="244"/>
      <c r="FY59" s="244"/>
      <c r="FZ59" s="244"/>
      <c r="GA59" s="244"/>
      <c r="GB59" s="244"/>
      <c r="GC59" s="244"/>
      <c r="GD59" s="244"/>
      <c r="GE59" s="244"/>
      <c r="GF59" s="244"/>
      <c r="GG59" s="244"/>
      <c r="GH59" s="244"/>
      <c r="GI59" s="244"/>
      <c r="GJ59" s="244"/>
      <c r="GK59" s="244"/>
      <c r="GL59" s="244"/>
      <c r="GM59" s="244"/>
      <c r="GN59" s="244"/>
      <c r="GO59" s="244"/>
      <c r="GP59" s="244"/>
      <c r="GQ59" s="244"/>
      <c r="GR59" s="244"/>
      <c r="GS59" s="244"/>
      <c r="GT59" s="244"/>
      <c r="GU59" s="244"/>
      <c r="GV59" s="244"/>
      <c r="GW59" s="244"/>
      <c r="GX59" s="244"/>
      <c r="GY59" s="244"/>
      <c r="GZ59" s="244"/>
      <c r="HA59" s="244"/>
      <c r="HB59" s="244"/>
      <c r="HC59" s="244"/>
      <c r="HD59" s="244"/>
      <c r="HE59" s="244"/>
    </row>
    <row r="60" spans="2:213" ht="26.1" customHeight="1">
      <c r="B60" s="104"/>
      <c r="C60" s="104"/>
      <c r="D60" s="104"/>
      <c r="E60" s="104"/>
      <c r="F60" s="104"/>
      <c r="G60" s="104"/>
      <c r="H60" s="104"/>
      <c r="I60" s="104"/>
      <c r="J60" s="104"/>
      <c r="K60" s="104"/>
      <c r="L60" s="105"/>
      <c r="M60" s="105"/>
      <c r="N60" s="105"/>
      <c r="O60" s="105"/>
      <c r="P60" s="105"/>
      <c r="Q60" s="105"/>
      <c r="R60" s="128"/>
      <c r="S60" s="360"/>
      <c r="T60" s="361" t="s">
        <v>252</v>
      </c>
      <c r="U60" s="98"/>
      <c r="V60" s="244"/>
      <c r="W60" s="128"/>
      <c r="X60" s="244"/>
      <c r="Y60" s="244"/>
      <c r="Z60" s="244"/>
      <c r="AA60" s="244"/>
      <c r="AB60" s="244"/>
      <c r="AC60" s="244"/>
      <c r="AD60" s="244"/>
      <c r="AE60" s="244"/>
      <c r="AF60" s="244"/>
      <c r="AG60" s="244"/>
      <c r="AH60" s="106"/>
      <c r="AI60" s="106"/>
      <c r="AJ60" s="106"/>
      <c r="AK60" s="106"/>
      <c r="AL60" s="106"/>
      <c r="AM60" s="106"/>
      <c r="AN60" s="106"/>
      <c r="AO60" s="244"/>
      <c r="AP60" s="244"/>
      <c r="AQ60" s="244"/>
      <c r="AR60" s="244"/>
      <c r="AS60" s="244"/>
      <c r="AT60" s="244"/>
      <c r="AU60" s="244"/>
      <c r="AV60" s="244"/>
      <c r="AW60" s="244"/>
      <c r="AX60" s="244"/>
      <c r="AY60" s="244"/>
      <c r="AZ60" s="244"/>
      <c r="BA60" s="244"/>
      <c r="BB60" s="244"/>
      <c r="BC60" s="244"/>
      <c r="BD60" s="244"/>
      <c r="BE60" s="244"/>
      <c r="BF60" s="244"/>
      <c r="BG60" s="244"/>
      <c r="BH60" s="106"/>
      <c r="BI60" s="106"/>
      <c r="BJ60" s="106"/>
      <c r="BK60" s="106"/>
      <c r="BL60" s="106"/>
      <c r="BM60" s="106"/>
      <c r="BN60" s="106"/>
      <c r="BO60" s="106"/>
      <c r="BP60" s="106"/>
      <c r="BQ60" s="106"/>
      <c r="BR60" s="106"/>
      <c r="BS60" s="106"/>
      <c r="BT60" s="106"/>
      <c r="BU60" s="306"/>
      <c r="BV60" s="106"/>
      <c r="BW60" s="106"/>
      <c r="BX60" s="106"/>
      <c r="BY60" s="244"/>
      <c r="BZ60" s="244"/>
      <c r="CA60" s="244"/>
      <c r="CB60" s="106"/>
      <c r="CC60" s="106"/>
      <c r="CD60" s="106"/>
      <c r="CE60" s="106"/>
      <c r="CF60" s="106"/>
      <c r="CG60" s="106"/>
      <c r="CH60" s="106"/>
      <c r="CI60" s="106"/>
      <c r="CJ60" s="106"/>
      <c r="CK60" s="106"/>
      <c r="CL60" s="106"/>
      <c r="CM60" s="106"/>
      <c r="CN60" s="106"/>
      <c r="CO60" s="106"/>
      <c r="CP60" s="106"/>
      <c r="CQ60" s="106"/>
      <c r="CR60" s="106"/>
      <c r="CS60" s="106"/>
      <c r="CT60" s="106"/>
      <c r="CU60" s="106"/>
      <c r="CV60" s="106"/>
      <c r="CW60" s="106"/>
      <c r="CX60" s="106"/>
      <c r="CY60" s="106"/>
      <c r="CZ60" s="106"/>
      <c r="DA60" s="106"/>
      <c r="DB60" s="106"/>
      <c r="DC60" s="106"/>
      <c r="DD60" s="106"/>
      <c r="DE60" s="106"/>
      <c r="DF60" s="106"/>
      <c r="DG60" s="106"/>
      <c r="DH60" s="106"/>
      <c r="DI60" s="106"/>
      <c r="DJ60" s="106"/>
      <c r="DK60" s="106"/>
      <c r="DL60" s="106"/>
      <c r="DM60" s="106"/>
      <c r="DN60" s="106"/>
      <c r="DO60" s="106"/>
      <c r="DP60" s="106"/>
      <c r="DQ60" s="106"/>
      <c r="DR60" s="106"/>
      <c r="DS60" s="106"/>
      <c r="DT60" s="106"/>
      <c r="DU60" s="106"/>
      <c r="DV60" s="106"/>
      <c r="DW60" s="106"/>
      <c r="DX60" s="106"/>
      <c r="DY60" s="106"/>
      <c r="DZ60" s="106"/>
      <c r="EA60" s="106"/>
      <c r="EB60" s="106"/>
      <c r="EC60" s="106"/>
      <c r="ED60" s="106"/>
      <c r="EE60" s="106"/>
      <c r="EF60" s="106"/>
      <c r="EG60" s="106"/>
      <c r="EH60" s="106"/>
      <c r="EI60" s="106"/>
      <c r="EJ60" s="106"/>
      <c r="EK60" s="106"/>
      <c r="EL60" s="106"/>
      <c r="EM60" s="106"/>
      <c r="EN60" s="106"/>
      <c r="EO60" s="106"/>
      <c r="EP60" s="106"/>
      <c r="EQ60" s="106"/>
      <c r="ER60" s="106"/>
      <c r="ES60" s="106"/>
      <c r="ET60" s="244"/>
      <c r="EU60" s="244"/>
      <c r="EV60" s="244"/>
      <c r="EW60" s="244"/>
      <c r="EX60" s="244"/>
      <c r="EY60" s="244"/>
      <c r="EZ60" s="244"/>
      <c r="FA60" s="244"/>
      <c r="FB60" s="244"/>
      <c r="FC60" s="244"/>
      <c r="FD60" s="244"/>
      <c r="FE60" s="244"/>
      <c r="FF60" s="244"/>
      <c r="FG60" s="244"/>
      <c r="FH60" s="244"/>
      <c r="FI60" s="244"/>
      <c r="FJ60" s="244"/>
      <c r="FK60" s="244"/>
      <c r="FL60" s="244"/>
      <c r="FM60" s="244"/>
      <c r="FN60" s="244"/>
      <c r="FO60" s="244"/>
      <c r="FP60" s="244"/>
      <c r="FQ60" s="244"/>
      <c r="FR60" s="244"/>
      <c r="FS60" s="244"/>
      <c r="FT60" s="244"/>
      <c r="FU60" s="244"/>
      <c r="FV60" s="244"/>
      <c r="FW60" s="244"/>
      <c r="FX60" s="244"/>
      <c r="FY60" s="244"/>
      <c r="FZ60" s="244"/>
      <c r="GA60" s="244"/>
      <c r="GB60" s="244"/>
      <c r="GC60" s="244"/>
      <c r="GD60" s="244"/>
      <c r="GE60" s="244"/>
      <c r="GF60" s="244"/>
      <c r="GG60" s="244"/>
      <c r="GH60" s="244"/>
      <c r="GI60" s="244"/>
      <c r="GJ60" s="244"/>
      <c r="GK60" s="244"/>
      <c r="GL60" s="244"/>
      <c r="GM60" s="244"/>
      <c r="GN60" s="244"/>
      <c r="GO60" s="244"/>
      <c r="GP60" s="244"/>
      <c r="GQ60" s="244"/>
      <c r="GR60" s="244"/>
      <c r="GS60" s="244"/>
      <c r="GT60" s="244"/>
      <c r="GU60" s="244"/>
      <c r="GV60" s="244"/>
      <c r="GW60" s="244"/>
      <c r="GX60" s="244"/>
      <c r="GY60" s="244"/>
      <c r="GZ60" s="244"/>
      <c r="HA60" s="244"/>
      <c r="HB60" s="244"/>
      <c r="HC60" s="244"/>
      <c r="HD60" s="244"/>
      <c r="HE60" s="244"/>
    </row>
    <row r="61" spans="2:213" ht="18" customHeight="1">
      <c r="B61" s="104"/>
      <c r="C61" s="104"/>
      <c r="D61" s="104"/>
      <c r="E61" s="104"/>
      <c r="F61" s="104"/>
      <c r="G61" s="104"/>
      <c r="H61" s="104"/>
      <c r="I61" s="104"/>
      <c r="J61" s="104"/>
      <c r="K61" s="104"/>
      <c r="L61" s="105"/>
      <c r="M61" s="105"/>
      <c r="N61" s="105"/>
      <c r="O61" s="105"/>
      <c r="P61" s="105"/>
      <c r="Q61" s="105"/>
      <c r="R61" s="128"/>
      <c r="S61" s="364" t="s">
        <v>463</v>
      </c>
      <c r="T61" s="365" t="e">
        <f>$G$32</f>
        <v>#DIV/0!</v>
      </c>
      <c r="U61" s="98"/>
      <c r="V61" s="244"/>
      <c r="W61" s="128"/>
      <c r="X61" s="244"/>
      <c r="Y61" s="244"/>
      <c r="Z61" s="244"/>
      <c r="AA61" s="244"/>
      <c r="AB61" s="244"/>
      <c r="AC61" s="244"/>
      <c r="AD61" s="244"/>
      <c r="AE61" s="244"/>
      <c r="AF61" s="244"/>
      <c r="AG61" s="244"/>
      <c r="AH61" s="106"/>
      <c r="AI61" s="106"/>
      <c r="AJ61" s="106"/>
      <c r="AK61" s="106"/>
      <c r="AL61" s="106"/>
      <c r="AM61" s="106"/>
      <c r="AN61" s="106"/>
      <c r="AO61" s="244"/>
      <c r="AP61" s="244"/>
      <c r="AQ61" s="244"/>
      <c r="AR61" s="244"/>
      <c r="AS61" s="244"/>
      <c r="AT61" s="244"/>
      <c r="AU61" s="244"/>
      <c r="AV61" s="244"/>
      <c r="AW61" s="244"/>
      <c r="AX61" s="244"/>
      <c r="AY61" s="244"/>
      <c r="AZ61" s="244"/>
      <c r="BA61" s="244"/>
      <c r="BB61" s="244"/>
      <c r="BC61" s="244"/>
      <c r="BD61" s="244"/>
      <c r="BE61" s="244"/>
      <c r="BF61" s="244"/>
      <c r="BG61" s="244"/>
      <c r="BH61" s="106"/>
      <c r="BI61" s="106"/>
      <c r="BJ61" s="106"/>
      <c r="BK61" s="106"/>
      <c r="BL61" s="106"/>
      <c r="BM61" s="106"/>
      <c r="BN61" s="106"/>
      <c r="BO61" s="106"/>
      <c r="BP61" s="106"/>
      <c r="BQ61" s="106"/>
      <c r="BR61" s="106"/>
      <c r="BS61" s="106"/>
      <c r="BT61" s="106"/>
      <c r="BU61" s="306"/>
      <c r="BV61" s="106"/>
      <c r="BW61" s="106"/>
      <c r="BX61" s="106"/>
      <c r="BY61" s="244"/>
      <c r="BZ61" s="244"/>
      <c r="CA61" s="244"/>
      <c r="CB61" s="106"/>
      <c r="CC61" s="106"/>
      <c r="CD61" s="106"/>
      <c r="CE61" s="106"/>
      <c r="CF61" s="106"/>
      <c r="CG61" s="106"/>
      <c r="CH61" s="106"/>
      <c r="CI61" s="106"/>
      <c r="CJ61" s="106"/>
      <c r="CK61" s="106"/>
      <c r="CL61" s="106"/>
      <c r="CM61" s="106"/>
      <c r="CN61" s="106"/>
      <c r="CO61" s="106"/>
      <c r="CP61" s="106"/>
      <c r="CQ61" s="106"/>
      <c r="CR61" s="106"/>
      <c r="CS61" s="106"/>
      <c r="CT61" s="106"/>
      <c r="CU61" s="106"/>
      <c r="CV61" s="106"/>
      <c r="CW61" s="106"/>
      <c r="CX61" s="106"/>
      <c r="CY61" s="106"/>
      <c r="CZ61" s="106"/>
      <c r="DA61" s="106"/>
      <c r="DB61" s="106"/>
      <c r="DC61" s="106"/>
      <c r="DD61" s="106"/>
      <c r="DE61" s="106"/>
      <c r="DF61" s="106"/>
      <c r="DG61" s="106"/>
      <c r="DH61" s="106"/>
      <c r="DI61" s="106"/>
      <c r="DJ61" s="106"/>
      <c r="DK61" s="106"/>
      <c r="DL61" s="106"/>
      <c r="DM61" s="106"/>
      <c r="DN61" s="106"/>
      <c r="DO61" s="106"/>
      <c r="DP61" s="106"/>
      <c r="DQ61" s="106"/>
      <c r="DR61" s="106"/>
      <c r="DS61" s="106"/>
      <c r="DT61" s="106"/>
      <c r="DU61" s="106"/>
      <c r="DV61" s="106"/>
      <c r="DW61" s="106"/>
      <c r="DX61" s="106"/>
      <c r="DY61" s="106"/>
      <c r="DZ61" s="106"/>
      <c r="EA61" s="106"/>
      <c r="EB61" s="106"/>
      <c r="EC61" s="106"/>
      <c r="ED61" s="106"/>
      <c r="EE61" s="106"/>
      <c r="EF61" s="106"/>
      <c r="EG61" s="106"/>
      <c r="EH61" s="106"/>
      <c r="EI61" s="106"/>
      <c r="EJ61" s="106"/>
      <c r="EK61" s="106"/>
      <c r="EL61" s="106"/>
      <c r="EM61" s="106"/>
      <c r="EN61" s="106"/>
      <c r="EO61" s="106"/>
      <c r="EP61" s="106"/>
      <c r="EQ61" s="106"/>
      <c r="ER61" s="106"/>
      <c r="ES61" s="106"/>
      <c r="ET61" s="244"/>
      <c r="EU61" s="244"/>
      <c r="EV61" s="244"/>
      <c r="EW61" s="244"/>
      <c r="EX61" s="244"/>
      <c r="EY61" s="244"/>
      <c r="EZ61" s="244"/>
      <c r="FA61" s="244"/>
      <c r="FB61" s="244"/>
      <c r="FC61" s="244"/>
      <c r="FD61" s="244"/>
      <c r="FE61" s="244"/>
      <c r="FF61" s="244"/>
      <c r="FG61" s="244"/>
      <c r="FH61" s="244"/>
      <c r="FI61" s="244"/>
      <c r="FJ61" s="244"/>
      <c r="FK61" s="244"/>
      <c r="FL61" s="244"/>
      <c r="FM61" s="244"/>
      <c r="FN61" s="244"/>
      <c r="FO61" s="244"/>
      <c r="FP61" s="244"/>
      <c r="FQ61" s="244"/>
      <c r="FR61" s="244"/>
      <c r="FS61" s="244"/>
      <c r="FT61" s="244"/>
      <c r="FU61" s="244"/>
      <c r="FV61" s="244"/>
      <c r="FW61" s="244"/>
      <c r="FX61" s="244"/>
      <c r="FY61" s="244"/>
      <c r="FZ61" s="244"/>
      <c r="GA61" s="244"/>
      <c r="GB61" s="244"/>
      <c r="GC61" s="244"/>
      <c r="GD61" s="244"/>
      <c r="GE61" s="244"/>
      <c r="GF61" s="244"/>
      <c r="GG61" s="244"/>
      <c r="GH61" s="244"/>
      <c r="GI61" s="244"/>
      <c r="GJ61" s="244"/>
      <c r="GK61" s="244"/>
      <c r="GL61" s="244"/>
      <c r="GM61" s="244"/>
      <c r="GN61" s="244"/>
      <c r="GO61" s="244"/>
      <c r="GP61" s="244"/>
      <c r="GQ61" s="244"/>
      <c r="GR61" s="244"/>
      <c r="GS61" s="244"/>
      <c r="GT61" s="244"/>
      <c r="GU61" s="244"/>
      <c r="GV61" s="244"/>
      <c r="GW61" s="244"/>
      <c r="GX61" s="244"/>
      <c r="GY61" s="244"/>
      <c r="GZ61" s="244"/>
      <c r="HA61" s="244"/>
      <c r="HB61" s="244"/>
      <c r="HC61" s="244"/>
      <c r="HD61" s="244"/>
      <c r="HE61" s="244"/>
    </row>
    <row r="62" spans="2:213" ht="18" customHeight="1">
      <c r="B62" s="104"/>
      <c r="C62" s="104"/>
      <c r="D62" s="104"/>
      <c r="E62" s="104"/>
      <c r="F62" s="104"/>
      <c r="G62" s="104"/>
      <c r="H62" s="104"/>
      <c r="I62" s="104"/>
      <c r="J62" s="104"/>
      <c r="K62" s="104"/>
      <c r="L62" s="105"/>
      <c r="M62" s="105"/>
      <c r="N62" s="105"/>
      <c r="O62" s="105"/>
      <c r="P62" s="105"/>
      <c r="Q62" s="105"/>
      <c r="R62" s="105"/>
      <c r="S62" s="105"/>
      <c r="T62" s="105"/>
      <c r="U62" s="98"/>
      <c r="V62" s="244"/>
      <c r="W62" s="128"/>
      <c r="X62" s="244"/>
      <c r="Y62" s="244"/>
      <c r="Z62" s="244"/>
      <c r="AA62" s="244"/>
      <c r="AB62" s="244"/>
      <c r="AC62" s="244"/>
      <c r="AD62" s="244"/>
      <c r="AE62" s="244"/>
      <c r="AF62" s="244"/>
      <c r="AG62" s="244"/>
      <c r="AH62" s="106"/>
      <c r="AI62" s="106"/>
      <c r="AJ62" s="106"/>
      <c r="AK62" s="106"/>
      <c r="AL62" s="106"/>
      <c r="AM62" s="106"/>
      <c r="AN62" s="106"/>
      <c r="AO62" s="244"/>
      <c r="AP62" s="244"/>
      <c r="AQ62" s="244"/>
      <c r="AR62" s="244"/>
      <c r="AS62" s="244"/>
      <c r="AT62" s="244"/>
      <c r="AU62" s="244"/>
      <c r="AV62" s="244"/>
      <c r="AW62" s="244"/>
      <c r="AX62" s="244"/>
      <c r="AY62" s="244"/>
      <c r="AZ62" s="244"/>
      <c r="BA62" s="244"/>
      <c r="BB62" s="244"/>
      <c r="BC62" s="244"/>
      <c r="BD62" s="244"/>
      <c r="BE62" s="244"/>
      <c r="BF62" s="244"/>
      <c r="BG62" s="244"/>
      <c r="BH62" s="106"/>
      <c r="BI62" s="106"/>
      <c r="BJ62" s="106"/>
      <c r="BK62" s="106"/>
      <c r="BL62" s="106"/>
      <c r="BM62" s="106"/>
      <c r="BN62" s="106"/>
      <c r="BO62" s="106"/>
      <c r="BP62" s="106"/>
      <c r="BQ62" s="106"/>
      <c r="BR62" s="106"/>
      <c r="BS62" s="106"/>
      <c r="BT62" s="106"/>
      <c r="BU62" s="306"/>
      <c r="BV62" s="106"/>
      <c r="BW62" s="106"/>
      <c r="BX62" s="106"/>
      <c r="BY62" s="244"/>
      <c r="BZ62" s="244"/>
      <c r="CA62" s="244"/>
      <c r="CB62" s="106"/>
      <c r="CC62" s="106"/>
      <c r="CD62" s="106"/>
      <c r="CE62" s="106"/>
      <c r="CF62" s="106"/>
      <c r="CG62" s="106"/>
      <c r="CH62" s="106"/>
      <c r="CI62" s="106"/>
      <c r="CJ62" s="106"/>
      <c r="CK62" s="106"/>
      <c r="CL62" s="106"/>
      <c r="CM62" s="106"/>
      <c r="CN62" s="106"/>
      <c r="CO62" s="106"/>
      <c r="CP62" s="106"/>
      <c r="CQ62" s="106"/>
      <c r="CR62" s="106"/>
      <c r="CS62" s="106"/>
      <c r="CT62" s="106"/>
      <c r="CU62" s="106"/>
      <c r="CV62" s="106"/>
      <c r="CW62" s="106"/>
      <c r="CX62" s="106"/>
      <c r="CY62" s="106"/>
      <c r="CZ62" s="106"/>
      <c r="DA62" s="106"/>
      <c r="DB62" s="106"/>
      <c r="DC62" s="106"/>
      <c r="DD62" s="106"/>
      <c r="DE62" s="106"/>
      <c r="DF62" s="106"/>
      <c r="DG62" s="106"/>
      <c r="DH62" s="106"/>
      <c r="DI62" s="106"/>
      <c r="DJ62" s="106"/>
      <c r="DK62" s="106"/>
      <c r="DL62" s="106"/>
      <c r="DM62" s="106"/>
      <c r="DN62" s="106"/>
      <c r="DO62" s="106"/>
      <c r="DP62" s="106"/>
      <c r="DQ62" s="106"/>
      <c r="DR62" s="106"/>
      <c r="DS62" s="106"/>
      <c r="DT62" s="106"/>
      <c r="DU62" s="106"/>
      <c r="DV62" s="106"/>
      <c r="DW62" s="106"/>
      <c r="DX62" s="106"/>
      <c r="DY62" s="106"/>
      <c r="DZ62" s="106"/>
      <c r="EA62" s="106"/>
      <c r="EB62" s="106"/>
      <c r="EC62" s="106"/>
      <c r="ED62" s="106"/>
      <c r="EE62" s="106"/>
      <c r="EF62" s="106"/>
      <c r="EG62" s="106"/>
      <c r="EH62" s="106"/>
      <c r="EI62" s="106"/>
      <c r="EJ62" s="106"/>
      <c r="EK62" s="106"/>
      <c r="EL62" s="106"/>
      <c r="EM62" s="106"/>
      <c r="EN62" s="106"/>
      <c r="EO62" s="106"/>
      <c r="EP62" s="106"/>
      <c r="EQ62" s="106"/>
      <c r="ER62" s="106"/>
      <c r="ES62" s="106"/>
      <c r="ET62" s="244"/>
      <c r="EU62" s="244"/>
      <c r="EV62" s="244"/>
      <c r="EW62" s="244"/>
      <c r="EX62" s="244"/>
      <c r="EY62" s="244"/>
      <c r="EZ62" s="244"/>
      <c r="FA62" s="244"/>
      <c r="FB62" s="244"/>
      <c r="FC62" s="244"/>
      <c r="FD62" s="244"/>
      <c r="FE62" s="244"/>
      <c r="FF62" s="244"/>
      <c r="FG62" s="244"/>
      <c r="FH62" s="244"/>
      <c r="FI62" s="244"/>
      <c r="FJ62" s="244"/>
      <c r="FK62" s="244"/>
      <c r="FL62" s="244"/>
      <c r="FM62" s="244"/>
      <c r="FN62" s="244"/>
      <c r="FO62" s="244"/>
      <c r="FP62" s="244"/>
      <c r="FQ62" s="244"/>
      <c r="FR62" s="244"/>
      <c r="FS62" s="244"/>
      <c r="FT62" s="244"/>
      <c r="FU62" s="244"/>
      <c r="FV62" s="244"/>
      <c r="FW62" s="244"/>
      <c r="FX62" s="244"/>
      <c r="FY62" s="244"/>
      <c r="FZ62" s="244"/>
      <c r="GA62" s="244"/>
      <c r="GB62" s="244"/>
      <c r="GC62" s="244"/>
      <c r="GD62" s="244"/>
      <c r="GE62" s="244"/>
      <c r="GF62" s="244"/>
      <c r="GG62" s="244"/>
      <c r="GH62" s="244"/>
      <c r="GI62" s="244"/>
      <c r="GJ62" s="244"/>
      <c r="GK62" s="244"/>
      <c r="GL62" s="244"/>
      <c r="GM62" s="244"/>
      <c r="GN62" s="244"/>
      <c r="GO62" s="244"/>
      <c r="GP62" s="244"/>
      <c r="GQ62" s="244"/>
      <c r="GR62" s="244"/>
      <c r="GS62" s="244"/>
      <c r="GT62" s="244"/>
      <c r="GU62" s="244"/>
      <c r="GV62" s="244"/>
      <c r="GW62" s="244"/>
      <c r="GX62" s="244"/>
      <c r="GY62" s="244"/>
      <c r="GZ62" s="244"/>
      <c r="HA62" s="244"/>
      <c r="HB62" s="244"/>
      <c r="HC62" s="244"/>
      <c r="HD62" s="244"/>
      <c r="HE62" s="244"/>
    </row>
    <row r="63" spans="2:213" ht="18" customHeight="1">
      <c r="B63" s="104"/>
      <c r="C63" s="104"/>
      <c r="D63" s="104"/>
      <c r="E63" s="104"/>
      <c r="F63" s="104"/>
      <c r="G63" s="104"/>
      <c r="H63" s="104"/>
      <c r="I63" s="104"/>
      <c r="J63" s="104"/>
      <c r="K63" s="104"/>
      <c r="L63" s="105"/>
      <c r="N63" s="105"/>
      <c r="O63" s="105"/>
      <c r="P63" s="105"/>
      <c r="Q63" s="105"/>
      <c r="R63" s="105"/>
      <c r="S63" s="105"/>
      <c r="T63" s="105"/>
      <c r="U63" s="98"/>
      <c r="V63" s="244"/>
      <c r="W63" s="128"/>
      <c r="X63" s="244"/>
      <c r="Y63" s="244"/>
      <c r="Z63" s="244"/>
      <c r="AA63" s="244"/>
      <c r="AB63" s="244"/>
      <c r="AC63" s="244"/>
      <c r="AD63" s="244"/>
      <c r="AE63" s="244"/>
      <c r="AF63" s="244"/>
      <c r="AG63" s="244"/>
      <c r="AH63" s="106"/>
      <c r="AI63" s="106"/>
      <c r="AJ63" s="106"/>
      <c r="AK63" s="106"/>
      <c r="AL63" s="106"/>
      <c r="AM63" s="106"/>
      <c r="AN63" s="106"/>
      <c r="AO63" s="244"/>
      <c r="AP63" s="244"/>
      <c r="AQ63" s="244"/>
      <c r="AR63" s="244"/>
      <c r="AS63" s="244"/>
      <c r="AT63" s="244"/>
      <c r="AU63" s="244"/>
      <c r="AV63" s="244"/>
      <c r="AW63" s="244"/>
      <c r="AX63" s="244"/>
      <c r="AY63" s="244"/>
      <c r="AZ63" s="244"/>
      <c r="BA63" s="244"/>
      <c r="BB63" s="244"/>
      <c r="BC63" s="244"/>
      <c r="BD63" s="244"/>
      <c r="BE63" s="244"/>
      <c r="BF63" s="244"/>
      <c r="BG63" s="244"/>
      <c r="BH63" s="106"/>
      <c r="BI63" s="106"/>
      <c r="BJ63" s="106"/>
      <c r="BK63" s="106"/>
      <c r="BL63" s="106"/>
      <c r="BM63" s="106"/>
      <c r="BN63" s="106"/>
      <c r="BO63" s="106"/>
      <c r="BP63" s="106"/>
      <c r="BQ63" s="106"/>
      <c r="BR63" s="106"/>
      <c r="BS63" s="106"/>
      <c r="BT63" s="106"/>
      <c r="BU63" s="306"/>
      <c r="BV63" s="106"/>
      <c r="BW63" s="106"/>
      <c r="BX63" s="106"/>
      <c r="BY63" s="244"/>
      <c r="BZ63" s="244"/>
      <c r="CA63" s="244"/>
      <c r="CB63" s="106"/>
      <c r="CC63" s="106"/>
      <c r="CD63" s="106"/>
      <c r="CE63" s="106"/>
      <c r="CF63" s="106"/>
      <c r="CG63" s="106"/>
      <c r="CH63" s="106"/>
      <c r="CI63" s="106"/>
      <c r="CJ63" s="106"/>
      <c r="CK63" s="106"/>
      <c r="CL63" s="106"/>
      <c r="CM63" s="106"/>
      <c r="CN63" s="106"/>
      <c r="CO63" s="106"/>
      <c r="CP63" s="106"/>
      <c r="CQ63" s="106"/>
      <c r="CR63" s="106"/>
      <c r="CS63" s="106"/>
      <c r="CT63" s="106"/>
      <c r="CU63" s="106"/>
      <c r="CV63" s="106"/>
      <c r="CW63" s="106"/>
      <c r="CX63" s="106"/>
      <c r="CY63" s="106"/>
      <c r="CZ63" s="106"/>
      <c r="DA63" s="106"/>
      <c r="DB63" s="106"/>
      <c r="DC63" s="106"/>
      <c r="DD63" s="106"/>
      <c r="DE63" s="106"/>
      <c r="DF63" s="106"/>
      <c r="DG63" s="106"/>
      <c r="DH63" s="106"/>
      <c r="DI63" s="106"/>
      <c r="DJ63" s="106"/>
      <c r="DK63" s="106"/>
      <c r="DL63" s="106"/>
      <c r="DM63" s="106"/>
      <c r="DN63" s="106"/>
      <c r="DO63" s="106"/>
      <c r="DP63" s="106"/>
      <c r="DQ63" s="106"/>
      <c r="DR63" s="106"/>
      <c r="DS63" s="106"/>
      <c r="DT63" s="106"/>
      <c r="DU63" s="106"/>
      <c r="DV63" s="106"/>
      <c r="DW63" s="106"/>
      <c r="DX63" s="106"/>
      <c r="DY63" s="106"/>
      <c r="DZ63" s="106"/>
      <c r="EA63" s="106"/>
      <c r="EB63" s="106"/>
      <c r="EC63" s="106"/>
      <c r="ED63" s="106"/>
      <c r="EE63" s="106"/>
      <c r="EF63" s="106"/>
      <c r="EG63" s="106"/>
      <c r="EH63" s="106"/>
      <c r="EI63" s="106"/>
      <c r="EJ63" s="106"/>
      <c r="EK63" s="106"/>
      <c r="EL63" s="106"/>
      <c r="EM63" s="106"/>
      <c r="EN63" s="106"/>
      <c r="EO63" s="106"/>
      <c r="EP63" s="106"/>
      <c r="EQ63" s="106"/>
      <c r="ER63" s="106"/>
      <c r="ES63" s="106"/>
      <c r="ET63" s="244"/>
      <c r="EU63" s="244"/>
      <c r="EV63" s="244"/>
      <c r="EW63" s="244"/>
      <c r="EX63" s="244"/>
      <c r="EY63" s="244"/>
      <c r="EZ63" s="244"/>
      <c r="FA63" s="244"/>
      <c r="FB63" s="244"/>
      <c r="FC63" s="244"/>
      <c r="FD63" s="244"/>
      <c r="FE63" s="244"/>
      <c r="FF63" s="244"/>
      <c r="FG63" s="244"/>
      <c r="FH63" s="244"/>
      <c r="FI63" s="244"/>
      <c r="FJ63" s="244"/>
      <c r="FK63" s="244"/>
      <c r="FL63" s="244"/>
      <c r="FM63" s="244"/>
      <c r="FN63" s="244"/>
      <c r="FO63" s="244"/>
      <c r="FP63" s="244"/>
      <c r="FQ63" s="244"/>
      <c r="FR63" s="244"/>
      <c r="FS63" s="244"/>
      <c r="FT63" s="244"/>
      <c r="FU63" s="244"/>
      <c r="FV63" s="244"/>
      <c r="FW63" s="244"/>
      <c r="FX63" s="244"/>
      <c r="FY63" s="244"/>
      <c r="FZ63" s="244"/>
      <c r="GA63" s="244"/>
      <c r="GB63" s="244"/>
      <c r="GC63" s="244"/>
      <c r="GD63" s="244"/>
      <c r="GE63" s="244"/>
      <c r="GF63" s="244"/>
      <c r="GG63" s="244"/>
      <c r="GH63" s="244"/>
      <c r="GI63" s="244"/>
      <c r="GJ63" s="244"/>
      <c r="GK63" s="244"/>
      <c r="GL63" s="244"/>
      <c r="GM63" s="244"/>
      <c r="GN63" s="244"/>
      <c r="GO63" s="244"/>
      <c r="GP63" s="244"/>
      <c r="GQ63" s="244"/>
      <c r="GR63" s="244"/>
      <c r="GS63" s="244"/>
      <c r="GT63" s="244"/>
      <c r="GU63" s="244"/>
      <c r="GV63" s="244"/>
      <c r="GW63" s="244"/>
      <c r="GX63" s="244"/>
      <c r="GY63" s="244"/>
      <c r="GZ63" s="244"/>
      <c r="HA63" s="244"/>
      <c r="HB63" s="244"/>
      <c r="HC63" s="244"/>
      <c r="HD63" s="244"/>
      <c r="HE63" s="244"/>
    </row>
    <row r="64" spans="2:213" ht="18" customHeight="1">
      <c r="B64" s="104"/>
      <c r="C64" s="104"/>
      <c r="D64" s="104"/>
      <c r="E64" s="104"/>
      <c r="F64" s="104"/>
      <c r="G64" s="104"/>
      <c r="H64" s="104"/>
      <c r="I64" s="104"/>
      <c r="J64" s="104"/>
      <c r="K64" s="104"/>
      <c r="L64" s="105"/>
      <c r="M64" s="655" t="s">
        <v>668</v>
      </c>
      <c r="N64" s="655"/>
      <c r="O64" s="655"/>
      <c r="P64" s="655"/>
      <c r="Q64" s="655"/>
      <c r="R64" s="655"/>
      <c r="S64" s="655"/>
      <c r="T64" s="655"/>
      <c r="U64" s="98"/>
      <c r="V64" s="244"/>
      <c r="W64" s="128"/>
      <c r="X64" s="244"/>
      <c r="Y64" s="244"/>
      <c r="Z64" s="244"/>
      <c r="AA64" s="244"/>
      <c r="AB64" s="244"/>
      <c r="AC64" s="244"/>
      <c r="AD64" s="244"/>
      <c r="AE64" s="244"/>
      <c r="AF64" s="244"/>
      <c r="AG64" s="244"/>
      <c r="AH64" s="106"/>
      <c r="AI64" s="106"/>
      <c r="AJ64" s="106"/>
      <c r="AK64" s="106"/>
      <c r="AL64" s="106"/>
      <c r="AM64" s="106"/>
      <c r="AN64" s="106"/>
      <c r="AO64" s="244"/>
      <c r="AP64" s="244"/>
      <c r="AQ64" s="244"/>
      <c r="AR64" s="244"/>
      <c r="AS64" s="244"/>
      <c r="AT64" s="244"/>
      <c r="AU64" s="244"/>
      <c r="AV64" s="244"/>
      <c r="AW64" s="244"/>
      <c r="AX64" s="244"/>
      <c r="AY64" s="244"/>
      <c r="AZ64" s="244"/>
      <c r="BA64" s="244"/>
      <c r="BB64" s="244"/>
      <c r="BC64" s="244"/>
      <c r="BD64" s="244"/>
      <c r="BE64" s="244"/>
      <c r="BF64" s="244"/>
      <c r="BG64" s="244"/>
      <c r="BH64" s="106"/>
      <c r="BI64" s="106"/>
      <c r="BJ64" s="106"/>
      <c r="BK64" s="106"/>
      <c r="BL64" s="106"/>
      <c r="BM64" s="106"/>
      <c r="BN64" s="106"/>
      <c r="BO64" s="106"/>
      <c r="BP64" s="106"/>
      <c r="BQ64" s="106"/>
      <c r="BR64" s="106"/>
      <c r="BS64" s="106"/>
      <c r="BT64" s="106"/>
      <c r="BU64" s="306"/>
      <c r="BV64" s="106"/>
      <c r="BW64" s="106"/>
      <c r="BX64" s="106"/>
      <c r="BY64" s="244"/>
      <c r="BZ64" s="244"/>
      <c r="CA64" s="244"/>
      <c r="CB64" s="106"/>
      <c r="CC64" s="106"/>
      <c r="CD64" s="106"/>
      <c r="CE64" s="106"/>
      <c r="CF64" s="106"/>
      <c r="CG64" s="106"/>
      <c r="CH64" s="106"/>
      <c r="CI64" s="106"/>
      <c r="CJ64" s="106"/>
      <c r="CK64" s="106"/>
      <c r="CL64" s="106"/>
      <c r="CM64" s="106"/>
      <c r="CN64" s="106"/>
      <c r="CO64" s="106"/>
      <c r="CP64" s="106"/>
      <c r="CQ64" s="106"/>
      <c r="CR64" s="106"/>
      <c r="CS64" s="106"/>
      <c r="CT64" s="106"/>
      <c r="CU64" s="106"/>
      <c r="CV64" s="106"/>
      <c r="CW64" s="106"/>
      <c r="CX64" s="106"/>
      <c r="CY64" s="106"/>
      <c r="CZ64" s="106"/>
      <c r="DA64" s="106"/>
      <c r="DB64" s="106"/>
      <c r="DC64" s="106"/>
      <c r="DD64" s="106"/>
      <c r="DE64" s="106"/>
      <c r="DF64" s="106"/>
      <c r="DG64" s="106"/>
      <c r="DH64" s="106"/>
      <c r="DI64" s="106"/>
      <c r="DJ64" s="106"/>
      <c r="DK64" s="106"/>
      <c r="DL64" s="106"/>
      <c r="DM64" s="106"/>
      <c r="DN64" s="106"/>
      <c r="DO64" s="106"/>
      <c r="DP64" s="106"/>
      <c r="DQ64" s="106"/>
      <c r="DR64" s="106"/>
      <c r="DS64" s="106"/>
      <c r="DT64" s="106"/>
      <c r="DU64" s="106"/>
      <c r="DV64" s="106"/>
      <c r="DW64" s="106"/>
      <c r="DX64" s="106"/>
      <c r="DY64" s="106"/>
      <c r="DZ64" s="106"/>
      <c r="EA64" s="106"/>
      <c r="EB64" s="106"/>
      <c r="EC64" s="106"/>
      <c r="ED64" s="106"/>
      <c r="EE64" s="106"/>
      <c r="EF64" s="106"/>
      <c r="EG64" s="106"/>
      <c r="EH64" s="106"/>
      <c r="EI64" s="106"/>
      <c r="EJ64" s="106"/>
      <c r="EK64" s="106"/>
      <c r="EL64" s="106"/>
      <c r="EM64" s="106"/>
      <c r="EN64" s="106"/>
      <c r="EO64" s="106"/>
      <c r="EP64" s="106"/>
      <c r="EQ64" s="106"/>
      <c r="ER64" s="106"/>
      <c r="ES64" s="106"/>
      <c r="ET64" s="244"/>
      <c r="EU64" s="244"/>
      <c r="EV64" s="244"/>
      <c r="EW64" s="244"/>
      <c r="EX64" s="244"/>
      <c r="EY64" s="244"/>
      <c r="EZ64" s="244"/>
      <c r="FA64" s="244"/>
      <c r="FB64" s="244"/>
      <c r="FC64" s="244"/>
      <c r="FD64" s="244"/>
      <c r="FE64" s="244"/>
      <c r="FF64" s="244"/>
      <c r="FG64" s="244"/>
      <c r="FH64" s="244"/>
      <c r="FI64" s="244"/>
      <c r="FJ64" s="244"/>
      <c r="FK64" s="244"/>
      <c r="FL64" s="244"/>
      <c r="FM64" s="244"/>
      <c r="FN64" s="244"/>
      <c r="FO64" s="244"/>
      <c r="FP64" s="244"/>
      <c r="FQ64" s="244"/>
      <c r="FR64" s="244"/>
      <c r="FS64" s="244"/>
      <c r="FT64" s="244"/>
      <c r="FU64" s="244"/>
      <c r="FV64" s="244"/>
      <c r="FW64" s="244"/>
      <c r="FX64" s="244"/>
      <c r="FY64" s="244"/>
      <c r="FZ64" s="244"/>
      <c r="GA64" s="244"/>
      <c r="GB64" s="244"/>
      <c r="GC64" s="244"/>
      <c r="GD64" s="244"/>
      <c r="GE64" s="244"/>
      <c r="GF64" s="244"/>
      <c r="GG64" s="244"/>
      <c r="GH64" s="244"/>
      <c r="GI64" s="244"/>
      <c r="GJ64" s="244"/>
      <c r="GK64" s="244"/>
      <c r="GL64" s="244"/>
      <c r="GM64" s="244"/>
      <c r="GN64" s="244"/>
      <c r="GO64" s="244"/>
      <c r="GP64" s="244"/>
      <c r="GQ64" s="244"/>
      <c r="GR64" s="244"/>
      <c r="GS64" s="244"/>
      <c r="GT64" s="244"/>
      <c r="GU64" s="244"/>
      <c r="GV64" s="244"/>
      <c r="GW64" s="244"/>
      <c r="GX64" s="244"/>
      <c r="GY64" s="244"/>
      <c r="GZ64" s="244"/>
      <c r="HA64" s="244"/>
      <c r="HB64" s="244"/>
      <c r="HC64" s="244"/>
      <c r="HD64" s="244"/>
      <c r="HE64" s="244"/>
    </row>
    <row r="65" spans="2:213" ht="31.5" customHeight="1">
      <c r="B65" s="102" t="s">
        <v>490</v>
      </c>
      <c r="C65" s="107"/>
      <c r="D65" s="107"/>
      <c r="E65" s="107"/>
      <c r="F65" s="107"/>
      <c r="G65" s="107"/>
      <c r="H65" s="107"/>
      <c r="I65" s="107"/>
      <c r="J65" s="107"/>
      <c r="K65" s="107"/>
      <c r="L65" s="105"/>
      <c r="M65" s="655"/>
      <c r="N65" s="655"/>
      <c r="O65" s="655"/>
      <c r="P65" s="655"/>
      <c r="Q65" s="655"/>
      <c r="R65" s="655"/>
      <c r="S65" s="655"/>
      <c r="T65" s="655"/>
      <c r="U65" s="98"/>
      <c r="V65" s="244"/>
      <c r="W65" s="128"/>
      <c r="X65" s="244"/>
      <c r="Y65" s="244"/>
      <c r="Z65" s="244"/>
      <c r="AA65" s="244"/>
      <c r="AB65" s="244"/>
      <c r="AC65" s="244"/>
      <c r="AD65" s="244"/>
      <c r="AE65" s="244"/>
      <c r="AF65" s="244"/>
      <c r="AG65" s="244"/>
      <c r="AH65" s="106"/>
      <c r="AI65" s="106"/>
      <c r="AJ65" s="106"/>
      <c r="AK65" s="106"/>
      <c r="AL65" s="106"/>
      <c r="AM65" s="106"/>
      <c r="AN65" s="106"/>
      <c r="AO65" s="244"/>
      <c r="AP65" s="244"/>
      <c r="AQ65" s="244"/>
      <c r="AR65" s="244"/>
      <c r="AS65" s="244"/>
      <c r="AT65" s="244"/>
      <c r="AU65" s="244"/>
      <c r="AV65" s="244"/>
      <c r="AW65" s="244"/>
      <c r="AX65" s="244"/>
      <c r="AY65" s="244"/>
      <c r="AZ65" s="244"/>
      <c r="BA65" s="244"/>
      <c r="BB65" s="244"/>
      <c r="BC65" s="244"/>
      <c r="BD65" s="244"/>
      <c r="BE65" s="244"/>
      <c r="BF65" s="244"/>
      <c r="BG65" s="245"/>
      <c r="BH65" s="306"/>
      <c r="BI65" s="306"/>
      <c r="BJ65" s="305"/>
      <c r="BK65" s="305"/>
      <c r="BL65" s="305"/>
      <c r="BM65" s="305"/>
      <c r="BN65" s="106"/>
      <c r="BO65" s="106"/>
      <c r="BP65" s="106"/>
      <c r="BQ65" s="106"/>
      <c r="BR65" s="126"/>
      <c r="BS65" s="126"/>
      <c r="BT65" s="126"/>
      <c r="BU65" s="127"/>
      <c r="BV65" s="126"/>
      <c r="BW65" s="126"/>
      <c r="BX65" s="126"/>
      <c r="BY65" s="126"/>
      <c r="BZ65" s="126"/>
      <c r="CA65" s="244"/>
      <c r="CB65" s="106"/>
      <c r="CC65" s="106"/>
      <c r="CD65" s="106"/>
      <c r="CE65" s="106"/>
      <c r="CF65" s="106"/>
      <c r="CG65" s="106"/>
      <c r="CH65" s="106"/>
      <c r="CI65" s="106"/>
      <c r="CJ65" s="106"/>
      <c r="CK65" s="106"/>
      <c r="CL65" s="106"/>
      <c r="CM65" s="106"/>
      <c r="CN65" s="106"/>
      <c r="CO65" s="106"/>
      <c r="CP65" s="106"/>
      <c r="CQ65" s="106"/>
      <c r="CR65" s="106"/>
      <c r="CS65" s="106"/>
      <c r="CT65" s="106"/>
      <c r="CU65" s="106"/>
      <c r="CV65" s="106"/>
      <c r="CW65" s="106"/>
      <c r="CX65" s="106"/>
      <c r="CY65" s="106"/>
      <c r="CZ65" s="106"/>
      <c r="DA65" s="106"/>
      <c r="DB65" s="106"/>
      <c r="DC65" s="106"/>
      <c r="DD65" s="106"/>
      <c r="DE65" s="106"/>
      <c r="DF65" s="106"/>
      <c r="DG65" s="106"/>
      <c r="DH65" s="106"/>
      <c r="DI65" s="106"/>
      <c r="DJ65" s="106"/>
      <c r="DK65" s="106"/>
      <c r="DL65" s="106"/>
      <c r="DM65" s="106"/>
      <c r="DN65" s="106"/>
      <c r="DO65" s="106"/>
      <c r="DP65" s="106"/>
      <c r="DQ65" s="106"/>
      <c r="DR65" s="106"/>
      <c r="DS65" s="106"/>
      <c r="DT65" s="106"/>
      <c r="DU65" s="106"/>
      <c r="DV65" s="106"/>
      <c r="DW65" s="106"/>
      <c r="DX65" s="106"/>
      <c r="DY65" s="106"/>
      <c r="DZ65" s="106"/>
      <c r="EA65" s="106"/>
      <c r="EB65" s="106"/>
      <c r="EC65" s="106"/>
      <c r="ED65" s="106"/>
      <c r="EE65" s="106"/>
      <c r="EF65" s="106"/>
      <c r="EG65" s="106"/>
      <c r="EH65" s="106"/>
      <c r="EI65" s="106"/>
      <c r="EJ65" s="106"/>
      <c r="EK65" s="106"/>
      <c r="EL65" s="106"/>
      <c r="EM65" s="106"/>
      <c r="EN65" s="106"/>
      <c r="EO65" s="106"/>
      <c r="EP65" s="106"/>
      <c r="EQ65" s="106"/>
      <c r="ER65" s="106"/>
      <c r="ES65" s="106"/>
      <c r="ET65" s="244"/>
      <c r="EU65" s="244"/>
      <c r="EV65" s="244"/>
      <c r="EW65" s="244"/>
      <c r="EX65" s="244"/>
      <c r="EY65" s="244"/>
      <c r="EZ65" s="244"/>
      <c r="FA65" s="244"/>
      <c r="FB65" s="244"/>
      <c r="FC65" s="244"/>
      <c r="FD65" s="244"/>
      <c r="FE65" s="244"/>
      <c r="FF65" s="244"/>
      <c r="FG65" s="244"/>
      <c r="FH65" s="244"/>
      <c r="FI65" s="244"/>
      <c r="FJ65" s="244"/>
      <c r="FK65" s="244"/>
      <c r="FL65" s="244"/>
      <c r="FM65" s="244"/>
      <c r="FN65" s="244"/>
      <c r="FO65" s="244"/>
      <c r="FP65" s="244"/>
      <c r="FQ65" s="244"/>
      <c r="FR65" s="244"/>
      <c r="FS65" s="244"/>
      <c r="FT65" s="244"/>
      <c r="FU65" s="244"/>
      <c r="FV65" s="244"/>
      <c r="FW65" s="244"/>
      <c r="FX65" s="244"/>
      <c r="FY65" s="244"/>
      <c r="FZ65" s="244"/>
      <c r="GA65" s="244"/>
      <c r="GB65" s="244"/>
      <c r="GC65" s="244"/>
      <c r="GD65" s="244"/>
      <c r="GE65" s="244"/>
      <c r="GF65" s="244"/>
      <c r="GG65" s="244"/>
      <c r="GH65" s="244"/>
      <c r="GI65" s="244"/>
      <c r="GJ65" s="244"/>
      <c r="GK65" s="244"/>
      <c r="GL65" s="244"/>
      <c r="GM65" s="244"/>
      <c r="GN65" s="244"/>
      <c r="GO65" s="244"/>
      <c r="GP65" s="244"/>
      <c r="GQ65" s="244"/>
      <c r="GR65" s="244"/>
      <c r="GS65" s="244"/>
      <c r="GT65" s="244"/>
      <c r="GU65" s="244"/>
      <c r="GV65" s="244"/>
      <c r="GW65" s="244"/>
      <c r="GX65" s="244"/>
      <c r="GY65" s="244"/>
      <c r="GZ65" s="244"/>
      <c r="HA65" s="244"/>
      <c r="HB65" s="244"/>
      <c r="HC65" s="244"/>
      <c r="HD65" s="244"/>
      <c r="HE65" s="244"/>
    </row>
    <row r="66" spans="2:213" ht="18" customHeight="1">
      <c r="B66" s="104"/>
      <c r="C66" s="107"/>
      <c r="D66" s="107"/>
      <c r="E66" s="107"/>
      <c r="F66" s="107"/>
      <c r="G66" s="107"/>
      <c r="H66" s="107"/>
      <c r="I66" s="107"/>
      <c r="J66" s="107"/>
      <c r="K66" s="107"/>
      <c r="L66" s="105"/>
      <c r="M66" s="105"/>
      <c r="N66" s="105"/>
      <c r="O66" s="105"/>
      <c r="P66" s="105"/>
      <c r="Q66" s="105"/>
      <c r="R66" s="105"/>
      <c r="S66" s="105"/>
      <c r="T66" s="105"/>
      <c r="U66" s="98"/>
      <c r="V66" s="244"/>
      <c r="W66" s="128"/>
      <c r="X66" s="244"/>
      <c r="Y66" s="244"/>
      <c r="Z66" s="244"/>
      <c r="AA66" s="244"/>
      <c r="AB66" s="244"/>
      <c r="AC66" s="244"/>
      <c r="AD66" s="244"/>
      <c r="AE66" s="244"/>
      <c r="AF66" s="244"/>
      <c r="AG66" s="244"/>
      <c r="AH66" s="106"/>
      <c r="AI66" s="106"/>
      <c r="AJ66" s="106"/>
      <c r="AK66" s="106"/>
      <c r="AL66" s="106"/>
      <c r="AM66" s="106"/>
      <c r="AN66" s="106"/>
      <c r="AO66" s="244"/>
      <c r="AP66" s="244"/>
      <c r="AQ66" s="244"/>
      <c r="AR66" s="244"/>
      <c r="AS66" s="244"/>
      <c r="AT66" s="244"/>
      <c r="AU66" s="244"/>
      <c r="AV66" s="244"/>
      <c r="AW66" s="244"/>
      <c r="AX66" s="244"/>
      <c r="AY66" s="244"/>
      <c r="AZ66" s="244"/>
      <c r="BA66" s="244"/>
      <c r="BB66" s="244"/>
      <c r="BC66" s="244"/>
      <c r="BD66" s="244"/>
      <c r="BE66" s="244"/>
      <c r="BF66" s="244"/>
      <c r="BG66" s="245"/>
      <c r="BH66" s="306"/>
      <c r="BI66" s="306"/>
      <c r="BJ66" s="305"/>
      <c r="BK66" s="305"/>
      <c r="BL66" s="305"/>
      <c r="BM66" s="305"/>
      <c r="BN66" s="106"/>
      <c r="BO66" s="106"/>
      <c r="BP66" s="106"/>
      <c r="BQ66" s="106"/>
      <c r="BR66" s="126"/>
      <c r="BS66" s="126"/>
      <c r="BT66" s="126"/>
      <c r="BU66" s="127"/>
      <c r="BV66" s="126"/>
      <c r="BW66" s="126"/>
      <c r="BX66" s="126"/>
      <c r="BY66" s="126"/>
      <c r="BZ66" s="126"/>
      <c r="CA66" s="244"/>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244"/>
      <c r="EU66" s="244"/>
      <c r="EV66" s="244"/>
      <c r="EW66" s="244"/>
      <c r="EX66" s="244"/>
      <c r="EY66" s="244"/>
      <c r="EZ66" s="244"/>
      <c r="FA66" s="244"/>
      <c r="FB66" s="244"/>
      <c r="FC66" s="244"/>
      <c r="FD66" s="244"/>
      <c r="FE66" s="244"/>
      <c r="FF66" s="244"/>
      <c r="FG66" s="244"/>
      <c r="FH66" s="244"/>
      <c r="FI66" s="244"/>
      <c r="FJ66" s="244"/>
      <c r="FK66" s="244"/>
      <c r="FL66" s="244"/>
      <c r="FM66" s="244"/>
      <c r="FN66" s="244"/>
      <c r="FO66" s="244"/>
      <c r="FP66" s="244"/>
      <c r="FQ66" s="244"/>
      <c r="FR66" s="244"/>
      <c r="FS66" s="244"/>
      <c r="FT66" s="244"/>
      <c r="FU66" s="244"/>
      <c r="FV66" s="244"/>
      <c r="FW66" s="244"/>
      <c r="FX66" s="244"/>
      <c r="FY66" s="244"/>
      <c r="FZ66" s="244"/>
      <c r="GA66" s="244"/>
      <c r="GB66" s="244"/>
      <c r="GC66" s="244"/>
      <c r="GD66" s="244"/>
      <c r="GE66" s="244"/>
      <c r="GF66" s="244"/>
      <c r="GG66" s="244"/>
      <c r="GH66" s="244"/>
      <c r="GI66" s="244"/>
      <c r="GJ66" s="244"/>
      <c r="GK66" s="244"/>
      <c r="GL66" s="244"/>
      <c r="GM66" s="244"/>
      <c r="GN66" s="244"/>
      <c r="GO66" s="244"/>
      <c r="GP66" s="244"/>
      <c r="GQ66" s="244"/>
      <c r="GR66" s="244"/>
      <c r="GS66" s="244"/>
      <c r="GT66" s="244"/>
      <c r="GU66" s="244"/>
      <c r="GV66" s="244"/>
      <c r="GW66" s="244"/>
      <c r="GX66" s="244"/>
      <c r="GY66" s="244"/>
      <c r="GZ66" s="244"/>
      <c r="HA66" s="244"/>
      <c r="HB66" s="244"/>
      <c r="HC66" s="244"/>
      <c r="HD66" s="244"/>
      <c r="HE66" s="244"/>
    </row>
    <row r="67" spans="2:213" ht="18" customHeight="1">
      <c r="B67" s="104"/>
      <c r="C67" s="107"/>
      <c r="D67" s="107"/>
      <c r="E67" s="107"/>
      <c r="F67" s="107"/>
      <c r="G67" s="107"/>
      <c r="H67" s="107"/>
      <c r="I67" s="107"/>
      <c r="J67" s="107"/>
      <c r="K67" s="107"/>
      <c r="L67" s="105"/>
      <c r="M67" s="105"/>
      <c r="N67" s="105"/>
      <c r="O67" s="105"/>
      <c r="P67" s="105"/>
      <c r="Q67" s="105"/>
      <c r="R67" s="105"/>
      <c r="S67" s="105"/>
      <c r="T67" s="105"/>
      <c r="U67" s="98"/>
      <c r="V67" s="244"/>
      <c r="W67" s="128"/>
      <c r="X67" s="244"/>
      <c r="Y67" s="244"/>
      <c r="Z67" s="244"/>
      <c r="AA67" s="244"/>
      <c r="AB67" s="244"/>
      <c r="AC67" s="244"/>
      <c r="AD67" s="244"/>
      <c r="AE67" s="244"/>
      <c r="AF67" s="244"/>
      <c r="AG67" s="244"/>
      <c r="AH67" s="106"/>
      <c r="AI67" s="106"/>
      <c r="AJ67" s="106"/>
      <c r="AK67" s="106"/>
      <c r="AL67" s="106"/>
      <c r="AM67" s="106"/>
      <c r="AN67" s="106"/>
      <c r="AO67" s="244"/>
      <c r="AP67" s="244"/>
      <c r="AQ67" s="244"/>
      <c r="AR67" s="244"/>
      <c r="AS67" s="244"/>
      <c r="AT67" s="244"/>
      <c r="AU67" s="244"/>
      <c r="AV67" s="244"/>
      <c r="AW67" s="244"/>
      <c r="AX67" s="244"/>
      <c r="AY67" s="244"/>
      <c r="AZ67" s="244"/>
      <c r="BA67" s="244"/>
      <c r="BB67" s="244"/>
      <c r="BC67" s="244"/>
      <c r="BD67" s="244"/>
      <c r="BE67" s="244"/>
      <c r="BF67" s="244"/>
      <c r="BG67" s="245"/>
      <c r="BH67" s="306"/>
      <c r="BI67" s="306"/>
      <c r="BJ67" s="305"/>
      <c r="BK67" s="305"/>
      <c r="BL67" s="305"/>
      <c r="BM67" s="305"/>
      <c r="BN67" s="106"/>
      <c r="BO67" s="106"/>
      <c r="BP67" s="106"/>
      <c r="BQ67" s="106"/>
      <c r="BR67" s="126"/>
      <c r="BS67" s="126"/>
      <c r="BT67" s="126"/>
      <c r="BU67" s="127"/>
      <c r="BV67" s="126"/>
      <c r="BW67" s="126"/>
      <c r="BX67" s="126"/>
      <c r="BY67" s="126"/>
      <c r="BZ67" s="126"/>
      <c r="CA67" s="244"/>
      <c r="CB67" s="106"/>
      <c r="CC67" s="106"/>
      <c r="CD67" s="106"/>
      <c r="CE67" s="106"/>
      <c r="CF67" s="106"/>
      <c r="CG67" s="106"/>
      <c r="CH67" s="106"/>
      <c r="CI67" s="106"/>
      <c r="CJ67" s="106"/>
      <c r="CK67" s="106"/>
      <c r="CL67" s="106"/>
      <c r="CM67" s="106"/>
      <c r="CN67" s="106"/>
      <c r="CO67" s="106"/>
      <c r="CP67" s="106"/>
      <c r="CQ67" s="106"/>
      <c r="CR67" s="106"/>
      <c r="CS67" s="106"/>
      <c r="CT67" s="106"/>
      <c r="CU67" s="106"/>
      <c r="CV67" s="106"/>
      <c r="CW67" s="106"/>
      <c r="CX67" s="106"/>
      <c r="CY67" s="106"/>
      <c r="CZ67" s="106"/>
      <c r="DA67" s="106"/>
      <c r="DB67" s="106"/>
      <c r="DC67" s="106"/>
      <c r="DD67" s="106"/>
      <c r="DE67" s="106"/>
      <c r="DF67" s="106"/>
      <c r="DG67" s="106"/>
      <c r="DH67" s="106"/>
      <c r="DI67" s="106"/>
      <c r="DJ67" s="106"/>
      <c r="DK67" s="106"/>
      <c r="DL67" s="106"/>
      <c r="DM67" s="106"/>
      <c r="DN67" s="106"/>
      <c r="DO67" s="106"/>
      <c r="DP67" s="106"/>
      <c r="DQ67" s="106"/>
      <c r="DR67" s="106"/>
      <c r="DS67" s="106"/>
      <c r="DT67" s="106"/>
      <c r="DU67" s="106"/>
      <c r="DV67" s="106"/>
      <c r="DW67" s="106"/>
      <c r="DX67" s="106"/>
      <c r="DY67" s="106"/>
      <c r="DZ67" s="106"/>
      <c r="EA67" s="106"/>
      <c r="EB67" s="106"/>
      <c r="EC67" s="106"/>
      <c r="ED67" s="106"/>
      <c r="EE67" s="106"/>
      <c r="EF67" s="106"/>
      <c r="EG67" s="106"/>
      <c r="EH67" s="106"/>
      <c r="EI67" s="106"/>
      <c r="EJ67" s="106"/>
      <c r="EK67" s="106"/>
      <c r="EL67" s="106"/>
      <c r="EM67" s="106"/>
      <c r="EN67" s="106"/>
      <c r="EO67" s="106"/>
      <c r="EP67" s="106"/>
      <c r="EQ67" s="106"/>
      <c r="ER67" s="106"/>
      <c r="ES67" s="106"/>
      <c r="ET67" s="244"/>
      <c r="EU67" s="244"/>
      <c r="EV67" s="244"/>
      <c r="EW67" s="244"/>
      <c r="EX67" s="244"/>
      <c r="EY67" s="244"/>
      <c r="EZ67" s="244"/>
      <c r="FA67" s="244"/>
      <c r="FB67" s="244"/>
      <c r="FC67" s="244"/>
      <c r="FD67" s="244"/>
      <c r="FE67" s="244"/>
      <c r="FF67" s="244"/>
      <c r="FG67" s="244"/>
      <c r="FH67" s="244"/>
      <c r="FI67" s="244"/>
      <c r="FJ67" s="244"/>
      <c r="FK67" s="244"/>
      <c r="FL67" s="244"/>
      <c r="FM67" s="244"/>
      <c r="FN67" s="244"/>
      <c r="FO67" s="244"/>
      <c r="FP67" s="244"/>
      <c r="FQ67" s="244"/>
      <c r="FR67" s="244"/>
      <c r="FS67" s="244"/>
      <c r="FT67" s="244"/>
      <c r="FU67" s="244"/>
      <c r="FV67" s="244"/>
      <c r="FW67" s="244"/>
      <c r="FX67" s="244"/>
      <c r="FY67" s="244"/>
      <c r="FZ67" s="244"/>
      <c r="GA67" s="244"/>
      <c r="GB67" s="244"/>
      <c r="GC67" s="244"/>
      <c r="GD67" s="244"/>
      <c r="GE67" s="244"/>
      <c r="GF67" s="244"/>
      <c r="GG67" s="244"/>
      <c r="GH67" s="244"/>
      <c r="GI67" s="244"/>
      <c r="GJ67" s="244"/>
      <c r="GK67" s="244"/>
      <c r="GL67" s="244"/>
      <c r="GM67" s="244"/>
      <c r="GN67" s="244"/>
      <c r="GO67" s="244"/>
      <c r="GP67" s="244"/>
      <c r="GQ67" s="244"/>
      <c r="GR67" s="244"/>
      <c r="GS67" s="244"/>
      <c r="GT67" s="244"/>
      <c r="GU67" s="244"/>
      <c r="GV67" s="244"/>
      <c r="GW67" s="244"/>
      <c r="GX67" s="244"/>
      <c r="GY67" s="244"/>
      <c r="GZ67" s="244"/>
      <c r="HA67" s="244"/>
      <c r="HB67" s="244"/>
      <c r="HC67" s="244"/>
      <c r="HD67" s="244"/>
      <c r="HE67" s="244"/>
    </row>
    <row r="68" spans="2:213" ht="18" customHeight="1">
      <c r="B68" s="104"/>
      <c r="C68" s="107"/>
      <c r="D68" s="107"/>
      <c r="E68" s="107"/>
      <c r="F68" s="107"/>
      <c r="G68" s="107"/>
      <c r="H68" s="107"/>
      <c r="I68" s="107"/>
      <c r="J68" s="107"/>
      <c r="K68" s="107"/>
      <c r="L68" s="105"/>
      <c r="M68" s="105"/>
      <c r="N68" s="105"/>
      <c r="O68" s="105"/>
      <c r="P68" s="105"/>
      <c r="Q68" s="105"/>
      <c r="R68" s="105"/>
      <c r="S68" s="105"/>
      <c r="T68" s="105"/>
      <c r="U68" s="98"/>
      <c r="V68" s="244"/>
      <c r="W68" s="128"/>
      <c r="X68" s="244"/>
      <c r="Y68" s="244"/>
      <c r="Z68" s="244"/>
      <c r="AA68" s="244"/>
      <c r="AB68" s="244"/>
      <c r="AC68" s="244"/>
      <c r="AD68" s="244"/>
      <c r="AE68" s="244"/>
      <c r="AF68" s="244"/>
      <c r="AG68" s="244"/>
      <c r="AH68" s="106"/>
      <c r="AI68" s="106"/>
      <c r="AJ68" s="106"/>
      <c r="AK68" s="106"/>
      <c r="AL68" s="106"/>
      <c r="AM68" s="106"/>
      <c r="AN68" s="106"/>
      <c r="AO68" s="244"/>
      <c r="AP68" s="244"/>
      <c r="AQ68" s="244"/>
      <c r="AR68" s="244"/>
      <c r="AS68" s="244"/>
      <c r="AT68" s="244"/>
      <c r="AU68" s="244"/>
      <c r="AV68" s="244"/>
      <c r="AW68" s="244"/>
      <c r="AX68" s="244"/>
      <c r="AY68" s="244"/>
      <c r="AZ68" s="244"/>
      <c r="BA68" s="244"/>
      <c r="BB68" s="244"/>
      <c r="BC68" s="244"/>
      <c r="BD68" s="244"/>
      <c r="BE68" s="244"/>
      <c r="BF68" s="244"/>
      <c r="BG68" s="245"/>
      <c r="BH68" s="306"/>
      <c r="BI68" s="306"/>
      <c r="BJ68" s="305"/>
      <c r="BK68" s="305"/>
      <c r="BL68" s="305"/>
      <c r="BM68" s="305"/>
      <c r="BN68" s="106"/>
      <c r="BO68" s="106"/>
      <c r="BP68" s="106"/>
      <c r="BQ68" s="106"/>
      <c r="BR68" s="126"/>
      <c r="BS68" s="126"/>
      <c r="BT68" s="126"/>
      <c r="BU68" s="127"/>
      <c r="BV68" s="126"/>
      <c r="BW68" s="126"/>
      <c r="BX68" s="126"/>
      <c r="BY68" s="126"/>
      <c r="BZ68" s="126"/>
      <c r="CA68" s="244"/>
      <c r="CB68" s="106"/>
      <c r="CC68" s="106"/>
      <c r="CD68" s="106"/>
      <c r="CE68" s="106"/>
      <c r="CF68" s="106"/>
      <c r="CG68" s="106"/>
      <c r="CH68" s="106"/>
      <c r="CI68" s="106"/>
      <c r="CJ68" s="106"/>
      <c r="CK68" s="106"/>
      <c r="CL68" s="106"/>
      <c r="CM68" s="106"/>
      <c r="CN68" s="106"/>
      <c r="CO68" s="106"/>
      <c r="CP68" s="106"/>
      <c r="CQ68" s="106"/>
      <c r="CR68" s="106"/>
      <c r="CS68" s="106"/>
      <c r="CT68" s="106"/>
      <c r="CU68" s="106"/>
      <c r="CV68" s="106"/>
      <c r="CW68" s="106"/>
      <c r="CX68" s="106"/>
      <c r="CY68" s="106"/>
      <c r="CZ68" s="106"/>
      <c r="DA68" s="106"/>
      <c r="DB68" s="106"/>
      <c r="DC68" s="106"/>
      <c r="DD68" s="106"/>
      <c r="DE68" s="106"/>
      <c r="DF68" s="106"/>
      <c r="DG68" s="106"/>
      <c r="DH68" s="106"/>
      <c r="DI68" s="106"/>
      <c r="DJ68" s="106"/>
      <c r="DK68" s="106"/>
      <c r="DL68" s="106"/>
      <c r="DM68" s="106"/>
      <c r="DN68" s="106"/>
      <c r="DO68" s="106"/>
      <c r="DP68" s="106"/>
      <c r="DQ68" s="106"/>
      <c r="DR68" s="106"/>
      <c r="DS68" s="106"/>
      <c r="DT68" s="106"/>
      <c r="DU68" s="106"/>
      <c r="DV68" s="106"/>
      <c r="DW68" s="106"/>
      <c r="DX68" s="106"/>
      <c r="DY68" s="106"/>
      <c r="DZ68" s="106"/>
      <c r="EA68" s="106"/>
      <c r="EB68" s="106"/>
      <c r="EC68" s="106"/>
      <c r="ED68" s="106"/>
      <c r="EE68" s="106"/>
      <c r="EF68" s="106"/>
      <c r="EG68" s="106"/>
      <c r="EH68" s="106"/>
      <c r="EI68" s="106"/>
      <c r="EJ68" s="106"/>
      <c r="EK68" s="106"/>
      <c r="EL68" s="106"/>
      <c r="EM68" s="106"/>
      <c r="EN68" s="106"/>
      <c r="EO68" s="106"/>
      <c r="EP68" s="106"/>
      <c r="EQ68" s="106"/>
      <c r="ER68" s="106"/>
      <c r="ES68" s="106"/>
      <c r="ET68" s="244"/>
      <c r="EU68" s="244"/>
      <c r="EV68" s="244"/>
      <c r="EW68" s="244"/>
      <c r="EX68" s="244"/>
      <c r="EY68" s="244"/>
      <c r="EZ68" s="244"/>
      <c r="FA68" s="244"/>
      <c r="FB68" s="244"/>
      <c r="FC68" s="244"/>
      <c r="FD68" s="244"/>
      <c r="FE68" s="244"/>
      <c r="FF68" s="244"/>
      <c r="FG68" s="244"/>
      <c r="FH68" s="244"/>
      <c r="FI68" s="244"/>
      <c r="FJ68" s="244"/>
      <c r="FK68" s="244"/>
      <c r="FL68" s="244"/>
      <c r="FM68" s="244"/>
      <c r="FN68" s="244"/>
      <c r="FO68" s="244"/>
      <c r="FP68" s="244"/>
      <c r="FQ68" s="244"/>
      <c r="FR68" s="244"/>
      <c r="FS68" s="244"/>
      <c r="FT68" s="244"/>
      <c r="FU68" s="244"/>
      <c r="FV68" s="244"/>
      <c r="FW68" s="244"/>
      <c r="FX68" s="244"/>
      <c r="FY68" s="244"/>
      <c r="FZ68" s="244"/>
      <c r="GA68" s="244"/>
      <c r="GB68" s="244"/>
      <c r="GC68" s="244"/>
      <c r="GD68" s="244"/>
      <c r="GE68" s="244"/>
      <c r="GF68" s="244"/>
      <c r="GG68" s="244"/>
      <c r="GH68" s="244"/>
      <c r="GI68" s="244"/>
      <c r="GJ68" s="244"/>
      <c r="GK68" s="244"/>
      <c r="GL68" s="244"/>
      <c r="GM68" s="244"/>
      <c r="GN68" s="244"/>
      <c r="GO68" s="244"/>
      <c r="GP68" s="244"/>
      <c r="GQ68" s="244"/>
      <c r="GR68" s="244"/>
      <c r="GS68" s="244"/>
      <c r="GT68" s="244"/>
      <c r="GU68" s="244"/>
      <c r="GV68" s="244"/>
      <c r="GW68" s="244"/>
      <c r="GX68" s="244"/>
      <c r="GY68" s="244"/>
      <c r="GZ68" s="244"/>
      <c r="HA68" s="244"/>
      <c r="HB68" s="244"/>
      <c r="HC68" s="244"/>
      <c r="HD68" s="244"/>
      <c r="HE68" s="244"/>
    </row>
    <row r="69" spans="2:213" ht="18" customHeight="1">
      <c r="B69" s="104"/>
      <c r="C69" s="107"/>
      <c r="D69" s="107"/>
      <c r="E69" s="107"/>
      <c r="F69" s="107"/>
      <c r="G69" s="107"/>
      <c r="H69" s="107"/>
      <c r="I69" s="107"/>
      <c r="J69" s="110"/>
      <c r="K69" s="107"/>
      <c r="L69" s="105"/>
      <c r="M69" s="105"/>
      <c r="N69" s="105"/>
      <c r="O69" s="105"/>
      <c r="P69" s="105"/>
      <c r="Q69" s="105"/>
      <c r="R69" s="128"/>
      <c r="S69" s="128"/>
      <c r="T69" s="128"/>
      <c r="U69" s="305"/>
      <c r="V69" s="106"/>
      <c r="W69" s="288"/>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306"/>
      <c r="BH69" s="306"/>
      <c r="BI69" s="306"/>
      <c r="BJ69" s="305"/>
      <c r="BK69" s="305"/>
      <c r="BL69" s="305"/>
      <c r="BM69" s="305"/>
      <c r="BN69" s="106"/>
      <c r="BO69" s="106"/>
      <c r="BP69" s="106"/>
      <c r="BQ69" s="106"/>
      <c r="BR69" s="126"/>
      <c r="BS69" s="126"/>
      <c r="BT69" s="126"/>
      <c r="BU69" s="127"/>
      <c r="BV69" s="126"/>
      <c r="BW69" s="126"/>
      <c r="BX69" s="126"/>
      <c r="BY69" s="126"/>
      <c r="BZ69" s="126"/>
      <c r="CA69" s="106"/>
      <c r="CB69" s="106"/>
      <c r="CC69" s="106"/>
      <c r="CD69" s="106"/>
      <c r="CE69" s="106"/>
      <c r="CF69" s="106"/>
      <c r="CG69" s="106"/>
      <c r="CH69" s="106"/>
      <c r="CI69" s="106"/>
      <c r="CJ69" s="106"/>
      <c r="CK69" s="106"/>
      <c r="CL69" s="106"/>
      <c r="CM69" s="106"/>
      <c r="CN69" s="106"/>
      <c r="CO69" s="106"/>
      <c r="CP69" s="106"/>
      <c r="CQ69" s="106"/>
      <c r="CR69" s="106"/>
      <c r="CS69" s="106"/>
      <c r="CT69" s="106"/>
      <c r="CU69" s="106"/>
      <c r="CV69" s="106"/>
      <c r="CW69" s="106"/>
      <c r="CX69" s="106"/>
      <c r="CY69" s="106"/>
      <c r="CZ69" s="106"/>
      <c r="DA69" s="106"/>
      <c r="DB69" s="106"/>
      <c r="DC69" s="106"/>
      <c r="DD69" s="106"/>
      <c r="DE69" s="106"/>
      <c r="DF69" s="106"/>
      <c r="DG69" s="106"/>
      <c r="DH69" s="106"/>
      <c r="DI69" s="106"/>
      <c r="DJ69" s="106"/>
      <c r="DK69" s="106"/>
      <c r="DL69" s="106"/>
      <c r="DM69" s="106"/>
      <c r="DN69" s="106"/>
      <c r="DO69" s="106"/>
      <c r="DP69" s="106"/>
      <c r="DQ69" s="106"/>
      <c r="DR69" s="106"/>
      <c r="DS69" s="106"/>
      <c r="DT69" s="106"/>
      <c r="DU69" s="106"/>
      <c r="DV69" s="106"/>
      <c r="DW69" s="106"/>
      <c r="DX69" s="106"/>
      <c r="DY69" s="106"/>
      <c r="DZ69" s="106"/>
      <c r="EA69" s="106"/>
      <c r="EB69" s="106"/>
      <c r="EC69" s="106"/>
      <c r="ED69" s="106"/>
      <c r="EE69" s="106"/>
      <c r="EF69" s="106"/>
      <c r="EG69" s="106"/>
      <c r="EH69" s="106"/>
      <c r="EI69" s="106"/>
      <c r="EJ69" s="106"/>
      <c r="EK69" s="106"/>
      <c r="EL69" s="106"/>
      <c r="EM69" s="106"/>
      <c r="EN69" s="106"/>
      <c r="EO69" s="106"/>
      <c r="EP69" s="106"/>
      <c r="EQ69" s="106"/>
      <c r="ER69" s="106"/>
      <c r="ES69" s="106"/>
      <c r="ET69" s="102"/>
      <c r="EU69" s="102"/>
      <c r="EV69" s="102"/>
      <c r="EW69" s="102"/>
      <c r="EX69" s="102"/>
      <c r="EY69" s="102"/>
      <c r="EZ69" s="102"/>
      <c r="FA69" s="102"/>
      <c r="FB69" s="102"/>
      <c r="FC69" s="102"/>
      <c r="FD69" s="102"/>
      <c r="FE69" s="102"/>
      <c r="FF69" s="102"/>
      <c r="FG69" s="102"/>
      <c r="FH69" s="102"/>
      <c r="FI69" s="102"/>
      <c r="FJ69" s="101"/>
      <c r="FK69" s="101"/>
      <c r="FL69" s="101"/>
      <c r="FM69" s="101"/>
      <c r="FN69" s="101"/>
      <c r="FO69" s="101"/>
      <c r="FP69" s="101"/>
      <c r="FQ69" s="101"/>
      <c r="FR69" s="101"/>
      <c r="FS69" s="101"/>
      <c r="FT69" s="101"/>
      <c r="FU69" s="101"/>
      <c r="FV69" s="101"/>
      <c r="FW69" s="101"/>
      <c r="FX69" s="101"/>
      <c r="FY69" s="101"/>
      <c r="FZ69" s="101"/>
      <c r="GA69" s="101"/>
      <c r="GB69" s="101"/>
      <c r="GC69" s="101"/>
      <c r="GD69" s="101"/>
      <c r="GE69" s="101"/>
      <c r="GF69" s="101"/>
      <c r="GG69" s="101"/>
      <c r="GH69" s="101"/>
      <c r="GI69" s="101"/>
      <c r="GJ69" s="101"/>
      <c r="GK69" s="101"/>
      <c r="GL69" s="101"/>
      <c r="GM69" s="101"/>
      <c r="GN69" s="101"/>
      <c r="GO69" s="101"/>
      <c r="GP69" s="101"/>
      <c r="GQ69" s="101"/>
      <c r="GR69" s="101"/>
      <c r="GS69" s="101"/>
      <c r="GT69" s="101"/>
      <c r="GU69" s="101"/>
      <c r="GV69" s="101"/>
      <c r="GW69" s="101"/>
      <c r="GX69" s="101"/>
      <c r="GY69" s="101"/>
      <c r="GZ69" s="101"/>
      <c r="HA69" s="101"/>
      <c r="HB69" s="101"/>
      <c r="HC69" s="101"/>
      <c r="HD69" s="101"/>
      <c r="HE69" s="101"/>
    </row>
    <row r="70" spans="2:213" ht="18" customHeight="1">
      <c r="B70" s="104"/>
      <c r="C70" s="107"/>
      <c r="D70" s="107"/>
      <c r="E70" s="107"/>
      <c r="F70" s="107"/>
      <c r="G70" s="107"/>
      <c r="H70" s="107"/>
      <c r="I70" s="107"/>
      <c r="J70" s="107"/>
      <c r="K70" s="107"/>
      <c r="L70" s="105"/>
      <c r="M70" s="105"/>
      <c r="N70" s="105"/>
      <c r="O70" s="105"/>
      <c r="P70" s="105"/>
      <c r="Q70" s="105"/>
      <c r="R70" s="105"/>
      <c r="S70" s="105"/>
      <c r="T70" s="105"/>
      <c r="U70" s="305"/>
      <c r="V70" s="106"/>
      <c r="W70" s="288"/>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306"/>
      <c r="BH70" s="306"/>
      <c r="BI70" s="306"/>
      <c r="BJ70" s="305"/>
      <c r="BK70" s="305"/>
      <c r="BL70" s="305"/>
      <c r="BM70" s="305"/>
      <c r="BN70" s="106"/>
      <c r="BO70" s="106"/>
      <c r="BP70" s="106"/>
      <c r="BQ70" s="106"/>
      <c r="BR70" s="126"/>
      <c r="BS70" s="126"/>
      <c r="BT70" s="126"/>
      <c r="BU70" s="127"/>
      <c r="BV70" s="126"/>
      <c r="BW70" s="126"/>
      <c r="BX70" s="126"/>
      <c r="BY70" s="126"/>
      <c r="BZ70" s="126"/>
      <c r="CA70" s="106"/>
      <c r="CB70" s="106"/>
      <c r="CC70" s="106"/>
      <c r="CD70" s="106"/>
      <c r="CE70" s="106"/>
      <c r="CF70" s="106"/>
      <c r="CG70" s="106"/>
      <c r="CH70" s="106"/>
      <c r="CI70" s="106"/>
      <c r="CJ70" s="106"/>
      <c r="CK70" s="106"/>
      <c r="CL70" s="106"/>
      <c r="CM70" s="106"/>
      <c r="CN70" s="106"/>
      <c r="CO70" s="106"/>
      <c r="CP70" s="106"/>
      <c r="CQ70" s="106"/>
      <c r="CR70" s="106"/>
      <c r="CS70" s="106"/>
      <c r="CT70" s="106"/>
      <c r="CU70" s="106"/>
      <c r="CV70" s="106"/>
      <c r="CW70" s="106"/>
      <c r="CX70" s="106"/>
      <c r="CY70" s="106"/>
      <c r="CZ70" s="106"/>
      <c r="DA70" s="106"/>
      <c r="DB70" s="106"/>
      <c r="DC70" s="106"/>
      <c r="DD70" s="106"/>
      <c r="DE70" s="106"/>
      <c r="DF70" s="106"/>
      <c r="DG70" s="106"/>
      <c r="DH70" s="106"/>
      <c r="DI70" s="106"/>
      <c r="DJ70" s="106"/>
      <c r="DK70" s="106"/>
      <c r="DL70" s="106"/>
      <c r="DM70" s="106"/>
      <c r="DN70" s="106"/>
      <c r="DO70" s="106"/>
      <c r="DP70" s="106"/>
      <c r="DQ70" s="106"/>
      <c r="DR70" s="106"/>
      <c r="DS70" s="106"/>
      <c r="DT70" s="106"/>
      <c r="DU70" s="106"/>
      <c r="DV70" s="106"/>
      <c r="DW70" s="106"/>
      <c r="DX70" s="106"/>
      <c r="DY70" s="106"/>
      <c r="DZ70" s="106"/>
      <c r="EA70" s="106"/>
      <c r="EB70" s="106"/>
      <c r="EC70" s="106"/>
      <c r="ED70" s="106"/>
      <c r="EE70" s="106"/>
      <c r="EF70" s="106"/>
      <c r="EG70" s="106"/>
      <c r="EH70" s="106"/>
      <c r="EI70" s="106"/>
      <c r="EJ70" s="106"/>
      <c r="EK70" s="106"/>
      <c r="EL70" s="106"/>
      <c r="EM70" s="106"/>
      <c r="EN70" s="106"/>
      <c r="EO70" s="106"/>
      <c r="EP70" s="106"/>
      <c r="EQ70" s="106"/>
      <c r="ER70" s="106"/>
      <c r="ES70" s="106"/>
      <c r="ET70" s="102"/>
      <c r="EU70" s="102"/>
      <c r="EV70" s="102"/>
      <c r="EW70" s="102"/>
      <c r="EX70" s="102"/>
      <c r="EY70" s="102"/>
      <c r="EZ70" s="102"/>
      <c r="FA70" s="102"/>
      <c r="FB70" s="102"/>
      <c r="FC70" s="102"/>
      <c r="FD70" s="102"/>
      <c r="FE70" s="102"/>
      <c r="FF70" s="102"/>
      <c r="FG70" s="102"/>
      <c r="FH70" s="102"/>
      <c r="FI70" s="102"/>
      <c r="FJ70" s="101"/>
      <c r="FK70" s="101"/>
      <c r="FL70" s="101"/>
      <c r="FM70" s="101"/>
      <c r="FN70" s="101"/>
      <c r="FO70" s="101"/>
      <c r="FP70" s="101"/>
      <c r="FQ70" s="101"/>
      <c r="FR70" s="101"/>
      <c r="FS70" s="101"/>
      <c r="FT70" s="101"/>
      <c r="FU70" s="101"/>
      <c r="FV70" s="101"/>
      <c r="FW70" s="101"/>
      <c r="FX70" s="101"/>
      <c r="FY70" s="101"/>
      <c r="FZ70" s="101"/>
      <c r="GA70" s="101"/>
      <c r="GB70" s="101"/>
      <c r="GC70" s="101"/>
      <c r="GD70" s="101"/>
      <c r="GE70" s="101"/>
      <c r="GF70" s="101"/>
      <c r="GG70" s="101"/>
      <c r="GH70" s="101"/>
      <c r="GI70" s="101"/>
      <c r="GJ70" s="101"/>
      <c r="GK70" s="101"/>
      <c r="GL70" s="101"/>
      <c r="GM70" s="101"/>
      <c r="GN70" s="101"/>
      <c r="GO70" s="101"/>
      <c r="GP70" s="101"/>
      <c r="GQ70" s="101"/>
      <c r="GR70" s="101"/>
      <c r="GS70" s="101"/>
      <c r="GT70" s="101"/>
      <c r="GU70" s="101"/>
      <c r="GV70" s="101"/>
      <c r="GW70" s="101"/>
      <c r="GX70" s="101"/>
      <c r="GY70" s="101"/>
      <c r="GZ70" s="101"/>
      <c r="HA70" s="101"/>
      <c r="HB70" s="101"/>
      <c r="HC70" s="101"/>
      <c r="HD70" s="101"/>
      <c r="HE70" s="101"/>
    </row>
    <row r="71" spans="2:213">
      <c r="B71" s="104"/>
      <c r="C71" s="107"/>
      <c r="D71" s="107"/>
      <c r="E71" s="107"/>
      <c r="F71" s="107"/>
      <c r="G71" s="107"/>
      <c r="H71" s="107"/>
      <c r="I71" s="107"/>
      <c r="J71" s="107"/>
      <c r="K71" s="107"/>
      <c r="L71" s="105"/>
      <c r="N71" s="105"/>
      <c r="O71" s="105"/>
      <c r="P71" s="105"/>
      <c r="Q71" s="105"/>
      <c r="R71" s="105"/>
      <c r="S71" s="105"/>
      <c r="T71" s="105"/>
      <c r="U71" s="305"/>
      <c r="V71" s="106"/>
      <c r="W71" s="288"/>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c r="AX71" s="106"/>
      <c r="AY71" s="106"/>
      <c r="AZ71" s="106"/>
      <c r="BA71" s="106"/>
      <c r="BB71" s="106"/>
      <c r="BC71" s="106"/>
      <c r="BD71" s="106"/>
      <c r="BE71" s="106"/>
      <c r="BF71" s="106"/>
      <c r="BG71" s="306"/>
      <c r="BH71" s="306"/>
      <c r="BI71" s="306"/>
      <c r="BJ71" s="305"/>
      <c r="BK71" s="305"/>
      <c r="BL71" s="305"/>
      <c r="BM71" s="305"/>
      <c r="BN71" s="106"/>
      <c r="BO71" s="106"/>
      <c r="BP71" s="106"/>
      <c r="BQ71" s="106"/>
      <c r="BR71" s="126"/>
      <c r="BS71" s="126"/>
      <c r="BT71" s="126"/>
      <c r="BU71" s="127"/>
      <c r="BV71" s="126"/>
      <c r="BW71" s="126"/>
      <c r="BX71" s="126"/>
      <c r="BY71" s="126"/>
      <c r="BZ71" s="126"/>
      <c r="CA71" s="106"/>
      <c r="CB71" s="106"/>
      <c r="CC71" s="106"/>
      <c r="CD71" s="106"/>
      <c r="CE71" s="106"/>
      <c r="CF71" s="106"/>
      <c r="CG71" s="106"/>
      <c r="CH71" s="106"/>
      <c r="CI71" s="106"/>
      <c r="CJ71" s="106"/>
      <c r="CK71" s="106"/>
      <c r="CL71" s="106"/>
      <c r="CM71" s="106"/>
      <c r="CN71" s="106"/>
      <c r="CO71" s="106"/>
      <c r="CP71" s="106"/>
      <c r="CQ71" s="106"/>
      <c r="CR71" s="106"/>
      <c r="CS71" s="106"/>
      <c r="CT71" s="106"/>
      <c r="CU71" s="106"/>
      <c r="CV71" s="106"/>
      <c r="CW71" s="106"/>
      <c r="CX71" s="106"/>
      <c r="CY71" s="106"/>
      <c r="CZ71" s="106"/>
      <c r="DA71" s="106"/>
      <c r="DB71" s="106"/>
      <c r="DC71" s="106"/>
      <c r="DD71" s="106"/>
      <c r="DE71" s="106"/>
      <c r="DF71" s="106"/>
      <c r="DG71" s="106"/>
      <c r="DH71" s="106"/>
      <c r="DI71" s="106"/>
      <c r="DJ71" s="106"/>
      <c r="DK71" s="106"/>
      <c r="DL71" s="106"/>
      <c r="DM71" s="106"/>
      <c r="DN71" s="106"/>
      <c r="DO71" s="106"/>
      <c r="DP71" s="106"/>
      <c r="DQ71" s="106"/>
      <c r="DR71" s="106"/>
      <c r="DS71" s="106"/>
      <c r="DT71" s="106"/>
      <c r="DU71" s="106"/>
      <c r="DV71" s="106"/>
      <c r="DW71" s="106"/>
      <c r="DX71" s="106"/>
      <c r="DY71" s="106"/>
      <c r="DZ71" s="106"/>
      <c r="EA71" s="106"/>
      <c r="EB71" s="106"/>
      <c r="EC71" s="106"/>
      <c r="ED71" s="106"/>
      <c r="EE71" s="106"/>
      <c r="EF71" s="106"/>
      <c r="EG71" s="106"/>
      <c r="EH71" s="106"/>
      <c r="EI71" s="106"/>
      <c r="EJ71" s="106"/>
      <c r="EK71" s="106"/>
      <c r="EL71" s="106"/>
      <c r="EM71" s="106"/>
      <c r="EN71" s="106"/>
      <c r="EO71" s="106"/>
      <c r="EP71" s="106"/>
      <c r="EQ71" s="106"/>
      <c r="ER71" s="106"/>
      <c r="ES71" s="106"/>
      <c r="ET71" s="102"/>
      <c r="EU71" s="102"/>
      <c r="EV71" s="102"/>
      <c r="EW71" s="102"/>
      <c r="EX71" s="102"/>
      <c r="EY71" s="102"/>
      <c r="EZ71" s="102"/>
      <c r="FA71" s="102"/>
      <c r="FB71" s="102"/>
      <c r="FC71" s="102"/>
      <c r="FD71" s="102"/>
      <c r="FE71" s="102"/>
      <c r="FF71" s="102"/>
      <c r="FG71" s="102"/>
      <c r="FH71" s="102"/>
      <c r="FI71" s="102"/>
      <c r="FJ71" s="101"/>
      <c r="FK71" s="101"/>
      <c r="FL71" s="101"/>
      <c r="FM71" s="101"/>
      <c r="FN71" s="101"/>
      <c r="FO71" s="101"/>
      <c r="FP71" s="101"/>
      <c r="FQ71" s="101"/>
      <c r="FR71" s="101"/>
      <c r="FS71" s="101"/>
      <c r="FT71" s="101"/>
      <c r="FU71" s="101"/>
      <c r="FV71" s="101"/>
      <c r="FW71" s="101"/>
      <c r="FX71" s="101"/>
      <c r="FY71" s="101"/>
      <c r="FZ71" s="101"/>
      <c r="GA71" s="101"/>
      <c r="GB71" s="101"/>
      <c r="GC71" s="101"/>
      <c r="GD71" s="101"/>
      <c r="GE71" s="101"/>
      <c r="GF71" s="101"/>
      <c r="GG71" s="101"/>
      <c r="GH71" s="101"/>
      <c r="GI71" s="101"/>
      <c r="GJ71" s="101"/>
      <c r="GK71" s="101"/>
      <c r="GL71" s="101"/>
      <c r="GM71" s="101"/>
      <c r="GN71" s="101"/>
      <c r="GO71" s="101"/>
      <c r="GP71" s="101"/>
      <c r="GQ71" s="101"/>
      <c r="GR71" s="101"/>
      <c r="GS71" s="101"/>
      <c r="GT71" s="101"/>
      <c r="GU71" s="101"/>
      <c r="GV71" s="101"/>
      <c r="GW71" s="101"/>
      <c r="GX71" s="101"/>
      <c r="GY71" s="101"/>
      <c r="GZ71" s="101"/>
      <c r="HA71" s="101"/>
      <c r="HB71" s="101"/>
      <c r="HC71" s="101"/>
      <c r="HD71" s="101"/>
      <c r="HE71" s="101"/>
    </row>
    <row r="72" spans="2:213">
      <c r="B72" s="104"/>
      <c r="C72" s="107"/>
      <c r="D72" s="107"/>
      <c r="E72" s="107"/>
      <c r="F72" s="107"/>
      <c r="G72" s="107"/>
      <c r="H72" s="107"/>
      <c r="I72" s="107"/>
      <c r="J72" s="107"/>
      <c r="K72" s="107"/>
      <c r="L72" s="105"/>
      <c r="M72" s="647"/>
      <c r="N72" s="647"/>
      <c r="O72" s="647"/>
      <c r="P72" s="647"/>
      <c r="Q72" s="647"/>
      <c r="R72" s="647"/>
      <c r="S72" s="647"/>
      <c r="T72" s="647"/>
      <c r="U72" s="305"/>
      <c r="V72" s="106"/>
      <c r="W72" s="288"/>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306"/>
      <c r="BH72" s="306"/>
      <c r="BI72" s="306"/>
      <c r="BJ72" s="305"/>
      <c r="BK72" s="305"/>
      <c r="BL72" s="305"/>
      <c r="BM72" s="305"/>
      <c r="BN72" s="106"/>
      <c r="BO72" s="106"/>
      <c r="BP72" s="106"/>
      <c r="BQ72" s="106"/>
      <c r="BR72" s="126"/>
      <c r="BS72" s="126"/>
      <c r="BT72" s="126"/>
      <c r="BU72" s="127"/>
      <c r="BV72" s="126"/>
      <c r="BW72" s="126"/>
      <c r="BX72" s="126"/>
      <c r="BY72" s="126"/>
      <c r="BZ72" s="126"/>
      <c r="CA72" s="106"/>
      <c r="CB72" s="106"/>
      <c r="CC72" s="106"/>
      <c r="CD72" s="106"/>
      <c r="CE72" s="106"/>
      <c r="CF72" s="106"/>
      <c r="CG72" s="106"/>
      <c r="CH72" s="106"/>
      <c r="CI72" s="106"/>
      <c r="CJ72" s="106"/>
      <c r="CK72" s="106"/>
      <c r="CL72" s="106"/>
      <c r="CM72" s="106"/>
      <c r="CN72" s="106"/>
      <c r="CO72" s="106"/>
      <c r="CP72" s="106"/>
      <c r="CQ72" s="106"/>
      <c r="CR72" s="106"/>
      <c r="CS72" s="106"/>
      <c r="CT72" s="106"/>
      <c r="CU72" s="106"/>
      <c r="CV72" s="106"/>
      <c r="CW72" s="106"/>
      <c r="CX72" s="106"/>
      <c r="CY72" s="106"/>
      <c r="CZ72" s="106"/>
      <c r="DA72" s="106"/>
      <c r="DB72" s="106"/>
      <c r="DC72" s="106"/>
      <c r="DD72" s="106"/>
      <c r="DE72" s="106"/>
      <c r="DF72" s="106"/>
      <c r="DG72" s="106"/>
      <c r="DH72" s="106"/>
      <c r="DI72" s="106"/>
      <c r="DJ72" s="106"/>
      <c r="DK72" s="106"/>
      <c r="DL72" s="106"/>
      <c r="DM72" s="106"/>
      <c r="DN72" s="106"/>
      <c r="DO72" s="106"/>
      <c r="DP72" s="106"/>
      <c r="DQ72" s="106"/>
      <c r="DR72" s="106"/>
      <c r="DS72" s="106"/>
      <c r="DT72" s="106"/>
      <c r="DU72" s="106"/>
      <c r="DV72" s="106"/>
      <c r="DW72" s="106"/>
      <c r="DX72" s="106"/>
      <c r="DY72" s="106"/>
      <c r="DZ72" s="106"/>
      <c r="EA72" s="106"/>
      <c r="EB72" s="106"/>
      <c r="EC72" s="106"/>
      <c r="ED72" s="106"/>
      <c r="EE72" s="106"/>
      <c r="EF72" s="106"/>
      <c r="EG72" s="106"/>
      <c r="EH72" s="106"/>
      <c r="EI72" s="106"/>
      <c r="EJ72" s="106"/>
      <c r="EK72" s="106"/>
      <c r="EL72" s="106"/>
      <c r="EM72" s="106"/>
      <c r="EN72" s="106"/>
      <c r="EO72" s="106"/>
      <c r="EP72" s="106"/>
      <c r="EQ72" s="106"/>
      <c r="ER72" s="106"/>
      <c r="ES72" s="106"/>
      <c r="ET72" s="102"/>
      <c r="EU72" s="102"/>
      <c r="EV72" s="102"/>
      <c r="EW72" s="102"/>
      <c r="EX72" s="102"/>
      <c r="EY72" s="102"/>
      <c r="EZ72" s="102"/>
      <c r="FA72" s="102"/>
      <c r="FB72" s="102"/>
      <c r="FC72" s="102"/>
      <c r="FD72" s="102"/>
      <c r="FE72" s="102"/>
      <c r="FF72" s="102"/>
      <c r="FG72" s="102"/>
      <c r="FH72" s="102"/>
      <c r="FI72" s="102"/>
      <c r="FJ72" s="101"/>
      <c r="FK72" s="101"/>
      <c r="FL72" s="101"/>
      <c r="FM72" s="101"/>
      <c r="FN72" s="101"/>
      <c r="FO72" s="101"/>
      <c r="FP72" s="101"/>
      <c r="FQ72" s="101"/>
      <c r="FR72" s="101"/>
      <c r="FS72" s="101"/>
      <c r="FT72" s="101"/>
      <c r="FU72" s="101"/>
      <c r="FV72" s="101"/>
      <c r="FW72" s="101"/>
      <c r="FX72" s="101"/>
      <c r="FY72" s="101"/>
      <c r="FZ72" s="101"/>
      <c r="GA72" s="101"/>
      <c r="GB72" s="101"/>
      <c r="GC72" s="101"/>
      <c r="GD72" s="101"/>
      <c r="GE72" s="101"/>
      <c r="GF72" s="101"/>
      <c r="GG72" s="101"/>
      <c r="GH72" s="101"/>
      <c r="GI72" s="101"/>
      <c r="GJ72" s="101"/>
      <c r="GK72" s="101"/>
      <c r="GL72" s="101"/>
      <c r="GM72" s="101"/>
      <c r="GN72" s="101"/>
      <c r="GO72" s="101"/>
      <c r="GP72" s="101"/>
      <c r="GQ72" s="101"/>
      <c r="GR72" s="101"/>
      <c r="GS72" s="101"/>
      <c r="GT72" s="101"/>
      <c r="GU72" s="101"/>
      <c r="GV72" s="101"/>
      <c r="GW72" s="101"/>
      <c r="GX72" s="101"/>
      <c r="GY72" s="101"/>
      <c r="GZ72" s="101"/>
      <c r="HA72" s="101"/>
      <c r="HB72" s="101"/>
      <c r="HC72" s="101"/>
      <c r="HD72" s="101"/>
      <c r="HE72" s="101"/>
    </row>
    <row r="73" spans="2:213" ht="26.25">
      <c r="B73" s="107"/>
      <c r="C73" s="107"/>
      <c r="D73" s="107"/>
      <c r="E73" s="107"/>
      <c r="F73" s="107"/>
      <c r="G73" s="107"/>
      <c r="H73" s="107"/>
      <c r="I73" s="107"/>
      <c r="J73" s="107"/>
      <c r="K73" s="107"/>
      <c r="L73" s="105"/>
      <c r="M73" s="647"/>
      <c r="N73" s="647"/>
      <c r="O73" s="647"/>
      <c r="P73" s="647"/>
      <c r="Q73" s="647"/>
      <c r="R73" s="647"/>
      <c r="S73" s="647"/>
      <c r="T73" s="647"/>
      <c r="U73" s="305"/>
      <c r="V73" s="106"/>
      <c r="W73" s="288"/>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306"/>
      <c r="BH73" s="306"/>
      <c r="BI73" s="306"/>
      <c r="BJ73" s="305"/>
      <c r="BK73" s="305"/>
      <c r="BL73" s="305"/>
      <c r="BM73" s="502"/>
      <c r="BN73" s="106"/>
      <c r="BO73" s="106"/>
      <c r="BP73" s="106"/>
      <c r="BQ73" s="106"/>
      <c r="BR73" s="126"/>
      <c r="BS73" s="126"/>
      <c r="BT73" s="377" t="s">
        <v>466</v>
      </c>
      <c r="BU73" s="378">
        <f>CA6</f>
        <v>137</v>
      </c>
      <c r="BV73" s="377" t="e">
        <f>IF(BU73=0, "Target N/A",IF($G$32&lt;BU73,"Scheme meets target", "Scheme does not meet target"))</f>
        <v>#DIV/0!</v>
      </c>
      <c r="BW73" s="566"/>
      <c r="BX73" s="126"/>
      <c r="BY73" s="126"/>
      <c r="BZ73" s="126"/>
      <c r="CA73" s="106"/>
      <c r="CB73" s="106"/>
      <c r="CC73" s="106"/>
      <c r="CD73" s="106"/>
      <c r="CE73" s="106"/>
      <c r="CF73" s="106"/>
      <c r="CG73" s="106"/>
      <c r="CH73" s="106"/>
      <c r="CI73" s="106"/>
      <c r="CJ73" s="106"/>
      <c r="CK73" s="106"/>
      <c r="CL73" s="106"/>
      <c r="CM73" s="106"/>
      <c r="CN73" s="106"/>
      <c r="CO73" s="106"/>
      <c r="CP73" s="106"/>
      <c r="CQ73" s="106"/>
      <c r="CR73" s="106"/>
      <c r="CS73" s="106"/>
      <c r="CT73" s="106"/>
      <c r="CU73" s="106"/>
      <c r="CV73" s="106"/>
      <c r="CW73" s="106"/>
      <c r="CX73" s="106"/>
      <c r="CY73" s="106"/>
      <c r="CZ73" s="106"/>
      <c r="DA73" s="106"/>
      <c r="DB73" s="106"/>
      <c r="DC73" s="106"/>
      <c r="DD73" s="106"/>
      <c r="DE73" s="106"/>
      <c r="DF73" s="106"/>
      <c r="DG73" s="106"/>
      <c r="DH73" s="106"/>
      <c r="DI73" s="106"/>
      <c r="DJ73" s="106"/>
      <c r="DK73" s="106"/>
      <c r="DL73" s="106"/>
      <c r="DM73" s="106"/>
      <c r="DN73" s="106"/>
      <c r="DO73" s="106"/>
      <c r="DP73" s="106"/>
      <c r="DQ73" s="106"/>
      <c r="DR73" s="106"/>
      <c r="DS73" s="106"/>
      <c r="DT73" s="106"/>
      <c r="DU73" s="106"/>
      <c r="DV73" s="106"/>
      <c r="DW73" s="106"/>
      <c r="DX73" s="106"/>
      <c r="DY73" s="106"/>
      <c r="DZ73" s="106"/>
      <c r="EA73" s="106"/>
      <c r="EB73" s="106"/>
      <c r="EC73" s="106"/>
      <c r="ED73" s="106"/>
      <c r="EE73" s="106"/>
      <c r="EF73" s="106"/>
      <c r="EG73" s="106"/>
      <c r="EH73" s="106"/>
      <c r="EI73" s="106"/>
      <c r="EJ73" s="106"/>
      <c r="EK73" s="106"/>
      <c r="EL73" s="106"/>
      <c r="EM73" s="106"/>
      <c r="EN73" s="106"/>
      <c r="EO73" s="106"/>
      <c r="EP73" s="106"/>
      <c r="EQ73" s="106"/>
      <c r="ER73" s="106"/>
      <c r="ES73" s="106"/>
      <c r="ET73" s="102"/>
      <c r="EU73" s="102"/>
      <c r="EV73" s="102"/>
      <c r="EW73" s="102"/>
      <c r="EX73" s="102"/>
      <c r="EY73" s="102"/>
      <c r="EZ73" s="102"/>
      <c r="FA73" s="102"/>
      <c r="FB73" s="102"/>
      <c r="FC73" s="102"/>
      <c r="FD73" s="102"/>
      <c r="FE73" s="102"/>
      <c r="FF73" s="102"/>
      <c r="FG73" s="102"/>
      <c r="FH73" s="102"/>
      <c r="FI73" s="102"/>
      <c r="FJ73" s="101"/>
      <c r="FK73" s="101"/>
      <c r="FL73" s="101"/>
      <c r="FM73" s="101"/>
      <c r="FN73" s="101"/>
      <c r="FO73" s="101"/>
      <c r="FP73" s="101"/>
      <c r="FQ73" s="101"/>
      <c r="FR73" s="101"/>
      <c r="FS73" s="101"/>
      <c r="FT73" s="101"/>
      <c r="FU73" s="101"/>
      <c r="FV73" s="101"/>
      <c r="FW73" s="101"/>
      <c r="FX73" s="101"/>
      <c r="FY73" s="101"/>
      <c r="FZ73" s="101"/>
      <c r="GA73" s="101"/>
      <c r="GB73" s="101"/>
      <c r="GC73" s="101"/>
      <c r="GD73" s="101"/>
      <c r="GE73" s="101"/>
      <c r="GF73" s="101"/>
      <c r="GG73" s="101"/>
      <c r="GH73" s="101"/>
      <c r="GI73" s="101"/>
      <c r="GJ73" s="101"/>
      <c r="GK73" s="101"/>
      <c r="GL73" s="101"/>
      <c r="GM73" s="101"/>
      <c r="GN73" s="101"/>
      <c r="GO73" s="101"/>
      <c r="GP73" s="101"/>
      <c r="GQ73" s="101"/>
      <c r="GR73" s="101"/>
      <c r="GS73" s="101"/>
      <c r="GT73" s="101"/>
      <c r="GU73" s="101"/>
      <c r="GV73" s="101"/>
      <c r="GW73" s="101"/>
      <c r="GX73" s="101"/>
      <c r="GY73" s="101"/>
      <c r="GZ73" s="101"/>
      <c r="HA73" s="101"/>
      <c r="HB73" s="101"/>
      <c r="HC73" s="101"/>
      <c r="HD73" s="101"/>
      <c r="HE73" s="101"/>
    </row>
    <row r="74" spans="2:213" ht="26.25">
      <c r="B74" s="104"/>
      <c r="C74" s="107"/>
      <c r="D74" s="107"/>
      <c r="E74" s="107"/>
      <c r="F74" s="107"/>
      <c r="G74" s="107"/>
      <c r="H74" s="107"/>
      <c r="I74" s="107"/>
      <c r="J74" s="107"/>
      <c r="K74" s="107"/>
      <c r="L74" s="105"/>
      <c r="M74" s="105"/>
      <c r="N74" s="105"/>
      <c r="O74" s="105"/>
      <c r="P74" s="105"/>
      <c r="Q74" s="105"/>
      <c r="R74" s="105"/>
      <c r="S74" s="105"/>
      <c r="T74" s="105"/>
      <c r="U74" s="305"/>
      <c r="V74" s="106"/>
      <c r="W74" s="288"/>
      <c r="X74" s="106"/>
      <c r="Y74" s="106"/>
      <c r="Z74" s="106"/>
      <c r="AA74" s="106"/>
      <c r="AB74" s="106"/>
      <c r="AC74" s="106"/>
      <c r="AD74" s="106"/>
      <c r="AE74" s="106"/>
      <c r="AF74" s="106"/>
      <c r="AG74" s="106"/>
      <c r="AH74" s="106"/>
      <c r="AI74" s="106"/>
      <c r="AJ74" s="106"/>
      <c r="AK74" s="106"/>
      <c r="AL74" s="106"/>
      <c r="AM74" s="106"/>
      <c r="AN74" s="106"/>
      <c r="AO74" s="106"/>
      <c r="AP74" s="106"/>
      <c r="AQ74" s="106"/>
      <c r="AR74" s="106"/>
      <c r="AS74" s="106"/>
      <c r="AT74" s="106"/>
      <c r="AU74" s="106"/>
      <c r="AV74" s="106"/>
      <c r="AW74" s="106"/>
      <c r="AX74" s="106"/>
      <c r="AY74" s="106"/>
      <c r="AZ74" s="106"/>
      <c r="BA74" s="106"/>
      <c r="BB74" s="106"/>
      <c r="BC74" s="106"/>
      <c r="BD74" s="106"/>
      <c r="BE74" s="106"/>
      <c r="BF74" s="106"/>
      <c r="BG74" s="306"/>
      <c r="BH74" s="306"/>
      <c r="BI74" s="306"/>
      <c r="BJ74" s="305"/>
      <c r="BK74" s="305"/>
      <c r="BL74" s="305"/>
      <c r="BM74" s="305"/>
      <c r="BN74" s="106"/>
      <c r="BO74" s="106"/>
      <c r="BP74" s="106"/>
      <c r="BQ74" s="106"/>
      <c r="BR74" s="126"/>
      <c r="BS74" s="126"/>
      <c r="BT74" s="377" t="s">
        <v>464</v>
      </c>
      <c r="BU74" s="378">
        <f>IF(ISERROR(FIND(TYPOLOGY,BZ7)),IF(ISERROR(FIND(TYPOLOGY,BZ8)),0,CA8),CA7)</f>
        <v>144</v>
      </c>
      <c r="BV74" s="377" t="e">
        <f>IF(BU74=0, "Target N/A",IF($G$32&lt;BU74,"Scheme meets target", "Scheme does not meet target"))</f>
        <v>#DIV/0!</v>
      </c>
      <c r="BW74" s="566"/>
      <c r="BX74" s="126"/>
      <c r="BY74" s="126"/>
      <c r="BZ74" s="126"/>
      <c r="CA74" s="106"/>
      <c r="CB74" s="106"/>
      <c r="CC74" s="106"/>
      <c r="CD74" s="106"/>
      <c r="CE74" s="106"/>
      <c r="CF74" s="106"/>
      <c r="CG74" s="106"/>
      <c r="CH74" s="106"/>
      <c r="CI74" s="106"/>
      <c r="CJ74" s="106"/>
      <c r="CK74" s="106"/>
      <c r="CL74" s="106"/>
      <c r="CM74" s="106"/>
      <c r="CN74" s="106"/>
      <c r="CO74" s="106"/>
      <c r="CP74" s="106"/>
      <c r="CQ74" s="106"/>
      <c r="CR74" s="106"/>
      <c r="CS74" s="106"/>
      <c r="CT74" s="106"/>
      <c r="CU74" s="106"/>
      <c r="CV74" s="106"/>
      <c r="CW74" s="106"/>
      <c r="CX74" s="106"/>
      <c r="CY74" s="106"/>
      <c r="CZ74" s="106"/>
      <c r="DA74" s="106"/>
      <c r="DB74" s="106"/>
      <c r="DC74" s="106"/>
      <c r="DD74" s="106"/>
      <c r="DE74" s="106"/>
      <c r="DF74" s="106"/>
      <c r="DG74" s="106"/>
      <c r="DH74" s="106"/>
      <c r="DI74" s="106"/>
      <c r="DJ74" s="106"/>
      <c r="DK74" s="106"/>
      <c r="DL74" s="106"/>
      <c r="DM74" s="106"/>
      <c r="DN74" s="106"/>
      <c r="DO74" s="106"/>
      <c r="DP74" s="106"/>
      <c r="DQ74" s="106"/>
      <c r="DR74" s="106"/>
      <c r="DS74" s="106"/>
      <c r="DT74" s="106"/>
      <c r="DU74" s="106"/>
      <c r="DV74" s="106"/>
      <c r="DW74" s="106"/>
      <c r="DX74" s="106"/>
      <c r="DY74" s="106"/>
      <c r="DZ74" s="106"/>
      <c r="EA74" s="106"/>
      <c r="EB74" s="106"/>
      <c r="EC74" s="106"/>
      <c r="ED74" s="106"/>
      <c r="EE74" s="106"/>
      <c r="EF74" s="106"/>
      <c r="EG74" s="106"/>
      <c r="EH74" s="106"/>
      <c r="EI74" s="106"/>
      <c r="EJ74" s="106"/>
      <c r="EK74" s="106"/>
      <c r="EL74" s="106"/>
      <c r="EM74" s="106"/>
      <c r="EN74" s="106"/>
      <c r="EO74" s="106"/>
      <c r="EP74" s="106"/>
      <c r="EQ74" s="106"/>
      <c r="ER74" s="106"/>
      <c r="ES74" s="106"/>
      <c r="ET74" s="102"/>
      <c r="EU74" s="102"/>
      <c r="EV74" s="102"/>
      <c r="EW74" s="102"/>
      <c r="EX74" s="102"/>
      <c r="EY74" s="102"/>
      <c r="EZ74" s="102"/>
      <c r="FA74" s="102"/>
      <c r="FB74" s="102"/>
      <c r="FC74" s="102"/>
      <c r="FD74" s="102"/>
      <c r="FE74" s="102"/>
      <c r="FF74" s="102"/>
      <c r="FG74" s="102"/>
      <c r="FH74" s="102"/>
      <c r="FI74" s="102"/>
      <c r="FJ74" s="101"/>
      <c r="FK74" s="101"/>
      <c r="FL74" s="101"/>
      <c r="FM74" s="101"/>
      <c r="FN74" s="101"/>
      <c r="FO74" s="101"/>
      <c r="FP74" s="101"/>
      <c r="FQ74" s="101"/>
      <c r="FR74" s="101"/>
      <c r="FS74" s="101"/>
      <c r="FT74" s="101"/>
      <c r="FU74" s="101"/>
      <c r="FV74" s="101"/>
      <c r="FW74" s="101"/>
      <c r="FX74" s="101"/>
      <c r="FY74" s="101"/>
      <c r="FZ74" s="101"/>
      <c r="GA74" s="101"/>
      <c r="GB74" s="101"/>
      <c r="GC74" s="101"/>
      <c r="GD74" s="101"/>
      <c r="GE74" s="101"/>
      <c r="GF74" s="101"/>
      <c r="GG74" s="101"/>
      <c r="GH74" s="101"/>
      <c r="GI74" s="101"/>
      <c r="GJ74" s="101"/>
      <c r="GK74" s="101"/>
      <c r="GL74" s="101"/>
      <c r="GM74" s="101"/>
      <c r="GN74" s="101"/>
      <c r="GO74" s="101"/>
      <c r="GP74" s="101"/>
      <c r="GQ74" s="101"/>
      <c r="GR74" s="101"/>
      <c r="GS74" s="101"/>
      <c r="GT74" s="101"/>
      <c r="GU74" s="101"/>
      <c r="GV74" s="101"/>
      <c r="GW74" s="101"/>
      <c r="GX74" s="101"/>
      <c r="GY74" s="101"/>
      <c r="GZ74" s="101"/>
      <c r="HA74" s="101"/>
      <c r="HB74" s="101"/>
      <c r="HC74" s="101"/>
      <c r="HD74" s="101"/>
      <c r="HE74" s="101"/>
    </row>
    <row r="75" spans="2:213" ht="26.25">
      <c r="B75" s="104"/>
      <c r="C75" s="107"/>
      <c r="D75" s="107"/>
      <c r="E75" s="107"/>
      <c r="F75" s="107"/>
      <c r="G75" s="107"/>
      <c r="H75" s="107"/>
      <c r="I75" s="107"/>
      <c r="J75" s="107"/>
      <c r="K75" s="107"/>
      <c r="L75" s="105"/>
      <c r="M75" s="105"/>
      <c r="N75" s="105"/>
      <c r="O75" s="105"/>
      <c r="P75" s="105"/>
      <c r="Q75" s="105"/>
      <c r="R75" s="105"/>
      <c r="S75" s="105"/>
      <c r="T75" s="105"/>
      <c r="U75" s="305"/>
      <c r="V75" s="106"/>
      <c r="W75" s="288"/>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306"/>
      <c r="BH75" s="306"/>
      <c r="BI75" s="306"/>
      <c r="BJ75" s="305"/>
      <c r="BK75" s="305"/>
      <c r="BL75" s="305"/>
      <c r="BM75" s="305"/>
      <c r="BN75" s="106"/>
      <c r="BO75" s="106"/>
      <c r="BP75" s="106"/>
      <c r="BQ75" s="106"/>
      <c r="BR75" s="126"/>
      <c r="BS75" s="126"/>
      <c r="BT75" s="377" t="s">
        <v>465</v>
      </c>
      <c r="BU75" s="378">
        <f>IFERROR(VLOOKUP(TYPOLOGY,$BZ$9:$CA$11,2,FALSE),0)</f>
        <v>0</v>
      </c>
      <c r="BV75" s="377" t="str">
        <f>IF(BU75=0, "Target N/A",IF($G$32&lt;BU75,"Scheme meets target", "Scheme does not meet target"))</f>
        <v>Target N/A</v>
      </c>
      <c r="BW75" s="566"/>
      <c r="BX75" s="126"/>
      <c r="BY75" s="126"/>
      <c r="BZ75" s="126"/>
      <c r="CA75" s="106"/>
      <c r="CB75" s="106"/>
      <c r="CC75" s="106"/>
      <c r="CD75" s="106"/>
      <c r="CE75" s="106"/>
      <c r="CF75" s="106"/>
      <c r="CG75" s="106"/>
      <c r="CH75" s="106"/>
      <c r="CI75" s="106"/>
      <c r="CJ75" s="106"/>
      <c r="CK75" s="106"/>
      <c r="CL75" s="106"/>
      <c r="CM75" s="106"/>
      <c r="CN75" s="106"/>
      <c r="CO75" s="106"/>
      <c r="CP75" s="106"/>
      <c r="CQ75" s="106"/>
      <c r="CR75" s="106"/>
      <c r="CS75" s="106"/>
      <c r="CT75" s="106"/>
      <c r="CU75" s="106"/>
      <c r="CV75" s="106"/>
      <c r="CW75" s="106"/>
      <c r="CX75" s="106"/>
      <c r="CY75" s="106"/>
      <c r="CZ75" s="106"/>
      <c r="DA75" s="106"/>
      <c r="DB75" s="106"/>
      <c r="DC75" s="106"/>
      <c r="DD75" s="106"/>
      <c r="DE75" s="106"/>
      <c r="DF75" s="106"/>
      <c r="DG75" s="106"/>
      <c r="DH75" s="106"/>
      <c r="DI75" s="106"/>
      <c r="DJ75" s="106"/>
      <c r="DK75" s="106"/>
      <c r="DL75" s="106"/>
      <c r="DM75" s="106"/>
      <c r="DN75" s="106"/>
      <c r="DO75" s="106"/>
      <c r="DP75" s="106"/>
      <c r="DQ75" s="106"/>
      <c r="DR75" s="106"/>
      <c r="DS75" s="106"/>
      <c r="DT75" s="106"/>
      <c r="DU75" s="106"/>
      <c r="DV75" s="106"/>
      <c r="DW75" s="106"/>
      <c r="DX75" s="106"/>
      <c r="DY75" s="106"/>
      <c r="DZ75" s="106"/>
      <c r="EA75" s="106"/>
      <c r="EB75" s="106"/>
      <c r="EC75" s="106"/>
      <c r="ED75" s="106"/>
      <c r="EE75" s="106"/>
      <c r="EF75" s="106"/>
      <c r="EG75" s="106"/>
      <c r="EH75" s="106"/>
      <c r="EI75" s="106"/>
      <c r="EJ75" s="106"/>
      <c r="EK75" s="106"/>
      <c r="EL75" s="106"/>
      <c r="EM75" s="106"/>
      <c r="EN75" s="106"/>
      <c r="EO75" s="106"/>
      <c r="EP75" s="106"/>
      <c r="EQ75" s="106"/>
      <c r="ER75" s="106"/>
      <c r="ES75" s="106"/>
      <c r="ET75" s="102"/>
      <c r="EU75" s="102"/>
      <c r="EV75" s="102"/>
      <c r="EW75" s="102"/>
      <c r="EX75" s="102"/>
      <c r="EY75" s="102"/>
      <c r="EZ75" s="102"/>
      <c r="FA75" s="102"/>
      <c r="FB75" s="102"/>
      <c r="FC75" s="102"/>
      <c r="FD75" s="102"/>
      <c r="FE75" s="102"/>
      <c r="FF75" s="102"/>
      <c r="FG75" s="102"/>
      <c r="FH75" s="102"/>
      <c r="FI75" s="102"/>
      <c r="FJ75" s="101"/>
      <c r="FK75" s="101"/>
      <c r="FL75" s="101"/>
      <c r="FM75" s="101"/>
      <c r="FN75" s="101"/>
      <c r="FO75" s="101"/>
      <c r="FP75" s="101"/>
      <c r="FQ75" s="101"/>
      <c r="FR75" s="101"/>
      <c r="FS75" s="101"/>
      <c r="FT75" s="101"/>
      <c r="FU75" s="101"/>
      <c r="FV75" s="101"/>
      <c r="FW75" s="101"/>
      <c r="FX75" s="101"/>
      <c r="FY75" s="101"/>
      <c r="FZ75" s="101"/>
      <c r="GA75" s="101"/>
      <c r="GB75" s="101"/>
      <c r="GC75" s="101"/>
      <c r="GD75" s="101"/>
      <c r="GE75" s="101"/>
      <c r="GF75" s="101"/>
      <c r="GG75" s="101"/>
      <c r="GH75" s="101"/>
      <c r="GI75" s="101"/>
      <c r="GJ75" s="101"/>
      <c r="GK75" s="101"/>
      <c r="GL75" s="101"/>
      <c r="GM75" s="101"/>
      <c r="GN75" s="101"/>
      <c r="GO75" s="101"/>
      <c r="GP75" s="101"/>
      <c r="GQ75" s="101"/>
      <c r="GR75" s="101"/>
      <c r="GS75" s="101"/>
      <c r="GT75" s="101"/>
      <c r="GU75" s="101"/>
      <c r="GV75" s="101"/>
      <c r="GW75" s="101"/>
      <c r="GX75" s="101"/>
      <c r="GY75" s="101"/>
      <c r="GZ75" s="101"/>
      <c r="HA75" s="101"/>
      <c r="HB75" s="101"/>
      <c r="HC75" s="101"/>
      <c r="HD75" s="101"/>
      <c r="HE75" s="101"/>
    </row>
    <row r="76" spans="2:213">
      <c r="B76" s="104"/>
      <c r="C76" s="107"/>
      <c r="D76" s="107"/>
      <c r="E76" s="107"/>
      <c r="F76" s="107"/>
      <c r="G76" s="107"/>
      <c r="H76" s="107"/>
      <c r="I76" s="107"/>
      <c r="J76" s="107"/>
      <c r="K76" s="107"/>
      <c r="L76" s="105"/>
      <c r="M76" s="105"/>
      <c r="N76" s="105"/>
      <c r="O76" s="105"/>
      <c r="P76" s="105"/>
      <c r="Q76" s="105"/>
      <c r="R76" s="105"/>
      <c r="S76" s="105"/>
      <c r="T76" s="105"/>
      <c r="U76" s="305"/>
      <c r="V76" s="106"/>
      <c r="W76" s="288"/>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306"/>
      <c r="BH76" s="306"/>
      <c r="BI76" s="306"/>
      <c r="BJ76" s="305"/>
      <c r="BK76" s="305"/>
      <c r="BL76" s="305"/>
      <c r="BM76" s="305"/>
      <c r="BN76" s="106"/>
      <c r="BO76" s="106"/>
      <c r="BP76" s="106"/>
      <c r="BQ76" s="106"/>
      <c r="BR76" s="126"/>
      <c r="BS76" s="126"/>
      <c r="BT76" s="126"/>
      <c r="BU76" s="127"/>
      <c r="BV76" s="126"/>
      <c r="BW76" s="126"/>
      <c r="BX76" s="126"/>
      <c r="BY76" s="126"/>
      <c r="BZ76" s="126"/>
      <c r="CA76" s="106"/>
      <c r="CB76" s="106"/>
      <c r="CC76" s="106"/>
      <c r="CD76" s="106"/>
      <c r="CE76" s="106"/>
      <c r="CF76" s="106"/>
      <c r="CG76" s="106"/>
      <c r="CH76" s="106"/>
      <c r="CI76" s="106"/>
      <c r="CJ76" s="106"/>
      <c r="CK76" s="106"/>
      <c r="CL76" s="106"/>
      <c r="CM76" s="106"/>
      <c r="CN76" s="106"/>
      <c r="CO76" s="106"/>
      <c r="CP76" s="106"/>
      <c r="CQ76" s="106"/>
      <c r="CR76" s="106"/>
      <c r="CS76" s="106"/>
      <c r="CT76" s="106"/>
      <c r="CU76" s="106"/>
      <c r="CV76" s="106"/>
      <c r="CW76" s="106"/>
      <c r="CX76" s="106"/>
      <c r="CY76" s="106"/>
      <c r="CZ76" s="106"/>
      <c r="DA76" s="106"/>
      <c r="DB76" s="106"/>
      <c r="DC76" s="106"/>
      <c r="DD76" s="106"/>
      <c r="DE76" s="106"/>
      <c r="DF76" s="106"/>
      <c r="DG76" s="106"/>
      <c r="DH76" s="106"/>
      <c r="DI76" s="106"/>
      <c r="DJ76" s="106"/>
      <c r="DK76" s="106"/>
      <c r="DL76" s="106"/>
      <c r="DM76" s="106"/>
      <c r="DN76" s="106"/>
      <c r="DO76" s="106"/>
      <c r="DP76" s="106"/>
      <c r="DQ76" s="106"/>
      <c r="DR76" s="106"/>
      <c r="DS76" s="106"/>
      <c r="DT76" s="106"/>
      <c r="DU76" s="106"/>
      <c r="DV76" s="106"/>
      <c r="DW76" s="106"/>
      <c r="DX76" s="106"/>
      <c r="DY76" s="106"/>
      <c r="DZ76" s="106"/>
      <c r="EA76" s="106"/>
      <c r="EB76" s="106"/>
      <c r="EC76" s="106"/>
      <c r="ED76" s="106"/>
      <c r="EE76" s="106"/>
      <c r="EF76" s="106"/>
      <c r="EG76" s="106"/>
      <c r="EH76" s="106"/>
      <c r="EI76" s="106"/>
      <c r="EJ76" s="106"/>
      <c r="EK76" s="106"/>
      <c r="EL76" s="106"/>
      <c r="EM76" s="106"/>
      <c r="EN76" s="106"/>
      <c r="EO76" s="106"/>
      <c r="EP76" s="106"/>
      <c r="EQ76" s="106"/>
      <c r="ER76" s="106"/>
      <c r="ES76" s="106"/>
      <c r="ET76" s="102"/>
      <c r="EU76" s="102"/>
      <c r="EV76" s="102"/>
      <c r="EW76" s="102"/>
      <c r="EX76" s="102"/>
      <c r="EY76" s="102"/>
      <c r="EZ76" s="102"/>
      <c r="FA76" s="102"/>
      <c r="FB76" s="102"/>
      <c r="FC76" s="102"/>
      <c r="FD76" s="102"/>
      <c r="FE76" s="102"/>
      <c r="FF76" s="102"/>
      <c r="FG76" s="102"/>
      <c r="FH76" s="102"/>
      <c r="FI76" s="102"/>
      <c r="FJ76" s="101"/>
      <c r="FK76" s="101"/>
      <c r="FL76" s="101"/>
      <c r="FM76" s="101"/>
      <c r="FN76" s="101"/>
      <c r="FO76" s="101"/>
      <c r="FP76" s="101"/>
      <c r="FQ76" s="101"/>
      <c r="FR76" s="101"/>
      <c r="FS76" s="101"/>
      <c r="FT76" s="101"/>
      <c r="FU76" s="101"/>
      <c r="FV76" s="101"/>
      <c r="FW76" s="101"/>
      <c r="FX76" s="101"/>
      <c r="FY76" s="101"/>
      <c r="FZ76" s="101"/>
      <c r="GA76" s="101"/>
      <c r="GB76" s="101"/>
      <c r="GC76" s="101"/>
      <c r="GD76" s="101"/>
      <c r="GE76" s="101"/>
      <c r="GF76" s="101"/>
      <c r="GG76" s="101"/>
      <c r="GH76" s="101"/>
      <c r="GI76" s="101"/>
      <c r="GJ76" s="101"/>
      <c r="GK76" s="101"/>
      <c r="GL76" s="101"/>
      <c r="GM76" s="101"/>
      <c r="GN76" s="101"/>
      <c r="GO76" s="101"/>
      <c r="GP76" s="101"/>
      <c r="GQ76" s="101"/>
      <c r="GR76" s="101"/>
      <c r="GS76" s="101"/>
      <c r="GT76" s="101"/>
      <c r="GU76" s="101"/>
      <c r="GV76" s="101"/>
      <c r="GW76" s="101"/>
      <c r="GX76" s="101"/>
      <c r="GY76" s="101"/>
      <c r="GZ76" s="101"/>
      <c r="HA76" s="101"/>
      <c r="HB76" s="101"/>
      <c r="HC76" s="101"/>
      <c r="HD76" s="101"/>
      <c r="HE76" s="101"/>
    </row>
    <row r="77" spans="2:213" ht="20.25">
      <c r="B77" s="104"/>
      <c r="C77" s="107"/>
      <c r="D77" s="107"/>
      <c r="E77" s="107"/>
      <c r="F77" s="109"/>
      <c r="G77" s="109"/>
      <c r="H77" s="109"/>
      <c r="I77" s="109"/>
      <c r="J77" s="107"/>
      <c r="K77" s="107"/>
      <c r="L77" s="105"/>
      <c r="M77" s="105"/>
      <c r="N77" s="105"/>
      <c r="O77" s="105"/>
      <c r="P77" s="105"/>
      <c r="Q77" s="105"/>
      <c r="R77" s="105"/>
      <c r="S77" s="105"/>
      <c r="T77" s="105"/>
      <c r="U77" s="305"/>
      <c r="V77" s="106"/>
      <c r="W77" s="288"/>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c r="AX77" s="106"/>
      <c r="AY77" s="106"/>
      <c r="AZ77" s="106"/>
      <c r="BA77" s="106"/>
      <c r="BB77" s="106"/>
      <c r="BC77" s="106"/>
      <c r="BD77" s="106"/>
      <c r="BE77" s="106"/>
      <c r="BF77" s="106"/>
      <c r="BG77" s="306"/>
      <c r="BH77" s="306"/>
      <c r="BI77" s="306"/>
      <c r="BJ77" s="305"/>
      <c r="BK77" s="305"/>
      <c r="BL77" s="305"/>
      <c r="BM77" s="305"/>
      <c r="BN77" s="106"/>
      <c r="BO77" s="106"/>
      <c r="BP77" s="106"/>
      <c r="BQ77" s="106"/>
      <c r="BR77" s="126"/>
      <c r="BS77" s="126"/>
      <c r="BT77" s="126"/>
      <c r="BU77" s="127"/>
      <c r="BV77" s="126"/>
      <c r="BW77" s="126"/>
      <c r="BX77" s="126"/>
      <c r="BY77" s="126"/>
      <c r="BZ77" s="126"/>
      <c r="CA77" s="106"/>
      <c r="CB77" s="106"/>
      <c r="CC77" s="106"/>
      <c r="CD77" s="106"/>
      <c r="CE77" s="106"/>
      <c r="CF77" s="106"/>
      <c r="CG77" s="106"/>
      <c r="CH77" s="106"/>
      <c r="CI77" s="106"/>
      <c r="CJ77" s="106"/>
      <c r="CK77" s="106"/>
      <c r="CL77" s="106"/>
      <c r="CM77" s="106"/>
      <c r="CN77" s="106"/>
      <c r="CO77" s="106"/>
      <c r="CP77" s="106"/>
      <c r="CQ77" s="106"/>
      <c r="CR77" s="106"/>
      <c r="CS77" s="106"/>
      <c r="CT77" s="106"/>
      <c r="CU77" s="106"/>
      <c r="CV77" s="106"/>
      <c r="CW77" s="106"/>
      <c r="CX77" s="106"/>
      <c r="CY77" s="106"/>
      <c r="CZ77" s="106"/>
      <c r="DA77" s="106"/>
      <c r="DB77" s="106"/>
      <c r="DC77" s="106"/>
      <c r="DD77" s="106"/>
      <c r="DE77" s="106"/>
      <c r="DF77" s="106"/>
      <c r="DG77" s="106"/>
      <c r="DH77" s="106"/>
      <c r="DI77" s="106"/>
      <c r="DJ77" s="106"/>
      <c r="DK77" s="106"/>
      <c r="DL77" s="106"/>
      <c r="DM77" s="106"/>
      <c r="DN77" s="106"/>
      <c r="DO77" s="106"/>
      <c r="DP77" s="106"/>
      <c r="DQ77" s="106"/>
      <c r="DR77" s="106"/>
      <c r="DS77" s="106"/>
      <c r="DT77" s="106"/>
      <c r="DU77" s="106"/>
      <c r="DV77" s="106"/>
      <c r="DW77" s="106"/>
      <c r="DX77" s="106"/>
      <c r="DY77" s="106"/>
      <c r="DZ77" s="106"/>
      <c r="EA77" s="106"/>
      <c r="EB77" s="106"/>
      <c r="EC77" s="106"/>
      <c r="ED77" s="106"/>
      <c r="EE77" s="106"/>
      <c r="EF77" s="106"/>
      <c r="EG77" s="106"/>
      <c r="EH77" s="106"/>
      <c r="EI77" s="106"/>
      <c r="EJ77" s="106"/>
      <c r="EK77" s="106"/>
      <c r="EL77" s="106"/>
      <c r="EM77" s="106"/>
      <c r="EN77" s="106"/>
      <c r="EO77" s="106"/>
      <c r="EP77" s="106"/>
      <c r="EQ77" s="106"/>
      <c r="ER77" s="106"/>
      <c r="ES77" s="106"/>
      <c r="ET77" s="102"/>
      <c r="EU77" s="102"/>
      <c r="EV77" s="102"/>
      <c r="EW77" s="102"/>
      <c r="EX77" s="102"/>
      <c r="EY77" s="102"/>
      <c r="EZ77" s="102"/>
      <c r="FA77" s="102"/>
      <c r="FB77" s="102"/>
      <c r="FC77" s="102"/>
      <c r="FD77" s="102"/>
      <c r="FE77" s="102"/>
      <c r="FF77" s="102"/>
      <c r="FG77" s="102"/>
      <c r="FH77" s="102"/>
      <c r="FI77" s="102"/>
      <c r="FJ77" s="101"/>
      <c r="FK77" s="101"/>
      <c r="FL77" s="101"/>
      <c r="FM77" s="101"/>
      <c r="FN77" s="101"/>
      <c r="FO77" s="101"/>
      <c r="FP77" s="101"/>
      <c r="FQ77" s="101"/>
      <c r="FR77" s="101"/>
      <c r="FS77" s="101"/>
      <c r="FT77" s="101"/>
      <c r="FU77" s="101"/>
      <c r="FV77" s="101"/>
      <c r="FW77" s="101"/>
      <c r="FX77" s="101"/>
      <c r="FY77" s="101"/>
      <c r="FZ77" s="101"/>
      <c r="GA77" s="101"/>
      <c r="GB77" s="101"/>
      <c r="GC77" s="101"/>
      <c r="GD77" s="101"/>
      <c r="GE77" s="101"/>
      <c r="GF77" s="101"/>
      <c r="GG77" s="101"/>
      <c r="GH77" s="101"/>
      <c r="GI77" s="101"/>
      <c r="GJ77" s="101"/>
      <c r="GK77" s="101"/>
      <c r="GL77" s="101"/>
      <c r="GM77" s="101"/>
      <c r="GN77" s="101"/>
      <c r="GO77" s="101"/>
      <c r="GP77" s="101"/>
      <c r="GQ77" s="101"/>
      <c r="GR77" s="101"/>
      <c r="GS77" s="101"/>
      <c r="GT77" s="101"/>
      <c r="GU77" s="101"/>
      <c r="GV77" s="101"/>
      <c r="GW77" s="101"/>
      <c r="GX77" s="101"/>
      <c r="GY77" s="101"/>
      <c r="GZ77" s="101"/>
      <c r="HA77" s="101"/>
      <c r="HB77" s="101"/>
      <c r="HC77" s="101"/>
      <c r="HD77" s="101"/>
      <c r="HE77" s="101"/>
    </row>
    <row r="78" spans="2:213">
      <c r="B78" s="104"/>
      <c r="C78" s="107"/>
      <c r="D78" s="107"/>
      <c r="E78" s="107"/>
      <c r="F78" s="107"/>
      <c r="G78" s="107"/>
      <c r="H78" s="107"/>
      <c r="I78" s="107"/>
      <c r="J78" s="108"/>
      <c r="K78" s="107"/>
      <c r="L78" s="105"/>
      <c r="M78" s="105"/>
      <c r="N78" s="105"/>
      <c r="O78" s="105"/>
      <c r="P78" s="105"/>
      <c r="Q78" s="105"/>
      <c r="R78" s="105"/>
      <c r="S78" s="105"/>
      <c r="T78" s="105"/>
      <c r="U78" s="305"/>
      <c r="V78" s="106"/>
      <c r="W78" s="288"/>
      <c r="X78" s="106"/>
      <c r="Y78" s="106"/>
      <c r="Z78" s="106"/>
      <c r="AA78" s="106"/>
      <c r="AB78" s="106"/>
      <c r="AC78" s="106"/>
      <c r="AD78" s="106"/>
      <c r="AE78" s="106"/>
      <c r="AF78" s="106"/>
      <c r="AG78" s="106"/>
      <c r="AH78" s="106"/>
      <c r="AI78" s="106"/>
      <c r="AJ78" s="106"/>
      <c r="AK78" s="106"/>
      <c r="AL78" s="106"/>
      <c r="AM78" s="106"/>
      <c r="AN78" s="106"/>
      <c r="AO78" s="106"/>
      <c r="AP78" s="106"/>
      <c r="AQ78" s="106"/>
      <c r="AR78" s="106"/>
      <c r="AS78" s="106"/>
      <c r="AT78" s="106"/>
      <c r="AU78" s="106"/>
      <c r="AV78" s="106"/>
      <c r="AW78" s="106"/>
      <c r="AX78" s="106"/>
      <c r="AY78" s="106"/>
      <c r="AZ78" s="106"/>
      <c r="BA78" s="106"/>
      <c r="BB78" s="106"/>
      <c r="BC78" s="106"/>
      <c r="BD78" s="106"/>
      <c r="BE78" s="106"/>
      <c r="BF78" s="106"/>
      <c r="BG78" s="306"/>
      <c r="BH78" s="306"/>
      <c r="BI78" s="306"/>
      <c r="BJ78" s="305"/>
      <c r="BK78" s="305"/>
      <c r="BL78" s="305"/>
      <c r="BM78" s="305"/>
      <c r="BN78" s="106"/>
      <c r="BO78" s="106"/>
      <c r="BP78" s="106"/>
      <c r="BQ78" s="106"/>
      <c r="BR78" s="126"/>
      <c r="BS78" s="126"/>
      <c r="BT78" s="126"/>
      <c r="BU78" s="127"/>
      <c r="BV78" s="126"/>
      <c r="BW78" s="126"/>
      <c r="BX78" s="126"/>
      <c r="BY78" s="126"/>
      <c r="BZ78" s="126"/>
      <c r="CA78" s="106"/>
      <c r="CB78" s="106"/>
      <c r="CC78" s="106"/>
      <c r="CD78" s="106"/>
      <c r="CE78" s="106"/>
      <c r="CF78" s="106"/>
      <c r="CG78" s="106"/>
      <c r="CH78" s="106"/>
      <c r="CI78" s="106"/>
      <c r="CJ78" s="106"/>
      <c r="CK78" s="106"/>
      <c r="CL78" s="106"/>
      <c r="CM78" s="106"/>
      <c r="CN78" s="106"/>
      <c r="CO78" s="106"/>
      <c r="CP78" s="106"/>
      <c r="CQ78" s="106"/>
      <c r="CR78" s="106"/>
      <c r="CS78" s="106"/>
      <c r="CT78" s="106"/>
      <c r="CU78" s="106"/>
      <c r="CV78" s="106"/>
      <c r="CW78" s="106"/>
      <c r="CX78" s="106"/>
      <c r="CY78" s="106"/>
      <c r="CZ78" s="106"/>
      <c r="DA78" s="106"/>
      <c r="DB78" s="106"/>
      <c r="DC78" s="106"/>
      <c r="DD78" s="106"/>
      <c r="DE78" s="106"/>
      <c r="DF78" s="106"/>
      <c r="DG78" s="106"/>
      <c r="DH78" s="106"/>
      <c r="DI78" s="106"/>
      <c r="DJ78" s="106"/>
      <c r="DK78" s="106"/>
      <c r="DL78" s="106"/>
      <c r="DM78" s="106"/>
      <c r="DN78" s="106"/>
      <c r="DO78" s="106"/>
      <c r="DP78" s="106"/>
      <c r="DQ78" s="106"/>
      <c r="DR78" s="106"/>
      <c r="DS78" s="106"/>
      <c r="DT78" s="106"/>
      <c r="DU78" s="106"/>
      <c r="DV78" s="106"/>
      <c r="DW78" s="106"/>
      <c r="DX78" s="106"/>
      <c r="DY78" s="106"/>
      <c r="DZ78" s="106"/>
      <c r="EA78" s="106"/>
      <c r="EB78" s="106"/>
      <c r="EC78" s="106"/>
      <c r="ED78" s="106"/>
      <c r="EE78" s="106"/>
      <c r="EF78" s="106"/>
      <c r="EG78" s="106"/>
      <c r="EH78" s="106"/>
      <c r="EI78" s="106"/>
      <c r="EJ78" s="106"/>
      <c r="EK78" s="106"/>
      <c r="EL78" s="106"/>
      <c r="EM78" s="106"/>
      <c r="EN78" s="106"/>
      <c r="EO78" s="106"/>
      <c r="EP78" s="106"/>
      <c r="EQ78" s="106"/>
      <c r="ER78" s="106"/>
      <c r="ES78" s="106"/>
      <c r="ET78" s="102"/>
      <c r="EU78" s="102"/>
      <c r="EV78" s="102"/>
      <c r="EW78" s="102"/>
      <c r="EX78" s="102"/>
      <c r="EY78" s="102"/>
      <c r="EZ78" s="102"/>
      <c r="FA78" s="102"/>
      <c r="FB78" s="102"/>
      <c r="FC78" s="102"/>
      <c r="FD78" s="102"/>
      <c r="FE78" s="102"/>
      <c r="FF78" s="102"/>
      <c r="FG78" s="102"/>
      <c r="FH78" s="102"/>
      <c r="FI78" s="102"/>
      <c r="FJ78" s="101"/>
      <c r="FK78" s="101"/>
      <c r="FL78" s="101"/>
      <c r="FM78" s="101"/>
      <c r="FN78" s="101"/>
      <c r="FO78" s="101"/>
      <c r="FP78" s="101"/>
      <c r="FQ78" s="101"/>
      <c r="FR78" s="101"/>
      <c r="FS78" s="101"/>
      <c r="FT78" s="101"/>
      <c r="FU78" s="101"/>
      <c r="FV78" s="101"/>
      <c r="FW78" s="101"/>
      <c r="FX78" s="101"/>
      <c r="FY78" s="101"/>
      <c r="FZ78" s="101"/>
      <c r="GA78" s="101"/>
      <c r="GB78" s="101"/>
      <c r="GC78" s="101"/>
      <c r="GD78" s="101"/>
      <c r="GE78" s="101"/>
      <c r="GF78" s="101"/>
      <c r="GG78" s="101"/>
      <c r="GH78" s="101"/>
      <c r="GI78" s="101"/>
      <c r="GJ78" s="101"/>
      <c r="GK78" s="101"/>
      <c r="GL78" s="101"/>
      <c r="GM78" s="101"/>
      <c r="GN78" s="101"/>
      <c r="GO78" s="101"/>
      <c r="GP78" s="101"/>
      <c r="GQ78" s="101"/>
      <c r="GR78" s="101"/>
      <c r="GS78" s="101"/>
      <c r="GT78" s="101"/>
      <c r="GU78" s="101"/>
      <c r="GV78" s="101"/>
      <c r="GW78" s="101"/>
      <c r="GX78" s="101"/>
      <c r="GY78" s="101"/>
      <c r="GZ78" s="101"/>
      <c r="HA78" s="101"/>
      <c r="HB78" s="101"/>
      <c r="HC78" s="101"/>
      <c r="HD78" s="101"/>
      <c r="HE78" s="101"/>
    </row>
    <row r="79" spans="2:213" ht="26.25">
      <c r="C79" s="107"/>
      <c r="D79" s="107"/>
      <c r="E79" s="107"/>
      <c r="F79" s="107"/>
      <c r="G79" s="107"/>
      <c r="H79" s="107"/>
      <c r="I79" s="107"/>
      <c r="J79" s="107"/>
      <c r="K79" s="107"/>
      <c r="L79" s="105"/>
      <c r="M79" s="105"/>
      <c r="N79" s="105"/>
      <c r="O79" s="105"/>
      <c r="P79" s="105"/>
      <c r="Q79" s="105"/>
      <c r="R79" s="105"/>
      <c r="S79" s="105"/>
      <c r="T79" s="105"/>
      <c r="U79" s="305"/>
      <c r="V79" s="106"/>
      <c r="W79" s="288"/>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306"/>
      <c r="BH79" s="306"/>
      <c r="BI79" s="306"/>
      <c r="BJ79" s="305"/>
      <c r="BK79" s="305"/>
      <c r="BL79" s="305"/>
      <c r="BM79" s="305"/>
      <c r="BN79" s="106"/>
      <c r="BO79" s="106"/>
      <c r="BP79" s="106"/>
      <c r="BQ79" s="106"/>
      <c r="BR79" s="126"/>
      <c r="BS79" s="126"/>
      <c r="BT79" s="126"/>
      <c r="BU79" s="127"/>
      <c r="BV79" s="126"/>
      <c r="BW79" s="126"/>
      <c r="BX79" s="126"/>
      <c r="BY79" s="126"/>
      <c r="BZ79" s="126"/>
      <c r="CA79" s="106"/>
      <c r="CB79" s="501"/>
      <c r="CC79" s="106"/>
      <c r="CD79" s="106"/>
      <c r="CE79" s="106"/>
      <c r="CF79" s="106"/>
      <c r="CG79" s="106"/>
      <c r="CH79" s="106"/>
      <c r="CI79" s="106"/>
      <c r="CJ79" s="106"/>
      <c r="CK79" s="106"/>
      <c r="CL79" s="106"/>
      <c r="CM79" s="106"/>
      <c r="CN79" s="106"/>
      <c r="CO79" s="106"/>
      <c r="CP79" s="106"/>
      <c r="CQ79" s="106"/>
      <c r="CR79" s="106"/>
      <c r="CS79" s="106"/>
      <c r="CT79" s="106"/>
      <c r="CU79" s="106"/>
      <c r="CV79" s="106"/>
      <c r="CW79" s="106"/>
      <c r="CX79" s="106"/>
      <c r="CY79" s="106"/>
      <c r="CZ79" s="106"/>
      <c r="DA79" s="106"/>
      <c r="DB79" s="106"/>
      <c r="DC79" s="106"/>
      <c r="DD79" s="106"/>
      <c r="DE79" s="106"/>
      <c r="DF79" s="106"/>
      <c r="DG79" s="106"/>
      <c r="DH79" s="106"/>
      <c r="DI79" s="106"/>
      <c r="DJ79" s="106"/>
      <c r="DK79" s="106"/>
      <c r="DL79" s="106"/>
      <c r="DM79" s="106"/>
      <c r="DN79" s="106"/>
      <c r="DO79" s="106"/>
      <c r="DP79" s="106"/>
      <c r="DQ79" s="106"/>
      <c r="DR79" s="106"/>
      <c r="DS79" s="106"/>
      <c r="DT79" s="106"/>
      <c r="DU79" s="106"/>
      <c r="DV79" s="106"/>
      <c r="DW79" s="106"/>
      <c r="DX79" s="106"/>
      <c r="DY79" s="106"/>
      <c r="DZ79" s="106"/>
      <c r="EA79" s="106"/>
      <c r="EB79" s="106"/>
      <c r="EC79" s="106"/>
      <c r="ED79" s="106"/>
      <c r="EE79" s="106"/>
      <c r="EF79" s="106"/>
      <c r="EG79" s="106"/>
      <c r="EH79" s="106"/>
      <c r="EI79" s="106"/>
      <c r="EJ79" s="106"/>
      <c r="EK79" s="106"/>
      <c r="EL79" s="106"/>
      <c r="EM79" s="106"/>
      <c r="EN79" s="106"/>
      <c r="EO79" s="106"/>
      <c r="EP79" s="106"/>
      <c r="EQ79" s="106"/>
      <c r="ER79" s="106"/>
      <c r="ES79" s="106"/>
      <c r="ET79" s="102"/>
      <c r="EU79" s="102"/>
      <c r="EV79" s="102"/>
      <c r="EW79" s="102"/>
      <c r="EX79" s="102"/>
      <c r="EY79" s="102"/>
      <c r="EZ79" s="102"/>
      <c r="FA79" s="102"/>
      <c r="FB79" s="102"/>
      <c r="FC79" s="102"/>
      <c r="FD79" s="102"/>
      <c r="FE79" s="102"/>
      <c r="FF79" s="102"/>
      <c r="FG79" s="102"/>
      <c r="FH79" s="102"/>
      <c r="FI79" s="102"/>
      <c r="FJ79" s="101"/>
      <c r="FK79" s="101"/>
      <c r="FL79" s="101"/>
      <c r="FM79" s="101"/>
      <c r="FN79" s="101"/>
      <c r="FO79" s="101"/>
      <c r="FP79" s="101"/>
      <c r="FQ79" s="101"/>
      <c r="FR79" s="101"/>
      <c r="FS79" s="101"/>
      <c r="FT79" s="101"/>
      <c r="FU79" s="101"/>
      <c r="FV79" s="101"/>
      <c r="FW79" s="101"/>
      <c r="FX79" s="101"/>
      <c r="FY79" s="101"/>
      <c r="FZ79" s="101"/>
      <c r="GA79" s="101"/>
      <c r="GB79" s="101"/>
      <c r="GC79" s="101"/>
      <c r="GD79" s="101"/>
      <c r="GE79" s="101"/>
      <c r="GF79" s="101"/>
      <c r="GG79" s="101"/>
      <c r="GH79" s="101"/>
      <c r="GI79" s="101"/>
      <c r="GJ79" s="101"/>
      <c r="GK79" s="101"/>
      <c r="GL79" s="101"/>
      <c r="GM79" s="101"/>
      <c r="GN79" s="101"/>
      <c r="GO79" s="101"/>
      <c r="GP79" s="101"/>
      <c r="GQ79" s="101"/>
      <c r="GR79" s="101"/>
      <c r="GS79" s="101"/>
      <c r="GT79" s="101"/>
      <c r="GU79" s="101"/>
      <c r="GV79" s="101"/>
      <c r="GW79" s="101"/>
      <c r="GX79" s="101"/>
      <c r="GY79" s="101"/>
      <c r="GZ79" s="101"/>
      <c r="HA79" s="101"/>
      <c r="HB79" s="101"/>
      <c r="HC79" s="101"/>
      <c r="HD79" s="101"/>
      <c r="HE79" s="101"/>
    </row>
  </sheetData>
  <sheetProtection algorithmName="SHA-512" hashValue="6PPXRs2TXyCPv6Pc+BfLqLmQLs4pm1JyteBmgSMRs953TYTnM9I4m96PXwMp9IJBpNQ2cSxISsANcBT6GkqN7g==" saltValue="kgSq0pZ13WAZP/Dduku1Ng==" spinCount="100000" sheet="1" objects="1" scenarios="1"/>
  <dataConsolidate/>
  <mergeCells count="7">
    <mergeCell ref="M72:T73"/>
    <mergeCell ref="F3:J3"/>
    <mergeCell ref="AJ6:AL6"/>
    <mergeCell ref="AM6:AP6"/>
    <mergeCell ref="R34:S34"/>
    <mergeCell ref="R35:S35"/>
    <mergeCell ref="M64:T65"/>
  </mergeCells>
  <conditionalFormatting sqref="U6:U27">
    <cfRule type="expression" dxfId="463" priority="23">
      <formula>AND(ISERROR($BJ6),K6&gt;0)</formula>
    </cfRule>
  </conditionalFormatting>
  <conditionalFormatting sqref="BT73:BV73">
    <cfRule type="expression" dxfId="462" priority="21">
      <formula>$BV$73="Scheme meets target"</formula>
    </cfRule>
    <cfRule type="expression" dxfId="461" priority="22">
      <formula>$BV$73="Target N/A"</formula>
    </cfRule>
  </conditionalFormatting>
  <conditionalFormatting sqref="BT74:BV74">
    <cfRule type="expression" dxfId="460" priority="3">
      <formula>$BV$74="Scheme meets target"</formula>
    </cfRule>
    <cfRule type="expression" dxfId="459" priority="20">
      <formula>$BV$74="Target N/A"</formula>
    </cfRule>
  </conditionalFormatting>
  <conditionalFormatting sqref="BT75:BV75">
    <cfRule type="expression" dxfId="458" priority="1">
      <formula>$BV$75="Scheme meets target"</formula>
    </cfRule>
    <cfRule type="expression" dxfId="457" priority="2">
      <formula>$BV$75="Target N/A"</formula>
    </cfRule>
  </conditionalFormatting>
  <conditionalFormatting sqref="M28:T29">
    <cfRule type="expression" dxfId="456" priority="19">
      <formula>M28=0</formula>
    </cfRule>
  </conditionalFormatting>
  <conditionalFormatting sqref="F77:I77">
    <cfRule type="expression" dxfId="455" priority="26">
      <formula>$G$32&lt;=228</formula>
    </cfRule>
    <cfRule type="expression" dxfId="454" priority="27">
      <formula>$G$32&gt;228</formula>
    </cfRule>
  </conditionalFormatting>
  <conditionalFormatting sqref="BM73">
    <cfRule type="expression" dxfId="453" priority="32">
      <formula>$G$32&lt;=144</formula>
    </cfRule>
    <cfRule type="expression" dxfId="452" priority="33">
      <formula>$G$32&gt;144</formula>
    </cfRule>
  </conditionalFormatting>
  <conditionalFormatting sqref="S44:T44 T45">
    <cfRule type="expression" dxfId="451" priority="34">
      <formula>$G$32&gt;=50</formula>
    </cfRule>
  </conditionalFormatting>
  <conditionalFormatting sqref="S46:T46">
    <cfRule type="expression" dxfId="450" priority="35">
      <formula>$G$32&lt;50</formula>
    </cfRule>
    <cfRule type="expression" dxfId="449" priority="36">
      <formula>$G$32&gt;=100</formula>
    </cfRule>
  </conditionalFormatting>
  <conditionalFormatting sqref="S48:T48">
    <cfRule type="expression" dxfId="448" priority="37">
      <formula>$G$32&lt;100</formula>
    </cfRule>
    <cfRule type="expression" dxfId="447" priority="38">
      <formula>$G$32&gt;=150</formula>
    </cfRule>
  </conditionalFormatting>
  <conditionalFormatting sqref="S50:T50">
    <cfRule type="expression" dxfId="446" priority="39">
      <formula>$G$32&lt;150</formula>
    </cfRule>
    <cfRule type="expression" dxfId="445" priority="40">
      <formula>$G$32&gt;=200</formula>
    </cfRule>
  </conditionalFormatting>
  <conditionalFormatting sqref="S52:T52">
    <cfRule type="expression" dxfId="444" priority="41">
      <formula>$G$32&lt;200</formula>
    </cfRule>
    <cfRule type="expression" dxfId="443" priority="42">
      <formula>$G$32&gt;=250</formula>
    </cfRule>
  </conditionalFormatting>
  <conditionalFormatting sqref="S54:T54">
    <cfRule type="expression" dxfId="442" priority="43">
      <formula>$G$32&lt;250</formula>
    </cfRule>
    <cfRule type="expression" dxfId="441" priority="44">
      <formula>$G$32&gt;=300</formula>
    </cfRule>
  </conditionalFormatting>
  <conditionalFormatting sqref="S56:T56">
    <cfRule type="expression" dxfId="440" priority="45">
      <formula>$G$32&lt;300</formula>
    </cfRule>
    <cfRule type="expression" dxfId="439" priority="46">
      <formula>$G$32&gt;=350</formula>
    </cfRule>
  </conditionalFormatting>
  <conditionalFormatting sqref="S58:T58">
    <cfRule type="expression" dxfId="438" priority="47">
      <formula>$G$32&lt;350</formula>
    </cfRule>
    <cfRule type="expression" dxfId="437" priority="48">
      <formula>$G$32&gt;=400</formula>
    </cfRule>
  </conditionalFormatting>
  <conditionalFormatting sqref="S60:T60">
    <cfRule type="expression" dxfId="436" priority="49">
      <formula>$G$32&lt;400</formula>
    </cfRule>
  </conditionalFormatting>
  <conditionalFormatting sqref="D6:D27">
    <cfRule type="expression" dxfId="435" priority="16">
      <formula>OR(C6="Galvanised_profiled_sheet (e.g. decking)",C6="Plate",C6="Granular_Fill", C6="Hot Rolled Galvanised")</formula>
    </cfRule>
  </conditionalFormatting>
  <conditionalFormatting sqref="C6:D27">
    <cfRule type="expression" dxfId="434" priority="15">
      <formula>AND(ISERROR($BJ6),$K6&gt;0)</formula>
    </cfRule>
  </conditionalFormatting>
  <conditionalFormatting sqref="M6:T27">
    <cfRule type="expression" dxfId="433" priority="14">
      <formula>M6=0</formula>
    </cfRule>
  </conditionalFormatting>
  <conditionalFormatting sqref="L6:L27">
    <cfRule type="expression" dxfId="432" priority="8">
      <formula>AND($BL6&gt;0,$BI6="No_Reinforcement")</formula>
    </cfRule>
    <cfRule type="expression" dxfId="431" priority="13">
      <formula>$BI6="No_Reinforcement"</formula>
    </cfRule>
    <cfRule type="expression" dxfId="430" priority="18">
      <formula>$BI6="Reinforcement"</formula>
    </cfRule>
  </conditionalFormatting>
  <conditionalFormatting sqref="H6:H27">
    <cfRule type="expression" dxfId="429" priority="11">
      <formula>$H6="Yes"</formula>
    </cfRule>
  </conditionalFormatting>
  <conditionalFormatting sqref="I6:I27">
    <cfRule type="expression" dxfId="428" priority="6">
      <formula>$H6="No"</formula>
    </cfRule>
    <cfRule type="expression" dxfId="427" priority="12">
      <formula>OR(0&gt;I6,1&lt;I6)</formula>
    </cfRule>
  </conditionalFormatting>
  <conditionalFormatting sqref="G6:I27">
    <cfRule type="expression" dxfId="426" priority="5">
      <formula>ISBLANK($B6)</formula>
    </cfRule>
  </conditionalFormatting>
  <conditionalFormatting sqref="G6:G27">
    <cfRule type="expression" dxfId="425" priority="7">
      <formula>$H6="Yes"</formula>
    </cfRule>
    <cfRule type="expression" dxfId="424" priority="9">
      <formula>$G6&gt;DESIGN_LIFE</formula>
    </cfRule>
    <cfRule type="expression" dxfId="423" priority="10">
      <formula>$G6&lt;&gt;DESIGN_LIFE</formula>
    </cfRule>
  </conditionalFormatting>
  <conditionalFormatting sqref="K6:K27">
    <cfRule type="expression" dxfId="422" priority="4">
      <formula>$K6&lt;0</formula>
    </cfRule>
  </conditionalFormatting>
  <dataValidations count="9">
    <dataValidation type="custom" allowBlank="1" showInputMessage="1" showErrorMessage="1" error="Material Quantity must not be negative." sqref="K6:K27" xr:uid="{487E970B-D54D-4C08-A65F-8C3536E4AA1A}">
      <formula1>K6&gt;=0</formula1>
    </dataValidation>
    <dataValidation type="custom" allowBlank="1" showInputMessage="1" showErrorMessage="1" error="'Component Lifespan' must be less than or equal to the 'Design Life' of the building._x000a__x000a_The 'Design Life' is entered by the user on the 'Project Info' sheet. " sqref="G6:G27" xr:uid="{E7893333-E57E-4561-B382-515CA9F7E61E}">
      <formula1>AND(H6="No",G6&gt;1,G6&lt;=DESIGN_LIFE)</formula1>
    </dataValidation>
    <dataValidation type="custom" showInputMessage="1" showErrorMessage="1" error="'Temp Works Waste Rate' only applicable to temporary works._x000a__x000a_'Temp Works Waste Rate' must be between 0 and 100%." sqref="I6:I27" xr:uid="{0E98146C-84E6-43F0-AC7A-0117074F572B}">
      <formula1>AND($H6="yes",0&lt;=I6,1&gt;=I6)</formula1>
    </dataValidation>
    <dataValidation type="list" allowBlank="1" showInputMessage="1" showErrorMessage="1" sqref="H6:H27" xr:uid="{886CA2E6-A57D-46C7-94C7-2741F2873A88}">
      <formula1>"No, Yes"</formula1>
    </dataValidation>
    <dataValidation type="list" allowBlank="1" showInputMessage="1" showErrorMessage="1" sqref="J29 J6:J27" xr:uid="{37E9F6A1-C49A-48C2-B76B-8AB9FEACCD21}">
      <formula1>LST_MATQUANT</formula1>
    </dataValidation>
    <dataValidation type="list" allowBlank="1" showInputMessage="1" showErrorMessage="1" sqref="B6:B27" xr:uid="{D1F9C426-3BE1-4126-92B2-36C7EA7B42FA}">
      <formula1>Material_list</formula1>
    </dataValidation>
    <dataValidation type="list" allowBlank="1" showInputMessage="1" showErrorMessage="1" sqref="C6:D27" xr:uid="{36711B42-D56A-4CBF-AD39-87DEBD6B678B}">
      <formula1>INDIRECT(B6)</formula1>
    </dataValidation>
    <dataValidation type="list" allowBlank="1" showInputMessage="1" showErrorMessage="1" sqref="E6:E27" xr:uid="{56AD3804-C70F-42B4-BDD0-58D3303E667E}">
      <formula1>LST_STR_ELEMENT</formula1>
    </dataValidation>
    <dataValidation type="list" allowBlank="1" showInputMessage="1" showErrorMessage="1" sqref="L29 L6:L27" xr:uid="{FADB5F76-7744-4877-8423-92060918BBFD}">
      <formula1>INDIRECT(BI6)</formula1>
    </dataValidation>
  </dataValidations>
  <printOptions horizontalCentered="1" verticalCentered="1"/>
  <pageMargins left="0.23622047244094491" right="0.23622047244094491" top="0.74803149606299213" bottom="0.74803149606299213" header="0.31496062992125984" footer="0.31496062992125984"/>
  <pageSetup paperSize="8" scale="5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8801" r:id="rId4" name="Button 1">
              <controlPr defaultSize="0" print="0" autoFill="0" autoPict="0" macro="[0]!PrintPDF" altText="Print Page- PDF">
                <anchor moveWithCells="1">
                  <from>
                    <xdr:col>2</xdr:col>
                    <xdr:colOff>171450</xdr:colOff>
                    <xdr:row>3</xdr:row>
                    <xdr:rowOff>19050</xdr:rowOff>
                  </from>
                  <to>
                    <xdr:col>2</xdr:col>
                    <xdr:colOff>2000250</xdr:colOff>
                    <xdr:row>3</xdr:row>
                    <xdr:rowOff>285750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4E004B33-1C01-4BDD-813E-01A3C56E7371}">
            <xm:f>AND(K6&gt;0,COUNTIF('Custom Data'!$N$16:$N$36,L6)=0)</xm:f>
            <x14:dxf>
              <fill>
                <patternFill>
                  <bgColor rgb="FFFF0000"/>
                </patternFill>
              </fill>
            </x14:dxf>
          </x14:cfRule>
          <xm:sqref>L6:L27</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2E0BA-66BD-48CB-A8A1-7BACF18CBCEF}">
  <sheetPr codeName="Sheet44">
    <tabColor theme="5"/>
    <pageSetUpPr fitToPage="1"/>
  </sheetPr>
  <dimension ref="A1:HE79"/>
  <sheetViews>
    <sheetView showGridLines="0" zoomScale="70" zoomScaleNormal="70" zoomScaleSheetLayoutView="55" zoomScalePageLayoutView="55" workbookViewId="0">
      <selection activeCell="B6" sqref="B6"/>
    </sheetView>
  </sheetViews>
  <sheetFormatPr defaultColWidth="9" defaultRowHeight="14.25"/>
  <cols>
    <col min="1" max="1" width="2.625" style="104" customWidth="1"/>
    <col min="2" max="2" width="20.75" style="93" customWidth="1"/>
    <col min="3" max="3" width="31.5" style="93" customWidth="1"/>
    <col min="4" max="4" width="39.25" style="93" customWidth="1"/>
    <col min="5" max="5" width="32.125" style="93" customWidth="1"/>
    <col min="6" max="6" width="27.625" style="93" customWidth="1"/>
    <col min="7" max="7" width="18.875" style="93" customWidth="1"/>
    <col min="8" max="8" width="11.25" style="93" customWidth="1"/>
    <col min="9" max="9" width="14.5" style="93" customWidth="1"/>
    <col min="10" max="10" width="20.25" style="93" customWidth="1"/>
    <col min="11" max="11" width="16.625" style="93" customWidth="1"/>
    <col min="12" max="12" width="23.25" style="1" customWidth="1"/>
    <col min="13" max="13" width="23.5" style="1" customWidth="1"/>
    <col min="14" max="19" width="7.75" style="1" customWidth="1"/>
    <col min="20" max="20" width="16.5" style="1" customWidth="1"/>
    <col min="21" max="21" width="19.75" style="246" customWidth="1"/>
    <col min="22" max="22" width="9" style="280" customWidth="1"/>
    <col min="23" max="23" width="5.625" style="279" customWidth="1"/>
    <col min="24" max="24" width="5.375" style="280" customWidth="1"/>
    <col min="25" max="25" width="27.75" style="280" customWidth="1"/>
    <col min="26" max="28" width="9" style="280" customWidth="1"/>
    <col min="29" max="29" width="47.25" style="280" customWidth="1"/>
    <col min="30" max="30" width="9" style="280" customWidth="1"/>
    <col min="31" max="31" width="9.75" style="280" customWidth="1"/>
    <col min="32" max="32" width="9" style="280" customWidth="1"/>
    <col min="33" max="33" width="11.75" style="280" customWidth="1"/>
    <col min="34" max="35" width="9" style="548" customWidth="1"/>
    <col min="36" max="36" width="17.75" style="548" customWidth="1"/>
    <col min="37" max="37" width="9.125" style="548" customWidth="1"/>
    <col min="38" max="38" width="9" style="548" customWidth="1"/>
    <col min="39" max="39" width="17.875" style="548" customWidth="1"/>
    <col min="40" max="40" width="9.75" style="548" customWidth="1"/>
    <col min="41" max="42" width="9.75" style="280" customWidth="1"/>
    <col min="43" max="43" width="9.25" style="280" customWidth="1"/>
    <col min="44" max="44" width="9.5" style="280" customWidth="1"/>
    <col min="45" max="48" width="11.75" style="280" customWidth="1"/>
    <col min="49" max="58" width="9" style="280" customWidth="1"/>
    <col min="59" max="59" width="15.625" style="285" customWidth="1"/>
    <col min="60" max="60" width="56.5" style="545" customWidth="1"/>
    <col min="61" max="61" width="19.25" style="545" customWidth="1"/>
    <col min="62" max="62" width="20.5" style="546" customWidth="1"/>
    <col min="63" max="63" width="16.75" style="546" customWidth="1"/>
    <col min="64" max="64" width="20" style="546" customWidth="1"/>
    <col min="65" max="65" width="13.75" style="546" customWidth="1"/>
    <col min="66" max="67" width="12.625" style="548" customWidth="1"/>
    <col min="68" max="68" width="13.75" style="548" customWidth="1"/>
    <col min="69" max="69" width="15.125" style="548" customWidth="1"/>
    <col min="70" max="70" width="15.5" style="548" customWidth="1"/>
    <col min="71" max="71" width="9" style="548" customWidth="1"/>
    <col min="72" max="72" width="15" style="548" customWidth="1"/>
    <col min="73" max="73" width="26.25" style="544" customWidth="1"/>
    <col min="74" max="74" width="51.25" style="548" customWidth="1"/>
    <col min="75" max="75" width="9" style="548"/>
    <col min="76" max="76" width="23.75" style="548" bestFit="1" customWidth="1"/>
    <col min="77" max="79" width="9" style="100"/>
    <col min="80" max="80" width="83.625" style="548" customWidth="1"/>
    <col min="81" max="149" width="9" style="548"/>
    <col min="150" max="213" width="9" style="100"/>
    <col min="214" max="16384" width="9" style="101"/>
  </cols>
  <sheetData>
    <row r="1" spans="1:213" ht="10.9" customHeight="1" thickBot="1">
      <c r="A1" s="403"/>
      <c r="B1" s="404"/>
      <c r="C1" s="404"/>
      <c r="D1" s="404"/>
      <c r="E1" s="404"/>
      <c r="F1" s="404"/>
      <c r="G1" s="404"/>
      <c r="H1" s="404"/>
      <c r="I1" s="404"/>
      <c r="J1" s="404"/>
      <c r="K1" s="404"/>
      <c r="L1" s="405"/>
      <c r="M1" s="405"/>
      <c r="N1" s="405"/>
      <c r="O1" s="405"/>
      <c r="P1" s="405"/>
      <c r="Q1" s="405"/>
      <c r="R1" s="405"/>
      <c r="S1" s="405"/>
      <c r="T1" s="405"/>
      <c r="U1" s="98"/>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5"/>
      <c r="BH1" s="245"/>
      <c r="BI1" s="245"/>
      <c r="BJ1" s="98"/>
      <c r="BK1" s="98"/>
      <c r="BL1" s="98"/>
      <c r="BM1" s="98"/>
      <c r="BN1" s="244"/>
      <c r="BO1" s="244"/>
      <c r="BP1" s="244"/>
      <c r="BQ1" s="244"/>
      <c r="BR1" s="244"/>
      <c r="BS1" s="244"/>
      <c r="BT1" s="244"/>
      <c r="BU1" s="245"/>
      <c r="BV1" s="244"/>
      <c r="BW1" s="510"/>
      <c r="BX1" s="510"/>
      <c r="BY1" s="510"/>
      <c r="BZ1" s="510"/>
      <c r="CA1" s="510"/>
      <c r="CB1" s="510"/>
      <c r="CC1" s="510"/>
      <c r="CD1" s="510"/>
      <c r="CE1" s="510"/>
      <c r="CF1" s="510"/>
      <c r="CG1" s="510"/>
      <c r="CH1" s="510"/>
      <c r="CI1" s="510"/>
      <c r="CJ1" s="510"/>
      <c r="CK1" s="510"/>
      <c r="CL1" s="510"/>
      <c r="CM1" s="510"/>
      <c r="CN1" s="510"/>
      <c r="CO1" s="510"/>
      <c r="CP1" s="510"/>
      <c r="CQ1" s="510"/>
      <c r="CR1" s="510"/>
      <c r="CS1" s="510"/>
      <c r="CT1" s="569"/>
      <c r="CU1" s="569"/>
      <c r="CV1" s="569"/>
      <c r="CW1" s="569"/>
      <c r="CX1" s="569"/>
      <c r="CY1" s="569"/>
      <c r="CZ1" s="569"/>
      <c r="DA1" s="569"/>
      <c r="DB1" s="569"/>
      <c r="DC1" s="569"/>
      <c r="DD1" s="569"/>
      <c r="DE1" s="569"/>
      <c r="DF1" s="569"/>
      <c r="DG1" s="569"/>
      <c r="DH1" s="569"/>
      <c r="DI1" s="569"/>
      <c r="DJ1" s="569"/>
      <c r="DK1" s="569"/>
      <c r="DL1" s="569"/>
      <c r="DM1" s="569"/>
      <c r="DN1" s="569"/>
      <c r="DO1" s="569"/>
      <c r="DP1" s="569"/>
      <c r="DQ1" s="569"/>
      <c r="DR1" s="569"/>
      <c r="DS1" s="569"/>
      <c r="DT1" s="569"/>
      <c r="DU1" s="569"/>
      <c r="DV1" s="569"/>
      <c r="DW1" s="569"/>
      <c r="DX1" s="569"/>
      <c r="DY1" s="569"/>
      <c r="DZ1" s="569"/>
      <c r="EA1" s="569"/>
      <c r="EB1" s="569"/>
      <c r="EC1" s="569"/>
      <c r="ED1" s="569"/>
      <c r="EE1" s="569"/>
      <c r="EF1" s="569"/>
      <c r="EG1" s="569"/>
      <c r="EH1" s="569"/>
      <c r="EI1" s="569"/>
      <c r="EJ1" s="569"/>
      <c r="EK1" s="569"/>
      <c r="EL1" s="569"/>
      <c r="EM1" s="569"/>
      <c r="EN1" s="569"/>
      <c r="EO1" s="569"/>
      <c r="EP1" s="569"/>
      <c r="EQ1" s="569"/>
      <c r="ER1" s="569"/>
      <c r="ES1" s="569"/>
      <c r="ET1" s="569"/>
      <c r="EU1" s="569"/>
      <c r="EV1" s="569"/>
      <c r="EW1" s="569"/>
      <c r="EX1" s="569"/>
      <c r="EY1" s="569"/>
      <c r="EZ1" s="569"/>
      <c r="FA1" s="569"/>
      <c r="FB1" s="569"/>
      <c r="FC1" s="569"/>
      <c r="FD1" s="569"/>
      <c r="FE1" s="569"/>
      <c r="FF1" s="569"/>
      <c r="FG1" s="569"/>
      <c r="FH1" s="569"/>
      <c r="FI1" s="569"/>
      <c r="FJ1" s="569"/>
      <c r="FK1" s="569"/>
      <c r="FL1" s="569"/>
      <c r="FM1" s="569"/>
      <c r="FN1" s="569"/>
      <c r="FO1" s="569"/>
      <c r="FP1" s="569"/>
      <c r="FQ1" s="569"/>
      <c r="FR1" s="569"/>
      <c r="FS1" s="569"/>
      <c r="FT1" s="569"/>
      <c r="FU1" s="569"/>
      <c r="FV1" s="569"/>
      <c r="FW1" s="569"/>
      <c r="FX1" s="569"/>
      <c r="FY1" s="569"/>
      <c r="FZ1" s="569"/>
      <c r="GA1" s="569"/>
      <c r="GB1" s="569"/>
      <c r="GC1" s="569"/>
      <c r="GD1" s="569"/>
      <c r="GE1" s="569"/>
      <c r="GF1" s="569"/>
      <c r="GG1" s="569"/>
      <c r="GH1" s="569"/>
      <c r="GI1" s="569"/>
      <c r="GJ1" s="569"/>
      <c r="GK1" s="569"/>
      <c r="GL1" s="569"/>
      <c r="GM1" s="569"/>
      <c r="GN1" s="569"/>
      <c r="GO1" s="569"/>
      <c r="GP1" s="569"/>
      <c r="GQ1" s="101"/>
      <c r="GR1" s="101"/>
      <c r="GS1" s="101"/>
      <c r="GT1" s="101"/>
      <c r="GU1" s="101"/>
      <c r="GV1" s="101"/>
      <c r="GW1" s="101"/>
      <c r="GX1" s="101"/>
      <c r="GY1" s="101"/>
      <c r="GZ1" s="101"/>
      <c r="HA1" s="101"/>
      <c r="HB1" s="101"/>
      <c r="HC1" s="101"/>
      <c r="HD1" s="101"/>
      <c r="HE1" s="101"/>
    </row>
    <row r="2" spans="1:213" s="102" customFormat="1">
      <c r="A2" s="403"/>
      <c r="B2" s="93"/>
      <c r="C2" s="93"/>
      <c r="D2" s="93"/>
      <c r="E2" s="93"/>
      <c r="F2" s="93"/>
      <c r="G2" s="93"/>
      <c r="H2" s="93"/>
      <c r="I2" s="93"/>
      <c r="J2" s="93"/>
      <c r="K2" s="107"/>
      <c r="L2" s="105"/>
      <c r="M2" s="105"/>
      <c r="N2" s="105"/>
      <c r="O2" s="105"/>
      <c r="P2" s="105"/>
      <c r="Q2" s="105"/>
      <c r="R2" s="105"/>
      <c r="S2" s="105"/>
      <c r="T2" s="105"/>
      <c r="U2" s="305"/>
      <c r="V2" s="244"/>
      <c r="W2" s="244"/>
      <c r="X2" s="244"/>
      <c r="Y2" s="244"/>
      <c r="Z2" s="244"/>
      <c r="AA2" s="244"/>
      <c r="AB2" s="244"/>
      <c r="AC2" s="244"/>
      <c r="AD2" s="244"/>
      <c r="AE2" s="244"/>
      <c r="AF2" s="244"/>
      <c r="AG2" s="244"/>
      <c r="AH2" s="244"/>
      <c r="AI2" s="244"/>
      <c r="AJ2" s="244"/>
      <c r="AK2" s="244"/>
      <c r="AL2" s="244"/>
      <c r="AM2" s="244"/>
      <c r="AN2" s="244"/>
      <c r="AO2" s="244"/>
      <c r="AP2" s="244"/>
      <c r="AQ2" s="244"/>
      <c r="AR2" s="244"/>
      <c r="AS2" s="244"/>
      <c r="AT2" s="244"/>
      <c r="AU2" s="244"/>
      <c r="AV2" s="244"/>
      <c r="AW2" s="244"/>
      <c r="AX2" s="244"/>
      <c r="AY2" s="244"/>
      <c r="AZ2" s="244"/>
      <c r="BA2" s="244"/>
      <c r="BB2" s="244"/>
      <c r="BC2" s="244"/>
      <c r="BD2" s="244"/>
      <c r="BE2" s="244"/>
      <c r="BF2" s="244"/>
      <c r="BG2" s="245"/>
      <c r="BH2" s="245"/>
      <c r="BI2" s="245"/>
      <c r="BJ2" s="98"/>
      <c r="BK2" s="98"/>
      <c r="BL2" s="98"/>
      <c r="BM2" s="98"/>
      <c r="BN2" s="244"/>
      <c r="BO2" s="244"/>
      <c r="BP2" s="244"/>
      <c r="BQ2" s="244"/>
      <c r="BR2" s="244"/>
      <c r="BS2" s="244"/>
      <c r="BT2" s="244"/>
      <c r="BU2" s="245"/>
      <c r="BV2" s="244"/>
      <c r="BW2" s="244"/>
      <c r="BX2" s="244"/>
      <c r="BY2" s="244"/>
      <c r="BZ2" s="244"/>
      <c r="CA2" s="244"/>
      <c r="CB2" s="244"/>
      <c r="CC2" s="244"/>
      <c r="CD2" s="244"/>
      <c r="CE2" s="244"/>
      <c r="CF2" s="244"/>
      <c r="CG2" s="244"/>
      <c r="CH2" s="244"/>
      <c r="CI2" s="244"/>
      <c r="CJ2" s="244"/>
      <c r="CK2" s="244"/>
      <c r="CL2" s="244"/>
      <c r="CM2" s="244"/>
      <c r="CN2" s="244"/>
      <c r="CO2" s="244"/>
      <c r="CP2" s="244"/>
      <c r="CQ2" s="244"/>
      <c r="CR2" s="244"/>
      <c r="CS2" s="244"/>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row>
    <row r="3" spans="1:213" ht="30">
      <c r="A3" s="403"/>
      <c r="B3" s="93" t="str">
        <f>VERSION</f>
        <v>TSCT v2</v>
      </c>
      <c r="C3" s="406"/>
      <c r="D3" s="406"/>
      <c r="E3" s="407" t="s">
        <v>245</v>
      </c>
      <c r="F3" s="648" t="s">
        <v>678</v>
      </c>
      <c r="G3" s="648"/>
      <c r="H3" s="648"/>
      <c r="I3" s="648"/>
      <c r="J3" s="648"/>
      <c r="K3" s="119"/>
      <c r="L3" s="111"/>
      <c r="M3" s="111"/>
      <c r="N3" s="111"/>
      <c r="O3" s="111"/>
      <c r="P3" s="111"/>
      <c r="Q3" s="111"/>
      <c r="R3" s="111"/>
      <c r="S3" s="111"/>
      <c r="T3" s="111"/>
      <c r="U3" s="503"/>
      <c r="V3" s="244"/>
      <c r="W3" s="259"/>
      <c r="X3" s="259"/>
      <c r="Y3" s="510"/>
      <c r="Z3" s="510"/>
      <c r="AA3" s="510"/>
      <c r="AB3" s="510"/>
      <c r="AC3" s="510"/>
      <c r="AD3" s="510"/>
      <c r="AE3" s="510"/>
      <c r="AF3" s="510"/>
      <c r="AG3" s="510"/>
      <c r="AH3" s="510"/>
      <c r="AI3" s="510"/>
      <c r="AJ3" s="510"/>
      <c r="AK3" s="510"/>
      <c r="AL3" s="510"/>
      <c r="AM3" s="510"/>
      <c r="AN3" s="510"/>
      <c r="AO3" s="510"/>
      <c r="AP3" s="510"/>
      <c r="AQ3" s="510"/>
      <c r="AR3" s="510"/>
      <c r="AS3" s="510"/>
      <c r="AT3" s="510"/>
      <c r="AU3" s="510"/>
      <c r="AV3" s="510"/>
      <c r="AW3" s="510"/>
      <c r="AX3" s="510"/>
      <c r="AY3" s="510"/>
      <c r="AZ3" s="510"/>
      <c r="BA3" s="510"/>
      <c r="BB3" s="510"/>
      <c r="BC3" s="510"/>
      <c r="BD3" s="510"/>
      <c r="BE3" s="510"/>
      <c r="BF3" s="510"/>
      <c r="BG3" s="511"/>
      <c r="BH3" s="511"/>
      <c r="BI3" s="511"/>
      <c r="BJ3" s="511"/>
      <c r="BK3" s="511"/>
      <c r="BL3" s="511"/>
      <c r="BM3" s="512"/>
      <c r="BN3" s="510"/>
      <c r="BO3" s="510"/>
      <c r="BP3" s="510"/>
      <c r="BQ3" s="510"/>
      <c r="BR3" s="510"/>
      <c r="BS3" s="510"/>
      <c r="BT3" s="510"/>
      <c r="BU3" s="285"/>
      <c r="BV3" s="510"/>
      <c r="BW3" s="510"/>
      <c r="BX3" s="510"/>
      <c r="BY3" s="510"/>
      <c r="BZ3" s="510"/>
      <c r="CA3" s="510"/>
      <c r="CB3" s="510"/>
      <c r="CC3" s="244"/>
      <c r="CD3" s="244"/>
      <c r="CE3" s="244"/>
      <c r="CF3" s="244"/>
      <c r="CG3" s="244"/>
      <c r="CH3" s="244"/>
      <c r="CI3" s="244"/>
      <c r="CJ3" s="244"/>
      <c r="CK3" s="244"/>
      <c r="CL3" s="244"/>
      <c r="CM3" s="244"/>
      <c r="CN3" s="244"/>
      <c r="CO3" s="244"/>
      <c r="CP3" s="244"/>
      <c r="CQ3" s="244"/>
      <c r="CR3" s="244"/>
      <c r="CS3" s="244"/>
      <c r="CT3" s="126"/>
      <c r="CU3" s="126"/>
      <c r="CV3" s="126"/>
      <c r="CW3" s="126"/>
      <c r="CX3" s="126"/>
      <c r="CY3" s="126"/>
      <c r="CZ3" s="126"/>
      <c r="DA3" s="126"/>
      <c r="DB3" s="126"/>
      <c r="DC3" s="126"/>
      <c r="DD3" s="126"/>
      <c r="DE3" s="126"/>
      <c r="DF3" s="126"/>
      <c r="DG3" s="126"/>
      <c r="DH3" s="126"/>
      <c r="DI3" s="126"/>
      <c r="DJ3" s="126"/>
      <c r="DK3" s="126"/>
      <c r="DL3" s="126"/>
      <c r="DM3" s="126"/>
      <c r="DN3" s="126"/>
      <c r="DO3" s="126"/>
      <c r="DP3" s="126"/>
      <c r="DQ3" s="126"/>
      <c r="DR3" s="126"/>
      <c r="DS3" s="126"/>
      <c r="DT3" s="126"/>
      <c r="DU3" s="126"/>
      <c r="DV3" s="126"/>
      <c r="DW3" s="126"/>
      <c r="DX3" s="126"/>
      <c r="DY3" s="126"/>
      <c r="DZ3" s="126"/>
      <c r="EA3" s="126"/>
      <c r="EB3" s="126"/>
      <c r="EC3" s="126"/>
      <c r="ED3" s="126"/>
      <c r="EE3" s="126"/>
      <c r="EF3" s="126"/>
      <c r="EG3" s="126"/>
      <c r="EH3" s="126"/>
      <c r="EI3" s="126"/>
      <c r="EJ3" s="126"/>
      <c r="EK3" s="126"/>
      <c r="EL3" s="126"/>
      <c r="EM3" s="126"/>
      <c r="EN3" s="126"/>
      <c r="EO3" s="126"/>
      <c r="EP3" s="126"/>
      <c r="EQ3" s="126"/>
      <c r="ER3" s="126"/>
      <c r="ES3" s="126"/>
      <c r="ET3" s="126"/>
      <c r="EU3" s="126"/>
      <c r="EV3" s="126"/>
      <c r="EW3" s="126"/>
      <c r="EX3" s="126"/>
      <c r="EY3" s="126"/>
      <c r="EZ3" s="126"/>
      <c r="FA3" s="126"/>
      <c r="FB3" s="126"/>
      <c r="FC3" s="126"/>
      <c r="FD3" s="126"/>
      <c r="FE3" s="126"/>
      <c r="FF3" s="126"/>
      <c r="FG3" s="126"/>
      <c r="FH3" s="126"/>
      <c r="FI3" s="126"/>
      <c r="FJ3" s="126"/>
      <c r="FK3" s="126"/>
      <c r="FL3" s="126"/>
      <c r="FM3" s="126"/>
      <c r="FN3" s="126"/>
      <c r="FO3" s="126"/>
      <c r="FP3" s="126"/>
      <c r="FQ3" s="126"/>
      <c r="FR3" s="126"/>
      <c r="FS3" s="126"/>
      <c r="FT3" s="126"/>
      <c r="FU3" s="126"/>
      <c r="FV3" s="126"/>
      <c r="FW3" s="126"/>
      <c r="FX3" s="126"/>
      <c r="FY3" s="126"/>
      <c r="FZ3" s="126"/>
      <c r="GA3" s="126"/>
      <c r="GB3" s="126"/>
      <c r="GC3" s="126"/>
      <c r="GD3" s="126"/>
      <c r="GE3" s="126"/>
      <c r="GF3" s="126"/>
      <c r="GG3" s="126"/>
      <c r="GH3" s="126"/>
      <c r="GI3" s="126"/>
      <c r="GJ3" s="126"/>
      <c r="GK3" s="126"/>
      <c r="GL3" s="126"/>
      <c r="GM3" s="126"/>
      <c r="GN3" s="126"/>
      <c r="GO3" s="126"/>
      <c r="GP3" s="126"/>
      <c r="GQ3" s="126"/>
      <c r="GR3" s="126"/>
      <c r="GS3" s="126"/>
      <c r="GT3" s="126"/>
      <c r="GU3" s="126"/>
      <c r="GV3" s="126"/>
      <c r="GW3" s="126"/>
      <c r="GX3" s="126"/>
      <c r="GY3" s="126"/>
      <c r="GZ3" s="126"/>
      <c r="HA3" s="126"/>
      <c r="HB3" s="126"/>
      <c r="HC3" s="126"/>
      <c r="HD3" s="126"/>
      <c r="HE3" s="126"/>
    </row>
    <row r="4" spans="1:213" ht="30.75" thickBot="1">
      <c r="A4" s="403"/>
      <c r="B4" s="406"/>
      <c r="C4" s="406"/>
      <c r="E4" s="408"/>
      <c r="F4" s="125"/>
      <c r="G4" s="125"/>
      <c r="H4" s="125"/>
      <c r="I4" s="125"/>
      <c r="J4" s="125"/>
      <c r="K4" s="291"/>
      <c r="L4" s="291"/>
      <c r="M4" s="351"/>
      <c r="N4" s="111"/>
      <c r="O4" s="111"/>
      <c r="P4" s="111"/>
      <c r="Q4" s="111"/>
      <c r="R4" s="111"/>
      <c r="S4" s="111"/>
      <c r="T4" s="111"/>
      <c r="U4" s="504"/>
      <c r="V4" s="244"/>
      <c r="W4" s="259"/>
      <c r="X4" s="510"/>
      <c r="Y4" s="510"/>
      <c r="Z4" s="510"/>
      <c r="AA4" s="510"/>
      <c r="AB4" s="510"/>
      <c r="AC4" s="510"/>
      <c r="AD4" s="510"/>
      <c r="AE4" s="510"/>
      <c r="AF4" s="510"/>
      <c r="AG4" s="510"/>
      <c r="AH4" s="510"/>
      <c r="AI4" s="510"/>
      <c r="AJ4" s="516"/>
      <c r="AK4" s="516"/>
      <c r="AL4" s="516"/>
      <c r="AM4" s="516"/>
      <c r="AN4" s="517"/>
      <c r="AO4" s="517"/>
      <c r="AP4" s="517"/>
      <c r="AQ4" s="517"/>
      <c r="AR4" s="517"/>
      <c r="AS4" s="517"/>
      <c r="AT4" s="517"/>
      <c r="AU4" s="517"/>
      <c r="AV4" s="518"/>
      <c r="AW4" s="518"/>
      <c r="AX4" s="518"/>
      <c r="AY4" s="518"/>
      <c r="AZ4" s="518"/>
      <c r="BA4" s="518"/>
      <c r="BB4" s="518"/>
      <c r="BC4" s="518"/>
      <c r="BD4" s="518"/>
      <c r="BE4" s="518"/>
      <c r="BF4" s="510"/>
      <c r="BG4" s="519" t="s">
        <v>474</v>
      </c>
      <c r="BH4" s="511"/>
      <c r="BI4" s="511"/>
      <c r="BJ4" s="520"/>
      <c r="BK4" s="511"/>
      <c r="BL4" s="511"/>
      <c r="BM4" s="520"/>
      <c r="BN4" s="510"/>
      <c r="BO4" s="510"/>
      <c r="BP4" s="510"/>
      <c r="BQ4" s="510"/>
      <c r="BR4" s="510"/>
      <c r="BS4" s="510"/>
      <c r="BT4" s="510"/>
      <c r="BU4" s="285"/>
      <c r="BV4" s="510"/>
      <c r="BW4" s="510"/>
      <c r="BX4" s="510"/>
      <c r="BY4" s="510"/>
      <c r="BZ4" s="510"/>
      <c r="CA4" s="510"/>
      <c r="CB4" s="510"/>
      <c r="CC4" s="244"/>
      <c r="CD4" s="244"/>
      <c r="CE4" s="244"/>
      <c r="CF4" s="244"/>
      <c r="CG4" s="510"/>
      <c r="CH4" s="516">
        <v>0</v>
      </c>
      <c r="CI4" s="516">
        <f>CH4+1</f>
        <v>1</v>
      </c>
      <c r="CJ4" s="516"/>
      <c r="CK4" s="516">
        <f>CI4+1</f>
        <v>2</v>
      </c>
      <c r="CL4" s="516">
        <f t="shared" ref="CL4:DA5" si="0">CK4+1</f>
        <v>3</v>
      </c>
      <c r="CM4" s="516">
        <f t="shared" si="0"/>
        <v>4</v>
      </c>
      <c r="CN4" s="516">
        <f t="shared" si="0"/>
        <v>5</v>
      </c>
      <c r="CO4" s="516">
        <f t="shared" si="0"/>
        <v>6</v>
      </c>
      <c r="CP4" s="516">
        <f t="shared" si="0"/>
        <v>7</v>
      </c>
      <c r="CQ4" s="516">
        <f t="shared" si="0"/>
        <v>8</v>
      </c>
      <c r="CR4" s="516">
        <f t="shared" si="0"/>
        <v>9</v>
      </c>
      <c r="CS4" s="516">
        <f t="shared" si="0"/>
        <v>10</v>
      </c>
      <c r="CT4" s="516">
        <f t="shared" si="0"/>
        <v>11</v>
      </c>
      <c r="CU4" s="516">
        <f t="shared" si="0"/>
        <v>12</v>
      </c>
      <c r="CV4" s="516">
        <f t="shared" si="0"/>
        <v>13</v>
      </c>
      <c r="CW4" s="516">
        <f t="shared" si="0"/>
        <v>14</v>
      </c>
      <c r="CX4" s="516">
        <f t="shared" si="0"/>
        <v>15</v>
      </c>
      <c r="CY4" s="516">
        <f t="shared" si="0"/>
        <v>16</v>
      </c>
      <c r="CZ4" s="516">
        <f t="shared" si="0"/>
        <v>17</v>
      </c>
      <c r="DA4" s="516">
        <f t="shared" si="0"/>
        <v>18</v>
      </c>
      <c r="DB4" s="516">
        <f t="shared" ref="DB4:DQ5" si="1">DA4+1</f>
        <v>19</v>
      </c>
      <c r="DC4" s="516">
        <f t="shared" si="1"/>
        <v>20</v>
      </c>
      <c r="DD4" s="516">
        <f t="shared" si="1"/>
        <v>21</v>
      </c>
      <c r="DE4" s="516">
        <f t="shared" si="1"/>
        <v>22</v>
      </c>
      <c r="DF4" s="516">
        <f t="shared" si="1"/>
        <v>23</v>
      </c>
      <c r="DG4" s="516">
        <f t="shared" si="1"/>
        <v>24</v>
      </c>
      <c r="DH4" s="516">
        <f t="shared" si="1"/>
        <v>25</v>
      </c>
      <c r="DI4" s="516">
        <f t="shared" si="1"/>
        <v>26</v>
      </c>
      <c r="DJ4" s="516">
        <f t="shared" si="1"/>
        <v>27</v>
      </c>
      <c r="DK4" s="516">
        <f t="shared" si="1"/>
        <v>28</v>
      </c>
      <c r="DL4" s="516">
        <f t="shared" si="1"/>
        <v>29</v>
      </c>
      <c r="DM4" s="516">
        <f t="shared" si="1"/>
        <v>30</v>
      </c>
      <c r="DN4" s="516">
        <f t="shared" si="1"/>
        <v>31</v>
      </c>
      <c r="DO4" s="516">
        <f t="shared" si="1"/>
        <v>32</v>
      </c>
      <c r="DP4" s="516">
        <f t="shared" si="1"/>
        <v>33</v>
      </c>
      <c r="DQ4" s="516">
        <f t="shared" si="1"/>
        <v>34</v>
      </c>
      <c r="DR4" s="516">
        <f t="shared" ref="DR4:EG5" si="2">DQ4+1</f>
        <v>35</v>
      </c>
      <c r="DS4" s="516">
        <f t="shared" si="2"/>
        <v>36</v>
      </c>
      <c r="DT4" s="516">
        <f t="shared" si="2"/>
        <v>37</v>
      </c>
      <c r="DU4" s="516">
        <f t="shared" si="2"/>
        <v>38</v>
      </c>
      <c r="DV4" s="516">
        <f t="shared" si="2"/>
        <v>39</v>
      </c>
      <c r="DW4" s="516">
        <f t="shared" si="2"/>
        <v>40</v>
      </c>
      <c r="DX4" s="516">
        <f t="shared" si="2"/>
        <v>41</v>
      </c>
      <c r="DY4" s="516">
        <f t="shared" si="2"/>
        <v>42</v>
      </c>
      <c r="DZ4" s="516">
        <f t="shared" si="2"/>
        <v>43</v>
      </c>
      <c r="EA4" s="516">
        <f t="shared" si="2"/>
        <v>44</v>
      </c>
      <c r="EB4" s="516">
        <f t="shared" si="2"/>
        <v>45</v>
      </c>
      <c r="EC4" s="516">
        <f t="shared" si="2"/>
        <v>46</v>
      </c>
      <c r="ED4" s="516">
        <f t="shared" si="2"/>
        <v>47</v>
      </c>
      <c r="EE4" s="516">
        <f t="shared" si="2"/>
        <v>48</v>
      </c>
      <c r="EF4" s="516">
        <f t="shared" si="2"/>
        <v>49</v>
      </c>
      <c r="EG4" s="516">
        <f t="shared" si="2"/>
        <v>50</v>
      </c>
      <c r="EH4" s="516">
        <f t="shared" ref="EH4:EW5" si="3">EG4+1</f>
        <v>51</v>
      </c>
      <c r="EI4" s="516">
        <f t="shared" si="3"/>
        <v>52</v>
      </c>
      <c r="EJ4" s="516">
        <f t="shared" si="3"/>
        <v>53</v>
      </c>
      <c r="EK4" s="516">
        <f t="shared" si="3"/>
        <v>54</v>
      </c>
      <c r="EL4" s="516">
        <f t="shared" si="3"/>
        <v>55</v>
      </c>
      <c r="EM4" s="516">
        <f t="shared" si="3"/>
        <v>56</v>
      </c>
      <c r="EN4" s="516">
        <f t="shared" si="3"/>
        <v>57</v>
      </c>
      <c r="EO4" s="516">
        <f t="shared" si="3"/>
        <v>58</v>
      </c>
      <c r="EP4" s="516">
        <f t="shared" si="3"/>
        <v>59</v>
      </c>
      <c r="EQ4" s="516">
        <f t="shared" si="3"/>
        <v>60</v>
      </c>
      <c r="ER4" s="516">
        <f t="shared" si="3"/>
        <v>61</v>
      </c>
      <c r="ES4" s="516">
        <f t="shared" si="3"/>
        <v>62</v>
      </c>
      <c r="ET4" s="516">
        <f t="shared" si="3"/>
        <v>63</v>
      </c>
      <c r="EU4" s="516">
        <f t="shared" si="3"/>
        <v>64</v>
      </c>
      <c r="EV4" s="516">
        <f t="shared" si="3"/>
        <v>65</v>
      </c>
      <c r="EW4" s="516">
        <f t="shared" si="3"/>
        <v>66</v>
      </c>
      <c r="EX4" s="516">
        <f t="shared" ref="EX4:FM5" si="4">EW4+1</f>
        <v>67</v>
      </c>
      <c r="EY4" s="516">
        <f t="shared" si="4"/>
        <v>68</v>
      </c>
      <c r="EZ4" s="516">
        <f t="shared" si="4"/>
        <v>69</v>
      </c>
      <c r="FA4" s="516">
        <f t="shared" si="4"/>
        <v>70</v>
      </c>
      <c r="FB4" s="516">
        <f t="shared" si="4"/>
        <v>71</v>
      </c>
      <c r="FC4" s="516">
        <f t="shared" si="4"/>
        <v>72</v>
      </c>
      <c r="FD4" s="516">
        <f t="shared" si="4"/>
        <v>73</v>
      </c>
      <c r="FE4" s="516">
        <f t="shared" si="4"/>
        <v>74</v>
      </c>
      <c r="FF4" s="516">
        <f t="shared" si="4"/>
        <v>75</v>
      </c>
      <c r="FG4" s="516">
        <f t="shared" si="4"/>
        <v>76</v>
      </c>
      <c r="FH4" s="516">
        <f t="shared" si="4"/>
        <v>77</v>
      </c>
      <c r="FI4" s="516">
        <f t="shared" si="4"/>
        <v>78</v>
      </c>
      <c r="FJ4" s="516">
        <f t="shared" si="4"/>
        <v>79</v>
      </c>
      <c r="FK4" s="516">
        <f t="shared" si="4"/>
        <v>80</v>
      </c>
      <c r="FL4" s="516">
        <f t="shared" si="4"/>
        <v>81</v>
      </c>
      <c r="FM4" s="516">
        <f t="shared" si="4"/>
        <v>82</v>
      </c>
      <c r="FN4" s="516">
        <f t="shared" ref="FN4:GC5" si="5">FM4+1</f>
        <v>83</v>
      </c>
      <c r="FO4" s="516">
        <f t="shared" si="5"/>
        <v>84</v>
      </c>
      <c r="FP4" s="516">
        <f t="shared" si="5"/>
        <v>85</v>
      </c>
      <c r="FQ4" s="516">
        <f t="shared" si="5"/>
        <v>86</v>
      </c>
      <c r="FR4" s="516">
        <f t="shared" si="5"/>
        <v>87</v>
      </c>
      <c r="FS4" s="516">
        <f t="shared" si="5"/>
        <v>88</v>
      </c>
      <c r="FT4" s="516">
        <f t="shared" si="5"/>
        <v>89</v>
      </c>
      <c r="FU4" s="516">
        <f t="shared" si="5"/>
        <v>90</v>
      </c>
      <c r="FV4" s="516">
        <f t="shared" si="5"/>
        <v>91</v>
      </c>
      <c r="FW4" s="516">
        <f t="shared" si="5"/>
        <v>92</v>
      </c>
      <c r="FX4" s="516">
        <f t="shared" si="5"/>
        <v>93</v>
      </c>
      <c r="FY4" s="516">
        <f t="shared" si="5"/>
        <v>94</v>
      </c>
      <c r="FZ4" s="516">
        <f t="shared" si="5"/>
        <v>95</v>
      </c>
      <c r="GA4" s="516">
        <f t="shared" si="5"/>
        <v>96</v>
      </c>
      <c r="GB4" s="516">
        <f t="shared" si="5"/>
        <v>97</v>
      </c>
      <c r="GC4" s="516">
        <f t="shared" si="5"/>
        <v>98</v>
      </c>
      <c r="GD4" s="516">
        <f t="shared" ref="GD4:GS5" si="6">GC4+1</f>
        <v>99</v>
      </c>
      <c r="GE4" s="516">
        <f t="shared" si="6"/>
        <v>100</v>
      </c>
      <c r="GF4" s="516">
        <f t="shared" si="6"/>
        <v>101</v>
      </c>
      <c r="GG4" s="516">
        <f t="shared" si="6"/>
        <v>102</v>
      </c>
      <c r="GH4" s="516">
        <f t="shared" si="6"/>
        <v>103</v>
      </c>
      <c r="GI4" s="516">
        <f t="shared" si="6"/>
        <v>104</v>
      </c>
      <c r="GJ4" s="516">
        <f t="shared" si="6"/>
        <v>105</v>
      </c>
      <c r="GK4" s="516">
        <f t="shared" si="6"/>
        <v>106</v>
      </c>
      <c r="GL4" s="516">
        <f t="shared" si="6"/>
        <v>107</v>
      </c>
      <c r="GM4" s="516">
        <f t="shared" si="6"/>
        <v>108</v>
      </c>
      <c r="GN4" s="516">
        <f t="shared" si="6"/>
        <v>109</v>
      </c>
      <c r="GO4" s="516">
        <f t="shared" si="6"/>
        <v>110</v>
      </c>
      <c r="GP4" s="516">
        <f t="shared" si="6"/>
        <v>111</v>
      </c>
      <c r="GQ4" s="516">
        <f t="shared" si="6"/>
        <v>112</v>
      </c>
      <c r="GR4" s="516">
        <f t="shared" si="6"/>
        <v>113</v>
      </c>
      <c r="GS4" s="516">
        <f t="shared" si="6"/>
        <v>114</v>
      </c>
      <c r="GT4" s="516">
        <f t="shared" ref="GT4:GX5" si="7">GS4+1</f>
        <v>115</v>
      </c>
      <c r="GU4" s="516">
        <f t="shared" si="7"/>
        <v>116</v>
      </c>
      <c r="GV4" s="516">
        <f t="shared" si="7"/>
        <v>117</v>
      </c>
      <c r="GW4" s="516">
        <f t="shared" si="7"/>
        <v>118</v>
      </c>
      <c r="GX4" s="516">
        <f t="shared" si="7"/>
        <v>119</v>
      </c>
      <c r="GY4" s="516">
        <f>GX4+1</f>
        <v>120</v>
      </c>
      <c r="GZ4" s="516">
        <f t="shared" ref="GZ4:GZ5" si="8">GY4+1</f>
        <v>121</v>
      </c>
      <c r="HA4" s="516">
        <f>GZ4+1</f>
        <v>122</v>
      </c>
      <c r="HB4" s="244"/>
      <c r="HC4" s="244"/>
      <c r="HD4" s="126"/>
      <c r="HE4" s="126"/>
    </row>
    <row r="5" spans="1:213" ht="45" customHeight="1" thickBot="1">
      <c r="B5" s="352" t="s">
        <v>1</v>
      </c>
      <c r="C5" s="352" t="s">
        <v>320</v>
      </c>
      <c r="D5" s="352" t="s">
        <v>321</v>
      </c>
      <c r="E5" s="352" t="s">
        <v>140</v>
      </c>
      <c r="F5" s="352" t="s">
        <v>322</v>
      </c>
      <c r="G5" s="352" t="s">
        <v>527</v>
      </c>
      <c r="H5" s="352" t="s">
        <v>519</v>
      </c>
      <c r="I5" s="352" t="s">
        <v>732</v>
      </c>
      <c r="J5" s="352" t="s">
        <v>323</v>
      </c>
      <c r="K5" s="352" t="s">
        <v>324</v>
      </c>
      <c r="L5" s="353" t="s">
        <v>335</v>
      </c>
      <c r="M5" s="352" t="s">
        <v>325</v>
      </c>
      <c r="N5" s="352" t="s">
        <v>109</v>
      </c>
      <c r="O5" s="352" t="s">
        <v>110</v>
      </c>
      <c r="P5" s="352" t="s">
        <v>159</v>
      </c>
      <c r="Q5" s="352" t="s">
        <v>520</v>
      </c>
      <c r="R5" s="352" t="s">
        <v>170</v>
      </c>
      <c r="S5" s="352" t="s">
        <v>117</v>
      </c>
      <c r="T5" s="352" t="s">
        <v>662</v>
      </c>
      <c r="U5" s="98"/>
      <c r="V5" s="244"/>
      <c r="W5" s="259"/>
      <c r="X5" s="510"/>
      <c r="Y5" s="510"/>
      <c r="Z5" s="510"/>
      <c r="AA5" s="510"/>
      <c r="AB5" s="510"/>
      <c r="AC5" s="510"/>
      <c r="AD5" s="510"/>
      <c r="AE5" s="510"/>
      <c r="AF5" s="510"/>
      <c r="AG5" s="510"/>
      <c r="AH5" s="510"/>
      <c r="AI5" s="510"/>
      <c r="AJ5" s="516" t="s">
        <v>472</v>
      </c>
      <c r="AK5" s="510"/>
      <c r="AL5" s="510"/>
      <c r="AM5" s="510"/>
      <c r="AN5" s="521"/>
      <c r="AO5" s="521"/>
      <c r="AP5" s="521"/>
      <c r="AQ5" s="516"/>
      <c r="AR5" s="518"/>
      <c r="AS5" s="518"/>
      <c r="AT5" s="518"/>
      <c r="AU5" s="518"/>
      <c r="AV5" s="518"/>
      <c r="AW5" s="518"/>
      <c r="AX5" s="518"/>
      <c r="AY5" s="518"/>
      <c r="AZ5" s="518"/>
      <c r="BA5" s="518"/>
      <c r="BB5" s="522"/>
      <c r="BC5" s="522"/>
      <c r="BD5" s="522"/>
      <c r="BE5" s="522"/>
      <c r="BF5" s="522"/>
      <c r="BG5" s="523" t="s">
        <v>79</v>
      </c>
      <c r="BH5" s="523"/>
      <c r="BI5" s="523"/>
      <c r="BJ5" s="521" t="s">
        <v>8</v>
      </c>
      <c r="BK5" s="523" t="s">
        <v>3</v>
      </c>
      <c r="BL5" s="523" t="s">
        <v>119</v>
      </c>
      <c r="BM5" s="523" t="s">
        <v>104</v>
      </c>
      <c r="BN5" s="516" t="s">
        <v>112</v>
      </c>
      <c r="BO5" s="516" t="s">
        <v>358</v>
      </c>
      <c r="BP5" s="516" t="s">
        <v>430</v>
      </c>
      <c r="BQ5" s="516" t="s">
        <v>431</v>
      </c>
      <c r="BR5" s="524" t="s">
        <v>109</v>
      </c>
      <c r="BS5" s="516" t="s">
        <v>110</v>
      </c>
      <c r="BT5" s="510" t="s">
        <v>346</v>
      </c>
      <c r="BU5" s="285" t="s">
        <v>170</v>
      </c>
      <c r="BV5" s="510" t="s">
        <v>482</v>
      </c>
      <c r="BW5" s="510" t="s">
        <v>117</v>
      </c>
      <c r="BX5" s="510"/>
      <c r="BY5" s="516" t="s">
        <v>475</v>
      </c>
      <c r="BZ5" s="285"/>
      <c r="CA5" s="516" t="s">
        <v>476</v>
      </c>
      <c r="CB5" s="510" t="s">
        <v>733</v>
      </c>
      <c r="CC5" s="244" t="s">
        <v>542</v>
      </c>
      <c r="CD5" s="244"/>
      <c r="CE5" s="244" t="s">
        <v>663</v>
      </c>
      <c r="CF5" s="244"/>
      <c r="CG5" s="516" t="s">
        <v>538</v>
      </c>
      <c r="CH5" s="516">
        <v>-2</v>
      </c>
      <c r="CI5" s="516">
        <v>-1</v>
      </c>
      <c r="CJ5" s="516">
        <v>-0.5</v>
      </c>
      <c r="CK5" s="516">
        <f>CI5+1</f>
        <v>0</v>
      </c>
      <c r="CL5" s="516">
        <f t="shared" si="0"/>
        <v>1</v>
      </c>
      <c r="CM5" s="516">
        <f t="shared" si="0"/>
        <v>2</v>
      </c>
      <c r="CN5" s="516">
        <f t="shared" si="0"/>
        <v>3</v>
      </c>
      <c r="CO5" s="516">
        <f t="shared" si="0"/>
        <v>4</v>
      </c>
      <c r="CP5" s="516">
        <f t="shared" si="0"/>
        <v>5</v>
      </c>
      <c r="CQ5" s="516">
        <f t="shared" si="0"/>
        <v>6</v>
      </c>
      <c r="CR5" s="516">
        <f t="shared" si="0"/>
        <v>7</v>
      </c>
      <c r="CS5" s="516">
        <f t="shared" si="0"/>
        <v>8</v>
      </c>
      <c r="CT5" s="516">
        <f t="shared" si="0"/>
        <v>9</v>
      </c>
      <c r="CU5" s="516">
        <f t="shared" si="0"/>
        <v>10</v>
      </c>
      <c r="CV5" s="516">
        <f t="shared" si="0"/>
        <v>11</v>
      </c>
      <c r="CW5" s="516">
        <f t="shared" si="0"/>
        <v>12</v>
      </c>
      <c r="CX5" s="516">
        <f t="shared" si="0"/>
        <v>13</v>
      </c>
      <c r="CY5" s="516">
        <f t="shared" si="0"/>
        <v>14</v>
      </c>
      <c r="CZ5" s="516">
        <f t="shared" si="0"/>
        <v>15</v>
      </c>
      <c r="DA5" s="516">
        <f t="shared" si="0"/>
        <v>16</v>
      </c>
      <c r="DB5" s="516">
        <f t="shared" si="1"/>
        <v>17</v>
      </c>
      <c r="DC5" s="516">
        <f t="shared" si="1"/>
        <v>18</v>
      </c>
      <c r="DD5" s="516">
        <f t="shared" si="1"/>
        <v>19</v>
      </c>
      <c r="DE5" s="516">
        <f t="shared" si="1"/>
        <v>20</v>
      </c>
      <c r="DF5" s="516">
        <f t="shared" si="1"/>
        <v>21</v>
      </c>
      <c r="DG5" s="516">
        <f t="shared" si="1"/>
        <v>22</v>
      </c>
      <c r="DH5" s="516">
        <f t="shared" si="1"/>
        <v>23</v>
      </c>
      <c r="DI5" s="516">
        <f t="shared" si="1"/>
        <v>24</v>
      </c>
      <c r="DJ5" s="516">
        <f t="shared" si="1"/>
        <v>25</v>
      </c>
      <c r="DK5" s="516">
        <f t="shared" si="1"/>
        <v>26</v>
      </c>
      <c r="DL5" s="516">
        <f t="shared" si="1"/>
        <v>27</v>
      </c>
      <c r="DM5" s="516">
        <f t="shared" si="1"/>
        <v>28</v>
      </c>
      <c r="DN5" s="516">
        <f t="shared" si="1"/>
        <v>29</v>
      </c>
      <c r="DO5" s="516">
        <f t="shared" si="1"/>
        <v>30</v>
      </c>
      <c r="DP5" s="516">
        <f t="shared" si="1"/>
        <v>31</v>
      </c>
      <c r="DQ5" s="516">
        <f t="shared" si="1"/>
        <v>32</v>
      </c>
      <c r="DR5" s="516">
        <f t="shared" si="2"/>
        <v>33</v>
      </c>
      <c r="DS5" s="516">
        <f t="shared" si="2"/>
        <v>34</v>
      </c>
      <c r="DT5" s="516">
        <f t="shared" si="2"/>
        <v>35</v>
      </c>
      <c r="DU5" s="516">
        <f t="shared" si="2"/>
        <v>36</v>
      </c>
      <c r="DV5" s="516">
        <f t="shared" si="2"/>
        <v>37</v>
      </c>
      <c r="DW5" s="516">
        <f t="shared" si="2"/>
        <v>38</v>
      </c>
      <c r="DX5" s="516">
        <f t="shared" si="2"/>
        <v>39</v>
      </c>
      <c r="DY5" s="516">
        <f t="shared" si="2"/>
        <v>40</v>
      </c>
      <c r="DZ5" s="516">
        <f t="shared" si="2"/>
        <v>41</v>
      </c>
      <c r="EA5" s="516">
        <f t="shared" si="2"/>
        <v>42</v>
      </c>
      <c r="EB5" s="516">
        <f t="shared" si="2"/>
        <v>43</v>
      </c>
      <c r="EC5" s="516">
        <f t="shared" si="2"/>
        <v>44</v>
      </c>
      <c r="ED5" s="516">
        <f t="shared" si="2"/>
        <v>45</v>
      </c>
      <c r="EE5" s="516">
        <f t="shared" si="2"/>
        <v>46</v>
      </c>
      <c r="EF5" s="516">
        <f t="shared" si="2"/>
        <v>47</v>
      </c>
      <c r="EG5" s="516">
        <f t="shared" si="2"/>
        <v>48</v>
      </c>
      <c r="EH5" s="516">
        <f t="shared" si="3"/>
        <v>49</v>
      </c>
      <c r="EI5" s="516">
        <f t="shared" si="3"/>
        <v>50</v>
      </c>
      <c r="EJ5" s="516">
        <f t="shared" si="3"/>
        <v>51</v>
      </c>
      <c r="EK5" s="516">
        <f t="shared" si="3"/>
        <v>52</v>
      </c>
      <c r="EL5" s="516">
        <f t="shared" si="3"/>
        <v>53</v>
      </c>
      <c r="EM5" s="516">
        <f t="shared" si="3"/>
        <v>54</v>
      </c>
      <c r="EN5" s="516">
        <f t="shared" si="3"/>
        <v>55</v>
      </c>
      <c r="EO5" s="516">
        <f t="shared" si="3"/>
        <v>56</v>
      </c>
      <c r="EP5" s="516">
        <f t="shared" si="3"/>
        <v>57</v>
      </c>
      <c r="EQ5" s="516">
        <f t="shared" si="3"/>
        <v>58</v>
      </c>
      <c r="ER5" s="516">
        <f t="shared" si="3"/>
        <v>59</v>
      </c>
      <c r="ES5" s="516">
        <f t="shared" si="3"/>
        <v>60</v>
      </c>
      <c r="ET5" s="516">
        <f t="shared" si="3"/>
        <v>61</v>
      </c>
      <c r="EU5" s="516">
        <f t="shared" si="3"/>
        <v>62</v>
      </c>
      <c r="EV5" s="516">
        <f t="shared" si="3"/>
        <v>63</v>
      </c>
      <c r="EW5" s="516">
        <f t="shared" si="3"/>
        <v>64</v>
      </c>
      <c r="EX5" s="516">
        <f t="shared" si="4"/>
        <v>65</v>
      </c>
      <c r="EY5" s="516">
        <f t="shared" si="4"/>
        <v>66</v>
      </c>
      <c r="EZ5" s="516">
        <f t="shared" si="4"/>
        <v>67</v>
      </c>
      <c r="FA5" s="516">
        <f t="shared" si="4"/>
        <v>68</v>
      </c>
      <c r="FB5" s="516">
        <f t="shared" si="4"/>
        <v>69</v>
      </c>
      <c r="FC5" s="516">
        <f t="shared" si="4"/>
        <v>70</v>
      </c>
      <c r="FD5" s="516">
        <f t="shared" si="4"/>
        <v>71</v>
      </c>
      <c r="FE5" s="516">
        <f t="shared" si="4"/>
        <v>72</v>
      </c>
      <c r="FF5" s="516">
        <f t="shared" si="4"/>
        <v>73</v>
      </c>
      <c r="FG5" s="516">
        <f t="shared" si="4"/>
        <v>74</v>
      </c>
      <c r="FH5" s="516">
        <f t="shared" si="4"/>
        <v>75</v>
      </c>
      <c r="FI5" s="516">
        <f t="shared" si="4"/>
        <v>76</v>
      </c>
      <c r="FJ5" s="516">
        <f t="shared" si="4"/>
        <v>77</v>
      </c>
      <c r="FK5" s="516">
        <f t="shared" si="4"/>
        <v>78</v>
      </c>
      <c r="FL5" s="516">
        <f t="shared" si="4"/>
        <v>79</v>
      </c>
      <c r="FM5" s="516">
        <f t="shared" si="4"/>
        <v>80</v>
      </c>
      <c r="FN5" s="516">
        <f t="shared" si="5"/>
        <v>81</v>
      </c>
      <c r="FO5" s="516">
        <f t="shared" si="5"/>
        <v>82</v>
      </c>
      <c r="FP5" s="516">
        <f t="shared" si="5"/>
        <v>83</v>
      </c>
      <c r="FQ5" s="516">
        <f t="shared" si="5"/>
        <v>84</v>
      </c>
      <c r="FR5" s="516">
        <f t="shared" si="5"/>
        <v>85</v>
      </c>
      <c r="FS5" s="516">
        <f t="shared" si="5"/>
        <v>86</v>
      </c>
      <c r="FT5" s="516">
        <f t="shared" si="5"/>
        <v>87</v>
      </c>
      <c r="FU5" s="516">
        <f t="shared" si="5"/>
        <v>88</v>
      </c>
      <c r="FV5" s="516">
        <f t="shared" si="5"/>
        <v>89</v>
      </c>
      <c r="FW5" s="516">
        <f t="shared" si="5"/>
        <v>90</v>
      </c>
      <c r="FX5" s="516">
        <f t="shared" si="5"/>
        <v>91</v>
      </c>
      <c r="FY5" s="516">
        <f t="shared" si="5"/>
        <v>92</v>
      </c>
      <c r="FZ5" s="516">
        <f t="shared" si="5"/>
        <v>93</v>
      </c>
      <c r="GA5" s="516">
        <f t="shared" si="5"/>
        <v>94</v>
      </c>
      <c r="GB5" s="516">
        <f t="shared" si="5"/>
        <v>95</v>
      </c>
      <c r="GC5" s="516">
        <f t="shared" si="5"/>
        <v>96</v>
      </c>
      <c r="GD5" s="516">
        <f t="shared" si="6"/>
        <v>97</v>
      </c>
      <c r="GE5" s="516">
        <f t="shared" si="6"/>
        <v>98</v>
      </c>
      <c r="GF5" s="516">
        <f t="shared" si="6"/>
        <v>99</v>
      </c>
      <c r="GG5" s="516">
        <f t="shared" si="6"/>
        <v>100</v>
      </c>
      <c r="GH5" s="516">
        <f t="shared" si="6"/>
        <v>101</v>
      </c>
      <c r="GI5" s="516">
        <f t="shared" si="6"/>
        <v>102</v>
      </c>
      <c r="GJ5" s="516">
        <f t="shared" si="6"/>
        <v>103</v>
      </c>
      <c r="GK5" s="516">
        <f t="shared" si="6"/>
        <v>104</v>
      </c>
      <c r="GL5" s="516">
        <f t="shared" si="6"/>
        <v>105</v>
      </c>
      <c r="GM5" s="516">
        <f t="shared" si="6"/>
        <v>106</v>
      </c>
      <c r="GN5" s="516">
        <f t="shared" si="6"/>
        <v>107</v>
      </c>
      <c r="GO5" s="516">
        <f t="shared" si="6"/>
        <v>108</v>
      </c>
      <c r="GP5" s="516">
        <f t="shared" si="6"/>
        <v>109</v>
      </c>
      <c r="GQ5" s="516">
        <f t="shared" si="6"/>
        <v>110</v>
      </c>
      <c r="GR5" s="516">
        <f t="shared" si="6"/>
        <v>111</v>
      </c>
      <c r="GS5" s="516">
        <f t="shared" si="6"/>
        <v>112</v>
      </c>
      <c r="GT5" s="516">
        <f t="shared" si="7"/>
        <v>113</v>
      </c>
      <c r="GU5" s="516">
        <f t="shared" si="7"/>
        <v>114</v>
      </c>
      <c r="GV5" s="516">
        <f t="shared" si="7"/>
        <v>115</v>
      </c>
      <c r="GW5" s="516">
        <f t="shared" si="7"/>
        <v>116</v>
      </c>
      <c r="GX5" s="516">
        <f t="shared" si="7"/>
        <v>117</v>
      </c>
      <c r="GY5" s="516">
        <f>GX5+1</f>
        <v>118</v>
      </c>
      <c r="GZ5" s="516">
        <f t="shared" si="8"/>
        <v>119</v>
      </c>
      <c r="HA5" s="516">
        <f>GZ5+1</f>
        <v>120</v>
      </c>
      <c r="HB5" s="244"/>
      <c r="HC5" s="244"/>
      <c r="HD5" s="126"/>
      <c r="HE5" s="126"/>
    </row>
    <row r="6" spans="1:213" ht="20.100000000000001" customHeight="1">
      <c r="B6" s="479"/>
      <c r="C6" s="122"/>
      <c r="D6" s="123"/>
      <c r="E6" s="124"/>
      <c r="F6" s="123"/>
      <c r="G6" s="465">
        <f t="shared" ref="G6:G27" si="9">DESIGN_LIFE</f>
        <v>60</v>
      </c>
      <c r="H6" s="466" t="s">
        <v>64</v>
      </c>
      <c r="I6" s="464">
        <v>1</v>
      </c>
      <c r="J6" s="123"/>
      <c r="K6" s="97"/>
      <c r="L6" s="480"/>
      <c r="M6" s="188">
        <f>IFERROR(SUM(N6:R6,T6),"")</f>
        <v>0</v>
      </c>
      <c r="N6" s="189" t="str">
        <f>IFERROR(IF($H6="Yes","",$BR6),"")</f>
        <v/>
      </c>
      <c r="O6" s="190" t="str">
        <f>IFERROR(IF($H6="Yes",$BS6*(1-$I6),$BS6),"")</f>
        <v/>
      </c>
      <c r="P6" s="190" t="str">
        <f>IFERROR(IF($H6="Yes",$CB6*(($I6*$BR6)+$BS6+$BN6+($I6*($BO6+BV6))),$BT6),"")</f>
        <v/>
      </c>
      <c r="Q6" s="191">
        <f>IF(H6="Yes","",(SUM(N6:P6,R6)+T6)*CC6)</f>
        <v>0</v>
      </c>
      <c r="R6" s="191" t="str">
        <f>IFERROR(IF($H6="Yes","",$BU6),"")</f>
        <v/>
      </c>
      <c r="S6" s="188" t="str">
        <f>IFERROR(IF($H6="Yes","",$BW6*($CC6+1)),"")</f>
        <v/>
      </c>
      <c r="T6" s="192">
        <f>IFERROR(IF($H6="Yes","",$BV6),"")</f>
        <v>0</v>
      </c>
      <c r="U6" s="366" t="s">
        <v>478</v>
      </c>
      <c r="V6" s="244"/>
      <c r="W6" s="259"/>
      <c r="X6" s="510"/>
      <c r="Y6" s="510"/>
      <c r="Z6" s="510"/>
      <c r="AA6" s="510"/>
      <c r="AB6" s="510"/>
      <c r="AC6" s="510"/>
      <c r="AD6" s="510"/>
      <c r="AE6" s="510"/>
      <c r="AF6" s="510"/>
      <c r="AG6" s="510"/>
      <c r="AH6" s="510"/>
      <c r="AI6" s="510"/>
      <c r="AJ6" s="649"/>
      <c r="AK6" s="649"/>
      <c r="AL6" s="649"/>
      <c r="AM6" s="650"/>
      <c r="AN6" s="650"/>
      <c r="AO6" s="650"/>
      <c r="AP6" s="650"/>
      <c r="AQ6" s="516"/>
      <c r="AR6" s="525"/>
      <c r="AS6" s="525"/>
      <c r="AT6" s="525"/>
      <c r="AU6" s="525"/>
      <c r="AV6" s="525"/>
      <c r="AW6" s="525"/>
      <c r="AX6" s="525"/>
      <c r="AY6" s="525"/>
      <c r="AZ6" s="525"/>
      <c r="BA6" s="525"/>
      <c r="BB6" s="510"/>
      <c r="BC6" s="510"/>
      <c r="BD6" s="510"/>
      <c r="BE6" s="510"/>
      <c r="BF6" s="510"/>
      <c r="BG6" s="285" t="str">
        <f t="shared" ref="BG6:BG27" si="10">IF(B6="Concrete","C_",IF(B6="Steel","S_",IF(B6="Timber","T_",IF(B6="Other","O_",IF(B6="Custom EPD","E_",IF(B6="_","ER","ER"))))))</f>
        <v>ER</v>
      </c>
      <c r="BH6" s="285" t="str">
        <f t="shared" ref="BH6:BH27" si="11">CONCATENATE(B6," - ",C6," - ", D6)</f>
        <v xml:space="preserve"> -  - </v>
      </c>
      <c r="BI6" s="285" t="str">
        <f t="shared" ref="BI6:BI27" si="12">IF(OR(AND(B6="concrete",D6&lt;&gt;"Reinforced - 150mm hollow core slab"),C6="Concrete_EPD",), "Reinforcement", "No_Reinforcement")</f>
        <v>No_Reinforcement</v>
      </c>
      <c r="BJ6" s="246" t="e">
        <f>VLOOKUP(BH6,'Lifecycle Material Data'!$A$5:$G$67,4,FALSE)</f>
        <v>#N/A</v>
      </c>
      <c r="BK6" s="246">
        <f>IFERROR(VLOOKUP(L6,'Custom Data'!$N$16:$P$36,3,FALSE),0)</f>
        <v>0</v>
      </c>
      <c r="BL6" s="246">
        <f t="shared" ref="BL6:BL27" si="13">IFERROR(BK6*BM6/(1000*BJ6),0)</f>
        <v>0</v>
      </c>
      <c r="BM6" s="526" t="str">
        <f>IF(J6="VOLUME [m3]", 1000*$K6*$BJ6, IF(AND(J6="MASS [kg]",ISNUMBER(BJ6)), $K6,"ER"))</f>
        <v>ER</v>
      </c>
      <c r="BN6" s="510" t="str">
        <f>IFERROR(VLOOKUP($BH6,'Lifecycle Material Data'!$A$5:$L$67,9,FALSE)*($BM6/1000)+VLOOKUP('Project Info'!$C$15,'Lifecycle Material Data'!$A$5:$L$67,9,FALSE)*($BL6/1000),"")</f>
        <v/>
      </c>
      <c r="BO6" s="510" t="str">
        <f>IFERROR(VLOOKUP($BH6,'Lifecycle Material Data'!$A$5:$L$67,10,FALSE)*($BM6/1000)+VLOOKUP('Project Info'!$C$15,'Lifecycle Material Data'!$A$5:$L$67,10,FALSE)*($BL6/1000),"")</f>
        <v/>
      </c>
      <c r="BP6" s="510" t="str">
        <f>IF(OR($E6=$Y$8, $E6=$Y$9, $E6=$Y$10),"Excavation","")</f>
        <v/>
      </c>
      <c r="BQ6" s="510" t="str">
        <f>IF($J6='MATERIAL DATA'!$O$5,$K6, IF($J6='MATERIAL DATA'!$O$6,$K6/(1000*'Scheme 5'!$BJ6),""))</f>
        <v/>
      </c>
      <c r="BR6" s="510" t="str">
        <f>IFERROR(((VLOOKUP($BH6,'Lifecycle Material Data'!$A$5:$L$67,6,FALSE))*$BM6/1000+VLOOKUP('Project Info'!$C$15,'Lifecycle Material Data'!$A$5:$L$67,6,FALSE)*$BL6/1000),"")</f>
        <v/>
      </c>
      <c r="BS6" s="510" t="str">
        <f>IFERROR((VLOOKUP($BH6,'Lifecycle Material Data'!$A$5:$L$67,7,FALSE)*$BM6/1000++VLOOKUP('Project Info'!$C$15,'Lifecycle Material Data'!$A$5:$L$67,7,FALSE)*$BL6/1000),"")</f>
        <v/>
      </c>
      <c r="BT6" s="510" t="str">
        <f>IFERROR(VLOOKUP($BH6,'Lifecycle Material Data'!$A$5:$L$67,8,FALSE)*SUM(BR6,BS6,BU6,BV6),"")</f>
        <v/>
      </c>
      <c r="BU6" s="285" t="str">
        <f>IFERROR((VLOOKUP($BH6,'Lifecycle Material Data'!$A$5:$L$67,11,FALSE)*$BM6/1000++VLOOKUP('Project Info'!$C$15,'Lifecycle Material Data'!$A$5:$L$67,11,FALSE)*$BL6/1000),"")</f>
        <v/>
      </c>
      <c r="BV6" s="510">
        <f>IFERROR(IF(OR($B6="Timber",$C6="Timber_EPD"),VLOOKUP($BH6,'LIFECYCLE MATERIAL DATA Master'!$A$10:$N$68,5,FALSE)*$BM6,0),"")/1000</f>
        <v>0</v>
      </c>
      <c r="BW6" s="510" t="str">
        <f>IFERROR((VLOOKUP($BH6,'Lifecycle Material Data'!$A$5:$M$67,12,FALSE)*$BM6/1000++VLOOKUP('Project Info'!$C$15,'Lifecycle Material Data'!$A$5:$L$67,12,FALSE)*$BL6/1000),"")</f>
        <v/>
      </c>
      <c r="BX6" s="510"/>
      <c r="BY6" s="510" t="str">
        <f>Targets!A16</f>
        <v>SCORS Target (137)</v>
      </c>
      <c r="BZ6" s="285" t="str">
        <f>Targets!B16</f>
        <v>Residential, Commercial, Education, Other</v>
      </c>
      <c r="CA6" s="285">
        <f>Targets!C16</f>
        <v>137</v>
      </c>
      <c r="CB6" s="510">
        <f>IFERROR(1+VLOOKUP($BH6,'Lifecycle Material Data'!$A$5:$L$67,8,FALSE),0)</f>
        <v>0</v>
      </c>
      <c r="CC6" s="244">
        <f t="shared" ref="CC6:CC27" si="14">IFERROR(ROUNDUP((DESIGN_LIFE/G6)-1,0),0)</f>
        <v>0</v>
      </c>
      <c r="CD6" s="505">
        <f>IFERROR(Q6/CC6,0)</f>
        <v>0</v>
      </c>
      <c r="CE6" s="244">
        <f t="shared" ref="CE6:CE27" si="15">IFERROR(DESIGN_LIFE/G6,0)</f>
        <v>1</v>
      </c>
      <c r="CF6" s="244"/>
      <c r="CG6" s="510"/>
      <c r="CH6" s="510">
        <v>0</v>
      </c>
      <c r="CI6" s="510">
        <f t="shared" ref="CI6:CJ27" si="16">IF(CI$5&gt;=DESIGN_LIFE,CH6,IF(AND(CI$5-2&gt;0,$CE6&lt;&gt;0),IF(INT((CI$5-2)/(DESIGN_LIFE/$CE6))=((CI$5-2)/(DESIGN_LIFE/$CE6)),$CD6+CH6,CH6),CH6))</f>
        <v>0</v>
      </c>
      <c r="CJ6" s="510">
        <f t="shared" si="16"/>
        <v>0</v>
      </c>
      <c r="CK6" s="510">
        <f t="shared" ref="CK6:CZ21" si="17">IF(CK$5&gt;=DESIGN_LIFE,CJ6,IF(AND(CK$5&gt;0,$CE6&lt;&gt;0),IF(INT((CK$5)/(DESIGN_LIFE/$CE6))=((CK$5)/(DESIGN_LIFE/$CE6)),$CD6+CJ6,CJ6),CJ6))</f>
        <v>0</v>
      </c>
      <c r="CL6" s="510">
        <f t="shared" si="17"/>
        <v>0</v>
      </c>
      <c r="CM6" s="510">
        <f t="shared" si="17"/>
        <v>0</v>
      </c>
      <c r="CN6" s="510">
        <f t="shared" si="17"/>
        <v>0</v>
      </c>
      <c r="CO6" s="510">
        <f t="shared" si="17"/>
        <v>0</v>
      </c>
      <c r="CP6" s="510">
        <f t="shared" si="17"/>
        <v>0</v>
      </c>
      <c r="CQ6" s="510">
        <f t="shared" si="17"/>
        <v>0</v>
      </c>
      <c r="CR6" s="510">
        <f t="shared" si="17"/>
        <v>0</v>
      </c>
      <c r="CS6" s="510">
        <f t="shared" si="17"/>
        <v>0</v>
      </c>
      <c r="CT6" s="510">
        <f t="shared" si="17"/>
        <v>0</v>
      </c>
      <c r="CU6" s="510">
        <f t="shared" si="17"/>
        <v>0</v>
      </c>
      <c r="CV6" s="510">
        <f t="shared" si="17"/>
        <v>0</v>
      </c>
      <c r="CW6" s="510">
        <f t="shared" si="17"/>
        <v>0</v>
      </c>
      <c r="CX6" s="510">
        <f t="shared" si="17"/>
        <v>0</v>
      </c>
      <c r="CY6" s="510">
        <f t="shared" si="17"/>
        <v>0</v>
      </c>
      <c r="CZ6" s="510">
        <f t="shared" si="17"/>
        <v>0</v>
      </c>
      <c r="DA6" s="510">
        <f t="shared" ref="DA6:DP21" si="18">IF(DA$5&gt;=DESIGN_LIFE,CZ6,IF(AND(DA$5&gt;0,$CE6&lt;&gt;0),IF(INT((DA$5)/(DESIGN_LIFE/$CE6))=((DA$5)/(DESIGN_LIFE/$CE6)),$CD6+CZ6,CZ6),CZ6))</f>
        <v>0</v>
      </c>
      <c r="DB6" s="510">
        <f t="shared" si="18"/>
        <v>0</v>
      </c>
      <c r="DC6" s="510">
        <f t="shared" si="18"/>
        <v>0</v>
      </c>
      <c r="DD6" s="510">
        <f t="shared" si="18"/>
        <v>0</v>
      </c>
      <c r="DE6" s="510">
        <f t="shared" si="18"/>
        <v>0</v>
      </c>
      <c r="DF6" s="510">
        <f t="shared" si="18"/>
        <v>0</v>
      </c>
      <c r="DG6" s="510">
        <f t="shared" si="18"/>
        <v>0</v>
      </c>
      <c r="DH6" s="510">
        <f t="shared" si="18"/>
        <v>0</v>
      </c>
      <c r="DI6" s="510">
        <f t="shared" si="18"/>
        <v>0</v>
      </c>
      <c r="DJ6" s="510">
        <f t="shared" si="18"/>
        <v>0</v>
      </c>
      <c r="DK6" s="510">
        <f t="shared" si="18"/>
        <v>0</v>
      </c>
      <c r="DL6" s="510">
        <f t="shared" si="18"/>
        <v>0</v>
      </c>
      <c r="DM6" s="510">
        <f t="shared" si="18"/>
        <v>0</v>
      </c>
      <c r="DN6" s="510">
        <f t="shared" si="18"/>
        <v>0</v>
      </c>
      <c r="DO6" s="510">
        <f t="shared" si="18"/>
        <v>0</v>
      </c>
      <c r="DP6" s="510">
        <f t="shared" si="18"/>
        <v>0</v>
      </c>
      <c r="DQ6" s="510">
        <f t="shared" ref="DQ6:EF21" si="19">IF(DQ$5&gt;=DESIGN_LIFE,DP6,IF(AND(DQ$5&gt;0,$CE6&lt;&gt;0),IF(INT((DQ$5)/(DESIGN_LIFE/$CE6))=((DQ$5)/(DESIGN_LIFE/$CE6)),$CD6+DP6,DP6),DP6))</f>
        <v>0</v>
      </c>
      <c r="DR6" s="510">
        <f t="shared" si="19"/>
        <v>0</v>
      </c>
      <c r="DS6" s="510">
        <f t="shared" si="19"/>
        <v>0</v>
      </c>
      <c r="DT6" s="510">
        <f t="shared" si="19"/>
        <v>0</v>
      </c>
      <c r="DU6" s="510">
        <f t="shared" si="19"/>
        <v>0</v>
      </c>
      <c r="DV6" s="510">
        <f t="shared" si="19"/>
        <v>0</v>
      </c>
      <c r="DW6" s="510">
        <f t="shared" si="19"/>
        <v>0</v>
      </c>
      <c r="DX6" s="510">
        <f t="shared" si="19"/>
        <v>0</v>
      </c>
      <c r="DY6" s="510">
        <f t="shared" si="19"/>
        <v>0</v>
      </c>
      <c r="DZ6" s="510">
        <f t="shared" si="19"/>
        <v>0</v>
      </c>
      <c r="EA6" s="510">
        <f t="shared" si="19"/>
        <v>0</v>
      </c>
      <c r="EB6" s="510">
        <f t="shared" si="19"/>
        <v>0</v>
      </c>
      <c r="EC6" s="510">
        <f t="shared" si="19"/>
        <v>0</v>
      </c>
      <c r="ED6" s="510">
        <f t="shared" si="19"/>
        <v>0</v>
      </c>
      <c r="EE6" s="510">
        <f t="shared" si="19"/>
        <v>0</v>
      </c>
      <c r="EF6" s="510">
        <f t="shared" si="19"/>
        <v>0</v>
      </c>
      <c r="EG6" s="510">
        <f t="shared" ref="EG6:EV21" si="20">IF(EG$5&gt;=DESIGN_LIFE,EF6,IF(AND(EG$5&gt;0,$CE6&lt;&gt;0),IF(INT((EG$5)/(DESIGN_LIFE/$CE6))=((EG$5)/(DESIGN_LIFE/$CE6)),$CD6+EF6,EF6),EF6))</f>
        <v>0</v>
      </c>
      <c r="EH6" s="510">
        <f t="shared" si="20"/>
        <v>0</v>
      </c>
      <c r="EI6" s="510">
        <f t="shared" si="20"/>
        <v>0</v>
      </c>
      <c r="EJ6" s="510">
        <f t="shared" si="20"/>
        <v>0</v>
      </c>
      <c r="EK6" s="510">
        <f t="shared" si="20"/>
        <v>0</v>
      </c>
      <c r="EL6" s="510">
        <f t="shared" si="20"/>
        <v>0</v>
      </c>
      <c r="EM6" s="510">
        <f t="shared" si="20"/>
        <v>0</v>
      </c>
      <c r="EN6" s="510">
        <f t="shared" si="20"/>
        <v>0</v>
      </c>
      <c r="EO6" s="510">
        <f t="shared" si="20"/>
        <v>0</v>
      </c>
      <c r="EP6" s="510">
        <f t="shared" si="20"/>
        <v>0</v>
      </c>
      <c r="EQ6" s="510">
        <f t="shared" si="20"/>
        <v>0</v>
      </c>
      <c r="ER6" s="510">
        <f t="shared" si="20"/>
        <v>0</v>
      </c>
      <c r="ES6" s="510">
        <f t="shared" si="20"/>
        <v>0</v>
      </c>
      <c r="ET6" s="510">
        <f t="shared" si="20"/>
        <v>0</v>
      </c>
      <c r="EU6" s="510">
        <f t="shared" si="20"/>
        <v>0</v>
      </c>
      <c r="EV6" s="510">
        <f t="shared" si="20"/>
        <v>0</v>
      </c>
      <c r="EW6" s="510">
        <f t="shared" ref="EW6:FL21" si="21">IF(EW$5&gt;=DESIGN_LIFE,EV6,IF(AND(EW$5&gt;0,$CE6&lt;&gt;0),IF(INT((EW$5)/(DESIGN_LIFE/$CE6))=((EW$5)/(DESIGN_LIFE/$CE6)),$CD6+EV6,EV6),EV6))</f>
        <v>0</v>
      </c>
      <c r="EX6" s="510">
        <f t="shared" si="21"/>
        <v>0</v>
      </c>
      <c r="EY6" s="510">
        <f t="shared" si="21"/>
        <v>0</v>
      </c>
      <c r="EZ6" s="510">
        <f t="shared" si="21"/>
        <v>0</v>
      </c>
      <c r="FA6" s="510">
        <f t="shared" si="21"/>
        <v>0</v>
      </c>
      <c r="FB6" s="510">
        <f t="shared" si="21"/>
        <v>0</v>
      </c>
      <c r="FC6" s="510">
        <f t="shared" si="21"/>
        <v>0</v>
      </c>
      <c r="FD6" s="510">
        <f t="shared" si="21"/>
        <v>0</v>
      </c>
      <c r="FE6" s="510">
        <f t="shared" si="21"/>
        <v>0</v>
      </c>
      <c r="FF6" s="510">
        <f t="shared" si="21"/>
        <v>0</v>
      </c>
      <c r="FG6" s="510">
        <f t="shared" si="21"/>
        <v>0</v>
      </c>
      <c r="FH6" s="510">
        <f t="shared" si="21"/>
        <v>0</v>
      </c>
      <c r="FI6" s="510">
        <f t="shared" si="21"/>
        <v>0</v>
      </c>
      <c r="FJ6" s="510">
        <f t="shared" si="21"/>
        <v>0</v>
      </c>
      <c r="FK6" s="510">
        <f t="shared" si="21"/>
        <v>0</v>
      </c>
      <c r="FL6" s="510">
        <f t="shared" si="21"/>
        <v>0</v>
      </c>
      <c r="FM6" s="510">
        <f t="shared" ref="FM6:GB21" si="22">IF(FM$5&gt;=DESIGN_LIFE,FL6,IF(AND(FM$5&gt;0,$CE6&lt;&gt;0),IF(INT((FM$5)/(DESIGN_LIFE/$CE6))=((FM$5)/(DESIGN_LIFE/$CE6)),$CD6+FL6,FL6),FL6))</f>
        <v>0</v>
      </c>
      <c r="FN6" s="510">
        <f t="shared" si="22"/>
        <v>0</v>
      </c>
      <c r="FO6" s="510">
        <f t="shared" si="22"/>
        <v>0</v>
      </c>
      <c r="FP6" s="510">
        <f t="shared" si="22"/>
        <v>0</v>
      </c>
      <c r="FQ6" s="510">
        <f t="shared" si="22"/>
        <v>0</v>
      </c>
      <c r="FR6" s="510">
        <f t="shared" si="22"/>
        <v>0</v>
      </c>
      <c r="FS6" s="510">
        <f t="shared" si="22"/>
        <v>0</v>
      </c>
      <c r="FT6" s="510">
        <f t="shared" si="22"/>
        <v>0</v>
      </c>
      <c r="FU6" s="510">
        <f t="shared" si="22"/>
        <v>0</v>
      </c>
      <c r="FV6" s="510">
        <f t="shared" si="22"/>
        <v>0</v>
      </c>
      <c r="FW6" s="510">
        <f t="shared" si="22"/>
        <v>0</v>
      </c>
      <c r="FX6" s="510">
        <f t="shared" si="22"/>
        <v>0</v>
      </c>
      <c r="FY6" s="510">
        <f t="shared" si="22"/>
        <v>0</v>
      </c>
      <c r="FZ6" s="510">
        <f t="shared" si="22"/>
        <v>0</v>
      </c>
      <c r="GA6" s="510">
        <f t="shared" si="22"/>
        <v>0</v>
      </c>
      <c r="GB6" s="510">
        <f t="shared" si="22"/>
        <v>0</v>
      </c>
      <c r="GC6" s="510">
        <f t="shared" ref="GC6:GR21" si="23">IF(GC$5&gt;=DESIGN_LIFE,GB6,IF(AND(GC$5&gt;0,$CE6&lt;&gt;0),IF(INT((GC$5)/(DESIGN_LIFE/$CE6))=((GC$5)/(DESIGN_LIFE/$CE6)),$CD6+GB6,GB6),GB6))</f>
        <v>0</v>
      </c>
      <c r="GD6" s="510">
        <f t="shared" si="23"/>
        <v>0</v>
      </c>
      <c r="GE6" s="510">
        <f t="shared" si="23"/>
        <v>0</v>
      </c>
      <c r="GF6" s="510">
        <f t="shared" si="23"/>
        <v>0</v>
      </c>
      <c r="GG6" s="510">
        <f t="shared" si="23"/>
        <v>0</v>
      </c>
      <c r="GH6" s="510">
        <f t="shared" si="23"/>
        <v>0</v>
      </c>
      <c r="GI6" s="510">
        <f t="shared" si="23"/>
        <v>0</v>
      </c>
      <c r="GJ6" s="510">
        <f t="shared" si="23"/>
        <v>0</v>
      </c>
      <c r="GK6" s="510">
        <f t="shared" si="23"/>
        <v>0</v>
      </c>
      <c r="GL6" s="510">
        <f t="shared" si="23"/>
        <v>0</v>
      </c>
      <c r="GM6" s="510">
        <f t="shared" si="23"/>
        <v>0</v>
      </c>
      <c r="GN6" s="510">
        <f t="shared" si="23"/>
        <v>0</v>
      </c>
      <c r="GO6" s="510">
        <f t="shared" si="23"/>
        <v>0</v>
      </c>
      <c r="GP6" s="510">
        <f t="shared" si="23"/>
        <v>0</v>
      </c>
      <c r="GQ6" s="510">
        <f t="shared" si="23"/>
        <v>0</v>
      </c>
      <c r="GR6" s="510">
        <f t="shared" si="23"/>
        <v>0</v>
      </c>
      <c r="GS6" s="510">
        <f t="shared" ref="GS6:HA20" si="24">IF(GS$5&gt;=DESIGN_LIFE,GR6,IF(AND(GS$5&gt;0,$CE6&lt;&gt;0),IF(INT((GS$5)/(DESIGN_LIFE/$CE6))=((GS$5)/(DESIGN_LIFE/$CE6)),$CD6+GR6,GR6),GR6))</f>
        <v>0</v>
      </c>
      <c r="GT6" s="510">
        <f t="shared" si="24"/>
        <v>0</v>
      </c>
      <c r="GU6" s="510">
        <f t="shared" si="24"/>
        <v>0</v>
      </c>
      <c r="GV6" s="510">
        <f t="shared" si="24"/>
        <v>0</v>
      </c>
      <c r="GW6" s="510">
        <f t="shared" si="24"/>
        <v>0</v>
      </c>
      <c r="GX6" s="510">
        <f t="shared" si="24"/>
        <v>0</v>
      </c>
      <c r="GY6" s="510">
        <f t="shared" si="24"/>
        <v>0</v>
      </c>
      <c r="GZ6" s="510">
        <f t="shared" si="24"/>
        <v>0</v>
      </c>
      <c r="HA6" s="510">
        <f t="shared" si="24"/>
        <v>0</v>
      </c>
      <c r="HB6" s="244"/>
      <c r="HC6" s="244"/>
      <c r="HD6" s="126"/>
      <c r="HE6" s="126"/>
    </row>
    <row r="7" spans="1:213" ht="20.100000000000001" customHeight="1">
      <c r="B7" s="479"/>
      <c r="C7" s="122"/>
      <c r="D7" s="123"/>
      <c r="E7" s="124"/>
      <c r="F7" s="123"/>
      <c r="G7" s="465">
        <f t="shared" si="9"/>
        <v>60</v>
      </c>
      <c r="H7" s="466" t="s">
        <v>64</v>
      </c>
      <c r="I7" s="464">
        <v>1</v>
      </c>
      <c r="J7" s="123"/>
      <c r="K7" s="97"/>
      <c r="L7" s="480"/>
      <c r="M7" s="188">
        <f t="shared" ref="M7:M29" si="25">IFERROR(SUM(N7:R7,T7),"")</f>
        <v>0</v>
      </c>
      <c r="N7" s="189" t="str">
        <f t="shared" ref="N7:N27" si="26">IFERROR(IF($H7="Yes","",$BR7),"")</f>
        <v/>
      </c>
      <c r="O7" s="190" t="str">
        <f t="shared" ref="O7:O27" si="27">IFERROR(IF($H7="Yes",$BS7*(1-$I7),$BS7),"")</f>
        <v/>
      </c>
      <c r="P7" s="190" t="str">
        <f t="shared" ref="P7:P27" si="28">IFERROR(IF($H7="Yes",$CB7*(($I7*$BR7)+$BS7+$BN7+($I7*($BO7+BV7))),$BT7),"")</f>
        <v/>
      </c>
      <c r="Q7" s="191">
        <f t="shared" ref="Q7:Q27" si="29">IF(H7="Yes","",(SUM(N7:P7,R7)+T7)*CC7)</f>
        <v>0</v>
      </c>
      <c r="R7" s="191" t="str">
        <f t="shared" ref="R7:R27" si="30">IFERROR(IF($H7="Yes","",$BU7),"")</f>
        <v/>
      </c>
      <c r="S7" s="188" t="str">
        <f t="shared" ref="S7:S27" si="31">IFERROR(IF($H7="Yes","",$BW7*($CC7+1)),"")</f>
        <v/>
      </c>
      <c r="T7" s="192">
        <f t="shared" ref="T7:T27" si="32">IFERROR(IF($H7="Yes","",$BV7),"")</f>
        <v>0</v>
      </c>
      <c r="U7" s="366" t="s">
        <v>478</v>
      </c>
      <c r="V7" s="244"/>
      <c r="W7" s="259"/>
      <c r="X7" s="510"/>
      <c r="Y7" s="510"/>
      <c r="Z7" s="510"/>
      <c r="AA7" s="510"/>
      <c r="AB7" s="510"/>
      <c r="AC7" s="510"/>
      <c r="AD7" s="510"/>
      <c r="AE7" s="510"/>
      <c r="AF7" s="516" t="s">
        <v>1</v>
      </c>
      <c r="AG7" s="510"/>
      <c r="AH7" s="510"/>
      <c r="AI7" s="510"/>
      <c r="AJ7" s="516" t="s">
        <v>473</v>
      </c>
      <c r="AK7" s="516" t="s">
        <v>341</v>
      </c>
      <c r="AL7" s="510"/>
      <c r="AM7" s="510"/>
      <c r="AN7" s="521"/>
      <c r="AO7" s="518"/>
      <c r="AP7" s="518"/>
      <c r="AQ7" s="518"/>
      <c r="AR7" s="518"/>
      <c r="AS7" s="518"/>
      <c r="AT7" s="518"/>
      <c r="AU7" s="518"/>
      <c r="AV7" s="518"/>
      <c r="AW7" s="518"/>
      <c r="AX7" s="518"/>
      <c r="AY7" s="518"/>
      <c r="AZ7" s="518"/>
      <c r="BA7" s="518"/>
      <c r="BB7" s="518"/>
      <c r="BC7" s="518"/>
      <c r="BD7" s="516"/>
      <c r="BE7" s="516"/>
      <c r="BF7" s="521"/>
      <c r="BG7" s="285" t="str">
        <f t="shared" si="10"/>
        <v>ER</v>
      </c>
      <c r="BH7" s="285" t="str">
        <f t="shared" si="11"/>
        <v xml:space="preserve"> -  - </v>
      </c>
      <c r="BI7" s="285" t="str">
        <f t="shared" si="12"/>
        <v>No_Reinforcement</v>
      </c>
      <c r="BJ7" s="246" t="e">
        <f>VLOOKUP(BH7,'Lifecycle Material Data'!$A$5:$G$67,4,FALSE)</f>
        <v>#N/A</v>
      </c>
      <c r="BK7" s="246">
        <f>IFERROR(VLOOKUP(L7,'Custom Data'!$N$16:$P$36,3,FALSE),0)</f>
        <v>0</v>
      </c>
      <c r="BL7" s="246">
        <f t="shared" si="13"/>
        <v>0</v>
      </c>
      <c r="BM7" s="526" t="str">
        <f t="shared" ref="BM7:BM27" si="33">IF(J7="VOLUME [m3]", 1000*$K7*$BJ7, IF(AND(J7="MASS [kg]",ISNUMBER(BJ7)), $K7,"ER"))</f>
        <v>ER</v>
      </c>
      <c r="BN7" s="510" t="str">
        <f>IFERROR(VLOOKUP($BH7,'Lifecycle Material Data'!$A$5:$L$67,9,FALSE)*($BM7/1000)+VLOOKUP('Project Info'!$C$15,'Lifecycle Material Data'!$A$5:$L$67,9,FALSE)*($BL7/1000),"")</f>
        <v/>
      </c>
      <c r="BO7" s="510" t="str">
        <f>IFERROR(VLOOKUP($BH7,'Lifecycle Material Data'!$A$5:$L$67,10,FALSE)*($BM7/1000)+VLOOKUP('Project Info'!$C$15,'Lifecycle Material Data'!$A$5:$L$67,10,FALSE)*($BL7/1000),"")</f>
        <v/>
      </c>
      <c r="BP7" s="510" t="str">
        <f t="shared" ref="BP7:BP29" si="34">IF(OR($E7=$Y$8, $E7=$Y$9, $E7=$Y$10),"Excavation","")</f>
        <v/>
      </c>
      <c r="BQ7" s="510" t="str">
        <f>IF($J7='MATERIAL DATA'!$O$5,$K7, IF($J7='MATERIAL DATA'!$O$6,$K7/(1000*'Scheme 5'!$BJ7),""))</f>
        <v/>
      </c>
      <c r="BR7" s="510" t="str">
        <f>IFERROR(((VLOOKUP($BH7,'Lifecycle Material Data'!$A$5:$L$67,6,FALSE))*$BM7/1000+VLOOKUP('Project Info'!$C$15,'Lifecycle Material Data'!$A$5:$L$67,6,FALSE)*$BL7/1000),"")</f>
        <v/>
      </c>
      <c r="BS7" s="510" t="str">
        <f>IFERROR((VLOOKUP($BH7,'Lifecycle Material Data'!$A$5:$L$67,7,FALSE)*$BM7/1000++VLOOKUP('Project Info'!$C$15,'Lifecycle Material Data'!$A$5:$L$67,7,FALSE)*$BL7/1000),"")</f>
        <v/>
      </c>
      <c r="BT7" s="510" t="str">
        <f>IFERROR(VLOOKUP($BH7,'Lifecycle Material Data'!$A$5:$L$67,8,FALSE)*SUM(BR7,BS7,BU7,BV7),"")</f>
        <v/>
      </c>
      <c r="BU7" s="285" t="str">
        <f>IFERROR((VLOOKUP($BH7,'Lifecycle Material Data'!$A$5:$L$67,11,FALSE)*$BM7/1000++VLOOKUP('Project Info'!$C$15,'Lifecycle Material Data'!$A$5:$L$67,11,FALSE)*$BL7/1000),"")</f>
        <v/>
      </c>
      <c r="BV7" s="510">
        <f>IFERROR(IF(OR($B7="Timber",$C7="Timber_EPD"),VLOOKUP($BH7,'LIFECYCLE MATERIAL DATA Master'!$A$10:$N$68,5,FALSE)*$BM7,0),"")/1000</f>
        <v>0</v>
      </c>
      <c r="BW7" s="510" t="str">
        <f>IFERROR((VLOOKUP($BH7,'Lifecycle Material Data'!$A$5:$M$67,12,FALSE)*$BM7/1000++VLOOKUP('Project Info'!$C$15,'Lifecycle Material Data'!$A$5:$L$67,12,FALSE)*$BL7/1000),"")</f>
        <v/>
      </c>
      <c r="BX7" s="510"/>
      <c r="BY7" s="510" t="str">
        <f>Targets!A17</f>
        <v>RIBA Domestic Target (144)</v>
      </c>
      <c r="BZ7" s="285" t="str">
        <f>Targets!B17</f>
        <v>Residential</v>
      </c>
      <c r="CA7" s="285">
        <f>Targets!C17</f>
        <v>144</v>
      </c>
      <c r="CB7" s="510">
        <f>IFERROR(1+VLOOKUP($BH7,'Lifecycle Material Data'!$A$5:$L$67,8,FALSE),0)</f>
        <v>0</v>
      </c>
      <c r="CC7" s="244">
        <f t="shared" si="14"/>
        <v>0</v>
      </c>
      <c r="CD7" s="505">
        <f t="shared" ref="CD7:CD27" si="35">IFERROR(Q7/CC7,0)</f>
        <v>0</v>
      </c>
      <c r="CE7" s="244">
        <f t="shared" si="15"/>
        <v>1</v>
      </c>
      <c r="CF7" s="244"/>
      <c r="CG7" s="510"/>
      <c r="CH7" s="510">
        <v>0</v>
      </c>
      <c r="CI7" s="510">
        <f t="shared" si="16"/>
        <v>0</v>
      </c>
      <c r="CJ7" s="510">
        <f t="shared" si="16"/>
        <v>0</v>
      </c>
      <c r="CK7" s="510">
        <f t="shared" si="17"/>
        <v>0</v>
      </c>
      <c r="CL7" s="510">
        <f t="shared" si="17"/>
        <v>0</v>
      </c>
      <c r="CM7" s="510">
        <f t="shared" si="17"/>
        <v>0</v>
      </c>
      <c r="CN7" s="510">
        <f t="shared" si="17"/>
        <v>0</v>
      </c>
      <c r="CO7" s="510">
        <f t="shared" si="17"/>
        <v>0</v>
      </c>
      <c r="CP7" s="510">
        <f t="shared" si="17"/>
        <v>0</v>
      </c>
      <c r="CQ7" s="510">
        <f t="shared" si="17"/>
        <v>0</v>
      </c>
      <c r="CR7" s="510">
        <f t="shared" si="17"/>
        <v>0</v>
      </c>
      <c r="CS7" s="510">
        <f t="shared" si="17"/>
        <v>0</v>
      </c>
      <c r="CT7" s="510">
        <f t="shared" si="17"/>
        <v>0</v>
      </c>
      <c r="CU7" s="510">
        <f t="shared" si="17"/>
        <v>0</v>
      </c>
      <c r="CV7" s="510">
        <f t="shared" si="17"/>
        <v>0</v>
      </c>
      <c r="CW7" s="510">
        <f t="shared" si="17"/>
        <v>0</v>
      </c>
      <c r="CX7" s="510">
        <f t="shared" si="17"/>
        <v>0</v>
      </c>
      <c r="CY7" s="510">
        <f t="shared" si="17"/>
        <v>0</v>
      </c>
      <c r="CZ7" s="510">
        <f t="shared" si="17"/>
        <v>0</v>
      </c>
      <c r="DA7" s="510">
        <f t="shared" si="18"/>
        <v>0</v>
      </c>
      <c r="DB7" s="510">
        <f t="shared" si="18"/>
        <v>0</v>
      </c>
      <c r="DC7" s="510">
        <f t="shared" si="18"/>
        <v>0</v>
      </c>
      <c r="DD7" s="510">
        <f t="shared" si="18"/>
        <v>0</v>
      </c>
      <c r="DE7" s="510">
        <f t="shared" si="18"/>
        <v>0</v>
      </c>
      <c r="DF7" s="510">
        <f t="shared" si="18"/>
        <v>0</v>
      </c>
      <c r="DG7" s="510">
        <f t="shared" si="18"/>
        <v>0</v>
      </c>
      <c r="DH7" s="510">
        <f t="shared" si="18"/>
        <v>0</v>
      </c>
      <c r="DI7" s="510">
        <f t="shared" si="18"/>
        <v>0</v>
      </c>
      <c r="DJ7" s="510">
        <f t="shared" si="18"/>
        <v>0</v>
      </c>
      <c r="DK7" s="510">
        <f t="shared" si="18"/>
        <v>0</v>
      </c>
      <c r="DL7" s="510">
        <f t="shared" si="18"/>
        <v>0</v>
      </c>
      <c r="DM7" s="510">
        <f t="shared" si="18"/>
        <v>0</v>
      </c>
      <c r="DN7" s="510">
        <f t="shared" si="18"/>
        <v>0</v>
      </c>
      <c r="DO7" s="510">
        <f t="shared" si="18"/>
        <v>0</v>
      </c>
      <c r="DP7" s="510">
        <f t="shared" si="18"/>
        <v>0</v>
      </c>
      <c r="DQ7" s="510">
        <f t="shared" si="19"/>
        <v>0</v>
      </c>
      <c r="DR7" s="510">
        <f t="shared" si="19"/>
        <v>0</v>
      </c>
      <c r="DS7" s="510">
        <f t="shared" si="19"/>
        <v>0</v>
      </c>
      <c r="DT7" s="510">
        <f t="shared" si="19"/>
        <v>0</v>
      </c>
      <c r="DU7" s="510">
        <f t="shared" si="19"/>
        <v>0</v>
      </c>
      <c r="DV7" s="510">
        <f t="shared" si="19"/>
        <v>0</v>
      </c>
      <c r="DW7" s="510">
        <f t="shared" si="19"/>
        <v>0</v>
      </c>
      <c r="DX7" s="510">
        <f t="shared" si="19"/>
        <v>0</v>
      </c>
      <c r="DY7" s="510">
        <f t="shared" si="19"/>
        <v>0</v>
      </c>
      <c r="DZ7" s="510">
        <f t="shared" si="19"/>
        <v>0</v>
      </c>
      <c r="EA7" s="510">
        <f t="shared" si="19"/>
        <v>0</v>
      </c>
      <c r="EB7" s="510">
        <f t="shared" si="19"/>
        <v>0</v>
      </c>
      <c r="EC7" s="510">
        <f t="shared" si="19"/>
        <v>0</v>
      </c>
      <c r="ED7" s="510">
        <f t="shared" si="19"/>
        <v>0</v>
      </c>
      <c r="EE7" s="510">
        <f t="shared" si="19"/>
        <v>0</v>
      </c>
      <c r="EF7" s="510">
        <f t="shared" si="19"/>
        <v>0</v>
      </c>
      <c r="EG7" s="510">
        <f t="shared" si="20"/>
        <v>0</v>
      </c>
      <c r="EH7" s="510">
        <f t="shared" si="20"/>
        <v>0</v>
      </c>
      <c r="EI7" s="510">
        <f t="shared" si="20"/>
        <v>0</v>
      </c>
      <c r="EJ7" s="510">
        <f t="shared" si="20"/>
        <v>0</v>
      </c>
      <c r="EK7" s="510">
        <f t="shared" si="20"/>
        <v>0</v>
      </c>
      <c r="EL7" s="510">
        <f t="shared" si="20"/>
        <v>0</v>
      </c>
      <c r="EM7" s="510">
        <f t="shared" si="20"/>
        <v>0</v>
      </c>
      <c r="EN7" s="510">
        <f t="shared" si="20"/>
        <v>0</v>
      </c>
      <c r="EO7" s="510">
        <f t="shared" si="20"/>
        <v>0</v>
      </c>
      <c r="EP7" s="510">
        <f t="shared" si="20"/>
        <v>0</v>
      </c>
      <c r="EQ7" s="510">
        <f t="shared" si="20"/>
        <v>0</v>
      </c>
      <c r="ER7" s="510">
        <f t="shared" si="20"/>
        <v>0</v>
      </c>
      <c r="ES7" s="510">
        <f t="shared" si="20"/>
        <v>0</v>
      </c>
      <c r="ET7" s="510">
        <f t="shared" si="20"/>
        <v>0</v>
      </c>
      <c r="EU7" s="510">
        <f t="shared" si="20"/>
        <v>0</v>
      </c>
      <c r="EV7" s="510">
        <f t="shared" si="20"/>
        <v>0</v>
      </c>
      <c r="EW7" s="510">
        <f t="shared" si="21"/>
        <v>0</v>
      </c>
      <c r="EX7" s="510">
        <f t="shared" si="21"/>
        <v>0</v>
      </c>
      <c r="EY7" s="510">
        <f t="shared" si="21"/>
        <v>0</v>
      </c>
      <c r="EZ7" s="510">
        <f t="shared" si="21"/>
        <v>0</v>
      </c>
      <c r="FA7" s="510">
        <f t="shared" si="21"/>
        <v>0</v>
      </c>
      <c r="FB7" s="510">
        <f t="shared" si="21"/>
        <v>0</v>
      </c>
      <c r="FC7" s="510">
        <f t="shared" si="21"/>
        <v>0</v>
      </c>
      <c r="FD7" s="510">
        <f t="shared" si="21"/>
        <v>0</v>
      </c>
      <c r="FE7" s="510">
        <f t="shared" si="21"/>
        <v>0</v>
      </c>
      <c r="FF7" s="510">
        <f t="shared" si="21"/>
        <v>0</v>
      </c>
      <c r="FG7" s="510">
        <f t="shared" si="21"/>
        <v>0</v>
      </c>
      <c r="FH7" s="510">
        <f t="shared" si="21"/>
        <v>0</v>
      </c>
      <c r="FI7" s="510">
        <f t="shared" si="21"/>
        <v>0</v>
      </c>
      <c r="FJ7" s="510">
        <f t="shared" si="21"/>
        <v>0</v>
      </c>
      <c r="FK7" s="510">
        <f t="shared" si="21"/>
        <v>0</v>
      </c>
      <c r="FL7" s="510">
        <f t="shared" si="21"/>
        <v>0</v>
      </c>
      <c r="FM7" s="510">
        <f t="shared" si="22"/>
        <v>0</v>
      </c>
      <c r="FN7" s="510">
        <f t="shared" si="22"/>
        <v>0</v>
      </c>
      <c r="FO7" s="510">
        <f t="shared" si="22"/>
        <v>0</v>
      </c>
      <c r="FP7" s="510">
        <f t="shared" si="22"/>
        <v>0</v>
      </c>
      <c r="FQ7" s="510">
        <f t="shared" si="22"/>
        <v>0</v>
      </c>
      <c r="FR7" s="510">
        <f t="shared" si="22"/>
        <v>0</v>
      </c>
      <c r="FS7" s="510">
        <f t="shared" si="22"/>
        <v>0</v>
      </c>
      <c r="FT7" s="510">
        <f t="shared" si="22"/>
        <v>0</v>
      </c>
      <c r="FU7" s="510">
        <f t="shared" si="22"/>
        <v>0</v>
      </c>
      <c r="FV7" s="510">
        <f t="shared" si="22"/>
        <v>0</v>
      </c>
      <c r="FW7" s="510">
        <f t="shared" si="22"/>
        <v>0</v>
      </c>
      <c r="FX7" s="510">
        <f t="shared" si="22"/>
        <v>0</v>
      </c>
      <c r="FY7" s="510">
        <f t="shared" si="22"/>
        <v>0</v>
      </c>
      <c r="FZ7" s="510">
        <f t="shared" si="22"/>
        <v>0</v>
      </c>
      <c r="GA7" s="510">
        <f t="shared" si="22"/>
        <v>0</v>
      </c>
      <c r="GB7" s="510">
        <f t="shared" si="22"/>
        <v>0</v>
      </c>
      <c r="GC7" s="510">
        <f t="shared" si="23"/>
        <v>0</v>
      </c>
      <c r="GD7" s="510">
        <f t="shared" si="23"/>
        <v>0</v>
      </c>
      <c r="GE7" s="510">
        <f t="shared" si="23"/>
        <v>0</v>
      </c>
      <c r="GF7" s="510">
        <f t="shared" si="23"/>
        <v>0</v>
      </c>
      <c r="GG7" s="510">
        <f t="shared" si="23"/>
        <v>0</v>
      </c>
      <c r="GH7" s="510">
        <f t="shared" si="23"/>
        <v>0</v>
      </c>
      <c r="GI7" s="510">
        <f t="shared" si="23"/>
        <v>0</v>
      </c>
      <c r="GJ7" s="510">
        <f t="shared" si="23"/>
        <v>0</v>
      </c>
      <c r="GK7" s="510">
        <f t="shared" si="23"/>
        <v>0</v>
      </c>
      <c r="GL7" s="510">
        <f t="shared" si="23"/>
        <v>0</v>
      </c>
      <c r="GM7" s="510">
        <f t="shared" si="23"/>
        <v>0</v>
      </c>
      <c r="GN7" s="510">
        <f t="shared" si="23"/>
        <v>0</v>
      </c>
      <c r="GO7" s="510">
        <f t="shared" si="23"/>
        <v>0</v>
      </c>
      <c r="GP7" s="510">
        <f t="shared" si="23"/>
        <v>0</v>
      </c>
      <c r="GQ7" s="510">
        <f t="shared" si="23"/>
        <v>0</v>
      </c>
      <c r="GR7" s="510">
        <f t="shared" si="23"/>
        <v>0</v>
      </c>
      <c r="GS7" s="510">
        <f t="shared" si="24"/>
        <v>0</v>
      </c>
      <c r="GT7" s="510">
        <f t="shared" si="24"/>
        <v>0</v>
      </c>
      <c r="GU7" s="510">
        <f t="shared" si="24"/>
        <v>0</v>
      </c>
      <c r="GV7" s="510">
        <f t="shared" si="24"/>
        <v>0</v>
      </c>
      <c r="GW7" s="510">
        <f t="shared" si="24"/>
        <v>0</v>
      </c>
      <c r="GX7" s="510">
        <f t="shared" si="24"/>
        <v>0</v>
      </c>
      <c r="GY7" s="510">
        <f t="shared" si="24"/>
        <v>0</v>
      </c>
      <c r="GZ7" s="510">
        <f t="shared" si="24"/>
        <v>0</v>
      </c>
      <c r="HA7" s="510">
        <f t="shared" si="24"/>
        <v>0</v>
      </c>
      <c r="HB7" s="244"/>
      <c r="HC7" s="244"/>
      <c r="HD7" s="126"/>
      <c r="HE7" s="126"/>
    </row>
    <row r="8" spans="1:213" ht="20.100000000000001" customHeight="1">
      <c r="B8" s="479"/>
      <c r="C8" s="122"/>
      <c r="D8" s="123"/>
      <c r="E8" s="124"/>
      <c r="F8" s="123"/>
      <c r="G8" s="465">
        <f t="shared" si="9"/>
        <v>60</v>
      </c>
      <c r="H8" s="466" t="s">
        <v>64</v>
      </c>
      <c r="I8" s="464">
        <v>1</v>
      </c>
      <c r="J8" s="123"/>
      <c r="K8" s="97"/>
      <c r="L8" s="480"/>
      <c r="M8" s="188">
        <f t="shared" si="25"/>
        <v>0</v>
      </c>
      <c r="N8" s="189" t="str">
        <f t="shared" si="26"/>
        <v/>
      </c>
      <c r="O8" s="190" t="str">
        <f t="shared" si="27"/>
        <v/>
      </c>
      <c r="P8" s="190" t="str">
        <f t="shared" si="28"/>
        <v/>
      </c>
      <c r="Q8" s="191">
        <f t="shared" si="29"/>
        <v>0</v>
      </c>
      <c r="R8" s="191" t="str">
        <f t="shared" si="30"/>
        <v/>
      </c>
      <c r="S8" s="188" t="str">
        <f t="shared" si="31"/>
        <v/>
      </c>
      <c r="T8" s="192">
        <f t="shared" si="32"/>
        <v>0</v>
      </c>
      <c r="U8" s="366" t="s">
        <v>478</v>
      </c>
      <c r="V8" s="244"/>
      <c r="W8" s="259"/>
      <c r="X8" s="510"/>
      <c r="Y8" s="259" t="str">
        <f>'MATERIAL DATA'!Q7</f>
        <v>1.1 Piling</v>
      </c>
      <c r="Z8" s="517">
        <f>SUMIF($E$6:$E$29,Y8,$N$6:$N$29)+SUMIF($E$6:$E$29,Y8,$O$6:$O$29)+SUMIF($E$6:$E$29,Y8,P$6:$P$29)</f>
        <v>0</v>
      </c>
      <c r="AA8" s="510"/>
      <c r="AB8" s="510"/>
      <c r="AC8" s="510" t="s">
        <v>455</v>
      </c>
      <c r="AD8" s="527">
        <f>SUM(Z8)</f>
        <v>0</v>
      </c>
      <c r="AE8" s="510"/>
      <c r="AF8" s="510" t="s">
        <v>2</v>
      </c>
      <c r="AG8" s="528">
        <f>SUMIF($B$6:$B$27,"Concrete",$BM$6:$BM$27)+SUMIF($C$6:$C$27,"Concrete_EPD",$BM$6:$BM$27)</f>
        <v>0</v>
      </c>
      <c r="AH8" s="510"/>
      <c r="AI8" s="510"/>
      <c r="AJ8" s="510" t="s">
        <v>342</v>
      </c>
      <c r="AK8" s="510">
        <f>SUMIF($B$6:$B$29,"Timber",$N$6:$N29)+SUMIF($C$6:$C$29,"Timber_EPD",$N$6:$N29)</f>
        <v>0</v>
      </c>
      <c r="AL8" s="510"/>
      <c r="AM8" s="510"/>
      <c r="AN8" s="529"/>
      <c r="AO8" s="530"/>
      <c r="AP8" s="530"/>
      <c r="AQ8" s="530"/>
      <c r="AR8" s="529"/>
      <c r="AS8" s="529"/>
      <c r="AT8" s="529"/>
      <c r="AU8" s="529"/>
      <c r="AV8" s="529"/>
      <c r="AW8" s="510"/>
      <c r="AX8" s="510"/>
      <c r="AY8" s="510"/>
      <c r="AZ8" s="510"/>
      <c r="BA8" s="510"/>
      <c r="BB8" s="510"/>
      <c r="BC8" s="510"/>
      <c r="BD8" s="510"/>
      <c r="BE8" s="510"/>
      <c r="BF8" s="510"/>
      <c r="BG8" s="285" t="str">
        <f t="shared" si="10"/>
        <v>ER</v>
      </c>
      <c r="BH8" s="285" t="str">
        <f t="shared" si="11"/>
        <v xml:space="preserve"> -  - </v>
      </c>
      <c r="BI8" s="285" t="str">
        <f t="shared" si="12"/>
        <v>No_Reinforcement</v>
      </c>
      <c r="BJ8" s="246" t="e">
        <f>VLOOKUP(BH8,'Lifecycle Material Data'!$A$5:$G$67,4,FALSE)</f>
        <v>#N/A</v>
      </c>
      <c r="BK8" s="246">
        <f>IFERROR(VLOOKUP(L8,'Custom Data'!$N$16:$P$36,3,FALSE),0)</f>
        <v>0</v>
      </c>
      <c r="BL8" s="246">
        <f t="shared" si="13"/>
        <v>0</v>
      </c>
      <c r="BM8" s="526" t="str">
        <f t="shared" si="33"/>
        <v>ER</v>
      </c>
      <c r="BN8" s="510" t="str">
        <f>IFERROR(VLOOKUP($BH8,'Lifecycle Material Data'!$A$5:$L$67,9,FALSE)*($BM8/1000)+VLOOKUP('Project Info'!$C$15,'Lifecycle Material Data'!$A$5:$L$67,9,FALSE)*($BL8/1000),"")</f>
        <v/>
      </c>
      <c r="BO8" s="510" t="str">
        <f>IFERROR(VLOOKUP($BH8,'Lifecycle Material Data'!$A$5:$L$67,10,FALSE)*($BM8/1000)+VLOOKUP('Project Info'!$C$15,'Lifecycle Material Data'!$A$5:$L$67,10,FALSE)*($BL8/1000),"")</f>
        <v/>
      </c>
      <c r="BP8" s="510" t="str">
        <f t="shared" si="34"/>
        <v/>
      </c>
      <c r="BQ8" s="510" t="str">
        <f>IF($J8='MATERIAL DATA'!$O$5,$K8, IF($J8='MATERIAL DATA'!$O$6,$K8/(1000*'Scheme 5'!$BJ8),""))</f>
        <v/>
      </c>
      <c r="BR8" s="510" t="str">
        <f>IFERROR(((VLOOKUP($BH8,'Lifecycle Material Data'!$A$5:$L$67,6,FALSE))*$BM8/1000+VLOOKUP('Project Info'!$C$15,'Lifecycle Material Data'!$A$5:$L$67,6,FALSE)*$BL8/1000),"")</f>
        <v/>
      </c>
      <c r="BS8" s="510" t="str">
        <f>IFERROR((VLOOKUP($BH8,'Lifecycle Material Data'!$A$5:$L$67,7,FALSE)*$BM8/1000++VLOOKUP('Project Info'!$C$15,'Lifecycle Material Data'!$A$5:$L$67,7,FALSE)*$BL8/1000),"")</f>
        <v/>
      </c>
      <c r="BT8" s="510" t="str">
        <f>IFERROR(VLOOKUP($BH8,'Lifecycle Material Data'!$A$5:$L$67,8,FALSE)*SUM(BR8,BS8,BU8,BV8),"")</f>
        <v/>
      </c>
      <c r="BU8" s="285" t="str">
        <f>IFERROR((VLOOKUP($BH8,'Lifecycle Material Data'!$A$5:$L$67,11,FALSE)*$BM8/1000++VLOOKUP('Project Info'!$C$15,'Lifecycle Material Data'!$A$5:$L$67,11,FALSE)*$BL8/1000),"")</f>
        <v/>
      </c>
      <c r="BV8" s="510">
        <f>IFERROR(IF(OR($B8="Timber",$C8="Timber_EPD"),VLOOKUP($BH8,'LIFECYCLE MATERIAL DATA Master'!$A$10:$N$68,5,FALSE)*$BM8,0),"")/1000</f>
        <v>0</v>
      </c>
      <c r="BW8" s="510" t="str">
        <f>IFERROR((VLOOKUP($BH8,'Lifecycle Material Data'!$A$5:$M$67,12,FALSE)*$BM8/1000++VLOOKUP('Project Info'!$C$15,'Lifecycle Material Data'!$A$5:$L$67,12,FALSE)*$BL8/1000),"")</f>
        <v/>
      </c>
      <c r="BX8" s="510"/>
      <c r="BY8" s="510" t="str">
        <f>Targets!A18</f>
        <v>RIBA Non-Domestic Target (156)</v>
      </c>
      <c r="BZ8" s="285" t="str">
        <f>Targets!B18</f>
        <v>Commercial, Education, Other</v>
      </c>
      <c r="CA8" s="285">
        <f>Targets!C18</f>
        <v>156</v>
      </c>
      <c r="CB8" s="510">
        <f>IFERROR(1+VLOOKUP($BH8,'Lifecycle Material Data'!$A$5:$L$67,8,FALSE),0)</f>
        <v>0</v>
      </c>
      <c r="CC8" s="244">
        <f t="shared" si="14"/>
        <v>0</v>
      </c>
      <c r="CD8" s="505">
        <f t="shared" si="35"/>
        <v>0</v>
      </c>
      <c r="CE8" s="244">
        <f t="shared" si="15"/>
        <v>1</v>
      </c>
      <c r="CF8" s="244"/>
      <c r="CG8" s="510"/>
      <c r="CH8" s="510">
        <v>0</v>
      </c>
      <c r="CI8" s="510">
        <f t="shared" si="16"/>
        <v>0</v>
      </c>
      <c r="CJ8" s="510">
        <f t="shared" si="16"/>
        <v>0</v>
      </c>
      <c r="CK8" s="510">
        <f t="shared" si="17"/>
        <v>0</v>
      </c>
      <c r="CL8" s="510">
        <f t="shared" si="17"/>
        <v>0</v>
      </c>
      <c r="CM8" s="510">
        <f t="shared" si="17"/>
        <v>0</v>
      </c>
      <c r="CN8" s="510">
        <f t="shared" si="17"/>
        <v>0</v>
      </c>
      <c r="CO8" s="510">
        <f t="shared" si="17"/>
        <v>0</v>
      </c>
      <c r="CP8" s="510">
        <f t="shared" si="17"/>
        <v>0</v>
      </c>
      <c r="CQ8" s="510">
        <f t="shared" si="17"/>
        <v>0</v>
      </c>
      <c r="CR8" s="510">
        <f t="shared" si="17"/>
        <v>0</v>
      </c>
      <c r="CS8" s="510">
        <f t="shared" si="17"/>
        <v>0</v>
      </c>
      <c r="CT8" s="510">
        <f t="shared" si="17"/>
        <v>0</v>
      </c>
      <c r="CU8" s="510">
        <f t="shared" si="17"/>
        <v>0</v>
      </c>
      <c r="CV8" s="510">
        <f t="shared" si="17"/>
        <v>0</v>
      </c>
      <c r="CW8" s="510">
        <f t="shared" si="17"/>
        <v>0</v>
      </c>
      <c r="CX8" s="510">
        <f t="shared" si="17"/>
        <v>0</v>
      </c>
      <c r="CY8" s="510">
        <f t="shared" si="17"/>
        <v>0</v>
      </c>
      <c r="CZ8" s="510">
        <f t="shared" si="17"/>
        <v>0</v>
      </c>
      <c r="DA8" s="510">
        <f t="shared" si="18"/>
        <v>0</v>
      </c>
      <c r="DB8" s="510">
        <f t="shared" si="18"/>
        <v>0</v>
      </c>
      <c r="DC8" s="510">
        <f t="shared" si="18"/>
        <v>0</v>
      </c>
      <c r="DD8" s="510">
        <f t="shared" si="18"/>
        <v>0</v>
      </c>
      <c r="DE8" s="510">
        <f t="shared" si="18"/>
        <v>0</v>
      </c>
      <c r="DF8" s="510">
        <f t="shared" si="18"/>
        <v>0</v>
      </c>
      <c r="DG8" s="510">
        <f t="shared" si="18"/>
        <v>0</v>
      </c>
      <c r="DH8" s="510">
        <f t="shared" si="18"/>
        <v>0</v>
      </c>
      <c r="DI8" s="510">
        <f t="shared" si="18"/>
        <v>0</v>
      </c>
      <c r="DJ8" s="510">
        <f t="shared" si="18"/>
        <v>0</v>
      </c>
      <c r="DK8" s="510">
        <f t="shared" si="18"/>
        <v>0</v>
      </c>
      <c r="DL8" s="510">
        <f t="shared" si="18"/>
        <v>0</v>
      </c>
      <c r="DM8" s="510">
        <f t="shared" si="18"/>
        <v>0</v>
      </c>
      <c r="DN8" s="510">
        <f t="shared" si="18"/>
        <v>0</v>
      </c>
      <c r="DO8" s="510">
        <f t="shared" si="18"/>
        <v>0</v>
      </c>
      <c r="DP8" s="510">
        <f t="shared" si="18"/>
        <v>0</v>
      </c>
      <c r="DQ8" s="510">
        <f t="shared" si="19"/>
        <v>0</v>
      </c>
      <c r="DR8" s="510">
        <f t="shared" si="19"/>
        <v>0</v>
      </c>
      <c r="DS8" s="510">
        <f t="shared" si="19"/>
        <v>0</v>
      </c>
      <c r="DT8" s="510">
        <f t="shared" si="19"/>
        <v>0</v>
      </c>
      <c r="DU8" s="510">
        <f t="shared" si="19"/>
        <v>0</v>
      </c>
      <c r="DV8" s="510">
        <f t="shared" si="19"/>
        <v>0</v>
      </c>
      <c r="DW8" s="510">
        <f t="shared" si="19"/>
        <v>0</v>
      </c>
      <c r="DX8" s="510">
        <f t="shared" si="19"/>
        <v>0</v>
      </c>
      <c r="DY8" s="510">
        <f t="shared" si="19"/>
        <v>0</v>
      </c>
      <c r="DZ8" s="510">
        <f t="shared" si="19"/>
        <v>0</v>
      </c>
      <c r="EA8" s="510">
        <f t="shared" si="19"/>
        <v>0</v>
      </c>
      <c r="EB8" s="510">
        <f t="shared" si="19"/>
        <v>0</v>
      </c>
      <c r="EC8" s="510">
        <f t="shared" si="19"/>
        <v>0</v>
      </c>
      <c r="ED8" s="510">
        <f t="shared" si="19"/>
        <v>0</v>
      </c>
      <c r="EE8" s="510">
        <f t="shared" si="19"/>
        <v>0</v>
      </c>
      <c r="EF8" s="510">
        <f t="shared" si="19"/>
        <v>0</v>
      </c>
      <c r="EG8" s="510">
        <f t="shared" si="20"/>
        <v>0</v>
      </c>
      <c r="EH8" s="510">
        <f t="shared" si="20"/>
        <v>0</v>
      </c>
      <c r="EI8" s="510">
        <f t="shared" si="20"/>
        <v>0</v>
      </c>
      <c r="EJ8" s="510">
        <f t="shared" si="20"/>
        <v>0</v>
      </c>
      <c r="EK8" s="510">
        <f t="shared" si="20"/>
        <v>0</v>
      </c>
      <c r="EL8" s="510">
        <f t="shared" si="20"/>
        <v>0</v>
      </c>
      <c r="EM8" s="510">
        <f t="shared" si="20"/>
        <v>0</v>
      </c>
      <c r="EN8" s="510">
        <f t="shared" si="20"/>
        <v>0</v>
      </c>
      <c r="EO8" s="510">
        <f t="shared" si="20"/>
        <v>0</v>
      </c>
      <c r="EP8" s="510">
        <f t="shared" si="20"/>
        <v>0</v>
      </c>
      <c r="EQ8" s="510">
        <f t="shared" si="20"/>
        <v>0</v>
      </c>
      <c r="ER8" s="510">
        <f t="shared" si="20"/>
        <v>0</v>
      </c>
      <c r="ES8" s="510">
        <f t="shared" si="20"/>
        <v>0</v>
      </c>
      <c r="ET8" s="510">
        <f t="shared" si="20"/>
        <v>0</v>
      </c>
      <c r="EU8" s="510">
        <f t="shared" si="20"/>
        <v>0</v>
      </c>
      <c r="EV8" s="510">
        <f t="shared" si="20"/>
        <v>0</v>
      </c>
      <c r="EW8" s="510">
        <f t="shared" si="21"/>
        <v>0</v>
      </c>
      <c r="EX8" s="510">
        <f t="shared" si="21"/>
        <v>0</v>
      </c>
      <c r="EY8" s="510">
        <f t="shared" si="21"/>
        <v>0</v>
      </c>
      <c r="EZ8" s="510">
        <f t="shared" si="21"/>
        <v>0</v>
      </c>
      <c r="FA8" s="510">
        <f t="shared" si="21"/>
        <v>0</v>
      </c>
      <c r="FB8" s="510">
        <f t="shared" si="21"/>
        <v>0</v>
      </c>
      <c r="FC8" s="510">
        <f t="shared" si="21"/>
        <v>0</v>
      </c>
      <c r="FD8" s="510">
        <f t="shared" si="21"/>
        <v>0</v>
      </c>
      <c r="FE8" s="510">
        <f t="shared" si="21"/>
        <v>0</v>
      </c>
      <c r="FF8" s="510">
        <f t="shared" si="21"/>
        <v>0</v>
      </c>
      <c r="FG8" s="510">
        <f t="shared" si="21"/>
        <v>0</v>
      </c>
      <c r="FH8" s="510">
        <f t="shared" si="21"/>
        <v>0</v>
      </c>
      <c r="FI8" s="510">
        <f t="shared" si="21"/>
        <v>0</v>
      </c>
      <c r="FJ8" s="510">
        <f t="shared" si="21"/>
        <v>0</v>
      </c>
      <c r="FK8" s="510">
        <f t="shared" si="21"/>
        <v>0</v>
      </c>
      <c r="FL8" s="510">
        <f t="shared" si="21"/>
        <v>0</v>
      </c>
      <c r="FM8" s="510">
        <f t="shared" si="22"/>
        <v>0</v>
      </c>
      <c r="FN8" s="510">
        <f t="shared" si="22"/>
        <v>0</v>
      </c>
      <c r="FO8" s="510">
        <f t="shared" si="22"/>
        <v>0</v>
      </c>
      <c r="FP8" s="510">
        <f t="shared" si="22"/>
        <v>0</v>
      </c>
      <c r="FQ8" s="510">
        <f t="shared" si="22"/>
        <v>0</v>
      </c>
      <c r="FR8" s="510">
        <f t="shared" si="22"/>
        <v>0</v>
      </c>
      <c r="FS8" s="510">
        <f t="shared" si="22"/>
        <v>0</v>
      </c>
      <c r="FT8" s="510">
        <f t="shared" si="22"/>
        <v>0</v>
      </c>
      <c r="FU8" s="510">
        <f t="shared" si="22"/>
        <v>0</v>
      </c>
      <c r="FV8" s="510">
        <f t="shared" si="22"/>
        <v>0</v>
      </c>
      <c r="FW8" s="510">
        <f t="shared" si="22"/>
        <v>0</v>
      </c>
      <c r="FX8" s="510">
        <f t="shared" si="22"/>
        <v>0</v>
      </c>
      <c r="FY8" s="510">
        <f t="shared" si="22"/>
        <v>0</v>
      </c>
      <c r="FZ8" s="510">
        <f t="shared" si="22"/>
        <v>0</v>
      </c>
      <c r="GA8" s="510">
        <f t="shared" si="22"/>
        <v>0</v>
      </c>
      <c r="GB8" s="510">
        <f t="shared" si="22"/>
        <v>0</v>
      </c>
      <c r="GC8" s="510">
        <f t="shared" si="23"/>
        <v>0</v>
      </c>
      <c r="GD8" s="510">
        <f t="shared" si="23"/>
        <v>0</v>
      </c>
      <c r="GE8" s="510">
        <f t="shared" si="23"/>
        <v>0</v>
      </c>
      <c r="GF8" s="510">
        <f t="shared" si="23"/>
        <v>0</v>
      </c>
      <c r="GG8" s="510">
        <f t="shared" si="23"/>
        <v>0</v>
      </c>
      <c r="GH8" s="510">
        <f t="shared" si="23"/>
        <v>0</v>
      </c>
      <c r="GI8" s="510">
        <f t="shared" si="23"/>
        <v>0</v>
      </c>
      <c r="GJ8" s="510">
        <f t="shared" si="23"/>
        <v>0</v>
      </c>
      <c r="GK8" s="510">
        <f t="shared" si="23"/>
        <v>0</v>
      </c>
      <c r="GL8" s="510">
        <f t="shared" si="23"/>
        <v>0</v>
      </c>
      <c r="GM8" s="510">
        <f t="shared" si="23"/>
        <v>0</v>
      </c>
      <c r="GN8" s="510">
        <f t="shared" si="23"/>
        <v>0</v>
      </c>
      <c r="GO8" s="510">
        <f t="shared" si="23"/>
        <v>0</v>
      </c>
      <c r="GP8" s="510">
        <f t="shared" si="23"/>
        <v>0</v>
      </c>
      <c r="GQ8" s="510">
        <f t="shared" si="23"/>
        <v>0</v>
      </c>
      <c r="GR8" s="510">
        <f t="shared" si="23"/>
        <v>0</v>
      </c>
      <c r="GS8" s="510">
        <f t="shared" si="24"/>
        <v>0</v>
      </c>
      <c r="GT8" s="510">
        <f t="shared" si="24"/>
        <v>0</v>
      </c>
      <c r="GU8" s="510">
        <f t="shared" si="24"/>
        <v>0</v>
      </c>
      <c r="GV8" s="510">
        <f t="shared" si="24"/>
        <v>0</v>
      </c>
      <c r="GW8" s="510">
        <f t="shared" si="24"/>
        <v>0</v>
      </c>
      <c r="GX8" s="510">
        <f t="shared" si="24"/>
        <v>0</v>
      </c>
      <c r="GY8" s="510">
        <f t="shared" si="24"/>
        <v>0</v>
      </c>
      <c r="GZ8" s="510">
        <f t="shared" si="24"/>
        <v>0</v>
      </c>
      <c r="HA8" s="510">
        <f t="shared" si="24"/>
        <v>0</v>
      </c>
      <c r="HB8" s="244"/>
      <c r="HC8" s="244"/>
      <c r="HD8" s="126"/>
      <c r="HE8" s="126"/>
    </row>
    <row r="9" spans="1:213" ht="20.100000000000001" customHeight="1">
      <c r="B9" s="479"/>
      <c r="C9" s="122"/>
      <c r="D9" s="123"/>
      <c r="E9" s="124"/>
      <c r="F9" s="123"/>
      <c r="G9" s="465">
        <f t="shared" si="9"/>
        <v>60</v>
      </c>
      <c r="H9" s="466" t="s">
        <v>64</v>
      </c>
      <c r="I9" s="464">
        <v>1</v>
      </c>
      <c r="J9" s="123"/>
      <c r="K9" s="97"/>
      <c r="L9" s="480"/>
      <c r="M9" s="188">
        <f t="shared" si="25"/>
        <v>0</v>
      </c>
      <c r="N9" s="189" t="str">
        <f t="shared" si="26"/>
        <v/>
      </c>
      <c r="O9" s="190" t="str">
        <f t="shared" si="27"/>
        <v/>
      </c>
      <c r="P9" s="190" t="str">
        <f t="shared" si="28"/>
        <v/>
      </c>
      <c r="Q9" s="191">
        <f t="shared" si="29"/>
        <v>0</v>
      </c>
      <c r="R9" s="191" t="str">
        <f t="shared" si="30"/>
        <v/>
      </c>
      <c r="S9" s="188" t="str">
        <f t="shared" si="31"/>
        <v/>
      </c>
      <c r="T9" s="192">
        <f t="shared" si="32"/>
        <v>0</v>
      </c>
      <c r="U9" s="366" t="s">
        <v>478</v>
      </c>
      <c r="V9" s="244"/>
      <c r="W9" s="259"/>
      <c r="X9" s="510"/>
      <c r="Y9" s="259" t="str">
        <f>'MATERIAL DATA'!Q8</f>
        <v>1.1 Foundations (incl. pile caps)</v>
      </c>
      <c r="Z9" s="517">
        <f>SUMIF($E$6:$E$29,Y9,$N$6:$N$29)+SUMIF($E$6:$E$29,Y9,$O$6:$O$29)+SUMIF($E$6:$E$29,Y9,P$6:$P$29)</f>
        <v>0</v>
      </c>
      <c r="AA9" s="510"/>
      <c r="AB9" s="510"/>
      <c r="AC9" s="510" t="s">
        <v>456</v>
      </c>
      <c r="AD9" s="527">
        <f>SUM(Z9,Z10,Z11)</f>
        <v>0</v>
      </c>
      <c r="AE9" s="510"/>
      <c r="AF9" s="510" t="s">
        <v>14</v>
      </c>
      <c r="AG9" s="528">
        <f>SUMIF($B$6:$B$27,"Steel",$BM$6:$BM$27)+SUMIF($C$6:$C$27,"Steel_EPD",$BM$6:$BM$27)+SUM($BL$6:$BL$27)</f>
        <v>0</v>
      </c>
      <c r="AH9" s="510"/>
      <c r="AI9" s="510"/>
      <c r="AJ9" s="510" t="s">
        <v>343</v>
      </c>
      <c r="AK9" s="510">
        <f>SUMIF($B$6:$B$29,"Timber",$O$6:$O$29)+SUMIF($C$6:$C$29,"Timber_EPD",$O$6:$O$29)</f>
        <v>0</v>
      </c>
      <c r="AL9" s="510"/>
      <c r="AM9" s="510"/>
      <c r="AN9" s="517"/>
      <c r="AO9" s="517"/>
      <c r="AP9" s="517"/>
      <c r="AQ9" s="517"/>
      <c r="AR9" s="517"/>
      <c r="AS9" s="517"/>
      <c r="AT9" s="517"/>
      <c r="AU9" s="517"/>
      <c r="AV9" s="517"/>
      <c r="AW9" s="510"/>
      <c r="AX9" s="510"/>
      <c r="AY9" s="510"/>
      <c r="AZ9" s="510"/>
      <c r="BA9" s="510"/>
      <c r="BB9" s="510"/>
      <c r="BC9" s="510"/>
      <c r="BD9" s="510"/>
      <c r="BE9" s="510"/>
      <c r="BF9" s="510"/>
      <c r="BG9" s="285" t="str">
        <f t="shared" si="10"/>
        <v>ER</v>
      </c>
      <c r="BH9" s="285" t="str">
        <f t="shared" si="11"/>
        <v xml:space="preserve"> -  - </v>
      </c>
      <c r="BI9" s="285" t="str">
        <f t="shared" si="12"/>
        <v>No_Reinforcement</v>
      </c>
      <c r="BJ9" s="246" t="e">
        <f>VLOOKUP(BH9,'Lifecycle Material Data'!$A$5:$G$67,4,FALSE)</f>
        <v>#N/A</v>
      </c>
      <c r="BK9" s="246">
        <f>IFERROR(VLOOKUP(L9,'Custom Data'!$N$16:$P$36,3,FALSE),0)</f>
        <v>0</v>
      </c>
      <c r="BL9" s="246">
        <f t="shared" si="13"/>
        <v>0</v>
      </c>
      <c r="BM9" s="526" t="str">
        <f t="shared" si="33"/>
        <v>ER</v>
      </c>
      <c r="BN9" s="510" t="str">
        <f>IFERROR(VLOOKUP($BH9,'Lifecycle Material Data'!$A$5:$L$67,9,FALSE)*($BM9/1000)+VLOOKUP('Project Info'!$C$15,'Lifecycle Material Data'!$A$5:$L$67,9,FALSE)*($BL9/1000),"")</f>
        <v/>
      </c>
      <c r="BO9" s="510" t="str">
        <f>IFERROR(VLOOKUP($BH9,'Lifecycle Material Data'!$A$5:$L$67,10,FALSE)*($BM9/1000)+VLOOKUP('Project Info'!$C$15,'Lifecycle Material Data'!$A$5:$L$67,10,FALSE)*($BL9/1000),"")</f>
        <v/>
      </c>
      <c r="BP9" s="510" t="str">
        <f t="shared" si="34"/>
        <v/>
      </c>
      <c r="BQ9" s="510" t="str">
        <f>IF($J9='MATERIAL DATA'!$O$5,$K9, IF($J9='MATERIAL DATA'!$O$6,$K9/(1000*'Scheme 5'!$BJ9),""))</f>
        <v/>
      </c>
      <c r="BR9" s="510" t="str">
        <f>IFERROR(((VLOOKUP($BH9,'Lifecycle Material Data'!$A$5:$L$67,6,FALSE))*$BM9/1000+VLOOKUP('Project Info'!$C$15,'Lifecycle Material Data'!$A$5:$L$67,6,FALSE)*$BL9/1000),"")</f>
        <v/>
      </c>
      <c r="BS9" s="510" t="str">
        <f>IFERROR((VLOOKUP($BH9,'Lifecycle Material Data'!$A$5:$L$67,7,FALSE)*$BM9/1000++VLOOKUP('Project Info'!$C$15,'Lifecycle Material Data'!$A$5:$L$67,7,FALSE)*$BL9/1000),"")</f>
        <v/>
      </c>
      <c r="BT9" s="510" t="str">
        <f>IFERROR(VLOOKUP($BH9,'Lifecycle Material Data'!$A$5:$L$67,8,FALSE)*SUM(BR9,BS9,BU9,BV9),"")</f>
        <v/>
      </c>
      <c r="BU9" s="285" t="str">
        <f>IFERROR((VLOOKUP($BH9,'Lifecycle Material Data'!$A$5:$L$67,11,FALSE)*$BM9/1000++VLOOKUP('Project Info'!$C$15,'Lifecycle Material Data'!$A$5:$L$67,11,FALSE)*$BL9/1000),"")</f>
        <v/>
      </c>
      <c r="BV9" s="510">
        <f>IFERROR(IF(OR($B9="Timber",$C9="Timber_EPD"),VLOOKUP($BH9,'LIFECYCLE MATERIAL DATA Master'!$A$10:$N$68,5,FALSE)*$BM9,0),"")/1000</f>
        <v>0</v>
      </c>
      <c r="BW9" s="510" t="str">
        <f>IFERROR((VLOOKUP($BH9,'Lifecycle Material Data'!$A$5:$M$67,12,FALSE)*$BM9/1000++VLOOKUP('Project Info'!$C$15,'Lifecycle Material Data'!$A$5:$L$67,12,FALSE)*$BL9/1000),"")</f>
        <v/>
      </c>
      <c r="BX9" s="510"/>
      <c r="BY9" s="510" t="str">
        <f>Targets!A19</f>
        <v>LETI Education Target (168)</v>
      </c>
      <c r="BZ9" s="285" t="str">
        <f>Targets!B19</f>
        <v>Education</v>
      </c>
      <c r="CA9" s="285">
        <f>Targets!C19</f>
        <v>144</v>
      </c>
      <c r="CB9" s="510">
        <f>IFERROR(1+VLOOKUP($BH9,'Lifecycle Material Data'!$A$5:$L$67,8,FALSE),0)</f>
        <v>0</v>
      </c>
      <c r="CC9" s="244">
        <f t="shared" si="14"/>
        <v>0</v>
      </c>
      <c r="CD9" s="505">
        <f t="shared" si="35"/>
        <v>0</v>
      </c>
      <c r="CE9" s="244">
        <f t="shared" si="15"/>
        <v>1</v>
      </c>
      <c r="CF9" s="244"/>
      <c r="CG9" s="510"/>
      <c r="CH9" s="510">
        <v>0</v>
      </c>
      <c r="CI9" s="510">
        <f t="shared" si="16"/>
        <v>0</v>
      </c>
      <c r="CJ9" s="510">
        <f t="shared" si="16"/>
        <v>0</v>
      </c>
      <c r="CK9" s="510">
        <f t="shared" si="17"/>
        <v>0</v>
      </c>
      <c r="CL9" s="510">
        <f t="shared" si="17"/>
        <v>0</v>
      </c>
      <c r="CM9" s="510">
        <f t="shared" si="17"/>
        <v>0</v>
      </c>
      <c r="CN9" s="510">
        <f t="shared" si="17"/>
        <v>0</v>
      </c>
      <c r="CO9" s="510">
        <f t="shared" si="17"/>
        <v>0</v>
      </c>
      <c r="CP9" s="510">
        <f t="shared" si="17"/>
        <v>0</v>
      </c>
      <c r="CQ9" s="510">
        <f t="shared" si="17"/>
        <v>0</v>
      </c>
      <c r="CR9" s="510">
        <f t="shared" si="17"/>
        <v>0</v>
      </c>
      <c r="CS9" s="510">
        <f t="shared" si="17"/>
        <v>0</v>
      </c>
      <c r="CT9" s="510">
        <f t="shared" si="17"/>
        <v>0</v>
      </c>
      <c r="CU9" s="510">
        <f t="shared" si="17"/>
        <v>0</v>
      </c>
      <c r="CV9" s="510">
        <f t="shared" si="17"/>
        <v>0</v>
      </c>
      <c r="CW9" s="510">
        <f t="shared" si="17"/>
        <v>0</v>
      </c>
      <c r="CX9" s="510">
        <f t="shared" si="17"/>
        <v>0</v>
      </c>
      <c r="CY9" s="510">
        <f t="shared" si="17"/>
        <v>0</v>
      </c>
      <c r="CZ9" s="510">
        <f t="shared" si="17"/>
        <v>0</v>
      </c>
      <c r="DA9" s="510">
        <f t="shared" si="18"/>
        <v>0</v>
      </c>
      <c r="DB9" s="510">
        <f t="shared" si="18"/>
        <v>0</v>
      </c>
      <c r="DC9" s="510">
        <f t="shared" si="18"/>
        <v>0</v>
      </c>
      <c r="DD9" s="510">
        <f t="shared" si="18"/>
        <v>0</v>
      </c>
      <c r="DE9" s="510">
        <f t="shared" si="18"/>
        <v>0</v>
      </c>
      <c r="DF9" s="510">
        <f t="shared" si="18"/>
        <v>0</v>
      </c>
      <c r="DG9" s="510">
        <f t="shared" si="18"/>
        <v>0</v>
      </c>
      <c r="DH9" s="510">
        <f t="shared" si="18"/>
        <v>0</v>
      </c>
      <c r="DI9" s="510">
        <f t="shared" si="18"/>
        <v>0</v>
      </c>
      <c r="DJ9" s="510">
        <f t="shared" si="18"/>
        <v>0</v>
      </c>
      <c r="DK9" s="510">
        <f t="shared" si="18"/>
        <v>0</v>
      </c>
      <c r="DL9" s="510">
        <f t="shared" si="18"/>
        <v>0</v>
      </c>
      <c r="DM9" s="510">
        <f t="shared" si="18"/>
        <v>0</v>
      </c>
      <c r="DN9" s="510">
        <f t="shared" si="18"/>
        <v>0</v>
      </c>
      <c r="DO9" s="510">
        <f t="shared" si="18"/>
        <v>0</v>
      </c>
      <c r="DP9" s="510">
        <f t="shared" si="18"/>
        <v>0</v>
      </c>
      <c r="DQ9" s="510">
        <f t="shared" si="19"/>
        <v>0</v>
      </c>
      <c r="DR9" s="510">
        <f t="shared" si="19"/>
        <v>0</v>
      </c>
      <c r="DS9" s="510">
        <f t="shared" si="19"/>
        <v>0</v>
      </c>
      <c r="DT9" s="510">
        <f t="shared" si="19"/>
        <v>0</v>
      </c>
      <c r="DU9" s="510">
        <f t="shared" si="19"/>
        <v>0</v>
      </c>
      <c r="DV9" s="510">
        <f t="shared" si="19"/>
        <v>0</v>
      </c>
      <c r="DW9" s="510">
        <f t="shared" si="19"/>
        <v>0</v>
      </c>
      <c r="DX9" s="510">
        <f t="shared" si="19"/>
        <v>0</v>
      </c>
      <c r="DY9" s="510">
        <f t="shared" si="19"/>
        <v>0</v>
      </c>
      <c r="DZ9" s="510">
        <f t="shared" si="19"/>
        <v>0</v>
      </c>
      <c r="EA9" s="510">
        <f t="shared" si="19"/>
        <v>0</v>
      </c>
      <c r="EB9" s="510">
        <f t="shared" si="19"/>
        <v>0</v>
      </c>
      <c r="EC9" s="510">
        <f t="shared" si="19"/>
        <v>0</v>
      </c>
      <c r="ED9" s="510">
        <f t="shared" si="19"/>
        <v>0</v>
      </c>
      <c r="EE9" s="510">
        <f t="shared" si="19"/>
        <v>0</v>
      </c>
      <c r="EF9" s="510">
        <f t="shared" si="19"/>
        <v>0</v>
      </c>
      <c r="EG9" s="510">
        <f t="shared" si="20"/>
        <v>0</v>
      </c>
      <c r="EH9" s="510">
        <f t="shared" si="20"/>
        <v>0</v>
      </c>
      <c r="EI9" s="510">
        <f t="shared" si="20"/>
        <v>0</v>
      </c>
      <c r="EJ9" s="510">
        <f t="shared" si="20"/>
        <v>0</v>
      </c>
      <c r="EK9" s="510">
        <f t="shared" si="20"/>
        <v>0</v>
      </c>
      <c r="EL9" s="510">
        <f t="shared" si="20"/>
        <v>0</v>
      </c>
      <c r="EM9" s="510">
        <f t="shared" si="20"/>
        <v>0</v>
      </c>
      <c r="EN9" s="510">
        <f t="shared" si="20"/>
        <v>0</v>
      </c>
      <c r="EO9" s="510">
        <f t="shared" si="20"/>
        <v>0</v>
      </c>
      <c r="EP9" s="510">
        <f t="shared" si="20"/>
        <v>0</v>
      </c>
      <c r="EQ9" s="510">
        <f t="shared" si="20"/>
        <v>0</v>
      </c>
      <c r="ER9" s="510">
        <f t="shared" si="20"/>
        <v>0</v>
      </c>
      <c r="ES9" s="510">
        <f t="shared" si="20"/>
        <v>0</v>
      </c>
      <c r="ET9" s="510">
        <f t="shared" si="20"/>
        <v>0</v>
      </c>
      <c r="EU9" s="510">
        <f t="shared" si="20"/>
        <v>0</v>
      </c>
      <c r="EV9" s="510">
        <f t="shared" si="20"/>
        <v>0</v>
      </c>
      <c r="EW9" s="510">
        <f t="shared" si="21"/>
        <v>0</v>
      </c>
      <c r="EX9" s="510">
        <f t="shared" si="21"/>
        <v>0</v>
      </c>
      <c r="EY9" s="510">
        <f t="shared" si="21"/>
        <v>0</v>
      </c>
      <c r="EZ9" s="510">
        <f t="shared" si="21"/>
        <v>0</v>
      </c>
      <c r="FA9" s="510">
        <f t="shared" si="21"/>
        <v>0</v>
      </c>
      <c r="FB9" s="510">
        <f t="shared" si="21"/>
        <v>0</v>
      </c>
      <c r="FC9" s="510">
        <f t="shared" si="21"/>
        <v>0</v>
      </c>
      <c r="FD9" s="510">
        <f t="shared" si="21"/>
        <v>0</v>
      </c>
      <c r="FE9" s="510">
        <f t="shared" si="21"/>
        <v>0</v>
      </c>
      <c r="FF9" s="510">
        <f t="shared" si="21"/>
        <v>0</v>
      </c>
      <c r="FG9" s="510">
        <f t="shared" si="21"/>
        <v>0</v>
      </c>
      <c r="FH9" s="510">
        <f t="shared" si="21"/>
        <v>0</v>
      </c>
      <c r="FI9" s="510">
        <f t="shared" si="21"/>
        <v>0</v>
      </c>
      <c r="FJ9" s="510">
        <f t="shared" si="21"/>
        <v>0</v>
      </c>
      <c r="FK9" s="510">
        <f t="shared" si="21"/>
        <v>0</v>
      </c>
      <c r="FL9" s="510">
        <f t="shared" si="21"/>
        <v>0</v>
      </c>
      <c r="FM9" s="510">
        <f t="shared" si="22"/>
        <v>0</v>
      </c>
      <c r="FN9" s="510">
        <f t="shared" si="22"/>
        <v>0</v>
      </c>
      <c r="FO9" s="510">
        <f t="shared" si="22"/>
        <v>0</v>
      </c>
      <c r="FP9" s="510">
        <f t="shared" si="22"/>
        <v>0</v>
      </c>
      <c r="FQ9" s="510">
        <f t="shared" si="22"/>
        <v>0</v>
      </c>
      <c r="FR9" s="510">
        <f t="shared" si="22"/>
        <v>0</v>
      </c>
      <c r="FS9" s="510">
        <f t="shared" si="22"/>
        <v>0</v>
      </c>
      <c r="FT9" s="510">
        <f t="shared" si="22"/>
        <v>0</v>
      </c>
      <c r="FU9" s="510">
        <f t="shared" si="22"/>
        <v>0</v>
      </c>
      <c r="FV9" s="510">
        <f t="shared" si="22"/>
        <v>0</v>
      </c>
      <c r="FW9" s="510">
        <f t="shared" si="22"/>
        <v>0</v>
      </c>
      <c r="FX9" s="510">
        <f t="shared" si="22"/>
        <v>0</v>
      </c>
      <c r="FY9" s="510">
        <f t="shared" si="22"/>
        <v>0</v>
      </c>
      <c r="FZ9" s="510">
        <f t="shared" si="22"/>
        <v>0</v>
      </c>
      <c r="GA9" s="510">
        <f t="shared" si="22"/>
        <v>0</v>
      </c>
      <c r="GB9" s="510">
        <f t="shared" si="22"/>
        <v>0</v>
      </c>
      <c r="GC9" s="510">
        <f t="shared" si="23"/>
        <v>0</v>
      </c>
      <c r="GD9" s="510">
        <f t="shared" si="23"/>
        <v>0</v>
      </c>
      <c r="GE9" s="510">
        <f t="shared" si="23"/>
        <v>0</v>
      </c>
      <c r="GF9" s="510">
        <f t="shared" si="23"/>
        <v>0</v>
      </c>
      <c r="GG9" s="510">
        <f t="shared" si="23"/>
        <v>0</v>
      </c>
      <c r="GH9" s="510">
        <f t="shared" si="23"/>
        <v>0</v>
      </c>
      <c r="GI9" s="510">
        <f t="shared" si="23"/>
        <v>0</v>
      </c>
      <c r="GJ9" s="510">
        <f t="shared" si="23"/>
        <v>0</v>
      </c>
      <c r="GK9" s="510">
        <f t="shared" si="23"/>
        <v>0</v>
      </c>
      <c r="GL9" s="510">
        <f t="shared" si="23"/>
        <v>0</v>
      </c>
      <c r="GM9" s="510">
        <f t="shared" si="23"/>
        <v>0</v>
      </c>
      <c r="GN9" s="510">
        <f t="shared" si="23"/>
        <v>0</v>
      </c>
      <c r="GO9" s="510">
        <f t="shared" si="23"/>
        <v>0</v>
      </c>
      <c r="GP9" s="510">
        <f t="shared" si="23"/>
        <v>0</v>
      </c>
      <c r="GQ9" s="510">
        <f t="shared" si="23"/>
        <v>0</v>
      </c>
      <c r="GR9" s="510">
        <f t="shared" si="23"/>
        <v>0</v>
      </c>
      <c r="GS9" s="510">
        <f t="shared" si="24"/>
        <v>0</v>
      </c>
      <c r="GT9" s="510">
        <f t="shared" si="24"/>
        <v>0</v>
      </c>
      <c r="GU9" s="510">
        <f t="shared" si="24"/>
        <v>0</v>
      </c>
      <c r="GV9" s="510">
        <f t="shared" si="24"/>
        <v>0</v>
      </c>
      <c r="GW9" s="510">
        <f t="shared" si="24"/>
        <v>0</v>
      </c>
      <c r="GX9" s="510">
        <f t="shared" si="24"/>
        <v>0</v>
      </c>
      <c r="GY9" s="510">
        <f t="shared" si="24"/>
        <v>0</v>
      </c>
      <c r="GZ9" s="510">
        <f t="shared" si="24"/>
        <v>0</v>
      </c>
      <c r="HA9" s="510">
        <f t="shared" si="24"/>
        <v>0</v>
      </c>
      <c r="HB9" s="244"/>
      <c r="HC9" s="244"/>
      <c r="HD9" s="126"/>
      <c r="HE9" s="126"/>
    </row>
    <row r="10" spans="1:213" ht="20.100000000000001" customHeight="1">
      <c r="B10" s="479"/>
      <c r="C10" s="122"/>
      <c r="D10" s="123"/>
      <c r="E10" s="124"/>
      <c r="F10" s="123"/>
      <c r="G10" s="465">
        <f t="shared" si="9"/>
        <v>60</v>
      </c>
      <c r="H10" s="466" t="s">
        <v>64</v>
      </c>
      <c r="I10" s="464">
        <v>1</v>
      </c>
      <c r="J10" s="123"/>
      <c r="K10" s="97"/>
      <c r="L10" s="480"/>
      <c r="M10" s="188">
        <f t="shared" si="25"/>
        <v>0</v>
      </c>
      <c r="N10" s="189" t="str">
        <f t="shared" si="26"/>
        <v/>
      </c>
      <c r="O10" s="190" t="str">
        <f t="shared" si="27"/>
        <v/>
      </c>
      <c r="P10" s="190" t="str">
        <f t="shared" si="28"/>
        <v/>
      </c>
      <c r="Q10" s="191">
        <f t="shared" si="29"/>
        <v>0</v>
      </c>
      <c r="R10" s="191" t="str">
        <f t="shared" si="30"/>
        <v/>
      </c>
      <c r="S10" s="188" t="str">
        <f t="shared" si="31"/>
        <v/>
      </c>
      <c r="T10" s="192">
        <f t="shared" si="32"/>
        <v>0</v>
      </c>
      <c r="U10" s="366" t="s">
        <v>478</v>
      </c>
      <c r="V10" s="244"/>
      <c r="W10" s="259"/>
      <c r="X10" s="510"/>
      <c r="Y10" s="259" t="str">
        <f>'MATERIAL DATA'!Q9</f>
        <v>1.1 Lowest floor/slab</v>
      </c>
      <c r="Z10" s="517">
        <f>SUMIF($E$6:$E$29,Y10,$N$6:$N$29)+SUMIF($E$6:$E$29,Y10,$O$6:$O$29)+SUMIF($E$6:$E$29,Y10,P$6:$P$29)</f>
        <v>0</v>
      </c>
      <c r="AA10" s="510"/>
      <c r="AB10" s="510"/>
      <c r="AC10" s="510" t="s">
        <v>457</v>
      </c>
      <c r="AD10" s="527">
        <f>SUM(Z12,Z14)</f>
        <v>0</v>
      </c>
      <c r="AE10" s="510"/>
      <c r="AF10" s="510" t="s">
        <v>15</v>
      </c>
      <c r="AG10" s="528">
        <f>SUMIF($B$6:$B$27,"Timber",$BM$6:$BM$27)+SUMIF($C$6:$C$27,"Timber_EPD",$BM$6:$BM$27)</f>
        <v>0</v>
      </c>
      <c r="AH10" s="510"/>
      <c r="AI10" s="510"/>
      <c r="AJ10" s="510" t="s">
        <v>344</v>
      </c>
      <c r="AK10" s="510">
        <f>SUMIF($B$6:$B$29,"Timber",$P$6:$P$29)+SUMIF($C$6:$C$29,"Timber_EPD",$P$6:$P$29)</f>
        <v>0</v>
      </c>
      <c r="AL10" s="510"/>
      <c r="AM10" s="510"/>
      <c r="AN10" s="517"/>
      <c r="AO10" s="517"/>
      <c r="AP10" s="517"/>
      <c r="AQ10" s="517"/>
      <c r="AR10" s="517"/>
      <c r="AS10" s="517"/>
      <c r="AT10" s="517"/>
      <c r="AU10" s="517"/>
      <c r="AV10" s="517"/>
      <c r="AW10" s="527"/>
      <c r="AX10" s="527"/>
      <c r="AY10" s="527"/>
      <c r="AZ10" s="527"/>
      <c r="BA10" s="527"/>
      <c r="BB10" s="527"/>
      <c r="BC10" s="527"/>
      <c r="BD10" s="527"/>
      <c r="BE10" s="527"/>
      <c r="BF10" s="527"/>
      <c r="BG10" s="285" t="str">
        <f t="shared" si="10"/>
        <v>ER</v>
      </c>
      <c r="BH10" s="285" t="str">
        <f t="shared" si="11"/>
        <v xml:space="preserve"> -  - </v>
      </c>
      <c r="BI10" s="285" t="str">
        <f t="shared" si="12"/>
        <v>No_Reinforcement</v>
      </c>
      <c r="BJ10" s="246" t="e">
        <f>VLOOKUP(BH10,'Lifecycle Material Data'!$A$5:$G$67,4,FALSE)</f>
        <v>#N/A</v>
      </c>
      <c r="BK10" s="246">
        <f>IFERROR(VLOOKUP(L10,'Custom Data'!$N$16:$P$36,3,FALSE),0)</f>
        <v>0</v>
      </c>
      <c r="BL10" s="246">
        <f t="shared" si="13"/>
        <v>0</v>
      </c>
      <c r="BM10" s="526" t="str">
        <f t="shared" si="33"/>
        <v>ER</v>
      </c>
      <c r="BN10" s="510" t="str">
        <f>IFERROR(VLOOKUP($BH10,'Lifecycle Material Data'!$A$5:$L$67,9,FALSE)*($BM10/1000)+VLOOKUP('Project Info'!$C$15,'Lifecycle Material Data'!$A$5:$L$67,9,FALSE)*($BL10/1000),"")</f>
        <v/>
      </c>
      <c r="BO10" s="510" t="str">
        <f>IFERROR(VLOOKUP($BH10,'Lifecycle Material Data'!$A$5:$L$67,10,FALSE)*($BM10/1000)+VLOOKUP('Project Info'!$C$15,'Lifecycle Material Data'!$A$5:$L$67,10,FALSE)*($BL10/1000),"")</f>
        <v/>
      </c>
      <c r="BP10" s="510" t="str">
        <f t="shared" si="34"/>
        <v/>
      </c>
      <c r="BQ10" s="510" t="str">
        <f>IF($J10='MATERIAL DATA'!$O$5,$K10, IF($J10='MATERIAL DATA'!$O$6,$K10/(1000*'Scheme 5'!$BJ10),""))</f>
        <v/>
      </c>
      <c r="BR10" s="510" t="str">
        <f>IFERROR(((VLOOKUP($BH10,'Lifecycle Material Data'!$A$5:$L$67,6,FALSE))*$BM10/1000+VLOOKUP('Project Info'!$C$15,'Lifecycle Material Data'!$A$5:$L$67,6,FALSE)*$BL10/1000),"")</f>
        <v/>
      </c>
      <c r="BS10" s="510" t="str">
        <f>IFERROR((VLOOKUP($BH10,'Lifecycle Material Data'!$A$5:$L$67,7,FALSE)*$BM10/1000++VLOOKUP('Project Info'!$C$15,'Lifecycle Material Data'!$A$5:$L$67,7,FALSE)*$BL10/1000),"")</f>
        <v/>
      </c>
      <c r="BT10" s="510" t="str">
        <f>IFERROR(VLOOKUP($BH10,'Lifecycle Material Data'!$A$5:$L$67,8,FALSE)*SUM(BR10,BS10,BU10,BV10),"")</f>
        <v/>
      </c>
      <c r="BU10" s="285" t="str">
        <f>IFERROR((VLOOKUP($BH10,'Lifecycle Material Data'!$A$5:$L$67,11,FALSE)*$BM10/1000++VLOOKUP('Project Info'!$C$15,'Lifecycle Material Data'!$A$5:$L$67,11,FALSE)*$BL10/1000),"")</f>
        <v/>
      </c>
      <c r="BV10" s="510">
        <f>IFERROR(IF(OR($B10="Timber",$C10="Timber_EPD"),VLOOKUP($BH10,'LIFECYCLE MATERIAL DATA Master'!$A$10:$N$68,5,FALSE)*$BM10,0),"")/1000</f>
        <v>0</v>
      </c>
      <c r="BW10" s="510" t="str">
        <f>IFERROR((VLOOKUP($BH10,'Lifecycle Material Data'!$A$5:$M$67,12,FALSE)*$BM10/1000++VLOOKUP('Project Info'!$C$15,'Lifecycle Material Data'!$A$5:$L$67,12,FALSE)*$BL10/1000),"")</f>
        <v/>
      </c>
      <c r="BX10" s="510"/>
      <c r="BY10" s="510" t="str">
        <f>Targets!A20</f>
        <v>LETI Residential Target (201)</v>
      </c>
      <c r="BZ10" s="285" t="str">
        <f>Targets!B20</f>
        <v>Residential</v>
      </c>
      <c r="CA10" s="285">
        <f>Targets!C20</f>
        <v>201</v>
      </c>
      <c r="CB10" s="510">
        <f>IFERROR(1+VLOOKUP($BH10,'Lifecycle Material Data'!$A$5:$L$67,8,FALSE),0)</f>
        <v>0</v>
      </c>
      <c r="CC10" s="244">
        <f t="shared" si="14"/>
        <v>0</v>
      </c>
      <c r="CD10" s="505">
        <f t="shared" si="35"/>
        <v>0</v>
      </c>
      <c r="CE10" s="244">
        <f t="shared" si="15"/>
        <v>1</v>
      </c>
      <c r="CF10" s="244"/>
      <c r="CG10" s="510"/>
      <c r="CH10" s="510">
        <v>0</v>
      </c>
      <c r="CI10" s="510">
        <f t="shared" si="16"/>
        <v>0</v>
      </c>
      <c r="CJ10" s="510">
        <f t="shared" si="16"/>
        <v>0</v>
      </c>
      <c r="CK10" s="510">
        <f t="shared" si="17"/>
        <v>0</v>
      </c>
      <c r="CL10" s="510">
        <f t="shared" si="17"/>
        <v>0</v>
      </c>
      <c r="CM10" s="510">
        <f t="shared" si="17"/>
        <v>0</v>
      </c>
      <c r="CN10" s="510">
        <f t="shared" si="17"/>
        <v>0</v>
      </c>
      <c r="CO10" s="510">
        <f t="shared" si="17"/>
        <v>0</v>
      </c>
      <c r="CP10" s="510">
        <f t="shared" si="17"/>
        <v>0</v>
      </c>
      <c r="CQ10" s="510">
        <f t="shared" si="17"/>
        <v>0</v>
      </c>
      <c r="CR10" s="510">
        <f t="shared" si="17"/>
        <v>0</v>
      </c>
      <c r="CS10" s="510">
        <f t="shared" si="17"/>
        <v>0</v>
      </c>
      <c r="CT10" s="510">
        <f t="shared" si="17"/>
        <v>0</v>
      </c>
      <c r="CU10" s="510">
        <f t="shared" si="17"/>
        <v>0</v>
      </c>
      <c r="CV10" s="510">
        <f t="shared" si="17"/>
        <v>0</v>
      </c>
      <c r="CW10" s="510">
        <f t="shared" si="17"/>
        <v>0</v>
      </c>
      <c r="CX10" s="510">
        <f t="shared" si="17"/>
        <v>0</v>
      </c>
      <c r="CY10" s="510">
        <f t="shared" si="17"/>
        <v>0</v>
      </c>
      <c r="CZ10" s="510">
        <f t="shared" si="17"/>
        <v>0</v>
      </c>
      <c r="DA10" s="510">
        <f t="shared" si="18"/>
        <v>0</v>
      </c>
      <c r="DB10" s="510">
        <f t="shared" si="18"/>
        <v>0</v>
      </c>
      <c r="DC10" s="510">
        <f t="shared" si="18"/>
        <v>0</v>
      </c>
      <c r="DD10" s="510">
        <f t="shared" si="18"/>
        <v>0</v>
      </c>
      <c r="DE10" s="510">
        <f t="shared" si="18"/>
        <v>0</v>
      </c>
      <c r="DF10" s="510">
        <f t="shared" si="18"/>
        <v>0</v>
      </c>
      <c r="DG10" s="510">
        <f t="shared" si="18"/>
        <v>0</v>
      </c>
      <c r="DH10" s="510">
        <f t="shared" si="18"/>
        <v>0</v>
      </c>
      <c r="DI10" s="510">
        <f t="shared" si="18"/>
        <v>0</v>
      </c>
      <c r="DJ10" s="510">
        <f t="shared" si="18"/>
        <v>0</v>
      </c>
      <c r="DK10" s="510">
        <f t="shared" si="18"/>
        <v>0</v>
      </c>
      <c r="DL10" s="510">
        <f t="shared" si="18"/>
        <v>0</v>
      </c>
      <c r="DM10" s="510">
        <f t="shared" si="18"/>
        <v>0</v>
      </c>
      <c r="DN10" s="510">
        <f t="shared" si="18"/>
        <v>0</v>
      </c>
      <c r="DO10" s="510">
        <f t="shared" si="18"/>
        <v>0</v>
      </c>
      <c r="DP10" s="510">
        <f t="shared" si="18"/>
        <v>0</v>
      </c>
      <c r="DQ10" s="510">
        <f t="shared" si="19"/>
        <v>0</v>
      </c>
      <c r="DR10" s="510">
        <f t="shared" si="19"/>
        <v>0</v>
      </c>
      <c r="DS10" s="510">
        <f t="shared" si="19"/>
        <v>0</v>
      </c>
      <c r="DT10" s="510">
        <f t="shared" si="19"/>
        <v>0</v>
      </c>
      <c r="DU10" s="510">
        <f t="shared" si="19"/>
        <v>0</v>
      </c>
      <c r="DV10" s="510">
        <f t="shared" si="19"/>
        <v>0</v>
      </c>
      <c r="DW10" s="510">
        <f t="shared" si="19"/>
        <v>0</v>
      </c>
      <c r="DX10" s="510">
        <f t="shared" si="19"/>
        <v>0</v>
      </c>
      <c r="DY10" s="510">
        <f t="shared" si="19"/>
        <v>0</v>
      </c>
      <c r="DZ10" s="510">
        <f t="shared" si="19"/>
        <v>0</v>
      </c>
      <c r="EA10" s="510">
        <f t="shared" si="19"/>
        <v>0</v>
      </c>
      <c r="EB10" s="510">
        <f t="shared" si="19"/>
        <v>0</v>
      </c>
      <c r="EC10" s="510">
        <f t="shared" si="19"/>
        <v>0</v>
      </c>
      <c r="ED10" s="510">
        <f t="shared" si="19"/>
        <v>0</v>
      </c>
      <c r="EE10" s="510">
        <f t="shared" si="19"/>
        <v>0</v>
      </c>
      <c r="EF10" s="510">
        <f t="shared" si="19"/>
        <v>0</v>
      </c>
      <c r="EG10" s="510">
        <f t="shared" si="20"/>
        <v>0</v>
      </c>
      <c r="EH10" s="510">
        <f t="shared" si="20"/>
        <v>0</v>
      </c>
      <c r="EI10" s="510">
        <f t="shared" si="20"/>
        <v>0</v>
      </c>
      <c r="EJ10" s="510">
        <f t="shared" si="20"/>
        <v>0</v>
      </c>
      <c r="EK10" s="510">
        <f t="shared" si="20"/>
        <v>0</v>
      </c>
      <c r="EL10" s="510">
        <f t="shared" si="20"/>
        <v>0</v>
      </c>
      <c r="EM10" s="510">
        <f t="shared" si="20"/>
        <v>0</v>
      </c>
      <c r="EN10" s="510">
        <f t="shared" si="20"/>
        <v>0</v>
      </c>
      <c r="EO10" s="510">
        <f t="shared" si="20"/>
        <v>0</v>
      </c>
      <c r="EP10" s="510">
        <f t="shared" si="20"/>
        <v>0</v>
      </c>
      <c r="EQ10" s="510">
        <f t="shared" si="20"/>
        <v>0</v>
      </c>
      <c r="ER10" s="510">
        <f t="shared" si="20"/>
        <v>0</v>
      </c>
      <c r="ES10" s="510">
        <f t="shared" si="20"/>
        <v>0</v>
      </c>
      <c r="ET10" s="510">
        <f t="shared" si="20"/>
        <v>0</v>
      </c>
      <c r="EU10" s="510">
        <f t="shared" si="20"/>
        <v>0</v>
      </c>
      <c r="EV10" s="510">
        <f t="shared" si="20"/>
        <v>0</v>
      </c>
      <c r="EW10" s="510">
        <f t="shared" si="21"/>
        <v>0</v>
      </c>
      <c r="EX10" s="510">
        <f t="shared" si="21"/>
        <v>0</v>
      </c>
      <c r="EY10" s="510">
        <f t="shared" si="21"/>
        <v>0</v>
      </c>
      <c r="EZ10" s="510">
        <f t="shared" si="21"/>
        <v>0</v>
      </c>
      <c r="FA10" s="510">
        <f t="shared" si="21"/>
        <v>0</v>
      </c>
      <c r="FB10" s="510">
        <f t="shared" si="21"/>
        <v>0</v>
      </c>
      <c r="FC10" s="510">
        <f t="shared" si="21"/>
        <v>0</v>
      </c>
      <c r="FD10" s="510">
        <f t="shared" si="21"/>
        <v>0</v>
      </c>
      <c r="FE10" s="510">
        <f t="shared" si="21"/>
        <v>0</v>
      </c>
      <c r="FF10" s="510">
        <f t="shared" si="21"/>
        <v>0</v>
      </c>
      <c r="FG10" s="510">
        <f t="shared" si="21"/>
        <v>0</v>
      </c>
      <c r="FH10" s="510">
        <f t="shared" si="21"/>
        <v>0</v>
      </c>
      <c r="FI10" s="510">
        <f t="shared" si="21"/>
        <v>0</v>
      </c>
      <c r="FJ10" s="510">
        <f t="shared" si="21"/>
        <v>0</v>
      </c>
      <c r="FK10" s="510">
        <f t="shared" si="21"/>
        <v>0</v>
      </c>
      <c r="FL10" s="510">
        <f t="shared" si="21"/>
        <v>0</v>
      </c>
      <c r="FM10" s="510">
        <f t="shared" si="22"/>
        <v>0</v>
      </c>
      <c r="FN10" s="510">
        <f t="shared" si="22"/>
        <v>0</v>
      </c>
      <c r="FO10" s="510">
        <f t="shared" si="22"/>
        <v>0</v>
      </c>
      <c r="FP10" s="510">
        <f t="shared" si="22"/>
        <v>0</v>
      </c>
      <c r="FQ10" s="510">
        <f t="shared" si="22"/>
        <v>0</v>
      </c>
      <c r="FR10" s="510">
        <f t="shared" si="22"/>
        <v>0</v>
      </c>
      <c r="FS10" s="510">
        <f t="shared" si="22"/>
        <v>0</v>
      </c>
      <c r="FT10" s="510">
        <f t="shared" si="22"/>
        <v>0</v>
      </c>
      <c r="FU10" s="510">
        <f t="shared" si="22"/>
        <v>0</v>
      </c>
      <c r="FV10" s="510">
        <f t="shared" si="22"/>
        <v>0</v>
      </c>
      <c r="FW10" s="510">
        <f t="shared" si="22"/>
        <v>0</v>
      </c>
      <c r="FX10" s="510">
        <f t="shared" si="22"/>
        <v>0</v>
      </c>
      <c r="FY10" s="510">
        <f t="shared" si="22"/>
        <v>0</v>
      </c>
      <c r="FZ10" s="510">
        <f t="shared" si="22"/>
        <v>0</v>
      </c>
      <c r="GA10" s="510">
        <f t="shared" si="22"/>
        <v>0</v>
      </c>
      <c r="GB10" s="510">
        <f t="shared" si="22"/>
        <v>0</v>
      </c>
      <c r="GC10" s="510">
        <f t="shared" si="23"/>
        <v>0</v>
      </c>
      <c r="GD10" s="510">
        <f t="shared" si="23"/>
        <v>0</v>
      </c>
      <c r="GE10" s="510">
        <f t="shared" si="23"/>
        <v>0</v>
      </c>
      <c r="GF10" s="510">
        <f t="shared" si="23"/>
        <v>0</v>
      </c>
      <c r="GG10" s="510">
        <f t="shared" si="23"/>
        <v>0</v>
      </c>
      <c r="GH10" s="510">
        <f t="shared" si="23"/>
        <v>0</v>
      </c>
      <c r="GI10" s="510">
        <f t="shared" si="23"/>
        <v>0</v>
      </c>
      <c r="GJ10" s="510">
        <f t="shared" si="23"/>
        <v>0</v>
      </c>
      <c r="GK10" s="510">
        <f t="shared" si="23"/>
        <v>0</v>
      </c>
      <c r="GL10" s="510">
        <f t="shared" si="23"/>
        <v>0</v>
      </c>
      <c r="GM10" s="510">
        <f t="shared" si="23"/>
        <v>0</v>
      </c>
      <c r="GN10" s="510">
        <f t="shared" si="23"/>
        <v>0</v>
      </c>
      <c r="GO10" s="510">
        <f t="shared" si="23"/>
        <v>0</v>
      </c>
      <c r="GP10" s="510">
        <f t="shared" si="23"/>
        <v>0</v>
      </c>
      <c r="GQ10" s="510">
        <f t="shared" si="23"/>
        <v>0</v>
      </c>
      <c r="GR10" s="510">
        <f t="shared" si="23"/>
        <v>0</v>
      </c>
      <c r="GS10" s="510">
        <f t="shared" si="24"/>
        <v>0</v>
      </c>
      <c r="GT10" s="510">
        <f t="shared" si="24"/>
        <v>0</v>
      </c>
      <c r="GU10" s="510">
        <f t="shared" si="24"/>
        <v>0</v>
      </c>
      <c r="GV10" s="510">
        <f t="shared" si="24"/>
        <v>0</v>
      </c>
      <c r="GW10" s="510">
        <f t="shared" si="24"/>
        <v>0</v>
      </c>
      <c r="GX10" s="510">
        <f t="shared" si="24"/>
        <v>0</v>
      </c>
      <c r="GY10" s="510">
        <f t="shared" si="24"/>
        <v>0</v>
      </c>
      <c r="GZ10" s="510">
        <f t="shared" si="24"/>
        <v>0</v>
      </c>
      <c r="HA10" s="510">
        <f t="shared" si="24"/>
        <v>0</v>
      </c>
      <c r="HB10" s="244"/>
      <c r="HC10" s="244"/>
      <c r="HD10" s="126"/>
      <c r="HE10" s="126"/>
    </row>
    <row r="11" spans="1:213" ht="20.100000000000001" customHeight="1">
      <c r="B11" s="479"/>
      <c r="C11" s="122"/>
      <c r="D11" s="123"/>
      <c r="E11" s="124"/>
      <c r="F11" s="123"/>
      <c r="G11" s="465">
        <f t="shared" si="9"/>
        <v>60</v>
      </c>
      <c r="H11" s="466" t="s">
        <v>64</v>
      </c>
      <c r="I11" s="464">
        <v>1</v>
      </c>
      <c r="J11" s="123"/>
      <c r="K11" s="97"/>
      <c r="L11" s="480"/>
      <c r="M11" s="188">
        <f t="shared" si="25"/>
        <v>0</v>
      </c>
      <c r="N11" s="189" t="str">
        <f t="shared" si="26"/>
        <v/>
      </c>
      <c r="O11" s="190" t="str">
        <f t="shared" si="27"/>
        <v/>
      </c>
      <c r="P11" s="190" t="str">
        <f t="shared" si="28"/>
        <v/>
      </c>
      <c r="Q11" s="191">
        <f t="shared" si="29"/>
        <v>0</v>
      </c>
      <c r="R11" s="191" t="str">
        <f t="shared" si="30"/>
        <v/>
      </c>
      <c r="S11" s="188" t="str">
        <f t="shared" si="31"/>
        <v/>
      </c>
      <c r="T11" s="192">
        <f t="shared" si="32"/>
        <v>0</v>
      </c>
      <c r="U11" s="366" t="s">
        <v>478</v>
      </c>
      <c r="V11" s="244"/>
      <c r="W11" s="259"/>
      <c r="X11" s="510"/>
      <c r="Y11" s="259" t="str">
        <f>'MATERIAL DATA'!Q10</f>
        <v>1.1 Basement retaining walls</v>
      </c>
      <c r="Z11" s="517">
        <f>SUMIF($E$6:$E$29,Y11,$N$6:$N$29)+SUMIF($E$6:$E$29,Y11,$O$6:$O$29)+SUMIF($E$6:$E$29,Y11,P$6:$P$29)</f>
        <v>0</v>
      </c>
      <c r="AA11" s="510"/>
      <c r="AB11" s="510"/>
      <c r="AC11" s="510" t="s">
        <v>458</v>
      </c>
      <c r="AD11" s="527">
        <f>SUM(Z13,Z15)</f>
        <v>0</v>
      </c>
      <c r="AE11" s="510"/>
      <c r="AF11" s="510" t="s">
        <v>16</v>
      </c>
      <c r="AG11" s="528">
        <f>SUMIF($B$6:$B$27,"Other",$BM$6:$BM$27)+SUMIF($C$6:$C$27,"Other_EPD",$BM$6:$BM$27)</f>
        <v>0</v>
      </c>
      <c r="AH11" s="510"/>
      <c r="AI11" s="510"/>
      <c r="AJ11" s="510" t="s">
        <v>345</v>
      </c>
      <c r="AK11" s="510">
        <f>SUMIF($B$6:$B$29,"Timber",$R$6:$R$29)+SUMIF($C$6:$C$29,"Timber_EPD",$R$6:$R$29)</f>
        <v>0</v>
      </c>
      <c r="AL11" s="510"/>
      <c r="AM11" s="516"/>
      <c r="AN11" s="517"/>
      <c r="AO11" s="517"/>
      <c r="AP11" s="517"/>
      <c r="AQ11" s="517"/>
      <c r="AR11" s="517"/>
      <c r="AS11" s="517"/>
      <c r="AT11" s="517"/>
      <c r="AU11" s="517"/>
      <c r="AV11" s="517"/>
      <c r="AW11" s="246"/>
      <c r="AX11" s="246"/>
      <c r="AY11" s="246"/>
      <c r="AZ11" s="246"/>
      <c r="BA11" s="246"/>
      <c r="BB11" s="246"/>
      <c r="BC11" s="246"/>
      <c r="BD11" s="246"/>
      <c r="BE11" s="246"/>
      <c r="BF11" s="246"/>
      <c r="BG11" s="285" t="str">
        <f t="shared" si="10"/>
        <v>ER</v>
      </c>
      <c r="BH11" s="285" t="str">
        <f t="shared" si="11"/>
        <v xml:space="preserve"> -  - </v>
      </c>
      <c r="BI11" s="285" t="str">
        <f t="shared" si="12"/>
        <v>No_Reinforcement</v>
      </c>
      <c r="BJ11" s="246" t="e">
        <f>VLOOKUP(BH11,'Lifecycle Material Data'!$A$5:$G$67,4,FALSE)</f>
        <v>#N/A</v>
      </c>
      <c r="BK11" s="246">
        <f>IFERROR(VLOOKUP(L11,'Custom Data'!$N$16:$P$36,3,FALSE),0)</f>
        <v>0</v>
      </c>
      <c r="BL11" s="246">
        <f t="shared" si="13"/>
        <v>0</v>
      </c>
      <c r="BM11" s="526" t="str">
        <f t="shared" si="33"/>
        <v>ER</v>
      </c>
      <c r="BN11" s="510" t="str">
        <f>IFERROR(VLOOKUP($BH11,'Lifecycle Material Data'!$A$5:$L$67,9,FALSE)*($BM11/1000)+VLOOKUP('Project Info'!$C$15,'Lifecycle Material Data'!$A$5:$L$67,9,FALSE)*($BL11/1000),"")</f>
        <v/>
      </c>
      <c r="BO11" s="510" t="str">
        <f>IFERROR(VLOOKUP($BH11,'Lifecycle Material Data'!$A$5:$L$67,10,FALSE)*($BM11/1000)+VLOOKUP('Project Info'!$C$15,'Lifecycle Material Data'!$A$5:$L$67,10,FALSE)*($BL11/1000),"")</f>
        <v/>
      </c>
      <c r="BP11" s="510" t="str">
        <f t="shared" si="34"/>
        <v/>
      </c>
      <c r="BQ11" s="510" t="str">
        <f>IF($J11='MATERIAL DATA'!$O$5,$K11, IF($J11='MATERIAL DATA'!$O$6,$K11/(1000*'Scheme 5'!$BJ11),""))</f>
        <v/>
      </c>
      <c r="BR11" s="510" t="str">
        <f>IFERROR(((VLOOKUP($BH11,'Lifecycle Material Data'!$A$5:$L$67,6,FALSE))*$BM11/1000+VLOOKUP('Project Info'!$C$15,'Lifecycle Material Data'!$A$5:$L$67,6,FALSE)*$BL11/1000),"")</f>
        <v/>
      </c>
      <c r="BS11" s="510" t="str">
        <f>IFERROR((VLOOKUP($BH11,'Lifecycle Material Data'!$A$5:$L$67,7,FALSE)*$BM11/1000++VLOOKUP('Project Info'!$C$15,'Lifecycle Material Data'!$A$5:$L$67,7,FALSE)*$BL11/1000),"")</f>
        <v/>
      </c>
      <c r="BT11" s="510" t="str">
        <f>IFERROR(VLOOKUP($BH11,'Lifecycle Material Data'!$A$5:$L$67,8,FALSE)*SUM(BR11,BS11,BU11,BV11),"")</f>
        <v/>
      </c>
      <c r="BU11" s="285" t="str">
        <f>IFERROR((VLOOKUP($BH11,'Lifecycle Material Data'!$A$5:$L$67,11,FALSE)*$BM11/1000++VLOOKUP('Project Info'!$C$15,'Lifecycle Material Data'!$A$5:$L$67,11,FALSE)*$BL11/1000),"")</f>
        <v/>
      </c>
      <c r="BV11" s="510">
        <f>IFERROR(IF(OR($B11="Timber",$C11="Timber_EPD"),VLOOKUP($BH11,'LIFECYCLE MATERIAL DATA Master'!$A$10:$N$68,5,FALSE)*$BM11,0),"")/1000</f>
        <v>0</v>
      </c>
      <c r="BW11" s="510" t="str">
        <f>IFERROR((VLOOKUP($BH11,'Lifecycle Material Data'!$A$5:$M$67,12,FALSE)*$BM11/1000++VLOOKUP('Project Info'!$C$15,'Lifecycle Material Data'!$A$5:$L$67,12,FALSE)*$BL11/1000),"")</f>
        <v/>
      </c>
      <c r="BX11" s="510"/>
      <c r="BY11" s="510" t="str">
        <f>Targets!A21</f>
        <v>LETI Commercial Target (228)</v>
      </c>
      <c r="BZ11" s="285" t="str">
        <f>Targets!B21</f>
        <v>Commercial</v>
      </c>
      <c r="CA11" s="285">
        <f>Targets!C21</f>
        <v>228</v>
      </c>
      <c r="CB11" s="510">
        <f>IFERROR(1+VLOOKUP($BH11,'Lifecycle Material Data'!$A$5:$L$67,8,FALSE),0)</f>
        <v>0</v>
      </c>
      <c r="CC11" s="244">
        <f t="shared" si="14"/>
        <v>0</v>
      </c>
      <c r="CD11" s="505">
        <f t="shared" si="35"/>
        <v>0</v>
      </c>
      <c r="CE11" s="244">
        <f t="shared" si="15"/>
        <v>1</v>
      </c>
      <c r="CF11" s="244"/>
      <c r="CG11" s="510"/>
      <c r="CH11" s="510">
        <v>0</v>
      </c>
      <c r="CI11" s="510">
        <f t="shared" si="16"/>
        <v>0</v>
      </c>
      <c r="CJ11" s="510">
        <f t="shared" si="16"/>
        <v>0</v>
      </c>
      <c r="CK11" s="510">
        <f t="shared" si="17"/>
        <v>0</v>
      </c>
      <c r="CL11" s="510">
        <f t="shared" si="17"/>
        <v>0</v>
      </c>
      <c r="CM11" s="510">
        <f t="shared" si="17"/>
        <v>0</v>
      </c>
      <c r="CN11" s="510">
        <f t="shared" si="17"/>
        <v>0</v>
      </c>
      <c r="CO11" s="510">
        <f t="shared" si="17"/>
        <v>0</v>
      </c>
      <c r="CP11" s="510">
        <f t="shared" si="17"/>
        <v>0</v>
      </c>
      <c r="CQ11" s="510">
        <f t="shared" si="17"/>
        <v>0</v>
      </c>
      <c r="CR11" s="510">
        <f t="shared" si="17"/>
        <v>0</v>
      </c>
      <c r="CS11" s="510">
        <f t="shared" si="17"/>
        <v>0</v>
      </c>
      <c r="CT11" s="510">
        <f t="shared" si="17"/>
        <v>0</v>
      </c>
      <c r="CU11" s="510">
        <f t="shared" si="17"/>
        <v>0</v>
      </c>
      <c r="CV11" s="510">
        <f t="shared" si="17"/>
        <v>0</v>
      </c>
      <c r="CW11" s="510">
        <f t="shared" si="17"/>
        <v>0</v>
      </c>
      <c r="CX11" s="510">
        <f t="shared" si="17"/>
        <v>0</v>
      </c>
      <c r="CY11" s="510">
        <f t="shared" si="17"/>
        <v>0</v>
      </c>
      <c r="CZ11" s="510">
        <f t="shared" si="17"/>
        <v>0</v>
      </c>
      <c r="DA11" s="510">
        <f t="shared" si="18"/>
        <v>0</v>
      </c>
      <c r="DB11" s="510">
        <f t="shared" si="18"/>
        <v>0</v>
      </c>
      <c r="DC11" s="510">
        <f t="shared" si="18"/>
        <v>0</v>
      </c>
      <c r="DD11" s="510">
        <f t="shared" si="18"/>
        <v>0</v>
      </c>
      <c r="DE11" s="510">
        <f t="shared" si="18"/>
        <v>0</v>
      </c>
      <c r="DF11" s="510">
        <f t="shared" si="18"/>
        <v>0</v>
      </c>
      <c r="DG11" s="510">
        <f t="shared" si="18"/>
        <v>0</v>
      </c>
      <c r="DH11" s="510">
        <f t="shared" si="18"/>
        <v>0</v>
      </c>
      <c r="DI11" s="510">
        <f t="shared" si="18"/>
        <v>0</v>
      </c>
      <c r="DJ11" s="510">
        <f t="shared" si="18"/>
        <v>0</v>
      </c>
      <c r="DK11" s="510">
        <f t="shared" si="18"/>
        <v>0</v>
      </c>
      <c r="DL11" s="510">
        <f t="shared" si="18"/>
        <v>0</v>
      </c>
      <c r="DM11" s="510">
        <f t="shared" si="18"/>
        <v>0</v>
      </c>
      <c r="DN11" s="510">
        <f t="shared" si="18"/>
        <v>0</v>
      </c>
      <c r="DO11" s="510">
        <f t="shared" si="18"/>
        <v>0</v>
      </c>
      <c r="DP11" s="510">
        <f t="shared" si="18"/>
        <v>0</v>
      </c>
      <c r="DQ11" s="510">
        <f t="shared" si="19"/>
        <v>0</v>
      </c>
      <c r="DR11" s="510">
        <f t="shared" si="19"/>
        <v>0</v>
      </c>
      <c r="DS11" s="510">
        <f t="shared" si="19"/>
        <v>0</v>
      </c>
      <c r="DT11" s="510">
        <f t="shared" si="19"/>
        <v>0</v>
      </c>
      <c r="DU11" s="510">
        <f t="shared" si="19"/>
        <v>0</v>
      </c>
      <c r="DV11" s="510">
        <f t="shared" si="19"/>
        <v>0</v>
      </c>
      <c r="DW11" s="510">
        <f t="shared" si="19"/>
        <v>0</v>
      </c>
      <c r="DX11" s="510">
        <f t="shared" si="19"/>
        <v>0</v>
      </c>
      <c r="DY11" s="510">
        <f t="shared" si="19"/>
        <v>0</v>
      </c>
      <c r="DZ11" s="510">
        <f t="shared" si="19"/>
        <v>0</v>
      </c>
      <c r="EA11" s="510">
        <f t="shared" si="19"/>
        <v>0</v>
      </c>
      <c r="EB11" s="510">
        <f t="shared" si="19"/>
        <v>0</v>
      </c>
      <c r="EC11" s="510">
        <f t="shared" si="19"/>
        <v>0</v>
      </c>
      <c r="ED11" s="510">
        <f t="shared" si="19"/>
        <v>0</v>
      </c>
      <c r="EE11" s="510">
        <f t="shared" si="19"/>
        <v>0</v>
      </c>
      <c r="EF11" s="510">
        <f t="shared" si="19"/>
        <v>0</v>
      </c>
      <c r="EG11" s="510">
        <f t="shared" si="20"/>
        <v>0</v>
      </c>
      <c r="EH11" s="510">
        <f t="shared" si="20"/>
        <v>0</v>
      </c>
      <c r="EI11" s="510">
        <f t="shared" si="20"/>
        <v>0</v>
      </c>
      <c r="EJ11" s="510">
        <f t="shared" si="20"/>
        <v>0</v>
      </c>
      <c r="EK11" s="510">
        <f t="shared" si="20"/>
        <v>0</v>
      </c>
      <c r="EL11" s="510">
        <f t="shared" si="20"/>
        <v>0</v>
      </c>
      <c r="EM11" s="510">
        <f t="shared" si="20"/>
        <v>0</v>
      </c>
      <c r="EN11" s="510">
        <f t="shared" si="20"/>
        <v>0</v>
      </c>
      <c r="EO11" s="510">
        <f t="shared" si="20"/>
        <v>0</v>
      </c>
      <c r="EP11" s="510">
        <f t="shared" si="20"/>
        <v>0</v>
      </c>
      <c r="EQ11" s="510">
        <f t="shared" si="20"/>
        <v>0</v>
      </c>
      <c r="ER11" s="510">
        <f t="shared" si="20"/>
        <v>0</v>
      </c>
      <c r="ES11" s="510">
        <f t="shared" si="20"/>
        <v>0</v>
      </c>
      <c r="ET11" s="510">
        <f t="shared" si="20"/>
        <v>0</v>
      </c>
      <c r="EU11" s="510">
        <f t="shared" si="20"/>
        <v>0</v>
      </c>
      <c r="EV11" s="510">
        <f t="shared" si="20"/>
        <v>0</v>
      </c>
      <c r="EW11" s="510">
        <f t="shared" si="21"/>
        <v>0</v>
      </c>
      <c r="EX11" s="510">
        <f t="shared" si="21"/>
        <v>0</v>
      </c>
      <c r="EY11" s="510">
        <f t="shared" si="21"/>
        <v>0</v>
      </c>
      <c r="EZ11" s="510">
        <f t="shared" si="21"/>
        <v>0</v>
      </c>
      <c r="FA11" s="510">
        <f t="shared" si="21"/>
        <v>0</v>
      </c>
      <c r="FB11" s="510">
        <f t="shared" si="21"/>
        <v>0</v>
      </c>
      <c r="FC11" s="510">
        <f t="shared" si="21"/>
        <v>0</v>
      </c>
      <c r="FD11" s="510">
        <f t="shared" si="21"/>
        <v>0</v>
      </c>
      <c r="FE11" s="510">
        <f t="shared" si="21"/>
        <v>0</v>
      </c>
      <c r="FF11" s="510">
        <f t="shared" si="21"/>
        <v>0</v>
      </c>
      <c r="FG11" s="510">
        <f t="shared" si="21"/>
        <v>0</v>
      </c>
      <c r="FH11" s="510">
        <f t="shared" si="21"/>
        <v>0</v>
      </c>
      <c r="FI11" s="510">
        <f t="shared" si="21"/>
        <v>0</v>
      </c>
      <c r="FJ11" s="510">
        <f t="shared" si="21"/>
        <v>0</v>
      </c>
      <c r="FK11" s="510">
        <f t="shared" si="21"/>
        <v>0</v>
      </c>
      <c r="FL11" s="510">
        <f t="shared" si="21"/>
        <v>0</v>
      </c>
      <c r="FM11" s="510">
        <f t="shared" si="22"/>
        <v>0</v>
      </c>
      <c r="FN11" s="510">
        <f t="shared" si="22"/>
        <v>0</v>
      </c>
      <c r="FO11" s="510">
        <f t="shared" si="22"/>
        <v>0</v>
      </c>
      <c r="FP11" s="510">
        <f t="shared" si="22"/>
        <v>0</v>
      </c>
      <c r="FQ11" s="510">
        <f t="shared" si="22"/>
        <v>0</v>
      </c>
      <c r="FR11" s="510">
        <f t="shared" si="22"/>
        <v>0</v>
      </c>
      <c r="FS11" s="510">
        <f t="shared" si="22"/>
        <v>0</v>
      </c>
      <c r="FT11" s="510">
        <f t="shared" si="22"/>
        <v>0</v>
      </c>
      <c r="FU11" s="510">
        <f t="shared" si="22"/>
        <v>0</v>
      </c>
      <c r="FV11" s="510">
        <f t="shared" si="22"/>
        <v>0</v>
      </c>
      <c r="FW11" s="510">
        <f t="shared" si="22"/>
        <v>0</v>
      </c>
      <c r="FX11" s="510">
        <f t="shared" si="22"/>
        <v>0</v>
      </c>
      <c r="FY11" s="510">
        <f t="shared" si="22"/>
        <v>0</v>
      </c>
      <c r="FZ11" s="510">
        <f t="shared" si="22"/>
        <v>0</v>
      </c>
      <c r="GA11" s="510">
        <f t="shared" si="22"/>
        <v>0</v>
      </c>
      <c r="GB11" s="510">
        <f t="shared" si="22"/>
        <v>0</v>
      </c>
      <c r="GC11" s="510">
        <f t="shared" si="23"/>
        <v>0</v>
      </c>
      <c r="GD11" s="510">
        <f t="shared" si="23"/>
        <v>0</v>
      </c>
      <c r="GE11" s="510">
        <f t="shared" si="23"/>
        <v>0</v>
      </c>
      <c r="GF11" s="510">
        <f t="shared" si="23"/>
        <v>0</v>
      </c>
      <c r="GG11" s="510">
        <f t="shared" si="23"/>
        <v>0</v>
      </c>
      <c r="GH11" s="510">
        <f t="shared" si="23"/>
        <v>0</v>
      </c>
      <c r="GI11" s="510">
        <f t="shared" si="23"/>
        <v>0</v>
      </c>
      <c r="GJ11" s="510">
        <f t="shared" si="23"/>
        <v>0</v>
      </c>
      <c r="GK11" s="510">
        <f t="shared" si="23"/>
        <v>0</v>
      </c>
      <c r="GL11" s="510">
        <f t="shared" si="23"/>
        <v>0</v>
      </c>
      <c r="GM11" s="510">
        <f t="shared" si="23"/>
        <v>0</v>
      </c>
      <c r="GN11" s="510">
        <f t="shared" si="23"/>
        <v>0</v>
      </c>
      <c r="GO11" s="510">
        <f t="shared" si="23"/>
        <v>0</v>
      </c>
      <c r="GP11" s="510">
        <f t="shared" si="23"/>
        <v>0</v>
      </c>
      <c r="GQ11" s="510">
        <f t="shared" si="23"/>
        <v>0</v>
      </c>
      <c r="GR11" s="510">
        <f t="shared" si="23"/>
        <v>0</v>
      </c>
      <c r="GS11" s="510">
        <f t="shared" si="24"/>
        <v>0</v>
      </c>
      <c r="GT11" s="510">
        <f t="shared" si="24"/>
        <v>0</v>
      </c>
      <c r="GU11" s="510">
        <f t="shared" si="24"/>
        <v>0</v>
      </c>
      <c r="GV11" s="510">
        <f t="shared" si="24"/>
        <v>0</v>
      </c>
      <c r="GW11" s="510">
        <f t="shared" si="24"/>
        <v>0</v>
      </c>
      <c r="GX11" s="510">
        <f t="shared" si="24"/>
        <v>0</v>
      </c>
      <c r="GY11" s="510">
        <f t="shared" si="24"/>
        <v>0</v>
      </c>
      <c r="GZ11" s="510">
        <f t="shared" si="24"/>
        <v>0</v>
      </c>
      <c r="HA11" s="510">
        <f t="shared" si="24"/>
        <v>0</v>
      </c>
      <c r="HB11" s="244"/>
      <c r="HC11" s="244"/>
      <c r="HD11" s="126"/>
      <c r="HE11" s="126"/>
    </row>
    <row r="12" spans="1:213" ht="20.100000000000001" customHeight="1">
      <c r="B12" s="479"/>
      <c r="C12" s="122"/>
      <c r="D12" s="123"/>
      <c r="E12" s="124"/>
      <c r="F12" s="123"/>
      <c r="G12" s="465">
        <f t="shared" si="9"/>
        <v>60</v>
      </c>
      <c r="H12" s="466" t="s">
        <v>64</v>
      </c>
      <c r="I12" s="464">
        <v>1</v>
      </c>
      <c r="J12" s="123"/>
      <c r="K12" s="97"/>
      <c r="L12" s="480"/>
      <c r="M12" s="188">
        <f t="shared" si="25"/>
        <v>0</v>
      </c>
      <c r="N12" s="189" t="str">
        <f t="shared" si="26"/>
        <v/>
      </c>
      <c r="O12" s="190" t="str">
        <f t="shared" si="27"/>
        <v/>
      </c>
      <c r="P12" s="190" t="str">
        <f t="shared" si="28"/>
        <v/>
      </c>
      <c r="Q12" s="191">
        <f t="shared" si="29"/>
        <v>0</v>
      </c>
      <c r="R12" s="191" t="str">
        <f t="shared" si="30"/>
        <v/>
      </c>
      <c r="S12" s="188" t="str">
        <f t="shared" si="31"/>
        <v/>
      </c>
      <c r="T12" s="192">
        <f t="shared" si="32"/>
        <v>0</v>
      </c>
      <c r="U12" s="366" t="s">
        <v>478</v>
      </c>
      <c r="V12" s="244"/>
      <c r="W12" s="259"/>
      <c r="X12" s="510"/>
      <c r="Y12" s="259" t="str">
        <f>'MATERIAL DATA'!Q11</f>
        <v>2.1 Frame</v>
      </c>
      <c r="Z12" s="517">
        <f>SUMIF($E$6:$E$29,Y12,$N$6:$N$29)+SUMIF($E$6:$E$29,Y12,$O$6:$O$29)+SUMIF($E$6:$E$29,Y12,P$6:$P$29)</f>
        <v>0</v>
      </c>
      <c r="AA12" s="510"/>
      <c r="AB12" s="510"/>
      <c r="AC12" s="510" t="s">
        <v>459</v>
      </c>
      <c r="AD12" s="527">
        <f>SUM(Z18,Z17)</f>
        <v>0</v>
      </c>
      <c r="AE12" s="510"/>
      <c r="AF12" s="510"/>
      <c r="AG12" s="510"/>
      <c r="AH12" s="510"/>
      <c r="AI12" s="510"/>
      <c r="AJ12" s="510" t="s">
        <v>674</v>
      </c>
      <c r="AK12" s="510">
        <f>SUMIF($B$6:$B$29,"Timber",$T$6:$T$29)+SUMIF($C$6:$C$29,"Timber_EPD",$T$6:$T$29)</f>
        <v>0</v>
      </c>
      <c r="AL12" s="510"/>
      <c r="AM12" s="510"/>
      <c r="AN12" s="510"/>
      <c r="AO12" s="246"/>
      <c r="AP12" s="246"/>
      <c r="AQ12" s="246"/>
      <c r="AR12" s="246"/>
      <c r="AS12" s="246"/>
      <c r="AT12" s="246"/>
      <c r="AU12" s="246"/>
      <c r="AV12" s="510"/>
      <c r="AW12" s="510"/>
      <c r="AX12" s="510"/>
      <c r="AY12" s="510"/>
      <c r="AZ12" s="246"/>
      <c r="BA12" s="246"/>
      <c r="BB12" s="246"/>
      <c r="BC12" s="246"/>
      <c r="BD12" s="246"/>
      <c r="BE12" s="246"/>
      <c r="BF12" s="510"/>
      <c r="BG12" s="285" t="str">
        <f t="shared" si="10"/>
        <v>ER</v>
      </c>
      <c r="BH12" s="285" t="str">
        <f t="shared" si="11"/>
        <v xml:space="preserve"> -  - </v>
      </c>
      <c r="BI12" s="285" t="str">
        <f t="shared" si="12"/>
        <v>No_Reinforcement</v>
      </c>
      <c r="BJ12" s="246" t="e">
        <f>VLOOKUP(BH12,'Lifecycle Material Data'!$A$5:$G$67,4,FALSE)</f>
        <v>#N/A</v>
      </c>
      <c r="BK12" s="246">
        <f>IFERROR(VLOOKUP(L12,'Custom Data'!$N$16:$P$36,3,FALSE),0)</f>
        <v>0</v>
      </c>
      <c r="BL12" s="246">
        <f t="shared" si="13"/>
        <v>0</v>
      </c>
      <c r="BM12" s="526" t="str">
        <f t="shared" si="33"/>
        <v>ER</v>
      </c>
      <c r="BN12" s="510" t="str">
        <f>IFERROR(VLOOKUP($BH12,'Lifecycle Material Data'!$A$5:$L$67,9,FALSE)*($BM12/1000)+VLOOKUP('Project Info'!$C$15,'Lifecycle Material Data'!$A$5:$L$67,9,FALSE)*($BL12/1000),"")</f>
        <v/>
      </c>
      <c r="BO12" s="510" t="str">
        <f>IFERROR(VLOOKUP($BH12,'Lifecycle Material Data'!$A$5:$L$67,10,FALSE)*($BM12/1000)+VLOOKUP('Project Info'!$C$15,'Lifecycle Material Data'!$A$5:$L$67,10,FALSE)*($BL12/1000),"")</f>
        <v/>
      </c>
      <c r="BP12" s="510" t="str">
        <f t="shared" si="34"/>
        <v/>
      </c>
      <c r="BQ12" s="510" t="str">
        <f>IF($J12='MATERIAL DATA'!$O$5,$K12, IF($J12='MATERIAL DATA'!$O$6,$K12/(1000*'Scheme 5'!$BJ12),""))</f>
        <v/>
      </c>
      <c r="BR12" s="510" t="str">
        <f>IFERROR(((VLOOKUP($BH12,'Lifecycle Material Data'!$A$5:$L$67,6,FALSE))*$BM12/1000+VLOOKUP('Project Info'!$C$15,'Lifecycle Material Data'!$A$5:$L$67,6,FALSE)*$BL12/1000),"")</f>
        <v/>
      </c>
      <c r="BS12" s="510" t="str">
        <f>IFERROR((VLOOKUP($BH12,'Lifecycle Material Data'!$A$5:$L$67,7,FALSE)*$BM12/1000++VLOOKUP('Project Info'!$C$15,'Lifecycle Material Data'!$A$5:$L$67,7,FALSE)*$BL12/1000),"")</f>
        <v/>
      </c>
      <c r="BT12" s="510" t="str">
        <f>IFERROR(VLOOKUP($BH12,'Lifecycle Material Data'!$A$5:$L$67,8,FALSE)*SUM(BR12,BS12,BU12,BV12),"")</f>
        <v/>
      </c>
      <c r="BU12" s="285" t="str">
        <f>IFERROR((VLOOKUP($BH12,'Lifecycle Material Data'!$A$5:$L$67,11,FALSE)*$BM12/1000++VLOOKUP('Project Info'!$C$15,'Lifecycle Material Data'!$A$5:$L$67,11,FALSE)*$BL12/1000),"")</f>
        <v/>
      </c>
      <c r="BV12" s="510">
        <f>IFERROR(IF(OR($B12="Timber",$C12="Timber_EPD"),VLOOKUP($BH12,'LIFECYCLE MATERIAL DATA Master'!$A$10:$N$68,5,FALSE)*$BM12,0),"")/1000</f>
        <v>0</v>
      </c>
      <c r="BW12" s="510" t="str">
        <f>IFERROR((VLOOKUP($BH12,'Lifecycle Material Data'!$A$5:$M$67,12,FALSE)*$BM12/1000++VLOOKUP('Project Info'!$C$15,'Lifecycle Material Data'!$A$5:$L$67,12,FALSE)*$BL12/1000),"")</f>
        <v/>
      </c>
      <c r="BX12" s="510"/>
      <c r="BY12" s="510"/>
      <c r="BZ12" s="510"/>
      <c r="CA12" s="510"/>
      <c r="CB12" s="510">
        <f>IFERROR(1+VLOOKUP($BH12,'Lifecycle Material Data'!$A$5:$L$67,8,FALSE),0)</f>
        <v>0</v>
      </c>
      <c r="CC12" s="244">
        <f t="shared" si="14"/>
        <v>0</v>
      </c>
      <c r="CD12" s="505">
        <f t="shared" si="35"/>
        <v>0</v>
      </c>
      <c r="CE12" s="244">
        <f t="shared" si="15"/>
        <v>1</v>
      </c>
      <c r="CF12" s="244"/>
      <c r="CG12" s="510"/>
      <c r="CH12" s="510">
        <v>0</v>
      </c>
      <c r="CI12" s="510">
        <f t="shared" si="16"/>
        <v>0</v>
      </c>
      <c r="CJ12" s="510">
        <f t="shared" si="16"/>
        <v>0</v>
      </c>
      <c r="CK12" s="510">
        <f t="shared" si="17"/>
        <v>0</v>
      </c>
      <c r="CL12" s="510">
        <f t="shared" si="17"/>
        <v>0</v>
      </c>
      <c r="CM12" s="510">
        <f t="shared" si="17"/>
        <v>0</v>
      </c>
      <c r="CN12" s="510">
        <f t="shared" si="17"/>
        <v>0</v>
      </c>
      <c r="CO12" s="510">
        <f t="shared" si="17"/>
        <v>0</v>
      </c>
      <c r="CP12" s="510">
        <f t="shared" si="17"/>
        <v>0</v>
      </c>
      <c r="CQ12" s="510">
        <f t="shared" si="17"/>
        <v>0</v>
      </c>
      <c r="CR12" s="510">
        <f t="shared" si="17"/>
        <v>0</v>
      </c>
      <c r="CS12" s="510">
        <f t="shared" si="17"/>
        <v>0</v>
      </c>
      <c r="CT12" s="510">
        <f t="shared" si="17"/>
        <v>0</v>
      </c>
      <c r="CU12" s="510">
        <f t="shared" si="17"/>
        <v>0</v>
      </c>
      <c r="CV12" s="510">
        <f t="shared" si="17"/>
        <v>0</v>
      </c>
      <c r="CW12" s="510">
        <f t="shared" si="17"/>
        <v>0</v>
      </c>
      <c r="CX12" s="510">
        <f t="shared" si="17"/>
        <v>0</v>
      </c>
      <c r="CY12" s="510">
        <f t="shared" si="17"/>
        <v>0</v>
      </c>
      <c r="CZ12" s="510">
        <f t="shared" si="17"/>
        <v>0</v>
      </c>
      <c r="DA12" s="510">
        <f t="shared" si="18"/>
        <v>0</v>
      </c>
      <c r="DB12" s="510">
        <f t="shared" si="18"/>
        <v>0</v>
      </c>
      <c r="DC12" s="510">
        <f t="shared" si="18"/>
        <v>0</v>
      </c>
      <c r="DD12" s="510">
        <f t="shared" si="18"/>
        <v>0</v>
      </c>
      <c r="DE12" s="510">
        <f t="shared" si="18"/>
        <v>0</v>
      </c>
      <c r="DF12" s="510">
        <f t="shared" si="18"/>
        <v>0</v>
      </c>
      <c r="DG12" s="510">
        <f t="shared" si="18"/>
        <v>0</v>
      </c>
      <c r="DH12" s="510">
        <f t="shared" si="18"/>
        <v>0</v>
      </c>
      <c r="DI12" s="510">
        <f t="shared" si="18"/>
        <v>0</v>
      </c>
      <c r="DJ12" s="510">
        <f t="shared" si="18"/>
        <v>0</v>
      </c>
      <c r="DK12" s="510">
        <f t="shared" si="18"/>
        <v>0</v>
      </c>
      <c r="DL12" s="510">
        <f t="shared" si="18"/>
        <v>0</v>
      </c>
      <c r="DM12" s="510">
        <f t="shared" si="18"/>
        <v>0</v>
      </c>
      <c r="DN12" s="510">
        <f t="shared" si="18"/>
        <v>0</v>
      </c>
      <c r="DO12" s="510">
        <f t="shared" si="18"/>
        <v>0</v>
      </c>
      <c r="DP12" s="510">
        <f t="shared" si="18"/>
        <v>0</v>
      </c>
      <c r="DQ12" s="510">
        <f t="shared" si="19"/>
        <v>0</v>
      </c>
      <c r="DR12" s="510">
        <f t="shared" si="19"/>
        <v>0</v>
      </c>
      <c r="DS12" s="510">
        <f t="shared" si="19"/>
        <v>0</v>
      </c>
      <c r="DT12" s="510">
        <f t="shared" si="19"/>
        <v>0</v>
      </c>
      <c r="DU12" s="510">
        <f t="shared" si="19"/>
        <v>0</v>
      </c>
      <c r="DV12" s="510">
        <f t="shared" si="19"/>
        <v>0</v>
      </c>
      <c r="DW12" s="510">
        <f t="shared" si="19"/>
        <v>0</v>
      </c>
      <c r="DX12" s="510">
        <f t="shared" si="19"/>
        <v>0</v>
      </c>
      <c r="DY12" s="510">
        <f t="shared" si="19"/>
        <v>0</v>
      </c>
      <c r="DZ12" s="510">
        <f t="shared" si="19"/>
        <v>0</v>
      </c>
      <c r="EA12" s="510">
        <f t="shared" si="19"/>
        <v>0</v>
      </c>
      <c r="EB12" s="510">
        <f t="shared" si="19"/>
        <v>0</v>
      </c>
      <c r="EC12" s="510">
        <f t="shared" si="19"/>
        <v>0</v>
      </c>
      <c r="ED12" s="510">
        <f t="shared" si="19"/>
        <v>0</v>
      </c>
      <c r="EE12" s="510">
        <f t="shared" si="19"/>
        <v>0</v>
      </c>
      <c r="EF12" s="510">
        <f t="shared" si="19"/>
        <v>0</v>
      </c>
      <c r="EG12" s="510">
        <f t="shared" si="20"/>
        <v>0</v>
      </c>
      <c r="EH12" s="510">
        <f t="shared" si="20"/>
        <v>0</v>
      </c>
      <c r="EI12" s="510">
        <f t="shared" si="20"/>
        <v>0</v>
      </c>
      <c r="EJ12" s="510">
        <f t="shared" si="20"/>
        <v>0</v>
      </c>
      <c r="EK12" s="510">
        <f t="shared" si="20"/>
        <v>0</v>
      </c>
      <c r="EL12" s="510">
        <f t="shared" si="20"/>
        <v>0</v>
      </c>
      <c r="EM12" s="510">
        <f t="shared" si="20"/>
        <v>0</v>
      </c>
      <c r="EN12" s="510">
        <f t="shared" si="20"/>
        <v>0</v>
      </c>
      <c r="EO12" s="510">
        <f t="shared" si="20"/>
        <v>0</v>
      </c>
      <c r="EP12" s="510">
        <f t="shared" si="20"/>
        <v>0</v>
      </c>
      <c r="EQ12" s="510">
        <f t="shared" si="20"/>
        <v>0</v>
      </c>
      <c r="ER12" s="510">
        <f t="shared" si="20"/>
        <v>0</v>
      </c>
      <c r="ES12" s="510">
        <f t="shared" si="20"/>
        <v>0</v>
      </c>
      <c r="ET12" s="510">
        <f t="shared" si="20"/>
        <v>0</v>
      </c>
      <c r="EU12" s="510">
        <f t="shared" si="20"/>
        <v>0</v>
      </c>
      <c r="EV12" s="510">
        <f t="shared" si="20"/>
        <v>0</v>
      </c>
      <c r="EW12" s="510">
        <f t="shared" si="21"/>
        <v>0</v>
      </c>
      <c r="EX12" s="510">
        <f t="shared" si="21"/>
        <v>0</v>
      </c>
      <c r="EY12" s="510">
        <f t="shared" si="21"/>
        <v>0</v>
      </c>
      <c r="EZ12" s="510">
        <f t="shared" si="21"/>
        <v>0</v>
      </c>
      <c r="FA12" s="510">
        <f t="shared" si="21"/>
        <v>0</v>
      </c>
      <c r="FB12" s="510">
        <f t="shared" si="21"/>
        <v>0</v>
      </c>
      <c r="FC12" s="510">
        <f t="shared" si="21"/>
        <v>0</v>
      </c>
      <c r="FD12" s="510">
        <f t="shared" si="21"/>
        <v>0</v>
      </c>
      <c r="FE12" s="510">
        <f t="shared" si="21"/>
        <v>0</v>
      </c>
      <c r="FF12" s="510">
        <f t="shared" si="21"/>
        <v>0</v>
      </c>
      <c r="FG12" s="510">
        <f t="shared" si="21"/>
        <v>0</v>
      </c>
      <c r="FH12" s="510">
        <f t="shared" si="21"/>
        <v>0</v>
      </c>
      <c r="FI12" s="510">
        <f t="shared" si="21"/>
        <v>0</v>
      </c>
      <c r="FJ12" s="510">
        <f t="shared" si="21"/>
        <v>0</v>
      </c>
      <c r="FK12" s="510">
        <f t="shared" si="21"/>
        <v>0</v>
      </c>
      <c r="FL12" s="510">
        <f t="shared" si="21"/>
        <v>0</v>
      </c>
      <c r="FM12" s="510">
        <f t="shared" si="22"/>
        <v>0</v>
      </c>
      <c r="FN12" s="510">
        <f t="shared" si="22"/>
        <v>0</v>
      </c>
      <c r="FO12" s="510">
        <f t="shared" si="22"/>
        <v>0</v>
      </c>
      <c r="FP12" s="510">
        <f t="shared" si="22"/>
        <v>0</v>
      </c>
      <c r="FQ12" s="510">
        <f t="shared" si="22"/>
        <v>0</v>
      </c>
      <c r="FR12" s="510">
        <f t="shared" si="22"/>
        <v>0</v>
      </c>
      <c r="FS12" s="510">
        <f t="shared" si="22"/>
        <v>0</v>
      </c>
      <c r="FT12" s="510">
        <f t="shared" si="22"/>
        <v>0</v>
      </c>
      <c r="FU12" s="510">
        <f t="shared" si="22"/>
        <v>0</v>
      </c>
      <c r="FV12" s="510">
        <f t="shared" si="22"/>
        <v>0</v>
      </c>
      <c r="FW12" s="510">
        <f t="shared" si="22"/>
        <v>0</v>
      </c>
      <c r="FX12" s="510">
        <f t="shared" si="22"/>
        <v>0</v>
      </c>
      <c r="FY12" s="510">
        <f t="shared" si="22"/>
        <v>0</v>
      </c>
      <c r="FZ12" s="510">
        <f t="shared" si="22"/>
        <v>0</v>
      </c>
      <c r="GA12" s="510">
        <f t="shared" si="22"/>
        <v>0</v>
      </c>
      <c r="GB12" s="510">
        <f t="shared" si="22"/>
        <v>0</v>
      </c>
      <c r="GC12" s="510">
        <f t="shared" si="23"/>
        <v>0</v>
      </c>
      <c r="GD12" s="510">
        <f t="shared" si="23"/>
        <v>0</v>
      </c>
      <c r="GE12" s="510">
        <f t="shared" si="23"/>
        <v>0</v>
      </c>
      <c r="GF12" s="510">
        <f t="shared" si="23"/>
        <v>0</v>
      </c>
      <c r="GG12" s="510">
        <f t="shared" si="23"/>
        <v>0</v>
      </c>
      <c r="GH12" s="510">
        <f t="shared" si="23"/>
        <v>0</v>
      </c>
      <c r="GI12" s="510">
        <f t="shared" si="23"/>
        <v>0</v>
      </c>
      <c r="GJ12" s="510">
        <f t="shared" si="23"/>
        <v>0</v>
      </c>
      <c r="GK12" s="510">
        <f t="shared" si="23"/>
        <v>0</v>
      </c>
      <c r="GL12" s="510">
        <f t="shared" si="23"/>
        <v>0</v>
      </c>
      <c r="GM12" s="510">
        <f t="shared" si="23"/>
        <v>0</v>
      </c>
      <c r="GN12" s="510">
        <f t="shared" si="23"/>
        <v>0</v>
      </c>
      <c r="GO12" s="510">
        <f t="shared" si="23"/>
        <v>0</v>
      </c>
      <c r="GP12" s="510">
        <f t="shared" si="23"/>
        <v>0</v>
      </c>
      <c r="GQ12" s="510">
        <f t="shared" si="23"/>
        <v>0</v>
      </c>
      <c r="GR12" s="510">
        <f t="shared" si="23"/>
        <v>0</v>
      </c>
      <c r="GS12" s="510">
        <f t="shared" si="24"/>
        <v>0</v>
      </c>
      <c r="GT12" s="510">
        <f t="shared" si="24"/>
        <v>0</v>
      </c>
      <c r="GU12" s="510">
        <f t="shared" si="24"/>
        <v>0</v>
      </c>
      <c r="GV12" s="510">
        <f t="shared" si="24"/>
        <v>0</v>
      </c>
      <c r="GW12" s="510">
        <f t="shared" si="24"/>
        <v>0</v>
      </c>
      <c r="GX12" s="510">
        <f t="shared" si="24"/>
        <v>0</v>
      </c>
      <c r="GY12" s="510">
        <f t="shared" si="24"/>
        <v>0</v>
      </c>
      <c r="GZ12" s="510">
        <f t="shared" si="24"/>
        <v>0</v>
      </c>
      <c r="HA12" s="510">
        <f t="shared" si="24"/>
        <v>0</v>
      </c>
      <c r="HB12" s="244"/>
      <c r="HC12" s="244"/>
      <c r="HD12" s="126"/>
      <c r="HE12" s="126"/>
    </row>
    <row r="13" spans="1:213" ht="20.100000000000001" customHeight="1">
      <c r="B13" s="479"/>
      <c r="C13" s="122"/>
      <c r="D13" s="123"/>
      <c r="E13" s="124"/>
      <c r="F13" s="123"/>
      <c r="G13" s="465">
        <f t="shared" si="9"/>
        <v>60</v>
      </c>
      <c r="H13" s="466" t="s">
        <v>64</v>
      </c>
      <c r="I13" s="464">
        <v>1</v>
      </c>
      <c r="J13" s="123"/>
      <c r="K13" s="97"/>
      <c r="L13" s="480"/>
      <c r="M13" s="188">
        <f t="shared" si="25"/>
        <v>0</v>
      </c>
      <c r="N13" s="189" t="str">
        <f t="shared" si="26"/>
        <v/>
      </c>
      <c r="O13" s="190" t="str">
        <f t="shared" si="27"/>
        <v/>
      </c>
      <c r="P13" s="190" t="str">
        <f t="shared" si="28"/>
        <v/>
      </c>
      <c r="Q13" s="191">
        <f t="shared" si="29"/>
        <v>0</v>
      </c>
      <c r="R13" s="191" t="str">
        <f t="shared" si="30"/>
        <v/>
      </c>
      <c r="S13" s="188" t="str">
        <f t="shared" si="31"/>
        <v/>
      </c>
      <c r="T13" s="192">
        <f t="shared" si="32"/>
        <v>0</v>
      </c>
      <c r="U13" s="366" t="s">
        <v>478</v>
      </c>
      <c r="V13" s="244"/>
      <c r="W13" s="259"/>
      <c r="X13" s="510"/>
      <c r="Y13" s="259" t="str">
        <f>'MATERIAL DATA'!Q12</f>
        <v>2.2 Upper floors/slabs</v>
      </c>
      <c r="Z13" s="517">
        <f>SUMIF($E$6:$E$29,Y13,$N$6:$N$29)+SUMIF($E$6:$E$29,Y13,$O$6:$O$29)+SUMIF($E$6:$E$29,Y13,P$6:$P$29)</f>
        <v>0</v>
      </c>
      <c r="AA13" s="510"/>
      <c r="AB13" s="510"/>
      <c r="AC13" s="510" t="s">
        <v>16</v>
      </c>
      <c r="AD13" s="517">
        <f>SUM(Z16,Z19,Z20,Z21,Z22)</f>
        <v>0</v>
      </c>
      <c r="AE13" s="510"/>
      <c r="AF13" s="510"/>
      <c r="AG13" s="510"/>
      <c r="AH13" s="246"/>
      <c r="AI13" s="510"/>
      <c r="AJ13" s="510" t="s">
        <v>347</v>
      </c>
      <c r="AK13" s="510">
        <f>SUMIFS($N$6:$N$29,$B$6:$B$29,"&lt;&gt;Timber",$C$6:$C$29,"&lt;&gt;Timber_EPD")</f>
        <v>0</v>
      </c>
      <c r="AL13" s="510"/>
      <c r="AM13" s="510"/>
      <c r="AN13" s="517"/>
      <c r="AO13" s="517"/>
      <c r="AP13" s="517"/>
      <c r="AQ13" s="517"/>
      <c r="AR13" s="517"/>
      <c r="AS13" s="517"/>
      <c r="AT13" s="517"/>
      <c r="AU13" s="517"/>
      <c r="AV13" s="517"/>
      <c r="AW13" s="510"/>
      <c r="AX13" s="510"/>
      <c r="AY13" s="510"/>
      <c r="AZ13" s="246"/>
      <c r="BA13" s="246"/>
      <c r="BB13" s="246"/>
      <c r="BC13" s="246"/>
      <c r="BD13" s="246"/>
      <c r="BE13" s="246"/>
      <c r="BF13" s="510"/>
      <c r="BG13" s="285" t="str">
        <f t="shared" si="10"/>
        <v>ER</v>
      </c>
      <c r="BH13" s="285" t="str">
        <f t="shared" si="11"/>
        <v xml:space="preserve"> -  - </v>
      </c>
      <c r="BI13" s="285" t="str">
        <f t="shared" si="12"/>
        <v>No_Reinforcement</v>
      </c>
      <c r="BJ13" s="246" t="e">
        <f>VLOOKUP(BH13,'Lifecycle Material Data'!$A$5:$G$67,4,FALSE)</f>
        <v>#N/A</v>
      </c>
      <c r="BK13" s="246">
        <f>IFERROR(VLOOKUP(L13,'Custom Data'!$N$16:$P$36,3,FALSE),0)</f>
        <v>0</v>
      </c>
      <c r="BL13" s="246">
        <f t="shared" si="13"/>
        <v>0</v>
      </c>
      <c r="BM13" s="526" t="str">
        <f t="shared" si="33"/>
        <v>ER</v>
      </c>
      <c r="BN13" s="510" t="str">
        <f>IFERROR(VLOOKUP($BH13,'Lifecycle Material Data'!$A$5:$L$67,9,FALSE)*($BM13/1000)+VLOOKUP('Project Info'!$C$15,'Lifecycle Material Data'!$A$5:$L$67,9,FALSE)*($BL13/1000),"")</f>
        <v/>
      </c>
      <c r="BO13" s="510" t="str">
        <f>IFERROR(VLOOKUP($BH13,'Lifecycle Material Data'!$A$5:$L$67,10,FALSE)*($BM13/1000)+VLOOKUP('Project Info'!$C$15,'Lifecycle Material Data'!$A$5:$L$67,10,FALSE)*($BL13/1000),"")</f>
        <v/>
      </c>
      <c r="BP13" s="510" t="str">
        <f t="shared" si="34"/>
        <v/>
      </c>
      <c r="BQ13" s="510" t="str">
        <f>IF($J13='MATERIAL DATA'!$O$5,$K13, IF($J13='MATERIAL DATA'!$O$6,$K13/(1000*'Scheme 5'!$BJ13),""))</f>
        <v/>
      </c>
      <c r="BR13" s="510" t="str">
        <f>IFERROR(((VLOOKUP($BH13,'Lifecycle Material Data'!$A$5:$L$67,6,FALSE))*$BM13/1000+VLOOKUP('Project Info'!$C$15,'Lifecycle Material Data'!$A$5:$L$67,6,FALSE)*$BL13/1000),"")</f>
        <v/>
      </c>
      <c r="BS13" s="510" t="str">
        <f>IFERROR((VLOOKUP($BH13,'Lifecycle Material Data'!$A$5:$L$67,7,FALSE)*$BM13/1000++VLOOKUP('Project Info'!$C$15,'Lifecycle Material Data'!$A$5:$L$67,7,FALSE)*$BL13/1000),"")</f>
        <v/>
      </c>
      <c r="BT13" s="510" t="str">
        <f>IFERROR(VLOOKUP($BH13,'Lifecycle Material Data'!$A$5:$L$67,8,FALSE)*SUM(BR13,BS13,BU13,BV13),"")</f>
        <v/>
      </c>
      <c r="BU13" s="285" t="str">
        <f>IFERROR((VLOOKUP($BH13,'Lifecycle Material Data'!$A$5:$L$67,11,FALSE)*$BM13/1000++VLOOKUP('Project Info'!$C$15,'Lifecycle Material Data'!$A$5:$L$67,11,FALSE)*$BL13/1000),"")</f>
        <v/>
      </c>
      <c r="BV13" s="510">
        <f>IFERROR(IF(OR($B13="Timber",$C13="Timber_EPD"),VLOOKUP($BH13,'LIFECYCLE MATERIAL DATA Master'!$A$10:$N$68,5,FALSE)*$BM13,0),"")/1000</f>
        <v>0</v>
      </c>
      <c r="BW13" s="510" t="str">
        <f>IFERROR((VLOOKUP($BH13,'Lifecycle Material Data'!$A$5:$M$67,12,FALSE)*$BM13/1000++VLOOKUP('Project Info'!$C$15,'Lifecycle Material Data'!$A$5:$L$67,12,FALSE)*$BL13/1000),"")</f>
        <v/>
      </c>
      <c r="BX13" s="510"/>
      <c r="BY13" s="510"/>
      <c r="BZ13" s="510"/>
      <c r="CA13" s="510"/>
      <c r="CB13" s="510">
        <f>IFERROR(1+VLOOKUP($BH13,'Lifecycle Material Data'!$A$5:$L$67,8,FALSE),0)</f>
        <v>0</v>
      </c>
      <c r="CC13" s="244">
        <f t="shared" si="14"/>
        <v>0</v>
      </c>
      <c r="CD13" s="505">
        <f t="shared" si="35"/>
        <v>0</v>
      </c>
      <c r="CE13" s="244">
        <f t="shared" si="15"/>
        <v>1</v>
      </c>
      <c r="CF13" s="244"/>
      <c r="CG13" s="510"/>
      <c r="CH13" s="510">
        <v>0</v>
      </c>
      <c r="CI13" s="510">
        <f t="shared" si="16"/>
        <v>0</v>
      </c>
      <c r="CJ13" s="510">
        <f t="shared" si="16"/>
        <v>0</v>
      </c>
      <c r="CK13" s="510">
        <f t="shared" si="17"/>
        <v>0</v>
      </c>
      <c r="CL13" s="510">
        <f t="shared" si="17"/>
        <v>0</v>
      </c>
      <c r="CM13" s="510">
        <f t="shared" si="17"/>
        <v>0</v>
      </c>
      <c r="CN13" s="510">
        <f t="shared" si="17"/>
        <v>0</v>
      </c>
      <c r="CO13" s="510">
        <f t="shared" si="17"/>
        <v>0</v>
      </c>
      <c r="CP13" s="510">
        <f t="shared" si="17"/>
        <v>0</v>
      </c>
      <c r="CQ13" s="510">
        <f t="shared" si="17"/>
        <v>0</v>
      </c>
      <c r="CR13" s="510">
        <f t="shared" si="17"/>
        <v>0</v>
      </c>
      <c r="CS13" s="510">
        <f t="shared" si="17"/>
        <v>0</v>
      </c>
      <c r="CT13" s="510">
        <f t="shared" si="17"/>
        <v>0</v>
      </c>
      <c r="CU13" s="510">
        <f t="shared" si="17"/>
        <v>0</v>
      </c>
      <c r="CV13" s="510">
        <f t="shared" si="17"/>
        <v>0</v>
      </c>
      <c r="CW13" s="510">
        <f t="shared" si="17"/>
        <v>0</v>
      </c>
      <c r="CX13" s="510">
        <f t="shared" si="17"/>
        <v>0</v>
      </c>
      <c r="CY13" s="510">
        <f t="shared" si="17"/>
        <v>0</v>
      </c>
      <c r="CZ13" s="510">
        <f t="shared" si="17"/>
        <v>0</v>
      </c>
      <c r="DA13" s="510">
        <f t="shared" si="18"/>
        <v>0</v>
      </c>
      <c r="DB13" s="510">
        <f t="shared" si="18"/>
        <v>0</v>
      </c>
      <c r="DC13" s="510">
        <f t="shared" si="18"/>
        <v>0</v>
      </c>
      <c r="DD13" s="510">
        <f t="shared" si="18"/>
        <v>0</v>
      </c>
      <c r="DE13" s="510">
        <f t="shared" si="18"/>
        <v>0</v>
      </c>
      <c r="DF13" s="510">
        <f t="shared" si="18"/>
        <v>0</v>
      </c>
      <c r="DG13" s="510">
        <f t="shared" si="18"/>
        <v>0</v>
      </c>
      <c r="DH13" s="510">
        <f t="shared" si="18"/>
        <v>0</v>
      </c>
      <c r="DI13" s="510">
        <f t="shared" si="18"/>
        <v>0</v>
      </c>
      <c r="DJ13" s="510">
        <f t="shared" si="18"/>
        <v>0</v>
      </c>
      <c r="DK13" s="510">
        <f t="shared" si="18"/>
        <v>0</v>
      </c>
      <c r="DL13" s="510">
        <f t="shared" si="18"/>
        <v>0</v>
      </c>
      <c r="DM13" s="510">
        <f t="shared" si="18"/>
        <v>0</v>
      </c>
      <c r="DN13" s="510">
        <f t="shared" si="18"/>
        <v>0</v>
      </c>
      <c r="DO13" s="510">
        <f t="shared" si="18"/>
        <v>0</v>
      </c>
      <c r="DP13" s="510">
        <f t="shared" si="18"/>
        <v>0</v>
      </c>
      <c r="DQ13" s="510">
        <f t="shared" si="19"/>
        <v>0</v>
      </c>
      <c r="DR13" s="510">
        <f t="shared" si="19"/>
        <v>0</v>
      </c>
      <c r="DS13" s="510">
        <f t="shared" si="19"/>
        <v>0</v>
      </c>
      <c r="DT13" s="510">
        <f t="shared" si="19"/>
        <v>0</v>
      </c>
      <c r="DU13" s="510">
        <f t="shared" si="19"/>
        <v>0</v>
      </c>
      <c r="DV13" s="510">
        <f t="shared" si="19"/>
        <v>0</v>
      </c>
      <c r="DW13" s="510">
        <f t="shared" si="19"/>
        <v>0</v>
      </c>
      <c r="DX13" s="510">
        <f t="shared" si="19"/>
        <v>0</v>
      </c>
      <c r="DY13" s="510">
        <f t="shared" si="19"/>
        <v>0</v>
      </c>
      <c r="DZ13" s="510">
        <f t="shared" si="19"/>
        <v>0</v>
      </c>
      <c r="EA13" s="510">
        <f t="shared" si="19"/>
        <v>0</v>
      </c>
      <c r="EB13" s="510">
        <f t="shared" si="19"/>
        <v>0</v>
      </c>
      <c r="EC13" s="510">
        <f t="shared" si="19"/>
        <v>0</v>
      </c>
      <c r="ED13" s="510">
        <f t="shared" si="19"/>
        <v>0</v>
      </c>
      <c r="EE13" s="510">
        <f t="shared" si="19"/>
        <v>0</v>
      </c>
      <c r="EF13" s="510">
        <f t="shared" si="19"/>
        <v>0</v>
      </c>
      <c r="EG13" s="510">
        <f t="shared" si="20"/>
        <v>0</v>
      </c>
      <c r="EH13" s="510">
        <f t="shared" si="20"/>
        <v>0</v>
      </c>
      <c r="EI13" s="510">
        <f t="shared" si="20"/>
        <v>0</v>
      </c>
      <c r="EJ13" s="510">
        <f t="shared" si="20"/>
        <v>0</v>
      </c>
      <c r="EK13" s="510">
        <f t="shared" si="20"/>
        <v>0</v>
      </c>
      <c r="EL13" s="510">
        <f t="shared" si="20"/>
        <v>0</v>
      </c>
      <c r="EM13" s="510">
        <f t="shared" si="20"/>
        <v>0</v>
      </c>
      <c r="EN13" s="510">
        <f t="shared" si="20"/>
        <v>0</v>
      </c>
      <c r="EO13" s="510">
        <f t="shared" si="20"/>
        <v>0</v>
      </c>
      <c r="EP13" s="510">
        <f t="shared" si="20"/>
        <v>0</v>
      </c>
      <c r="EQ13" s="510">
        <f t="shared" si="20"/>
        <v>0</v>
      </c>
      <c r="ER13" s="510">
        <f t="shared" si="20"/>
        <v>0</v>
      </c>
      <c r="ES13" s="510">
        <f t="shared" si="20"/>
        <v>0</v>
      </c>
      <c r="ET13" s="510">
        <f t="shared" si="20"/>
        <v>0</v>
      </c>
      <c r="EU13" s="510">
        <f t="shared" si="20"/>
        <v>0</v>
      </c>
      <c r="EV13" s="510">
        <f t="shared" si="20"/>
        <v>0</v>
      </c>
      <c r="EW13" s="510">
        <f t="shared" si="21"/>
        <v>0</v>
      </c>
      <c r="EX13" s="510">
        <f t="shared" si="21"/>
        <v>0</v>
      </c>
      <c r="EY13" s="510">
        <f t="shared" si="21"/>
        <v>0</v>
      </c>
      <c r="EZ13" s="510">
        <f t="shared" si="21"/>
        <v>0</v>
      </c>
      <c r="FA13" s="510">
        <f t="shared" si="21"/>
        <v>0</v>
      </c>
      <c r="FB13" s="510">
        <f t="shared" si="21"/>
        <v>0</v>
      </c>
      <c r="FC13" s="510">
        <f t="shared" si="21"/>
        <v>0</v>
      </c>
      <c r="FD13" s="510">
        <f t="shared" si="21"/>
        <v>0</v>
      </c>
      <c r="FE13" s="510">
        <f t="shared" si="21"/>
        <v>0</v>
      </c>
      <c r="FF13" s="510">
        <f t="shared" si="21"/>
        <v>0</v>
      </c>
      <c r="FG13" s="510">
        <f t="shared" si="21"/>
        <v>0</v>
      </c>
      <c r="FH13" s="510">
        <f t="shared" si="21"/>
        <v>0</v>
      </c>
      <c r="FI13" s="510">
        <f t="shared" si="21"/>
        <v>0</v>
      </c>
      <c r="FJ13" s="510">
        <f t="shared" si="21"/>
        <v>0</v>
      </c>
      <c r="FK13" s="510">
        <f t="shared" si="21"/>
        <v>0</v>
      </c>
      <c r="FL13" s="510">
        <f t="shared" si="21"/>
        <v>0</v>
      </c>
      <c r="FM13" s="510">
        <f t="shared" si="22"/>
        <v>0</v>
      </c>
      <c r="FN13" s="510">
        <f t="shared" si="22"/>
        <v>0</v>
      </c>
      <c r="FO13" s="510">
        <f t="shared" si="22"/>
        <v>0</v>
      </c>
      <c r="FP13" s="510">
        <f t="shared" si="22"/>
        <v>0</v>
      </c>
      <c r="FQ13" s="510">
        <f t="shared" si="22"/>
        <v>0</v>
      </c>
      <c r="FR13" s="510">
        <f t="shared" si="22"/>
        <v>0</v>
      </c>
      <c r="FS13" s="510">
        <f t="shared" si="22"/>
        <v>0</v>
      </c>
      <c r="FT13" s="510">
        <f t="shared" si="22"/>
        <v>0</v>
      </c>
      <c r="FU13" s="510">
        <f t="shared" si="22"/>
        <v>0</v>
      </c>
      <c r="FV13" s="510">
        <f t="shared" si="22"/>
        <v>0</v>
      </c>
      <c r="FW13" s="510">
        <f t="shared" si="22"/>
        <v>0</v>
      </c>
      <c r="FX13" s="510">
        <f t="shared" si="22"/>
        <v>0</v>
      </c>
      <c r="FY13" s="510">
        <f t="shared" si="22"/>
        <v>0</v>
      </c>
      <c r="FZ13" s="510">
        <f t="shared" si="22"/>
        <v>0</v>
      </c>
      <c r="GA13" s="510">
        <f t="shared" si="22"/>
        <v>0</v>
      </c>
      <c r="GB13" s="510">
        <f t="shared" si="22"/>
        <v>0</v>
      </c>
      <c r="GC13" s="510">
        <f t="shared" si="23"/>
        <v>0</v>
      </c>
      <c r="GD13" s="510">
        <f t="shared" si="23"/>
        <v>0</v>
      </c>
      <c r="GE13" s="510">
        <f t="shared" si="23"/>
        <v>0</v>
      </c>
      <c r="GF13" s="510">
        <f t="shared" si="23"/>
        <v>0</v>
      </c>
      <c r="GG13" s="510">
        <f t="shared" si="23"/>
        <v>0</v>
      </c>
      <c r="GH13" s="510">
        <f t="shared" si="23"/>
        <v>0</v>
      </c>
      <c r="GI13" s="510">
        <f t="shared" si="23"/>
        <v>0</v>
      </c>
      <c r="GJ13" s="510">
        <f t="shared" si="23"/>
        <v>0</v>
      </c>
      <c r="GK13" s="510">
        <f t="shared" si="23"/>
        <v>0</v>
      </c>
      <c r="GL13" s="510">
        <f t="shared" si="23"/>
        <v>0</v>
      </c>
      <c r="GM13" s="510">
        <f t="shared" si="23"/>
        <v>0</v>
      </c>
      <c r="GN13" s="510">
        <f t="shared" si="23"/>
        <v>0</v>
      </c>
      <c r="GO13" s="510">
        <f t="shared" si="23"/>
        <v>0</v>
      </c>
      <c r="GP13" s="510">
        <f t="shared" si="23"/>
        <v>0</v>
      </c>
      <c r="GQ13" s="510">
        <f t="shared" si="23"/>
        <v>0</v>
      </c>
      <c r="GR13" s="510">
        <f t="shared" si="23"/>
        <v>0</v>
      </c>
      <c r="GS13" s="510">
        <f t="shared" si="24"/>
        <v>0</v>
      </c>
      <c r="GT13" s="510">
        <f t="shared" si="24"/>
        <v>0</v>
      </c>
      <c r="GU13" s="510">
        <f t="shared" si="24"/>
        <v>0</v>
      </c>
      <c r="GV13" s="510">
        <f t="shared" si="24"/>
        <v>0</v>
      </c>
      <c r="GW13" s="510">
        <f t="shared" si="24"/>
        <v>0</v>
      </c>
      <c r="GX13" s="510">
        <f t="shared" si="24"/>
        <v>0</v>
      </c>
      <c r="GY13" s="510">
        <f t="shared" si="24"/>
        <v>0</v>
      </c>
      <c r="GZ13" s="510">
        <f t="shared" si="24"/>
        <v>0</v>
      </c>
      <c r="HA13" s="510">
        <f t="shared" si="24"/>
        <v>0</v>
      </c>
      <c r="HB13" s="244"/>
      <c r="HC13" s="244"/>
      <c r="HD13" s="126"/>
      <c r="HE13" s="126"/>
    </row>
    <row r="14" spans="1:213" ht="20.100000000000001" customHeight="1">
      <c r="B14" s="479"/>
      <c r="C14" s="122"/>
      <c r="D14" s="123"/>
      <c r="E14" s="124"/>
      <c r="F14" s="123"/>
      <c r="G14" s="465">
        <f t="shared" si="9"/>
        <v>60</v>
      </c>
      <c r="H14" s="466" t="s">
        <v>64</v>
      </c>
      <c r="I14" s="464">
        <v>1</v>
      </c>
      <c r="J14" s="123"/>
      <c r="K14" s="97"/>
      <c r="L14" s="480"/>
      <c r="M14" s="188">
        <f t="shared" si="25"/>
        <v>0</v>
      </c>
      <c r="N14" s="189" t="str">
        <f t="shared" si="26"/>
        <v/>
      </c>
      <c r="O14" s="190" t="str">
        <f t="shared" si="27"/>
        <v/>
      </c>
      <c r="P14" s="190" t="str">
        <f t="shared" si="28"/>
        <v/>
      </c>
      <c r="Q14" s="191">
        <f t="shared" si="29"/>
        <v>0</v>
      </c>
      <c r="R14" s="191" t="str">
        <f t="shared" si="30"/>
        <v/>
      </c>
      <c r="S14" s="188" t="str">
        <f t="shared" si="31"/>
        <v/>
      </c>
      <c r="T14" s="192">
        <f t="shared" si="32"/>
        <v>0</v>
      </c>
      <c r="U14" s="366" t="s">
        <v>478</v>
      </c>
      <c r="V14" s="244"/>
      <c r="W14" s="259"/>
      <c r="X14" s="510"/>
      <c r="Y14" s="259" t="str">
        <f>'MATERIAL DATA'!Q13</f>
        <v>2.3 Roof beams</v>
      </c>
      <c r="Z14" s="517">
        <f>SUMIF($E$6:$E$29,Y14,$N$6:$N$29)+SUMIF($E$6:$E$29,Y14,$O$6:$O$29)+SUMIF($E$6:$E$29,Y14,P$6:$P$29)</f>
        <v>0</v>
      </c>
      <c r="AA14" s="510"/>
      <c r="AB14" s="510"/>
      <c r="AC14" s="510"/>
      <c r="AD14" s="510"/>
      <c r="AE14" s="510"/>
      <c r="AF14" s="510"/>
      <c r="AG14" s="510"/>
      <c r="AH14" s="510"/>
      <c r="AI14" s="510"/>
      <c r="AJ14" s="510" t="s">
        <v>348</v>
      </c>
      <c r="AK14" s="510">
        <f>SUMIFS($O$6:$O$29,$B$6:$B$29,"&lt;&gt;Timber",$C$6:$C$29,"&lt;&gt;Timber_EPD")</f>
        <v>0</v>
      </c>
      <c r="AL14" s="510"/>
      <c r="AM14" s="510"/>
      <c r="AN14" s="510"/>
      <c r="AO14" s="510"/>
      <c r="AP14" s="510"/>
      <c r="AQ14" s="510"/>
      <c r="AR14" s="510"/>
      <c r="AS14" s="510"/>
      <c r="AT14" s="510"/>
      <c r="AU14" s="510"/>
      <c r="AV14" s="510"/>
      <c r="AW14" s="510"/>
      <c r="AX14" s="510"/>
      <c r="AY14" s="510"/>
      <c r="AZ14" s="510"/>
      <c r="BA14" s="510"/>
      <c r="BB14" s="510"/>
      <c r="BC14" s="510"/>
      <c r="BD14" s="510"/>
      <c r="BE14" s="510"/>
      <c r="BF14" s="510"/>
      <c r="BG14" s="285" t="str">
        <f t="shared" si="10"/>
        <v>ER</v>
      </c>
      <c r="BH14" s="285" t="str">
        <f t="shared" si="11"/>
        <v xml:space="preserve"> -  - </v>
      </c>
      <c r="BI14" s="285" t="str">
        <f t="shared" si="12"/>
        <v>No_Reinforcement</v>
      </c>
      <c r="BJ14" s="246" t="e">
        <f>VLOOKUP(BH14,'Lifecycle Material Data'!$A$5:$G$67,4,FALSE)</f>
        <v>#N/A</v>
      </c>
      <c r="BK14" s="246">
        <f>IFERROR(VLOOKUP(L14,'Custom Data'!$N$16:$P$36,3,FALSE),0)</f>
        <v>0</v>
      </c>
      <c r="BL14" s="246">
        <f t="shared" si="13"/>
        <v>0</v>
      </c>
      <c r="BM14" s="526" t="str">
        <f t="shared" si="33"/>
        <v>ER</v>
      </c>
      <c r="BN14" s="510" t="str">
        <f>IFERROR(VLOOKUP($BH14,'Lifecycle Material Data'!$A$5:$L$67,9,FALSE)*($BM14/1000)+VLOOKUP('Project Info'!$C$15,'Lifecycle Material Data'!$A$5:$L$67,9,FALSE)*($BL14/1000),"")</f>
        <v/>
      </c>
      <c r="BO14" s="510" t="str">
        <f>IFERROR(VLOOKUP($BH14,'Lifecycle Material Data'!$A$5:$L$67,10,FALSE)*($BM14/1000)+VLOOKUP('Project Info'!$C$15,'Lifecycle Material Data'!$A$5:$L$67,10,FALSE)*($BL14/1000),"")</f>
        <v/>
      </c>
      <c r="BP14" s="510" t="str">
        <f t="shared" si="34"/>
        <v/>
      </c>
      <c r="BQ14" s="510" t="str">
        <f>IF($J14='MATERIAL DATA'!$O$5,$K14, IF($J14='MATERIAL DATA'!$O$6,$K14/(1000*'Scheme 5'!$BJ14),""))</f>
        <v/>
      </c>
      <c r="BR14" s="510" t="str">
        <f>IFERROR(((VLOOKUP($BH14,'Lifecycle Material Data'!$A$5:$L$67,6,FALSE))*$BM14/1000+VLOOKUP('Project Info'!$C$15,'Lifecycle Material Data'!$A$5:$L$67,6,FALSE)*$BL14/1000),"")</f>
        <v/>
      </c>
      <c r="BS14" s="510" t="str">
        <f>IFERROR((VLOOKUP($BH14,'Lifecycle Material Data'!$A$5:$L$67,7,FALSE)*$BM14/1000++VLOOKUP('Project Info'!$C$15,'Lifecycle Material Data'!$A$5:$L$67,7,FALSE)*$BL14/1000),"")</f>
        <v/>
      </c>
      <c r="BT14" s="510" t="str">
        <f>IFERROR(VLOOKUP($BH14,'Lifecycle Material Data'!$A$5:$L$67,8,FALSE)*SUM(BR14,BS14,BU14,BV14),"")</f>
        <v/>
      </c>
      <c r="BU14" s="285" t="str">
        <f>IFERROR((VLOOKUP($BH14,'Lifecycle Material Data'!$A$5:$L$67,11,FALSE)*$BM14/1000++VLOOKUP('Project Info'!$C$15,'Lifecycle Material Data'!$A$5:$L$67,11,FALSE)*$BL14/1000),"")</f>
        <v/>
      </c>
      <c r="BV14" s="510">
        <f>IFERROR(IF(OR($B14="Timber",$C14="Timber_EPD"),VLOOKUP($BH14,'LIFECYCLE MATERIAL DATA Master'!$A$10:$N$68,5,FALSE)*$BM14,0),"")/1000</f>
        <v>0</v>
      </c>
      <c r="BW14" s="510" t="str">
        <f>IFERROR((VLOOKUP($BH14,'Lifecycle Material Data'!$A$5:$M$67,12,FALSE)*$BM14/1000++VLOOKUP('Project Info'!$C$15,'Lifecycle Material Data'!$A$5:$L$67,12,FALSE)*$BL14/1000),"")</f>
        <v/>
      </c>
      <c r="BX14" s="510"/>
      <c r="BY14" s="510"/>
      <c r="BZ14" s="510"/>
      <c r="CA14" s="510"/>
      <c r="CB14" s="510">
        <f>IFERROR(1+VLOOKUP($BH14,'Lifecycle Material Data'!$A$5:$L$67,8,FALSE),0)</f>
        <v>0</v>
      </c>
      <c r="CC14" s="244">
        <f t="shared" si="14"/>
        <v>0</v>
      </c>
      <c r="CD14" s="505">
        <f t="shared" si="35"/>
        <v>0</v>
      </c>
      <c r="CE14" s="244">
        <f t="shared" si="15"/>
        <v>1</v>
      </c>
      <c r="CF14" s="244"/>
      <c r="CG14" s="510"/>
      <c r="CH14" s="510">
        <v>0</v>
      </c>
      <c r="CI14" s="510">
        <f t="shared" si="16"/>
        <v>0</v>
      </c>
      <c r="CJ14" s="510">
        <f t="shared" si="16"/>
        <v>0</v>
      </c>
      <c r="CK14" s="510">
        <f t="shared" si="17"/>
        <v>0</v>
      </c>
      <c r="CL14" s="510">
        <f t="shared" si="17"/>
        <v>0</v>
      </c>
      <c r="CM14" s="510">
        <f t="shared" si="17"/>
        <v>0</v>
      </c>
      <c r="CN14" s="510">
        <f t="shared" si="17"/>
        <v>0</v>
      </c>
      <c r="CO14" s="510">
        <f t="shared" si="17"/>
        <v>0</v>
      </c>
      <c r="CP14" s="510">
        <f t="shared" si="17"/>
        <v>0</v>
      </c>
      <c r="CQ14" s="510">
        <f t="shared" si="17"/>
        <v>0</v>
      </c>
      <c r="CR14" s="510">
        <f t="shared" si="17"/>
        <v>0</v>
      </c>
      <c r="CS14" s="510">
        <f t="shared" si="17"/>
        <v>0</v>
      </c>
      <c r="CT14" s="510">
        <f t="shared" si="17"/>
        <v>0</v>
      </c>
      <c r="CU14" s="510">
        <f t="shared" si="17"/>
        <v>0</v>
      </c>
      <c r="CV14" s="510">
        <f t="shared" si="17"/>
        <v>0</v>
      </c>
      <c r="CW14" s="510">
        <f t="shared" si="17"/>
        <v>0</v>
      </c>
      <c r="CX14" s="510">
        <f t="shared" si="17"/>
        <v>0</v>
      </c>
      <c r="CY14" s="510">
        <f t="shared" si="17"/>
        <v>0</v>
      </c>
      <c r="CZ14" s="510">
        <f t="shared" si="17"/>
        <v>0</v>
      </c>
      <c r="DA14" s="510">
        <f t="shared" si="18"/>
        <v>0</v>
      </c>
      <c r="DB14" s="510">
        <f t="shared" si="18"/>
        <v>0</v>
      </c>
      <c r="DC14" s="510">
        <f t="shared" si="18"/>
        <v>0</v>
      </c>
      <c r="DD14" s="510">
        <f t="shared" si="18"/>
        <v>0</v>
      </c>
      <c r="DE14" s="510">
        <f t="shared" si="18"/>
        <v>0</v>
      </c>
      <c r="DF14" s="510">
        <f t="shared" si="18"/>
        <v>0</v>
      </c>
      <c r="DG14" s="510">
        <f t="shared" si="18"/>
        <v>0</v>
      </c>
      <c r="DH14" s="510">
        <f t="shared" si="18"/>
        <v>0</v>
      </c>
      <c r="DI14" s="510">
        <f t="shared" si="18"/>
        <v>0</v>
      </c>
      <c r="DJ14" s="510">
        <f t="shared" si="18"/>
        <v>0</v>
      </c>
      <c r="DK14" s="510">
        <f t="shared" si="18"/>
        <v>0</v>
      </c>
      <c r="DL14" s="510">
        <f t="shared" si="18"/>
        <v>0</v>
      </c>
      <c r="DM14" s="510">
        <f t="shared" si="18"/>
        <v>0</v>
      </c>
      <c r="DN14" s="510">
        <f t="shared" si="18"/>
        <v>0</v>
      </c>
      <c r="DO14" s="510">
        <f t="shared" si="18"/>
        <v>0</v>
      </c>
      <c r="DP14" s="510">
        <f t="shared" si="18"/>
        <v>0</v>
      </c>
      <c r="DQ14" s="510">
        <f t="shared" si="19"/>
        <v>0</v>
      </c>
      <c r="DR14" s="510">
        <f t="shared" si="19"/>
        <v>0</v>
      </c>
      <c r="DS14" s="510">
        <f t="shared" si="19"/>
        <v>0</v>
      </c>
      <c r="DT14" s="510">
        <f t="shared" si="19"/>
        <v>0</v>
      </c>
      <c r="DU14" s="510">
        <f t="shared" si="19"/>
        <v>0</v>
      </c>
      <c r="DV14" s="510">
        <f t="shared" si="19"/>
        <v>0</v>
      </c>
      <c r="DW14" s="510">
        <f t="shared" si="19"/>
        <v>0</v>
      </c>
      <c r="DX14" s="510">
        <f t="shared" si="19"/>
        <v>0</v>
      </c>
      <c r="DY14" s="510">
        <f t="shared" si="19"/>
        <v>0</v>
      </c>
      <c r="DZ14" s="510">
        <f t="shared" si="19"/>
        <v>0</v>
      </c>
      <c r="EA14" s="510">
        <f t="shared" si="19"/>
        <v>0</v>
      </c>
      <c r="EB14" s="510">
        <f t="shared" si="19"/>
        <v>0</v>
      </c>
      <c r="EC14" s="510">
        <f t="shared" si="19"/>
        <v>0</v>
      </c>
      <c r="ED14" s="510">
        <f t="shared" si="19"/>
        <v>0</v>
      </c>
      <c r="EE14" s="510">
        <f t="shared" si="19"/>
        <v>0</v>
      </c>
      <c r="EF14" s="510">
        <f t="shared" si="19"/>
        <v>0</v>
      </c>
      <c r="EG14" s="510">
        <f t="shared" si="20"/>
        <v>0</v>
      </c>
      <c r="EH14" s="510">
        <f t="shared" si="20"/>
        <v>0</v>
      </c>
      <c r="EI14" s="510">
        <f t="shared" si="20"/>
        <v>0</v>
      </c>
      <c r="EJ14" s="510">
        <f t="shared" si="20"/>
        <v>0</v>
      </c>
      <c r="EK14" s="510">
        <f t="shared" si="20"/>
        <v>0</v>
      </c>
      <c r="EL14" s="510">
        <f t="shared" si="20"/>
        <v>0</v>
      </c>
      <c r="EM14" s="510">
        <f t="shared" si="20"/>
        <v>0</v>
      </c>
      <c r="EN14" s="510">
        <f t="shared" si="20"/>
        <v>0</v>
      </c>
      <c r="EO14" s="510">
        <f t="shared" si="20"/>
        <v>0</v>
      </c>
      <c r="EP14" s="510">
        <f t="shared" si="20"/>
        <v>0</v>
      </c>
      <c r="EQ14" s="510">
        <f t="shared" si="20"/>
        <v>0</v>
      </c>
      <c r="ER14" s="510">
        <f t="shared" si="20"/>
        <v>0</v>
      </c>
      <c r="ES14" s="510">
        <f t="shared" si="20"/>
        <v>0</v>
      </c>
      <c r="ET14" s="510">
        <f t="shared" si="20"/>
        <v>0</v>
      </c>
      <c r="EU14" s="510">
        <f t="shared" si="20"/>
        <v>0</v>
      </c>
      <c r="EV14" s="510">
        <f t="shared" si="20"/>
        <v>0</v>
      </c>
      <c r="EW14" s="510">
        <f t="shared" si="21"/>
        <v>0</v>
      </c>
      <c r="EX14" s="510">
        <f t="shared" si="21"/>
        <v>0</v>
      </c>
      <c r="EY14" s="510">
        <f t="shared" si="21"/>
        <v>0</v>
      </c>
      <c r="EZ14" s="510">
        <f t="shared" si="21"/>
        <v>0</v>
      </c>
      <c r="FA14" s="510">
        <f t="shared" si="21"/>
        <v>0</v>
      </c>
      <c r="FB14" s="510">
        <f t="shared" si="21"/>
        <v>0</v>
      </c>
      <c r="FC14" s="510">
        <f t="shared" si="21"/>
        <v>0</v>
      </c>
      <c r="FD14" s="510">
        <f t="shared" si="21"/>
        <v>0</v>
      </c>
      <c r="FE14" s="510">
        <f t="shared" si="21"/>
        <v>0</v>
      </c>
      <c r="FF14" s="510">
        <f t="shared" si="21"/>
        <v>0</v>
      </c>
      <c r="FG14" s="510">
        <f t="shared" si="21"/>
        <v>0</v>
      </c>
      <c r="FH14" s="510">
        <f t="shared" si="21"/>
        <v>0</v>
      </c>
      <c r="FI14" s="510">
        <f t="shared" si="21"/>
        <v>0</v>
      </c>
      <c r="FJ14" s="510">
        <f t="shared" si="21"/>
        <v>0</v>
      </c>
      <c r="FK14" s="510">
        <f t="shared" si="21"/>
        <v>0</v>
      </c>
      <c r="FL14" s="510">
        <f t="shared" si="21"/>
        <v>0</v>
      </c>
      <c r="FM14" s="510">
        <f t="shared" si="22"/>
        <v>0</v>
      </c>
      <c r="FN14" s="510">
        <f t="shared" si="22"/>
        <v>0</v>
      </c>
      <c r="FO14" s="510">
        <f t="shared" si="22"/>
        <v>0</v>
      </c>
      <c r="FP14" s="510">
        <f t="shared" si="22"/>
        <v>0</v>
      </c>
      <c r="FQ14" s="510">
        <f t="shared" si="22"/>
        <v>0</v>
      </c>
      <c r="FR14" s="510">
        <f t="shared" si="22"/>
        <v>0</v>
      </c>
      <c r="FS14" s="510">
        <f t="shared" si="22"/>
        <v>0</v>
      </c>
      <c r="FT14" s="510">
        <f t="shared" si="22"/>
        <v>0</v>
      </c>
      <c r="FU14" s="510">
        <f t="shared" si="22"/>
        <v>0</v>
      </c>
      <c r="FV14" s="510">
        <f t="shared" si="22"/>
        <v>0</v>
      </c>
      <c r="FW14" s="510">
        <f t="shared" si="22"/>
        <v>0</v>
      </c>
      <c r="FX14" s="510">
        <f t="shared" si="22"/>
        <v>0</v>
      </c>
      <c r="FY14" s="510">
        <f t="shared" si="22"/>
        <v>0</v>
      </c>
      <c r="FZ14" s="510">
        <f t="shared" si="22"/>
        <v>0</v>
      </c>
      <c r="GA14" s="510">
        <f t="shared" si="22"/>
        <v>0</v>
      </c>
      <c r="GB14" s="510">
        <f t="shared" si="22"/>
        <v>0</v>
      </c>
      <c r="GC14" s="510">
        <f t="shared" si="23"/>
        <v>0</v>
      </c>
      <c r="GD14" s="510">
        <f t="shared" si="23"/>
        <v>0</v>
      </c>
      <c r="GE14" s="510">
        <f t="shared" si="23"/>
        <v>0</v>
      </c>
      <c r="GF14" s="510">
        <f t="shared" si="23"/>
        <v>0</v>
      </c>
      <c r="GG14" s="510">
        <f t="shared" si="23"/>
        <v>0</v>
      </c>
      <c r="GH14" s="510">
        <f t="shared" si="23"/>
        <v>0</v>
      </c>
      <c r="GI14" s="510">
        <f t="shared" si="23"/>
        <v>0</v>
      </c>
      <c r="GJ14" s="510">
        <f t="shared" si="23"/>
        <v>0</v>
      </c>
      <c r="GK14" s="510">
        <f t="shared" si="23"/>
        <v>0</v>
      </c>
      <c r="GL14" s="510">
        <f t="shared" si="23"/>
        <v>0</v>
      </c>
      <c r="GM14" s="510">
        <f t="shared" si="23"/>
        <v>0</v>
      </c>
      <c r="GN14" s="510">
        <f t="shared" si="23"/>
        <v>0</v>
      </c>
      <c r="GO14" s="510">
        <f t="shared" si="23"/>
        <v>0</v>
      </c>
      <c r="GP14" s="510">
        <f t="shared" si="23"/>
        <v>0</v>
      </c>
      <c r="GQ14" s="510">
        <f t="shared" si="23"/>
        <v>0</v>
      </c>
      <c r="GR14" s="510">
        <f t="shared" si="23"/>
        <v>0</v>
      </c>
      <c r="GS14" s="510">
        <f t="shared" si="24"/>
        <v>0</v>
      </c>
      <c r="GT14" s="510">
        <f t="shared" si="24"/>
        <v>0</v>
      </c>
      <c r="GU14" s="510">
        <f t="shared" si="24"/>
        <v>0</v>
      </c>
      <c r="GV14" s="510">
        <f t="shared" si="24"/>
        <v>0</v>
      </c>
      <c r="GW14" s="510">
        <f t="shared" si="24"/>
        <v>0</v>
      </c>
      <c r="GX14" s="510">
        <f t="shared" si="24"/>
        <v>0</v>
      </c>
      <c r="GY14" s="510">
        <f t="shared" si="24"/>
        <v>0</v>
      </c>
      <c r="GZ14" s="510">
        <f t="shared" si="24"/>
        <v>0</v>
      </c>
      <c r="HA14" s="510">
        <f t="shared" si="24"/>
        <v>0</v>
      </c>
      <c r="HB14" s="244"/>
      <c r="HC14" s="244"/>
      <c r="HD14" s="126"/>
      <c r="HE14" s="126"/>
    </row>
    <row r="15" spans="1:213" ht="20.100000000000001" customHeight="1">
      <c r="B15" s="479"/>
      <c r="C15" s="122"/>
      <c r="D15" s="123"/>
      <c r="E15" s="124"/>
      <c r="F15" s="123"/>
      <c r="G15" s="465">
        <f t="shared" si="9"/>
        <v>60</v>
      </c>
      <c r="H15" s="466" t="s">
        <v>64</v>
      </c>
      <c r="I15" s="464">
        <v>1</v>
      </c>
      <c r="J15" s="123"/>
      <c r="K15" s="97"/>
      <c r="L15" s="480"/>
      <c r="M15" s="188">
        <f t="shared" si="25"/>
        <v>0</v>
      </c>
      <c r="N15" s="189" t="str">
        <f t="shared" si="26"/>
        <v/>
      </c>
      <c r="O15" s="190" t="str">
        <f t="shared" si="27"/>
        <v/>
      </c>
      <c r="P15" s="190" t="str">
        <f t="shared" si="28"/>
        <v/>
      </c>
      <c r="Q15" s="191">
        <f t="shared" si="29"/>
        <v>0</v>
      </c>
      <c r="R15" s="191" t="str">
        <f t="shared" si="30"/>
        <v/>
      </c>
      <c r="S15" s="188" t="str">
        <f t="shared" si="31"/>
        <v/>
      </c>
      <c r="T15" s="192">
        <f t="shared" si="32"/>
        <v>0</v>
      </c>
      <c r="U15" s="366" t="s">
        <v>478</v>
      </c>
      <c r="V15" s="244"/>
      <c r="W15" s="259"/>
      <c r="X15" s="510"/>
      <c r="Y15" s="259" t="str">
        <f>'MATERIAL DATA'!Q14</f>
        <v>2.3 Roof</v>
      </c>
      <c r="Z15" s="517">
        <f>SUMIF($E$6:$E$29,Y15,$N$6:$N$29)+SUMIF($E$6:$E$29,Y15,$O$6:$O$29)+SUMIF($E$6:$E$29,Y15,P$6:$P$29)</f>
        <v>0</v>
      </c>
      <c r="AA15" s="510"/>
      <c r="AB15" s="510"/>
      <c r="AC15" s="510"/>
      <c r="AD15" s="510"/>
      <c r="AE15" s="510"/>
      <c r="AF15" s="510"/>
      <c r="AG15" s="510"/>
      <c r="AH15" s="510"/>
      <c r="AI15" s="510"/>
      <c r="AJ15" s="510" t="s">
        <v>349</v>
      </c>
      <c r="AK15" s="510">
        <f>SUMIFS($P$6:$P$29,$B$6:$B$29,"&lt;&gt;Timber",$C$6:$C$29,"&lt;&gt;Timber_EPD")</f>
        <v>0</v>
      </c>
      <c r="AL15" s="510"/>
      <c r="AM15" s="510"/>
      <c r="AN15" s="510"/>
      <c r="AO15" s="510"/>
      <c r="AP15" s="510"/>
      <c r="AQ15" s="510"/>
      <c r="AR15" s="510"/>
      <c r="AS15" s="510"/>
      <c r="AT15" s="510"/>
      <c r="AU15" s="510"/>
      <c r="AV15" s="510"/>
      <c r="AW15" s="510"/>
      <c r="AX15" s="510"/>
      <c r="AY15" s="510"/>
      <c r="AZ15" s="510"/>
      <c r="BA15" s="510"/>
      <c r="BB15" s="510"/>
      <c r="BC15" s="510"/>
      <c r="BD15" s="510"/>
      <c r="BE15" s="510"/>
      <c r="BF15" s="510"/>
      <c r="BG15" s="285" t="str">
        <f t="shared" si="10"/>
        <v>ER</v>
      </c>
      <c r="BH15" s="285" t="str">
        <f t="shared" si="11"/>
        <v xml:space="preserve"> -  - </v>
      </c>
      <c r="BI15" s="285" t="str">
        <f t="shared" si="12"/>
        <v>No_Reinforcement</v>
      </c>
      <c r="BJ15" s="246" t="e">
        <f>VLOOKUP(BH15,'Lifecycle Material Data'!$A$5:$G$67,4,FALSE)</f>
        <v>#N/A</v>
      </c>
      <c r="BK15" s="246">
        <f>IFERROR(VLOOKUP(L15,'Custom Data'!$N$16:$P$36,3,FALSE),0)</f>
        <v>0</v>
      </c>
      <c r="BL15" s="246">
        <f t="shared" si="13"/>
        <v>0</v>
      </c>
      <c r="BM15" s="526" t="str">
        <f t="shared" si="33"/>
        <v>ER</v>
      </c>
      <c r="BN15" s="510" t="str">
        <f>IFERROR(VLOOKUP($BH15,'Lifecycle Material Data'!$A$5:$L$67,9,FALSE)*($BM15/1000)+VLOOKUP('Project Info'!$C$15,'Lifecycle Material Data'!$A$5:$L$67,9,FALSE)*($BL15/1000),"")</f>
        <v/>
      </c>
      <c r="BO15" s="510" t="str">
        <f>IFERROR(VLOOKUP($BH15,'Lifecycle Material Data'!$A$5:$L$67,10,FALSE)*($BM15/1000)+VLOOKUP('Project Info'!$C$15,'Lifecycle Material Data'!$A$5:$L$67,10,FALSE)*($BL15/1000),"")</f>
        <v/>
      </c>
      <c r="BP15" s="510" t="str">
        <f t="shared" si="34"/>
        <v/>
      </c>
      <c r="BQ15" s="510" t="str">
        <f>IF($J15='MATERIAL DATA'!$O$5,$K15, IF($J15='MATERIAL DATA'!$O$6,$K15/(1000*'Scheme 5'!$BJ15),""))</f>
        <v/>
      </c>
      <c r="BR15" s="510" t="str">
        <f>IFERROR(((VLOOKUP($BH15,'Lifecycle Material Data'!$A$5:$L$67,6,FALSE))*$BM15/1000+VLOOKUP('Project Info'!$C$15,'Lifecycle Material Data'!$A$5:$L$67,6,FALSE)*$BL15/1000),"")</f>
        <v/>
      </c>
      <c r="BS15" s="510" t="str">
        <f>IFERROR((VLOOKUP($BH15,'Lifecycle Material Data'!$A$5:$L$67,7,FALSE)*$BM15/1000++VLOOKUP('Project Info'!$C$15,'Lifecycle Material Data'!$A$5:$L$67,7,FALSE)*$BL15/1000),"")</f>
        <v/>
      </c>
      <c r="BT15" s="510" t="str">
        <f>IFERROR(VLOOKUP($BH15,'Lifecycle Material Data'!$A$5:$L$67,8,FALSE)*SUM(BR15,BS15,BU15,BV15),"")</f>
        <v/>
      </c>
      <c r="BU15" s="285" t="str">
        <f>IFERROR((VLOOKUP($BH15,'Lifecycle Material Data'!$A$5:$L$67,11,FALSE)*$BM15/1000++VLOOKUP('Project Info'!$C$15,'Lifecycle Material Data'!$A$5:$L$67,11,FALSE)*$BL15/1000),"")</f>
        <v/>
      </c>
      <c r="BV15" s="510">
        <f>IFERROR(IF(OR($B15="Timber",$C15="Timber_EPD"),VLOOKUP($BH15,'LIFECYCLE MATERIAL DATA Master'!$A$10:$N$68,5,FALSE)*$BM15,0),"")/1000</f>
        <v>0</v>
      </c>
      <c r="BW15" s="510" t="str">
        <f>IFERROR((VLOOKUP($BH15,'Lifecycle Material Data'!$A$5:$M$67,12,FALSE)*$BM15/1000++VLOOKUP('Project Info'!$C$15,'Lifecycle Material Data'!$A$5:$L$67,12,FALSE)*$BL15/1000),"")</f>
        <v/>
      </c>
      <c r="BX15" s="510"/>
      <c r="BY15" s="285"/>
      <c r="BZ15" s="285"/>
      <c r="CA15" s="285"/>
      <c r="CB15" s="510">
        <f>IFERROR(1+VLOOKUP($BH15,'Lifecycle Material Data'!$A$5:$L$67,8,FALSE),0)</f>
        <v>0</v>
      </c>
      <c r="CC15" s="244">
        <f t="shared" si="14"/>
        <v>0</v>
      </c>
      <c r="CD15" s="505">
        <f t="shared" si="35"/>
        <v>0</v>
      </c>
      <c r="CE15" s="244">
        <f t="shared" si="15"/>
        <v>1</v>
      </c>
      <c r="CF15" s="245"/>
      <c r="CG15" s="510"/>
      <c r="CH15" s="510">
        <v>0</v>
      </c>
      <c r="CI15" s="510">
        <f t="shared" si="16"/>
        <v>0</v>
      </c>
      <c r="CJ15" s="510">
        <f t="shared" si="16"/>
        <v>0</v>
      </c>
      <c r="CK15" s="510">
        <f t="shared" si="17"/>
        <v>0</v>
      </c>
      <c r="CL15" s="510">
        <f t="shared" si="17"/>
        <v>0</v>
      </c>
      <c r="CM15" s="510">
        <f t="shared" si="17"/>
        <v>0</v>
      </c>
      <c r="CN15" s="510">
        <f t="shared" si="17"/>
        <v>0</v>
      </c>
      <c r="CO15" s="510">
        <f t="shared" si="17"/>
        <v>0</v>
      </c>
      <c r="CP15" s="510">
        <f t="shared" si="17"/>
        <v>0</v>
      </c>
      <c r="CQ15" s="510">
        <f t="shared" si="17"/>
        <v>0</v>
      </c>
      <c r="CR15" s="510">
        <f t="shared" si="17"/>
        <v>0</v>
      </c>
      <c r="CS15" s="510">
        <f t="shared" si="17"/>
        <v>0</v>
      </c>
      <c r="CT15" s="510">
        <f t="shared" si="17"/>
        <v>0</v>
      </c>
      <c r="CU15" s="510">
        <f t="shared" si="17"/>
        <v>0</v>
      </c>
      <c r="CV15" s="510">
        <f t="shared" si="17"/>
        <v>0</v>
      </c>
      <c r="CW15" s="510">
        <f t="shared" si="17"/>
        <v>0</v>
      </c>
      <c r="CX15" s="510">
        <f t="shared" si="17"/>
        <v>0</v>
      </c>
      <c r="CY15" s="510">
        <f t="shared" si="17"/>
        <v>0</v>
      </c>
      <c r="CZ15" s="510">
        <f t="shared" si="17"/>
        <v>0</v>
      </c>
      <c r="DA15" s="510">
        <f t="shared" si="18"/>
        <v>0</v>
      </c>
      <c r="DB15" s="510">
        <f t="shared" si="18"/>
        <v>0</v>
      </c>
      <c r="DC15" s="510">
        <f t="shared" si="18"/>
        <v>0</v>
      </c>
      <c r="DD15" s="510">
        <f t="shared" si="18"/>
        <v>0</v>
      </c>
      <c r="DE15" s="510">
        <f t="shared" si="18"/>
        <v>0</v>
      </c>
      <c r="DF15" s="510">
        <f t="shared" si="18"/>
        <v>0</v>
      </c>
      <c r="DG15" s="510">
        <f t="shared" si="18"/>
        <v>0</v>
      </c>
      <c r="DH15" s="510">
        <f t="shared" si="18"/>
        <v>0</v>
      </c>
      <c r="DI15" s="510">
        <f t="shared" si="18"/>
        <v>0</v>
      </c>
      <c r="DJ15" s="510">
        <f t="shared" si="18"/>
        <v>0</v>
      </c>
      <c r="DK15" s="510">
        <f t="shared" si="18"/>
        <v>0</v>
      </c>
      <c r="DL15" s="510">
        <f t="shared" si="18"/>
        <v>0</v>
      </c>
      <c r="DM15" s="510">
        <f t="shared" si="18"/>
        <v>0</v>
      </c>
      <c r="DN15" s="510">
        <f t="shared" si="18"/>
        <v>0</v>
      </c>
      <c r="DO15" s="510">
        <f t="shared" si="18"/>
        <v>0</v>
      </c>
      <c r="DP15" s="510">
        <f t="shared" si="18"/>
        <v>0</v>
      </c>
      <c r="DQ15" s="510">
        <f t="shared" si="19"/>
        <v>0</v>
      </c>
      <c r="DR15" s="510">
        <f t="shared" si="19"/>
        <v>0</v>
      </c>
      <c r="DS15" s="510">
        <f t="shared" si="19"/>
        <v>0</v>
      </c>
      <c r="DT15" s="510">
        <f t="shared" si="19"/>
        <v>0</v>
      </c>
      <c r="DU15" s="510">
        <f t="shared" si="19"/>
        <v>0</v>
      </c>
      <c r="DV15" s="510">
        <f t="shared" si="19"/>
        <v>0</v>
      </c>
      <c r="DW15" s="510">
        <f t="shared" si="19"/>
        <v>0</v>
      </c>
      <c r="DX15" s="510">
        <f t="shared" si="19"/>
        <v>0</v>
      </c>
      <c r="DY15" s="510">
        <f t="shared" si="19"/>
        <v>0</v>
      </c>
      <c r="DZ15" s="510">
        <f t="shared" si="19"/>
        <v>0</v>
      </c>
      <c r="EA15" s="510">
        <f t="shared" si="19"/>
        <v>0</v>
      </c>
      <c r="EB15" s="510">
        <f t="shared" si="19"/>
        <v>0</v>
      </c>
      <c r="EC15" s="510">
        <f t="shared" si="19"/>
        <v>0</v>
      </c>
      <c r="ED15" s="510">
        <f t="shared" si="19"/>
        <v>0</v>
      </c>
      <c r="EE15" s="510">
        <f t="shared" si="19"/>
        <v>0</v>
      </c>
      <c r="EF15" s="510">
        <f t="shared" si="19"/>
        <v>0</v>
      </c>
      <c r="EG15" s="510">
        <f t="shared" si="20"/>
        <v>0</v>
      </c>
      <c r="EH15" s="510">
        <f t="shared" si="20"/>
        <v>0</v>
      </c>
      <c r="EI15" s="510">
        <f t="shared" si="20"/>
        <v>0</v>
      </c>
      <c r="EJ15" s="510">
        <f t="shared" si="20"/>
        <v>0</v>
      </c>
      <c r="EK15" s="510">
        <f t="shared" si="20"/>
        <v>0</v>
      </c>
      <c r="EL15" s="510">
        <f t="shared" si="20"/>
        <v>0</v>
      </c>
      <c r="EM15" s="510">
        <f t="shared" si="20"/>
        <v>0</v>
      </c>
      <c r="EN15" s="510">
        <f t="shared" si="20"/>
        <v>0</v>
      </c>
      <c r="EO15" s="510">
        <f t="shared" si="20"/>
        <v>0</v>
      </c>
      <c r="EP15" s="510">
        <f t="shared" si="20"/>
        <v>0</v>
      </c>
      <c r="EQ15" s="510">
        <f t="shared" si="20"/>
        <v>0</v>
      </c>
      <c r="ER15" s="510">
        <f t="shared" si="20"/>
        <v>0</v>
      </c>
      <c r="ES15" s="510">
        <f t="shared" si="20"/>
        <v>0</v>
      </c>
      <c r="ET15" s="510">
        <f t="shared" si="20"/>
        <v>0</v>
      </c>
      <c r="EU15" s="510">
        <f t="shared" si="20"/>
        <v>0</v>
      </c>
      <c r="EV15" s="510">
        <f t="shared" si="20"/>
        <v>0</v>
      </c>
      <c r="EW15" s="510">
        <f t="shared" si="21"/>
        <v>0</v>
      </c>
      <c r="EX15" s="510">
        <f t="shared" si="21"/>
        <v>0</v>
      </c>
      <c r="EY15" s="510">
        <f t="shared" si="21"/>
        <v>0</v>
      </c>
      <c r="EZ15" s="510">
        <f t="shared" si="21"/>
        <v>0</v>
      </c>
      <c r="FA15" s="510">
        <f t="shared" si="21"/>
        <v>0</v>
      </c>
      <c r="FB15" s="510">
        <f t="shared" si="21"/>
        <v>0</v>
      </c>
      <c r="FC15" s="510">
        <f t="shared" si="21"/>
        <v>0</v>
      </c>
      <c r="FD15" s="510">
        <f t="shared" si="21"/>
        <v>0</v>
      </c>
      <c r="FE15" s="510">
        <f t="shared" si="21"/>
        <v>0</v>
      </c>
      <c r="FF15" s="510">
        <f t="shared" si="21"/>
        <v>0</v>
      </c>
      <c r="FG15" s="510">
        <f t="shared" si="21"/>
        <v>0</v>
      </c>
      <c r="FH15" s="510">
        <f t="shared" si="21"/>
        <v>0</v>
      </c>
      <c r="FI15" s="510">
        <f t="shared" si="21"/>
        <v>0</v>
      </c>
      <c r="FJ15" s="510">
        <f t="shared" si="21"/>
        <v>0</v>
      </c>
      <c r="FK15" s="510">
        <f t="shared" si="21"/>
        <v>0</v>
      </c>
      <c r="FL15" s="510">
        <f t="shared" si="21"/>
        <v>0</v>
      </c>
      <c r="FM15" s="510">
        <f t="shared" si="22"/>
        <v>0</v>
      </c>
      <c r="FN15" s="510">
        <f t="shared" si="22"/>
        <v>0</v>
      </c>
      <c r="FO15" s="510">
        <f t="shared" si="22"/>
        <v>0</v>
      </c>
      <c r="FP15" s="510">
        <f t="shared" si="22"/>
        <v>0</v>
      </c>
      <c r="FQ15" s="510">
        <f t="shared" si="22"/>
        <v>0</v>
      </c>
      <c r="FR15" s="510">
        <f t="shared" si="22"/>
        <v>0</v>
      </c>
      <c r="FS15" s="510">
        <f t="shared" si="22"/>
        <v>0</v>
      </c>
      <c r="FT15" s="510">
        <f t="shared" si="22"/>
        <v>0</v>
      </c>
      <c r="FU15" s="510">
        <f t="shared" si="22"/>
        <v>0</v>
      </c>
      <c r="FV15" s="510">
        <f t="shared" si="22"/>
        <v>0</v>
      </c>
      <c r="FW15" s="510">
        <f t="shared" si="22"/>
        <v>0</v>
      </c>
      <c r="FX15" s="510">
        <f t="shared" si="22"/>
        <v>0</v>
      </c>
      <c r="FY15" s="510">
        <f t="shared" si="22"/>
        <v>0</v>
      </c>
      <c r="FZ15" s="510">
        <f t="shared" si="22"/>
        <v>0</v>
      </c>
      <c r="GA15" s="510">
        <f t="shared" si="22"/>
        <v>0</v>
      </c>
      <c r="GB15" s="510">
        <f t="shared" si="22"/>
        <v>0</v>
      </c>
      <c r="GC15" s="510">
        <f t="shared" si="23"/>
        <v>0</v>
      </c>
      <c r="GD15" s="510">
        <f t="shared" si="23"/>
        <v>0</v>
      </c>
      <c r="GE15" s="510">
        <f t="shared" si="23"/>
        <v>0</v>
      </c>
      <c r="GF15" s="510">
        <f t="shared" si="23"/>
        <v>0</v>
      </c>
      <c r="GG15" s="510">
        <f t="shared" si="23"/>
        <v>0</v>
      </c>
      <c r="GH15" s="510">
        <f t="shared" si="23"/>
        <v>0</v>
      </c>
      <c r="GI15" s="510">
        <f t="shared" si="23"/>
        <v>0</v>
      </c>
      <c r="GJ15" s="510">
        <f t="shared" si="23"/>
        <v>0</v>
      </c>
      <c r="GK15" s="510">
        <f t="shared" si="23"/>
        <v>0</v>
      </c>
      <c r="GL15" s="510">
        <f t="shared" si="23"/>
        <v>0</v>
      </c>
      <c r="GM15" s="510">
        <f t="shared" si="23"/>
        <v>0</v>
      </c>
      <c r="GN15" s="510">
        <f t="shared" si="23"/>
        <v>0</v>
      </c>
      <c r="GO15" s="510">
        <f t="shared" si="23"/>
        <v>0</v>
      </c>
      <c r="GP15" s="510">
        <f t="shared" si="23"/>
        <v>0</v>
      </c>
      <c r="GQ15" s="510">
        <f t="shared" si="23"/>
        <v>0</v>
      </c>
      <c r="GR15" s="510">
        <f t="shared" si="23"/>
        <v>0</v>
      </c>
      <c r="GS15" s="510">
        <f t="shared" si="24"/>
        <v>0</v>
      </c>
      <c r="GT15" s="510">
        <f t="shared" si="24"/>
        <v>0</v>
      </c>
      <c r="GU15" s="510">
        <f t="shared" si="24"/>
        <v>0</v>
      </c>
      <c r="GV15" s="510">
        <f t="shared" si="24"/>
        <v>0</v>
      </c>
      <c r="GW15" s="510">
        <f t="shared" si="24"/>
        <v>0</v>
      </c>
      <c r="GX15" s="510">
        <f t="shared" si="24"/>
        <v>0</v>
      </c>
      <c r="GY15" s="510">
        <f t="shared" si="24"/>
        <v>0</v>
      </c>
      <c r="GZ15" s="510">
        <f t="shared" si="24"/>
        <v>0</v>
      </c>
      <c r="HA15" s="510">
        <f t="shared" si="24"/>
        <v>0</v>
      </c>
      <c r="HB15" s="244"/>
      <c r="HC15" s="244"/>
      <c r="HD15" s="126"/>
      <c r="HE15" s="126"/>
    </row>
    <row r="16" spans="1:213" ht="20.100000000000001" customHeight="1">
      <c r="B16" s="479"/>
      <c r="C16" s="122"/>
      <c r="D16" s="123"/>
      <c r="E16" s="124"/>
      <c r="F16" s="123"/>
      <c r="G16" s="465">
        <f t="shared" si="9"/>
        <v>60</v>
      </c>
      <c r="H16" s="466" t="s">
        <v>64</v>
      </c>
      <c r="I16" s="464">
        <v>1</v>
      </c>
      <c r="J16" s="123"/>
      <c r="K16" s="97"/>
      <c r="L16" s="480"/>
      <c r="M16" s="188">
        <f t="shared" si="25"/>
        <v>0</v>
      </c>
      <c r="N16" s="189" t="str">
        <f t="shared" si="26"/>
        <v/>
      </c>
      <c r="O16" s="190" t="str">
        <f t="shared" si="27"/>
        <v/>
      </c>
      <c r="P16" s="190" t="str">
        <f t="shared" si="28"/>
        <v/>
      </c>
      <c r="Q16" s="191">
        <f t="shared" si="29"/>
        <v>0</v>
      </c>
      <c r="R16" s="191" t="str">
        <f t="shared" si="30"/>
        <v/>
      </c>
      <c r="S16" s="188" t="str">
        <f t="shared" si="31"/>
        <v/>
      </c>
      <c r="T16" s="192">
        <f t="shared" si="32"/>
        <v>0</v>
      </c>
      <c r="U16" s="366" t="s">
        <v>478</v>
      </c>
      <c r="V16" s="244"/>
      <c r="W16" s="259"/>
      <c r="X16" s="510"/>
      <c r="Y16" s="259" t="str">
        <f>'MATERIAL DATA'!Q15</f>
        <v>2.4 Stairs &amp; ramps</v>
      </c>
      <c r="Z16" s="517">
        <f>SUMIF($E$6:$E$29,Y16,$N$6:$N$29)+SUMIF($E$6:$E$29,Y16,$O$6:$O$29)+SUMIF($E$6:$E$29,Y16,P$6:$P$29)</f>
        <v>0</v>
      </c>
      <c r="AA16" s="510"/>
      <c r="AB16" s="510"/>
      <c r="AC16" s="510"/>
      <c r="AD16" s="510"/>
      <c r="AE16" s="510"/>
      <c r="AF16" s="510"/>
      <c r="AG16" s="510"/>
      <c r="AH16" s="510"/>
      <c r="AI16" s="510"/>
      <c r="AJ16" s="510" t="s">
        <v>350</v>
      </c>
      <c r="AK16" s="510">
        <f>SUMIFS($R$6:$R$29,$B$6:$B$29,"&lt;&gt;Timber",$C$6:$C$29,"&lt;&gt;Timber_EPD")</f>
        <v>0</v>
      </c>
      <c r="AL16" s="510"/>
      <c r="AM16" s="510"/>
      <c r="AN16" s="516"/>
      <c r="AO16" s="530"/>
      <c r="AP16" s="530"/>
      <c r="AQ16" s="530"/>
      <c r="AR16" s="529"/>
      <c r="AS16" s="529"/>
      <c r="AT16" s="529"/>
      <c r="AU16" s="529"/>
      <c r="AV16" s="529"/>
      <c r="AW16" s="529"/>
      <c r="AX16" s="529"/>
      <c r="AY16" s="529"/>
      <c r="AZ16" s="529"/>
      <c r="BA16" s="529"/>
      <c r="BB16" s="529"/>
      <c r="BC16" s="529"/>
      <c r="BD16" s="529"/>
      <c r="BE16" s="529"/>
      <c r="BF16" s="529"/>
      <c r="BG16" s="285" t="str">
        <f t="shared" si="10"/>
        <v>ER</v>
      </c>
      <c r="BH16" s="285" t="str">
        <f t="shared" si="11"/>
        <v xml:space="preserve"> -  - </v>
      </c>
      <c r="BI16" s="285" t="str">
        <f t="shared" si="12"/>
        <v>No_Reinforcement</v>
      </c>
      <c r="BJ16" s="246" t="e">
        <f>VLOOKUP(BH16,'Lifecycle Material Data'!$A$5:$G$67,4,FALSE)</f>
        <v>#N/A</v>
      </c>
      <c r="BK16" s="246">
        <f>IFERROR(VLOOKUP(L16,'Custom Data'!$N$16:$P$36,3,FALSE),0)</f>
        <v>0</v>
      </c>
      <c r="BL16" s="246">
        <f t="shared" si="13"/>
        <v>0</v>
      </c>
      <c r="BM16" s="526" t="str">
        <f t="shared" si="33"/>
        <v>ER</v>
      </c>
      <c r="BN16" s="510" t="str">
        <f>IFERROR(VLOOKUP($BH16,'Lifecycle Material Data'!$A$5:$L$67,9,FALSE)*($BM16/1000)+VLOOKUP('Project Info'!$C$15,'Lifecycle Material Data'!$A$5:$L$67,9,FALSE)*($BL16/1000),"")</f>
        <v/>
      </c>
      <c r="BO16" s="510" t="str">
        <f>IFERROR(VLOOKUP($BH16,'Lifecycle Material Data'!$A$5:$L$67,10,FALSE)*($BM16/1000)+VLOOKUP('Project Info'!$C$15,'Lifecycle Material Data'!$A$5:$L$67,10,FALSE)*($BL16/1000),"")</f>
        <v/>
      </c>
      <c r="BP16" s="510" t="str">
        <f t="shared" si="34"/>
        <v/>
      </c>
      <c r="BQ16" s="510" t="str">
        <f>IF($J16='MATERIAL DATA'!$O$5,$K16, IF($J16='MATERIAL DATA'!$O$6,$K16/(1000*'Scheme 5'!$BJ16),""))</f>
        <v/>
      </c>
      <c r="BR16" s="510" t="str">
        <f>IFERROR(((VLOOKUP($BH16,'Lifecycle Material Data'!$A$5:$L$67,6,FALSE))*$BM16/1000+VLOOKUP('Project Info'!$C$15,'Lifecycle Material Data'!$A$5:$L$67,6,FALSE)*$BL16/1000),"")</f>
        <v/>
      </c>
      <c r="BS16" s="510" t="str">
        <f>IFERROR((VLOOKUP($BH16,'Lifecycle Material Data'!$A$5:$L$67,7,FALSE)*$BM16/1000++VLOOKUP('Project Info'!$C$15,'Lifecycle Material Data'!$A$5:$L$67,7,FALSE)*$BL16/1000),"")</f>
        <v/>
      </c>
      <c r="BT16" s="510" t="str">
        <f>IFERROR(VLOOKUP($BH16,'Lifecycle Material Data'!$A$5:$L$67,8,FALSE)*SUM(BR16,BS16,BU16,BV16),"")</f>
        <v/>
      </c>
      <c r="BU16" s="285" t="str">
        <f>IFERROR((VLOOKUP($BH16,'Lifecycle Material Data'!$A$5:$L$67,11,FALSE)*$BM16/1000++VLOOKUP('Project Info'!$C$15,'Lifecycle Material Data'!$A$5:$L$67,11,FALSE)*$BL16/1000),"")</f>
        <v/>
      </c>
      <c r="BV16" s="510">
        <f>IFERROR(IF(OR($B16="Timber",$C16="Timber_EPD"),VLOOKUP($BH16,'LIFECYCLE MATERIAL DATA Master'!$A$10:$N$68,5,FALSE)*$BM16,0),"")/1000</f>
        <v>0</v>
      </c>
      <c r="BW16" s="510" t="str">
        <f>IFERROR((VLOOKUP($BH16,'Lifecycle Material Data'!$A$5:$M$67,12,FALSE)*$BM16/1000++VLOOKUP('Project Info'!$C$15,'Lifecycle Material Data'!$A$5:$L$67,12,FALSE)*$BL16/1000),"")</f>
        <v/>
      </c>
      <c r="BX16" s="510"/>
      <c r="BY16" s="285"/>
      <c r="BZ16" s="285"/>
      <c r="CA16" s="285"/>
      <c r="CB16" s="510">
        <f>IFERROR(1+VLOOKUP($BH16,'Lifecycle Material Data'!$A$5:$L$67,8,FALSE),0)</f>
        <v>0</v>
      </c>
      <c r="CC16" s="244">
        <f t="shared" si="14"/>
        <v>0</v>
      </c>
      <c r="CD16" s="505">
        <f t="shared" si="35"/>
        <v>0</v>
      </c>
      <c r="CE16" s="244">
        <f t="shared" si="15"/>
        <v>1</v>
      </c>
      <c r="CF16" s="245"/>
      <c r="CG16" s="510"/>
      <c r="CH16" s="510">
        <v>0</v>
      </c>
      <c r="CI16" s="510">
        <f t="shared" si="16"/>
        <v>0</v>
      </c>
      <c r="CJ16" s="510">
        <f t="shared" si="16"/>
        <v>0</v>
      </c>
      <c r="CK16" s="510">
        <f t="shared" si="17"/>
        <v>0</v>
      </c>
      <c r="CL16" s="510">
        <f t="shared" si="17"/>
        <v>0</v>
      </c>
      <c r="CM16" s="510">
        <f t="shared" si="17"/>
        <v>0</v>
      </c>
      <c r="CN16" s="510">
        <f t="shared" si="17"/>
        <v>0</v>
      </c>
      <c r="CO16" s="510">
        <f t="shared" si="17"/>
        <v>0</v>
      </c>
      <c r="CP16" s="510">
        <f t="shared" si="17"/>
        <v>0</v>
      </c>
      <c r="CQ16" s="510">
        <f t="shared" si="17"/>
        <v>0</v>
      </c>
      <c r="CR16" s="510">
        <f t="shared" si="17"/>
        <v>0</v>
      </c>
      <c r="CS16" s="510">
        <f t="shared" si="17"/>
        <v>0</v>
      </c>
      <c r="CT16" s="510">
        <f t="shared" si="17"/>
        <v>0</v>
      </c>
      <c r="CU16" s="510">
        <f t="shared" si="17"/>
        <v>0</v>
      </c>
      <c r="CV16" s="510">
        <f t="shared" si="17"/>
        <v>0</v>
      </c>
      <c r="CW16" s="510">
        <f t="shared" si="17"/>
        <v>0</v>
      </c>
      <c r="CX16" s="510">
        <f t="shared" si="17"/>
        <v>0</v>
      </c>
      <c r="CY16" s="510">
        <f t="shared" si="17"/>
        <v>0</v>
      </c>
      <c r="CZ16" s="510">
        <f t="shared" si="17"/>
        <v>0</v>
      </c>
      <c r="DA16" s="510">
        <f t="shared" si="18"/>
        <v>0</v>
      </c>
      <c r="DB16" s="510">
        <f t="shared" si="18"/>
        <v>0</v>
      </c>
      <c r="DC16" s="510">
        <f t="shared" si="18"/>
        <v>0</v>
      </c>
      <c r="DD16" s="510">
        <f t="shared" si="18"/>
        <v>0</v>
      </c>
      <c r="DE16" s="510">
        <f t="shared" si="18"/>
        <v>0</v>
      </c>
      <c r="DF16" s="510">
        <f t="shared" si="18"/>
        <v>0</v>
      </c>
      <c r="DG16" s="510">
        <f t="shared" si="18"/>
        <v>0</v>
      </c>
      <c r="DH16" s="510">
        <f t="shared" si="18"/>
        <v>0</v>
      </c>
      <c r="DI16" s="510">
        <f t="shared" si="18"/>
        <v>0</v>
      </c>
      <c r="DJ16" s="510">
        <f t="shared" si="18"/>
        <v>0</v>
      </c>
      <c r="DK16" s="510">
        <f t="shared" si="18"/>
        <v>0</v>
      </c>
      <c r="DL16" s="510">
        <f t="shared" si="18"/>
        <v>0</v>
      </c>
      <c r="DM16" s="510">
        <f t="shared" si="18"/>
        <v>0</v>
      </c>
      <c r="DN16" s="510">
        <f t="shared" si="18"/>
        <v>0</v>
      </c>
      <c r="DO16" s="510">
        <f t="shared" si="18"/>
        <v>0</v>
      </c>
      <c r="DP16" s="510">
        <f t="shared" si="18"/>
        <v>0</v>
      </c>
      <c r="DQ16" s="510">
        <f t="shared" si="19"/>
        <v>0</v>
      </c>
      <c r="DR16" s="510">
        <f t="shared" si="19"/>
        <v>0</v>
      </c>
      <c r="DS16" s="510">
        <f t="shared" si="19"/>
        <v>0</v>
      </c>
      <c r="DT16" s="510">
        <f t="shared" si="19"/>
        <v>0</v>
      </c>
      <c r="DU16" s="510">
        <f t="shared" si="19"/>
        <v>0</v>
      </c>
      <c r="DV16" s="510">
        <f t="shared" si="19"/>
        <v>0</v>
      </c>
      <c r="DW16" s="510">
        <f t="shared" si="19"/>
        <v>0</v>
      </c>
      <c r="DX16" s="510">
        <f t="shared" si="19"/>
        <v>0</v>
      </c>
      <c r="DY16" s="510">
        <f t="shared" si="19"/>
        <v>0</v>
      </c>
      <c r="DZ16" s="510">
        <f t="shared" si="19"/>
        <v>0</v>
      </c>
      <c r="EA16" s="510">
        <f t="shared" si="19"/>
        <v>0</v>
      </c>
      <c r="EB16" s="510">
        <f t="shared" si="19"/>
        <v>0</v>
      </c>
      <c r="EC16" s="510">
        <f t="shared" si="19"/>
        <v>0</v>
      </c>
      <c r="ED16" s="510">
        <f t="shared" si="19"/>
        <v>0</v>
      </c>
      <c r="EE16" s="510">
        <f t="shared" si="19"/>
        <v>0</v>
      </c>
      <c r="EF16" s="510">
        <f t="shared" si="19"/>
        <v>0</v>
      </c>
      <c r="EG16" s="510">
        <f t="shared" si="20"/>
        <v>0</v>
      </c>
      <c r="EH16" s="510">
        <f t="shared" si="20"/>
        <v>0</v>
      </c>
      <c r="EI16" s="510">
        <f t="shared" si="20"/>
        <v>0</v>
      </c>
      <c r="EJ16" s="510">
        <f t="shared" si="20"/>
        <v>0</v>
      </c>
      <c r="EK16" s="510">
        <f t="shared" si="20"/>
        <v>0</v>
      </c>
      <c r="EL16" s="510">
        <f t="shared" si="20"/>
        <v>0</v>
      </c>
      <c r="EM16" s="510">
        <f t="shared" si="20"/>
        <v>0</v>
      </c>
      <c r="EN16" s="510">
        <f t="shared" si="20"/>
        <v>0</v>
      </c>
      <c r="EO16" s="510">
        <f t="shared" si="20"/>
        <v>0</v>
      </c>
      <c r="EP16" s="510">
        <f t="shared" si="20"/>
        <v>0</v>
      </c>
      <c r="EQ16" s="510">
        <f t="shared" si="20"/>
        <v>0</v>
      </c>
      <c r="ER16" s="510">
        <f t="shared" si="20"/>
        <v>0</v>
      </c>
      <c r="ES16" s="510">
        <f t="shared" si="20"/>
        <v>0</v>
      </c>
      <c r="ET16" s="510">
        <f t="shared" si="20"/>
        <v>0</v>
      </c>
      <c r="EU16" s="510">
        <f t="shared" si="20"/>
        <v>0</v>
      </c>
      <c r="EV16" s="510">
        <f t="shared" si="20"/>
        <v>0</v>
      </c>
      <c r="EW16" s="510">
        <f t="shared" si="21"/>
        <v>0</v>
      </c>
      <c r="EX16" s="510">
        <f t="shared" si="21"/>
        <v>0</v>
      </c>
      <c r="EY16" s="510">
        <f t="shared" si="21"/>
        <v>0</v>
      </c>
      <c r="EZ16" s="510">
        <f t="shared" si="21"/>
        <v>0</v>
      </c>
      <c r="FA16" s="510">
        <f t="shared" si="21"/>
        <v>0</v>
      </c>
      <c r="FB16" s="510">
        <f t="shared" si="21"/>
        <v>0</v>
      </c>
      <c r="FC16" s="510">
        <f t="shared" si="21"/>
        <v>0</v>
      </c>
      <c r="FD16" s="510">
        <f t="shared" si="21"/>
        <v>0</v>
      </c>
      <c r="FE16" s="510">
        <f t="shared" si="21"/>
        <v>0</v>
      </c>
      <c r="FF16" s="510">
        <f t="shared" si="21"/>
        <v>0</v>
      </c>
      <c r="FG16" s="510">
        <f t="shared" si="21"/>
        <v>0</v>
      </c>
      <c r="FH16" s="510">
        <f t="shared" si="21"/>
        <v>0</v>
      </c>
      <c r="FI16" s="510">
        <f t="shared" si="21"/>
        <v>0</v>
      </c>
      <c r="FJ16" s="510">
        <f t="shared" si="21"/>
        <v>0</v>
      </c>
      <c r="FK16" s="510">
        <f t="shared" si="21"/>
        <v>0</v>
      </c>
      <c r="FL16" s="510">
        <f t="shared" si="21"/>
        <v>0</v>
      </c>
      <c r="FM16" s="510">
        <f t="shared" si="22"/>
        <v>0</v>
      </c>
      <c r="FN16" s="510">
        <f t="shared" si="22"/>
        <v>0</v>
      </c>
      <c r="FO16" s="510">
        <f t="shared" si="22"/>
        <v>0</v>
      </c>
      <c r="FP16" s="510">
        <f t="shared" si="22"/>
        <v>0</v>
      </c>
      <c r="FQ16" s="510">
        <f t="shared" si="22"/>
        <v>0</v>
      </c>
      <c r="FR16" s="510">
        <f t="shared" si="22"/>
        <v>0</v>
      </c>
      <c r="FS16" s="510">
        <f t="shared" si="22"/>
        <v>0</v>
      </c>
      <c r="FT16" s="510">
        <f t="shared" si="22"/>
        <v>0</v>
      </c>
      <c r="FU16" s="510">
        <f t="shared" si="22"/>
        <v>0</v>
      </c>
      <c r="FV16" s="510">
        <f t="shared" si="22"/>
        <v>0</v>
      </c>
      <c r="FW16" s="510">
        <f t="shared" si="22"/>
        <v>0</v>
      </c>
      <c r="FX16" s="510">
        <f t="shared" si="22"/>
        <v>0</v>
      </c>
      <c r="FY16" s="510">
        <f t="shared" si="22"/>
        <v>0</v>
      </c>
      <c r="FZ16" s="510">
        <f t="shared" si="22"/>
        <v>0</v>
      </c>
      <c r="GA16" s="510">
        <f t="shared" si="22"/>
        <v>0</v>
      </c>
      <c r="GB16" s="510">
        <f t="shared" si="22"/>
        <v>0</v>
      </c>
      <c r="GC16" s="510">
        <f t="shared" si="23"/>
        <v>0</v>
      </c>
      <c r="GD16" s="510">
        <f t="shared" si="23"/>
        <v>0</v>
      </c>
      <c r="GE16" s="510">
        <f t="shared" si="23"/>
        <v>0</v>
      </c>
      <c r="GF16" s="510">
        <f t="shared" si="23"/>
        <v>0</v>
      </c>
      <c r="GG16" s="510">
        <f t="shared" si="23"/>
        <v>0</v>
      </c>
      <c r="GH16" s="510">
        <f t="shared" si="23"/>
        <v>0</v>
      </c>
      <c r="GI16" s="510">
        <f t="shared" si="23"/>
        <v>0</v>
      </c>
      <c r="GJ16" s="510">
        <f t="shared" si="23"/>
        <v>0</v>
      </c>
      <c r="GK16" s="510">
        <f t="shared" si="23"/>
        <v>0</v>
      </c>
      <c r="GL16" s="510">
        <f t="shared" si="23"/>
        <v>0</v>
      </c>
      <c r="GM16" s="510">
        <f t="shared" si="23"/>
        <v>0</v>
      </c>
      <c r="GN16" s="510">
        <f t="shared" si="23"/>
        <v>0</v>
      </c>
      <c r="GO16" s="510">
        <f t="shared" si="23"/>
        <v>0</v>
      </c>
      <c r="GP16" s="510">
        <f t="shared" si="23"/>
        <v>0</v>
      </c>
      <c r="GQ16" s="510">
        <f t="shared" si="23"/>
        <v>0</v>
      </c>
      <c r="GR16" s="510">
        <f t="shared" si="23"/>
        <v>0</v>
      </c>
      <c r="GS16" s="510">
        <f t="shared" si="24"/>
        <v>0</v>
      </c>
      <c r="GT16" s="510">
        <f t="shared" si="24"/>
        <v>0</v>
      </c>
      <c r="GU16" s="510">
        <f t="shared" si="24"/>
        <v>0</v>
      </c>
      <c r="GV16" s="510">
        <f t="shared" si="24"/>
        <v>0</v>
      </c>
      <c r="GW16" s="510">
        <f t="shared" si="24"/>
        <v>0</v>
      </c>
      <c r="GX16" s="510">
        <f t="shared" si="24"/>
        <v>0</v>
      </c>
      <c r="GY16" s="510">
        <f t="shared" si="24"/>
        <v>0</v>
      </c>
      <c r="GZ16" s="510">
        <f t="shared" si="24"/>
        <v>0</v>
      </c>
      <c r="HA16" s="510">
        <f t="shared" si="24"/>
        <v>0</v>
      </c>
      <c r="HB16" s="244"/>
      <c r="HC16" s="244"/>
      <c r="HD16" s="126"/>
      <c r="HE16" s="126"/>
    </row>
    <row r="17" spans="2:213" ht="20.100000000000001" customHeight="1">
      <c r="B17" s="479"/>
      <c r="C17" s="122"/>
      <c r="D17" s="123"/>
      <c r="E17" s="124"/>
      <c r="F17" s="123"/>
      <c r="G17" s="465">
        <f t="shared" si="9"/>
        <v>60</v>
      </c>
      <c r="H17" s="466" t="s">
        <v>64</v>
      </c>
      <c r="I17" s="464">
        <v>1</v>
      </c>
      <c r="J17" s="123"/>
      <c r="K17" s="97"/>
      <c r="L17" s="480"/>
      <c r="M17" s="188">
        <f t="shared" si="25"/>
        <v>0</v>
      </c>
      <c r="N17" s="189" t="str">
        <f t="shared" si="26"/>
        <v/>
      </c>
      <c r="O17" s="190" t="str">
        <f t="shared" si="27"/>
        <v/>
      </c>
      <c r="P17" s="190" t="str">
        <f t="shared" si="28"/>
        <v/>
      </c>
      <c r="Q17" s="191">
        <f t="shared" si="29"/>
        <v>0</v>
      </c>
      <c r="R17" s="191" t="str">
        <f t="shared" si="30"/>
        <v/>
      </c>
      <c r="S17" s="188" t="str">
        <f t="shared" si="31"/>
        <v/>
      </c>
      <c r="T17" s="192">
        <f t="shared" si="32"/>
        <v>0</v>
      </c>
      <c r="U17" s="366" t="s">
        <v>478</v>
      </c>
      <c r="V17" s="244"/>
      <c r="W17" s="259"/>
      <c r="X17" s="510"/>
      <c r="Y17" s="259" t="str">
        <f>'MATERIAL DATA'!Q16</f>
        <v>2.5 Structural ext. walls</v>
      </c>
      <c r="Z17" s="517">
        <f>SUMIF($E$6:$E$29,Y17,$N$6:$N$29)+SUMIF($E$6:$E$29,Y17,$O$6:$O$29)+SUMIF($E$6:$E$29,Y17,P$6:$P$29)</f>
        <v>0</v>
      </c>
      <c r="AA17" s="510"/>
      <c r="AB17" s="510"/>
      <c r="AC17" s="510"/>
      <c r="AD17" s="510"/>
      <c r="AE17" s="510"/>
      <c r="AF17" s="510"/>
      <c r="AG17" s="510"/>
      <c r="AH17" s="510"/>
      <c r="AI17" s="510"/>
      <c r="AJ17" s="510" t="s">
        <v>351</v>
      </c>
      <c r="AK17" s="527">
        <f>$O$32</f>
        <v>0</v>
      </c>
      <c r="AL17" s="510"/>
      <c r="AM17" s="510"/>
      <c r="AN17" s="510"/>
      <c r="AO17" s="525"/>
      <c r="AP17" s="525"/>
      <c r="AQ17" s="525"/>
      <c r="AR17" s="525"/>
      <c r="AS17" s="525"/>
      <c r="AT17" s="525"/>
      <c r="AU17" s="525"/>
      <c r="AV17" s="525"/>
      <c r="AW17" s="525"/>
      <c r="AX17" s="525"/>
      <c r="AY17" s="525"/>
      <c r="AZ17" s="525"/>
      <c r="BA17" s="525"/>
      <c r="BB17" s="525"/>
      <c r="BC17" s="525"/>
      <c r="BD17" s="525"/>
      <c r="BE17" s="525"/>
      <c r="BF17" s="525"/>
      <c r="BG17" s="285" t="str">
        <f t="shared" si="10"/>
        <v>ER</v>
      </c>
      <c r="BH17" s="285" t="str">
        <f t="shared" si="11"/>
        <v xml:space="preserve"> -  - </v>
      </c>
      <c r="BI17" s="285" t="str">
        <f t="shared" si="12"/>
        <v>No_Reinforcement</v>
      </c>
      <c r="BJ17" s="246" t="e">
        <f>VLOOKUP(BH17,'Lifecycle Material Data'!$A$5:$G$67,4,FALSE)</f>
        <v>#N/A</v>
      </c>
      <c r="BK17" s="246">
        <f>IFERROR(VLOOKUP(L17,'Custom Data'!$N$16:$P$36,3,FALSE),0)</f>
        <v>0</v>
      </c>
      <c r="BL17" s="246">
        <f t="shared" si="13"/>
        <v>0</v>
      </c>
      <c r="BM17" s="526" t="str">
        <f t="shared" si="33"/>
        <v>ER</v>
      </c>
      <c r="BN17" s="510" t="str">
        <f>IFERROR(VLOOKUP($BH17,'Lifecycle Material Data'!$A$5:$L$67,9,FALSE)*($BM17/1000)+VLOOKUP('Project Info'!$C$15,'Lifecycle Material Data'!$A$5:$L$67,9,FALSE)*($BL17/1000),"")</f>
        <v/>
      </c>
      <c r="BO17" s="510" t="str">
        <f>IFERROR(VLOOKUP($BH17,'Lifecycle Material Data'!$A$5:$L$67,10,FALSE)*($BM17/1000)+VLOOKUP('Project Info'!$C$15,'Lifecycle Material Data'!$A$5:$L$67,10,FALSE)*($BL17/1000),"")</f>
        <v/>
      </c>
      <c r="BP17" s="510" t="str">
        <f t="shared" si="34"/>
        <v/>
      </c>
      <c r="BQ17" s="510" t="str">
        <f>IF($J17='MATERIAL DATA'!$O$5,$K17, IF($J17='MATERIAL DATA'!$O$6,$K17/(1000*'Scheme 5'!$BJ17),""))</f>
        <v/>
      </c>
      <c r="BR17" s="510" t="str">
        <f>IFERROR(((VLOOKUP($BH17,'Lifecycle Material Data'!$A$5:$L$67,6,FALSE))*$BM17/1000+VLOOKUP('Project Info'!$C$15,'Lifecycle Material Data'!$A$5:$L$67,6,FALSE)*$BL17/1000),"")</f>
        <v/>
      </c>
      <c r="BS17" s="510" t="str">
        <f>IFERROR((VLOOKUP($BH17,'Lifecycle Material Data'!$A$5:$L$67,7,FALSE)*$BM17/1000++VLOOKUP('Project Info'!$C$15,'Lifecycle Material Data'!$A$5:$L$67,7,FALSE)*$BL17/1000),"")</f>
        <v/>
      </c>
      <c r="BT17" s="510" t="str">
        <f>IFERROR(VLOOKUP($BH17,'Lifecycle Material Data'!$A$5:$L$67,8,FALSE)*SUM(BR17,BS17,BU17,BV17),"")</f>
        <v/>
      </c>
      <c r="BU17" s="285" t="str">
        <f>IFERROR((VLOOKUP($BH17,'Lifecycle Material Data'!$A$5:$L$67,11,FALSE)*$BM17/1000++VLOOKUP('Project Info'!$C$15,'Lifecycle Material Data'!$A$5:$L$67,11,FALSE)*$BL17/1000),"")</f>
        <v/>
      </c>
      <c r="BV17" s="510">
        <f>IFERROR(IF(OR($B17="Timber",$C17="Timber_EPD"),VLOOKUP($BH17,'LIFECYCLE MATERIAL DATA Master'!$A$10:$N$68,5,FALSE)*$BM17,0),"")/1000</f>
        <v>0</v>
      </c>
      <c r="BW17" s="510" t="str">
        <f>IFERROR((VLOOKUP($BH17,'Lifecycle Material Data'!$A$5:$M$67,12,FALSE)*$BM17/1000++VLOOKUP('Project Info'!$C$15,'Lifecycle Material Data'!$A$5:$L$67,12,FALSE)*$BL17/1000),"")</f>
        <v/>
      </c>
      <c r="BX17" s="510"/>
      <c r="BY17" s="285"/>
      <c r="BZ17" s="285"/>
      <c r="CA17" s="285"/>
      <c r="CB17" s="510">
        <f>IFERROR(1+VLOOKUP($BH17,'Lifecycle Material Data'!$A$5:$L$67,8,FALSE),0)</f>
        <v>0</v>
      </c>
      <c r="CC17" s="244">
        <f t="shared" si="14"/>
        <v>0</v>
      </c>
      <c r="CD17" s="505">
        <f t="shared" si="35"/>
        <v>0</v>
      </c>
      <c r="CE17" s="244">
        <f t="shared" si="15"/>
        <v>1</v>
      </c>
      <c r="CF17" s="245"/>
      <c r="CG17" s="510"/>
      <c r="CH17" s="510">
        <v>0</v>
      </c>
      <c r="CI17" s="510">
        <f t="shared" si="16"/>
        <v>0</v>
      </c>
      <c r="CJ17" s="510">
        <f t="shared" si="16"/>
        <v>0</v>
      </c>
      <c r="CK17" s="510">
        <f t="shared" si="17"/>
        <v>0</v>
      </c>
      <c r="CL17" s="510">
        <f t="shared" si="17"/>
        <v>0</v>
      </c>
      <c r="CM17" s="510">
        <f t="shared" si="17"/>
        <v>0</v>
      </c>
      <c r="CN17" s="510">
        <f t="shared" si="17"/>
        <v>0</v>
      </c>
      <c r="CO17" s="510">
        <f t="shared" si="17"/>
        <v>0</v>
      </c>
      <c r="CP17" s="510">
        <f t="shared" si="17"/>
        <v>0</v>
      </c>
      <c r="CQ17" s="510">
        <f t="shared" si="17"/>
        <v>0</v>
      </c>
      <c r="CR17" s="510">
        <f t="shared" si="17"/>
        <v>0</v>
      </c>
      <c r="CS17" s="510">
        <f t="shared" si="17"/>
        <v>0</v>
      </c>
      <c r="CT17" s="510">
        <f t="shared" si="17"/>
        <v>0</v>
      </c>
      <c r="CU17" s="510">
        <f t="shared" si="17"/>
        <v>0</v>
      </c>
      <c r="CV17" s="510">
        <f t="shared" si="17"/>
        <v>0</v>
      </c>
      <c r="CW17" s="510">
        <f t="shared" si="17"/>
        <v>0</v>
      </c>
      <c r="CX17" s="510">
        <f t="shared" si="17"/>
        <v>0</v>
      </c>
      <c r="CY17" s="510">
        <f t="shared" si="17"/>
        <v>0</v>
      </c>
      <c r="CZ17" s="510">
        <f t="shared" si="17"/>
        <v>0</v>
      </c>
      <c r="DA17" s="510">
        <f t="shared" si="18"/>
        <v>0</v>
      </c>
      <c r="DB17" s="510">
        <f t="shared" si="18"/>
        <v>0</v>
      </c>
      <c r="DC17" s="510">
        <f t="shared" si="18"/>
        <v>0</v>
      </c>
      <c r="DD17" s="510">
        <f t="shared" si="18"/>
        <v>0</v>
      </c>
      <c r="DE17" s="510">
        <f t="shared" si="18"/>
        <v>0</v>
      </c>
      <c r="DF17" s="510">
        <f t="shared" si="18"/>
        <v>0</v>
      </c>
      <c r="DG17" s="510">
        <f t="shared" si="18"/>
        <v>0</v>
      </c>
      <c r="DH17" s="510">
        <f t="shared" si="18"/>
        <v>0</v>
      </c>
      <c r="DI17" s="510">
        <f t="shared" si="18"/>
        <v>0</v>
      </c>
      <c r="DJ17" s="510">
        <f t="shared" si="18"/>
        <v>0</v>
      </c>
      <c r="DK17" s="510">
        <f t="shared" si="18"/>
        <v>0</v>
      </c>
      <c r="DL17" s="510">
        <f t="shared" si="18"/>
        <v>0</v>
      </c>
      <c r="DM17" s="510">
        <f t="shared" si="18"/>
        <v>0</v>
      </c>
      <c r="DN17" s="510">
        <f t="shared" si="18"/>
        <v>0</v>
      </c>
      <c r="DO17" s="510">
        <f t="shared" si="18"/>
        <v>0</v>
      </c>
      <c r="DP17" s="510">
        <f t="shared" si="18"/>
        <v>0</v>
      </c>
      <c r="DQ17" s="510">
        <f t="shared" si="19"/>
        <v>0</v>
      </c>
      <c r="DR17" s="510">
        <f t="shared" si="19"/>
        <v>0</v>
      </c>
      <c r="DS17" s="510">
        <f t="shared" si="19"/>
        <v>0</v>
      </c>
      <c r="DT17" s="510">
        <f t="shared" si="19"/>
        <v>0</v>
      </c>
      <c r="DU17" s="510">
        <f t="shared" si="19"/>
        <v>0</v>
      </c>
      <c r="DV17" s="510">
        <f t="shared" si="19"/>
        <v>0</v>
      </c>
      <c r="DW17" s="510">
        <f t="shared" si="19"/>
        <v>0</v>
      </c>
      <c r="DX17" s="510">
        <f t="shared" si="19"/>
        <v>0</v>
      </c>
      <c r="DY17" s="510">
        <f t="shared" si="19"/>
        <v>0</v>
      </c>
      <c r="DZ17" s="510">
        <f t="shared" si="19"/>
        <v>0</v>
      </c>
      <c r="EA17" s="510">
        <f t="shared" si="19"/>
        <v>0</v>
      </c>
      <c r="EB17" s="510">
        <f t="shared" si="19"/>
        <v>0</v>
      </c>
      <c r="EC17" s="510">
        <f t="shared" si="19"/>
        <v>0</v>
      </c>
      <c r="ED17" s="510">
        <f t="shared" si="19"/>
        <v>0</v>
      </c>
      <c r="EE17" s="510">
        <f t="shared" si="19"/>
        <v>0</v>
      </c>
      <c r="EF17" s="510">
        <f t="shared" si="19"/>
        <v>0</v>
      </c>
      <c r="EG17" s="510">
        <f t="shared" si="20"/>
        <v>0</v>
      </c>
      <c r="EH17" s="510">
        <f t="shared" si="20"/>
        <v>0</v>
      </c>
      <c r="EI17" s="510">
        <f t="shared" si="20"/>
        <v>0</v>
      </c>
      <c r="EJ17" s="510">
        <f t="shared" si="20"/>
        <v>0</v>
      </c>
      <c r="EK17" s="510">
        <f t="shared" si="20"/>
        <v>0</v>
      </c>
      <c r="EL17" s="510">
        <f t="shared" si="20"/>
        <v>0</v>
      </c>
      <c r="EM17" s="510">
        <f t="shared" si="20"/>
        <v>0</v>
      </c>
      <c r="EN17" s="510">
        <f t="shared" si="20"/>
        <v>0</v>
      </c>
      <c r="EO17" s="510">
        <f t="shared" si="20"/>
        <v>0</v>
      </c>
      <c r="EP17" s="510">
        <f t="shared" si="20"/>
        <v>0</v>
      </c>
      <c r="EQ17" s="510">
        <f t="shared" si="20"/>
        <v>0</v>
      </c>
      <c r="ER17" s="510">
        <f t="shared" si="20"/>
        <v>0</v>
      </c>
      <c r="ES17" s="510">
        <f t="shared" si="20"/>
        <v>0</v>
      </c>
      <c r="ET17" s="510">
        <f t="shared" si="20"/>
        <v>0</v>
      </c>
      <c r="EU17" s="510">
        <f t="shared" si="20"/>
        <v>0</v>
      </c>
      <c r="EV17" s="510">
        <f t="shared" si="20"/>
        <v>0</v>
      </c>
      <c r="EW17" s="510">
        <f t="shared" si="21"/>
        <v>0</v>
      </c>
      <c r="EX17" s="510">
        <f t="shared" si="21"/>
        <v>0</v>
      </c>
      <c r="EY17" s="510">
        <f t="shared" si="21"/>
        <v>0</v>
      </c>
      <c r="EZ17" s="510">
        <f t="shared" si="21"/>
        <v>0</v>
      </c>
      <c r="FA17" s="510">
        <f t="shared" si="21"/>
        <v>0</v>
      </c>
      <c r="FB17" s="510">
        <f t="shared" si="21"/>
        <v>0</v>
      </c>
      <c r="FC17" s="510">
        <f t="shared" si="21"/>
        <v>0</v>
      </c>
      <c r="FD17" s="510">
        <f t="shared" si="21"/>
        <v>0</v>
      </c>
      <c r="FE17" s="510">
        <f t="shared" si="21"/>
        <v>0</v>
      </c>
      <c r="FF17" s="510">
        <f t="shared" si="21"/>
        <v>0</v>
      </c>
      <c r="FG17" s="510">
        <f t="shared" si="21"/>
        <v>0</v>
      </c>
      <c r="FH17" s="510">
        <f t="shared" si="21"/>
        <v>0</v>
      </c>
      <c r="FI17" s="510">
        <f t="shared" si="21"/>
        <v>0</v>
      </c>
      <c r="FJ17" s="510">
        <f t="shared" si="21"/>
        <v>0</v>
      </c>
      <c r="FK17" s="510">
        <f t="shared" si="21"/>
        <v>0</v>
      </c>
      <c r="FL17" s="510">
        <f t="shared" si="21"/>
        <v>0</v>
      </c>
      <c r="FM17" s="510">
        <f t="shared" si="22"/>
        <v>0</v>
      </c>
      <c r="FN17" s="510">
        <f t="shared" si="22"/>
        <v>0</v>
      </c>
      <c r="FO17" s="510">
        <f t="shared" si="22"/>
        <v>0</v>
      </c>
      <c r="FP17" s="510">
        <f t="shared" si="22"/>
        <v>0</v>
      </c>
      <c r="FQ17" s="510">
        <f t="shared" si="22"/>
        <v>0</v>
      </c>
      <c r="FR17" s="510">
        <f t="shared" si="22"/>
        <v>0</v>
      </c>
      <c r="FS17" s="510">
        <f t="shared" si="22"/>
        <v>0</v>
      </c>
      <c r="FT17" s="510">
        <f t="shared" si="22"/>
        <v>0</v>
      </c>
      <c r="FU17" s="510">
        <f t="shared" si="22"/>
        <v>0</v>
      </c>
      <c r="FV17" s="510">
        <f t="shared" si="22"/>
        <v>0</v>
      </c>
      <c r="FW17" s="510">
        <f t="shared" si="22"/>
        <v>0</v>
      </c>
      <c r="FX17" s="510">
        <f t="shared" si="22"/>
        <v>0</v>
      </c>
      <c r="FY17" s="510">
        <f t="shared" si="22"/>
        <v>0</v>
      </c>
      <c r="FZ17" s="510">
        <f t="shared" si="22"/>
        <v>0</v>
      </c>
      <c r="GA17" s="510">
        <f t="shared" si="22"/>
        <v>0</v>
      </c>
      <c r="GB17" s="510">
        <f t="shared" si="22"/>
        <v>0</v>
      </c>
      <c r="GC17" s="510">
        <f t="shared" si="23"/>
        <v>0</v>
      </c>
      <c r="GD17" s="510">
        <f t="shared" si="23"/>
        <v>0</v>
      </c>
      <c r="GE17" s="510">
        <f t="shared" si="23"/>
        <v>0</v>
      </c>
      <c r="GF17" s="510">
        <f t="shared" si="23"/>
        <v>0</v>
      </c>
      <c r="GG17" s="510">
        <f t="shared" si="23"/>
        <v>0</v>
      </c>
      <c r="GH17" s="510">
        <f t="shared" si="23"/>
        <v>0</v>
      </c>
      <c r="GI17" s="510">
        <f t="shared" si="23"/>
        <v>0</v>
      </c>
      <c r="GJ17" s="510">
        <f t="shared" si="23"/>
        <v>0</v>
      </c>
      <c r="GK17" s="510">
        <f t="shared" si="23"/>
        <v>0</v>
      </c>
      <c r="GL17" s="510">
        <f t="shared" si="23"/>
        <v>0</v>
      </c>
      <c r="GM17" s="510">
        <f t="shared" si="23"/>
        <v>0</v>
      </c>
      <c r="GN17" s="510">
        <f t="shared" si="23"/>
        <v>0</v>
      </c>
      <c r="GO17" s="510">
        <f t="shared" si="23"/>
        <v>0</v>
      </c>
      <c r="GP17" s="510">
        <f t="shared" si="23"/>
        <v>0</v>
      </c>
      <c r="GQ17" s="510">
        <f t="shared" si="23"/>
        <v>0</v>
      </c>
      <c r="GR17" s="510">
        <f t="shared" si="23"/>
        <v>0</v>
      </c>
      <c r="GS17" s="510">
        <f t="shared" si="24"/>
        <v>0</v>
      </c>
      <c r="GT17" s="510">
        <f t="shared" si="24"/>
        <v>0</v>
      </c>
      <c r="GU17" s="510">
        <f t="shared" si="24"/>
        <v>0</v>
      </c>
      <c r="GV17" s="510">
        <f t="shared" si="24"/>
        <v>0</v>
      </c>
      <c r="GW17" s="510">
        <f t="shared" si="24"/>
        <v>0</v>
      </c>
      <c r="GX17" s="510">
        <f t="shared" si="24"/>
        <v>0</v>
      </c>
      <c r="GY17" s="510">
        <f t="shared" si="24"/>
        <v>0</v>
      </c>
      <c r="GZ17" s="510">
        <f t="shared" si="24"/>
        <v>0</v>
      </c>
      <c r="HA17" s="510">
        <f t="shared" si="24"/>
        <v>0</v>
      </c>
      <c r="HB17" s="244"/>
      <c r="HC17" s="244"/>
      <c r="HD17" s="126"/>
      <c r="HE17" s="126"/>
    </row>
    <row r="18" spans="2:213" ht="20.100000000000001" customHeight="1">
      <c r="B18" s="479"/>
      <c r="C18" s="122"/>
      <c r="D18" s="123"/>
      <c r="E18" s="124"/>
      <c r="F18" s="123"/>
      <c r="G18" s="465">
        <f t="shared" si="9"/>
        <v>60</v>
      </c>
      <c r="H18" s="466" t="s">
        <v>64</v>
      </c>
      <c r="I18" s="464">
        <v>1</v>
      </c>
      <c r="J18" s="123"/>
      <c r="K18" s="97"/>
      <c r="L18" s="480"/>
      <c r="M18" s="188">
        <f t="shared" si="25"/>
        <v>0</v>
      </c>
      <c r="N18" s="189" t="str">
        <f t="shared" si="26"/>
        <v/>
      </c>
      <c r="O18" s="190" t="str">
        <f t="shared" si="27"/>
        <v/>
      </c>
      <c r="P18" s="190" t="str">
        <f t="shared" si="28"/>
        <v/>
      </c>
      <c r="Q18" s="191">
        <f t="shared" si="29"/>
        <v>0</v>
      </c>
      <c r="R18" s="191" t="str">
        <f t="shared" si="30"/>
        <v/>
      </c>
      <c r="S18" s="188" t="str">
        <f t="shared" si="31"/>
        <v/>
      </c>
      <c r="T18" s="192">
        <f t="shared" si="32"/>
        <v>0</v>
      </c>
      <c r="U18" s="366" t="s">
        <v>478</v>
      </c>
      <c r="V18" s="244"/>
      <c r="W18" s="259"/>
      <c r="X18" s="510"/>
      <c r="Y18" s="259" t="str">
        <f>'MATERIAL DATA'!Q17</f>
        <v>2.7 Structural int. walls</v>
      </c>
      <c r="Z18" s="517">
        <f>SUMIF($E$6:$E$29,Y18,$N$6:$N$29)+SUMIF($E$6:$E$29,Y18,$O$6:$O$29)+SUMIF($E$6:$E$29,Y18,P$6:$P$29)</f>
        <v>0</v>
      </c>
      <c r="AA18" s="510"/>
      <c r="AB18" s="510"/>
      <c r="AC18" s="510"/>
      <c r="AD18" s="510"/>
      <c r="AE18" s="510"/>
      <c r="AF18" s="510"/>
      <c r="AG18" s="510"/>
      <c r="AH18" s="510"/>
      <c r="AI18" s="510"/>
      <c r="AJ18" s="510" t="s">
        <v>352</v>
      </c>
      <c r="AK18" s="527">
        <f>$N$32</f>
        <v>0</v>
      </c>
      <c r="AL18" s="510"/>
      <c r="AM18" s="510"/>
      <c r="AN18" s="510"/>
      <c r="AO18" s="510"/>
      <c r="AP18" s="510"/>
      <c r="AQ18" s="510"/>
      <c r="AR18" s="510"/>
      <c r="AS18" s="510"/>
      <c r="AT18" s="510"/>
      <c r="AU18" s="510"/>
      <c r="AV18" s="510"/>
      <c r="AW18" s="510"/>
      <c r="AX18" s="510"/>
      <c r="AY18" s="510"/>
      <c r="AZ18" s="510"/>
      <c r="BA18" s="510"/>
      <c r="BB18" s="510"/>
      <c r="BC18" s="510"/>
      <c r="BD18" s="510"/>
      <c r="BE18" s="510"/>
      <c r="BF18" s="510"/>
      <c r="BG18" s="285" t="str">
        <f t="shared" si="10"/>
        <v>ER</v>
      </c>
      <c r="BH18" s="285" t="str">
        <f t="shared" si="11"/>
        <v xml:space="preserve"> -  - </v>
      </c>
      <c r="BI18" s="285" t="str">
        <f t="shared" si="12"/>
        <v>No_Reinforcement</v>
      </c>
      <c r="BJ18" s="246" t="e">
        <f>VLOOKUP(BH18,'Lifecycle Material Data'!$A$5:$G$67,4,FALSE)</f>
        <v>#N/A</v>
      </c>
      <c r="BK18" s="246">
        <f>IFERROR(VLOOKUP(L18,'Custom Data'!$N$16:$P$36,3,FALSE),0)</f>
        <v>0</v>
      </c>
      <c r="BL18" s="246">
        <f t="shared" si="13"/>
        <v>0</v>
      </c>
      <c r="BM18" s="526" t="str">
        <f t="shared" si="33"/>
        <v>ER</v>
      </c>
      <c r="BN18" s="510" t="str">
        <f>IFERROR(VLOOKUP($BH18,'Lifecycle Material Data'!$A$5:$L$67,9,FALSE)*($BM18/1000)+VLOOKUP('Project Info'!$C$15,'Lifecycle Material Data'!$A$5:$L$67,9,FALSE)*($BL18/1000),"")</f>
        <v/>
      </c>
      <c r="BO18" s="510" t="str">
        <f>IFERROR(VLOOKUP($BH18,'Lifecycle Material Data'!$A$5:$L$67,10,FALSE)*($BM18/1000)+VLOOKUP('Project Info'!$C$15,'Lifecycle Material Data'!$A$5:$L$67,10,FALSE)*($BL18/1000),"")</f>
        <v/>
      </c>
      <c r="BP18" s="510" t="str">
        <f t="shared" si="34"/>
        <v/>
      </c>
      <c r="BQ18" s="510" t="str">
        <f>IF($J18='MATERIAL DATA'!$O$5,$K18, IF($J18='MATERIAL DATA'!$O$6,$K18/(1000*'Scheme 5'!$BJ18),""))</f>
        <v/>
      </c>
      <c r="BR18" s="510" t="str">
        <f>IFERROR(((VLOOKUP($BH18,'Lifecycle Material Data'!$A$5:$L$67,6,FALSE))*$BM18/1000+VLOOKUP('Project Info'!$C$15,'Lifecycle Material Data'!$A$5:$L$67,6,FALSE)*$BL18/1000),"")</f>
        <v/>
      </c>
      <c r="BS18" s="510" t="str">
        <f>IFERROR((VLOOKUP($BH18,'Lifecycle Material Data'!$A$5:$L$67,7,FALSE)*$BM18/1000++VLOOKUP('Project Info'!$C$15,'Lifecycle Material Data'!$A$5:$L$67,7,FALSE)*$BL18/1000),"")</f>
        <v/>
      </c>
      <c r="BT18" s="510" t="str">
        <f>IFERROR(VLOOKUP($BH18,'Lifecycle Material Data'!$A$5:$L$67,8,FALSE)*SUM(BR18,BS18,BU18,BV18),"")</f>
        <v/>
      </c>
      <c r="BU18" s="285" t="str">
        <f>IFERROR((VLOOKUP($BH18,'Lifecycle Material Data'!$A$5:$L$67,11,FALSE)*$BM18/1000++VLOOKUP('Project Info'!$C$15,'Lifecycle Material Data'!$A$5:$L$67,11,FALSE)*$BL18/1000),"")</f>
        <v/>
      </c>
      <c r="BV18" s="510">
        <f>IFERROR(IF(OR($B18="Timber",$C18="Timber_EPD"),VLOOKUP($BH18,'LIFECYCLE MATERIAL DATA Master'!$A$10:$N$68,5,FALSE)*$BM18,0),"")/1000</f>
        <v>0</v>
      </c>
      <c r="BW18" s="510" t="str">
        <f>IFERROR((VLOOKUP($BH18,'Lifecycle Material Data'!$A$5:$M$67,12,FALSE)*$BM18/1000++VLOOKUP('Project Info'!$C$15,'Lifecycle Material Data'!$A$5:$L$67,12,FALSE)*$BL18/1000),"")</f>
        <v/>
      </c>
      <c r="BX18" s="510"/>
      <c r="BY18" s="285"/>
      <c r="BZ18" s="285"/>
      <c r="CA18" s="285"/>
      <c r="CB18" s="510">
        <f>IFERROR(1+VLOOKUP($BH18,'Lifecycle Material Data'!$A$5:$L$67,8,FALSE),0)</f>
        <v>0</v>
      </c>
      <c r="CC18" s="244">
        <f t="shared" si="14"/>
        <v>0</v>
      </c>
      <c r="CD18" s="505">
        <f t="shared" si="35"/>
        <v>0</v>
      </c>
      <c r="CE18" s="244">
        <f t="shared" si="15"/>
        <v>1</v>
      </c>
      <c r="CF18" s="245"/>
      <c r="CG18" s="510"/>
      <c r="CH18" s="510">
        <v>0</v>
      </c>
      <c r="CI18" s="510">
        <f t="shared" si="16"/>
        <v>0</v>
      </c>
      <c r="CJ18" s="510">
        <f t="shared" si="16"/>
        <v>0</v>
      </c>
      <c r="CK18" s="510">
        <f t="shared" si="17"/>
        <v>0</v>
      </c>
      <c r="CL18" s="510">
        <f t="shared" si="17"/>
        <v>0</v>
      </c>
      <c r="CM18" s="510">
        <f t="shared" si="17"/>
        <v>0</v>
      </c>
      <c r="CN18" s="510">
        <f t="shared" si="17"/>
        <v>0</v>
      </c>
      <c r="CO18" s="510">
        <f t="shared" si="17"/>
        <v>0</v>
      </c>
      <c r="CP18" s="510">
        <f t="shared" si="17"/>
        <v>0</v>
      </c>
      <c r="CQ18" s="510">
        <f t="shared" si="17"/>
        <v>0</v>
      </c>
      <c r="CR18" s="510">
        <f t="shared" si="17"/>
        <v>0</v>
      </c>
      <c r="CS18" s="510">
        <f t="shared" si="17"/>
        <v>0</v>
      </c>
      <c r="CT18" s="510">
        <f t="shared" si="17"/>
        <v>0</v>
      </c>
      <c r="CU18" s="510">
        <f t="shared" si="17"/>
        <v>0</v>
      </c>
      <c r="CV18" s="510">
        <f t="shared" si="17"/>
        <v>0</v>
      </c>
      <c r="CW18" s="510">
        <f t="shared" si="17"/>
        <v>0</v>
      </c>
      <c r="CX18" s="510">
        <f t="shared" si="17"/>
        <v>0</v>
      </c>
      <c r="CY18" s="510">
        <f t="shared" si="17"/>
        <v>0</v>
      </c>
      <c r="CZ18" s="510">
        <f t="shared" si="17"/>
        <v>0</v>
      </c>
      <c r="DA18" s="510">
        <f t="shared" si="18"/>
        <v>0</v>
      </c>
      <c r="DB18" s="510">
        <f t="shared" si="18"/>
        <v>0</v>
      </c>
      <c r="DC18" s="510">
        <f t="shared" si="18"/>
        <v>0</v>
      </c>
      <c r="DD18" s="510">
        <f t="shared" si="18"/>
        <v>0</v>
      </c>
      <c r="DE18" s="510">
        <f t="shared" si="18"/>
        <v>0</v>
      </c>
      <c r="DF18" s="510">
        <f t="shared" si="18"/>
        <v>0</v>
      </c>
      <c r="DG18" s="510">
        <f t="shared" si="18"/>
        <v>0</v>
      </c>
      <c r="DH18" s="510">
        <f t="shared" si="18"/>
        <v>0</v>
      </c>
      <c r="DI18" s="510">
        <f t="shared" si="18"/>
        <v>0</v>
      </c>
      <c r="DJ18" s="510">
        <f t="shared" si="18"/>
        <v>0</v>
      </c>
      <c r="DK18" s="510">
        <f t="shared" si="18"/>
        <v>0</v>
      </c>
      <c r="DL18" s="510">
        <f t="shared" si="18"/>
        <v>0</v>
      </c>
      <c r="DM18" s="510">
        <f t="shared" si="18"/>
        <v>0</v>
      </c>
      <c r="DN18" s="510">
        <f t="shared" si="18"/>
        <v>0</v>
      </c>
      <c r="DO18" s="510">
        <f t="shared" si="18"/>
        <v>0</v>
      </c>
      <c r="DP18" s="510">
        <f t="shared" si="18"/>
        <v>0</v>
      </c>
      <c r="DQ18" s="510">
        <f t="shared" si="19"/>
        <v>0</v>
      </c>
      <c r="DR18" s="510">
        <f t="shared" si="19"/>
        <v>0</v>
      </c>
      <c r="DS18" s="510">
        <f t="shared" si="19"/>
        <v>0</v>
      </c>
      <c r="DT18" s="510">
        <f t="shared" si="19"/>
        <v>0</v>
      </c>
      <c r="DU18" s="510">
        <f t="shared" si="19"/>
        <v>0</v>
      </c>
      <c r="DV18" s="510">
        <f t="shared" si="19"/>
        <v>0</v>
      </c>
      <c r="DW18" s="510">
        <f t="shared" si="19"/>
        <v>0</v>
      </c>
      <c r="DX18" s="510">
        <f t="shared" si="19"/>
        <v>0</v>
      </c>
      <c r="DY18" s="510">
        <f t="shared" si="19"/>
        <v>0</v>
      </c>
      <c r="DZ18" s="510">
        <f t="shared" si="19"/>
        <v>0</v>
      </c>
      <c r="EA18" s="510">
        <f t="shared" si="19"/>
        <v>0</v>
      </c>
      <c r="EB18" s="510">
        <f t="shared" si="19"/>
        <v>0</v>
      </c>
      <c r="EC18" s="510">
        <f t="shared" si="19"/>
        <v>0</v>
      </c>
      <c r="ED18" s="510">
        <f t="shared" si="19"/>
        <v>0</v>
      </c>
      <c r="EE18" s="510">
        <f t="shared" si="19"/>
        <v>0</v>
      </c>
      <c r="EF18" s="510">
        <f t="shared" si="19"/>
        <v>0</v>
      </c>
      <c r="EG18" s="510">
        <f t="shared" si="20"/>
        <v>0</v>
      </c>
      <c r="EH18" s="510">
        <f t="shared" si="20"/>
        <v>0</v>
      </c>
      <c r="EI18" s="510">
        <f t="shared" si="20"/>
        <v>0</v>
      </c>
      <c r="EJ18" s="510">
        <f t="shared" si="20"/>
        <v>0</v>
      </c>
      <c r="EK18" s="510">
        <f t="shared" si="20"/>
        <v>0</v>
      </c>
      <c r="EL18" s="510">
        <f t="shared" si="20"/>
        <v>0</v>
      </c>
      <c r="EM18" s="510">
        <f t="shared" si="20"/>
        <v>0</v>
      </c>
      <c r="EN18" s="510">
        <f t="shared" si="20"/>
        <v>0</v>
      </c>
      <c r="EO18" s="510">
        <f t="shared" si="20"/>
        <v>0</v>
      </c>
      <c r="EP18" s="510">
        <f t="shared" si="20"/>
        <v>0</v>
      </c>
      <c r="EQ18" s="510">
        <f t="shared" si="20"/>
        <v>0</v>
      </c>
      <c r="ER18" s="510">
        <f t="shared" si="20"/>
        <v>0</v>
      </c>
      <c r="ES18" s="510">
        <f t="shared" si="20"/>
        <v>0</v>
      </c>
      <c r="ET18" s="510">
        <f t="shared" si="20"/>
        <v>0</v>
      </c>
      <c r="EU18" s="510">
        <f t="shared" si="20"/>
        <v>0</v>
      </c>
      <c r="EV18" s="510">
        <f t="shared" si="20"/>
        <v>0</v>
      </c>
      <c r="EW18" s="510">
        <f t="shared" si="21"/>
        <v>0</v>
      </c>
      <c r="EX18" s="510">
        <f t="shared" si="21"/>
        <v>0</v>
      </c>
      <c r="EY18" s="510">
        <f t="shared" si="21"/>
        <v>0</v>
      </c>
      <c r="EZ18" s="510">
        <f t="shared" si="21"/>
        <v>0</v>
      </c>
      <c r="FA18" s="510">
        <f t="shared" si="21"/>
        <v>0</v>
      </c>
      <c r="FB18" s="510">
        <f t="shared" si="21"/>
        <v>0</v>
      </c>
      <c r="FC18" s="510">
        <f t="shared" si="21"/>
        <v>0</v>
      </c>
      <c r="FD18" s="510">
        <f t="shared" si="21"/>
        <v>0</v>
      </c>
      <c r="FE18" s="510">
        <f t="shared" si="21"/>
        <v>0</v>
      </c>
      <c r="FF18" s="510">
        <f t="shared" si="21"/>
        <v>0</v>
      </c>
      <c r="FG18" s="510">
        <f t="shared" si="21"/>
        <v>0</v>
      </c>
      <c r="FH18" s="510">
        <f t="shared" si="21"/>
        <v>0</v>
      </c>
      <c r="FI18" s="510">
        <f t="shared" si="21"/>
        <v>0</v>
      </c>
      <c r="FJ18" s="510">
        <f t="shared" si="21"/>
        <v>0</v>
      </c>
      <c r="FK18" s="510">
        <f t="shared" si="21"/>
        <v>0</v>
      </c>
      <c r="FL18" s="510">
        <f t="shared" si="21"/>
        <v>0</v>
      </c>
      <c r="FM18" s="510">
        <f t="shared" si="22"/>
        <v>0</v>
      </c>
      <c r="FN18" s="510">
        <f t="shared" si="22"/>
        <v>0</v>
      </c>
      <c r="FO18" s="510">
        <f t="shared" si="22"/>
        <v>0</v>
      </c>
      <c r="FP18" s="510">
        <f t="shared" si="22"/>
        <v>0</v>
      </c>
      <c r="FQ18" s="510">
        <f t="shared" si="22"/>
        <v>0</v>
      </c>
      <c r="FR18" s="510">
        <f t="shared" si="22"/>
        <v>0</v>
      </c>
      <c r="FS18" s="510">
        <f t="shared" si="22"/>
        <v>0</v>
      </c>
      <c r="FT18" s="510">
        <f t="shared" si="22"/>
        <v>0</v>
      </c>
      <c r="FU18" s="510">
        <f t="shared" si="22"/>
        <v>0</v>
      </c>
      <c r="FV18" s="510">
        <f t="shared" si="22"/>
        <v>0</v>
      </c>
      <c r="FW18" s="510">
        <f t="shared" si="22"/>
        <v>0</v>
      </c>
      <c r="FX18" s="510">
        <f t="shared" si="22"/>
        <v>0</v>
      </c>
      <c r="FY18" s="510">
        <f t="shared" si="22"/>
        <v>0</v>
      </c>
      <c r="FZ18" s="510">
        <f t="shared" si="22"/>
        <v>0</v>
      </c>
      <c r="GA18" s="510">
        <f t="shared" si="22"/>
        <v>0</v>
      </c>
      <c r="GB18" s="510">
        <f t="shared" si="22"/>
        <v>0</v>
      </c>
      <c r="GC18" s="510">
        <f t="shared" si="23"/>
        <v>0</v>
      </c>
      <c r="GD18" s="510">
        <f t="shared" si="23"/>
        <v>0</v>
      </c>
      <c r="GE18" s="510">
        <f t="shared" si="23"/>
        <v>0</v>
      </c>
      <c r="GF18" s="510">
        <f t="shared" si="23"/>
        <v>0</v>
      </c>
      <c r="GG18" s="510">
        <f t="shared" si="23"/>
        <v>0</v>
      </c>
      <c r="GH18" s="510">
        <f t="shared" si="23"/>
        <v>0</v>
      </c>
      <c r="GI18" s="510">
        <f t="shared" si="23"/>
        <v>0</v>
      </c>
      <c r="GJ18" s="510">
        <f t="shared" si="23"/>
        <v>0</v>
      </c>
      <c r="GK18" s="510">
        <f t="shared" si="23"/>
        <v>0</v>
      </c>
      <c r="GL18" s="510">
        <f t="shared" si="23"/>
        <v>0</v>
      </c>
      <c r="GM18" s="510">
        <f t="shared" si="23"/>
        <v>0</v>
      </c>
      <c r="GN18" s="510">
        <f t="shared" si="23"/>
        <v>0</v>
      </c>
      <c r="GO18" s="510">
        <f t="shared" si="23"/>
        <v>0</v>
      </c>
      <c r="GP18" s="510">
        <f t="shared" si="23"/>
        <v>0</v>
      </c>
      <c r="GQ18" s="510">
        <f t="shared" si="23"/>
        <v>0</v>
      </c>
      <c r="GR18" s="510">
        <f t="shared" si="23"/>
        <v>0</v>
      </c>
      <c r="GS18" s="510">
        <f t="shared" si="24"/>
        <v>0</v>
      </c>
      <c r="GT18" s="510">
        <f t="shared" si="24"/>
        <v>0</v>
      </c>
      <c r="GU18" s="510">
        <f t="shared" si="24"/>
        <v>0</v>
      </c>
      <c r="GV18" s="510">
        <f t="shared" si="24"/>
        <v>0</v>
      </c>
      <c r="GW18" s="510">
        <f t="shared" si="24"/>
        <v>0</v>
      </c>
      <c r="GX18" s="510">
        <f t="shared" si="24"/>
        <v>0</v>
      </c>
      <c r="GY18" s="510">
        <f t="shared" si="24"/>
        <v>0</v>
      </c>
      <c r="GZ18" s="510">
        <f t="shared" si="24"/>
        <v>0</v>
      </c>
      <c r="HA18" s="510">
        <f t="shared" si="24"/>
        <v>0</v>
      </c>
      <c r="HB18" s="244"/>
      <c r="HC18" s="244"/>
      <c r="HD18" s="126"/>
      <c r="HE18" s="126"/>
    </row>
    <row r="19" spans="2:213" ht="20.100000000000001" customHeight="1">
      <c r="B19" s="479"/>
      <c r="C19" s="122"/>
      <c r="D19" s="123"/>
      <c r="E19" s="124"/>
      <c r="F19" s="123"/>
      <c r="G19" s="465">
        <f t="shared" si="9"/>
        <v>60</v>
      </c>
      <c r="H19" s="466" t="s">
        <v>64</v>
      </c>
      <c r="I19" s="464">
        <v>1</v>
      </c>
      <c r="J19" s="123"/>
      <c r="K19" s="97"/>
      <c r="L19" s="480"/>
      <c r="M19" s="188">
        <f t="shared" si="25"/>
        <v>0</v>
      </c>
      <c r="N19" s="189" t="str">
        <f t="shared" si="26"/>
        <v/>
      </c>
      <c r="O19" s="190" t="str">
        <f t="shared" si="27"/>
        <v/>
      </c>
      <c r="P19" s="190" t="str">
        <f t="shared" si="28"/>
        <v/>
      </c>
      <c r="Q19" s="191">
        <f t="shared" si="29"/>
        <v>0</v>
      </c>
      <c r="R19" s="191" t="str">
        <f t="shared" si="30"/>
        <v/>
      </c>
      <c r="S19" s="188" t="str">
        <f t="shared" si="31"/>
        <v/>
      </c>
      <c r="T19" s="192">
        <f t="shared" si="32"/>
        <v>0</v>
      </c>
      <c r="U19" s="366" t="s">
        <v>478</v>
      </c>
      <c r="V19" s="244"/>
      <c r="W19" s="259"/>
      <c r="X19" s="510"/>
      <c r="Y19" s="510" t="s">
        <v>16</v>
      </c>
      <c r="Z19" s="517">
        <f>SUMIF($E$6:$E$29,Y19,$N$6:$N$29)+SUMIF($E$6:$E$29,Y19,$O$6:$O$29)+SUMIF($E$6:$E$29,Y19,P$6:$P$29)</f>
        <v>0</v>
      </c>
      <c r="AA19" s="510"/>
      <c r="AB19" s="510"/>
      <c r="AC19" s="510"/>
      <c r="AD19" s="510"/>
      <c r="AE19" s="510"/>
      <c r="AF19" s="510"/>
      <c r="AG19" s="510"/>
      <c r="AH19" s="510"/>
      <c r="AI19" s="510"/>
      <c r="AJ19" s="510" t="s">
        <v>354</v>
      </c>
      <c r="AK19" s="510">
        <f>SUMIF($B$6:$B$29,"Timber",$BN$6:$BN$29)+SUMIF($C$6:$C$29,"Timber_EPD",$BN$6:$BN$29)</f>
        <v>0</v>
      </c>
      <c r="AL19" s="510"/>
      <c r="AM19" s="510"/>
      <c r="AN19" s="510"/>
      <c r="AO19" s="531"/>
      <c r="AP19" s="531"/>
      <c r="AQ19" s="531"/>
      <c r="AR19" s="531"/>
      <c r="AS19" s="531"/>
      <c r="AT19" s="531"/>
      <c r="AU19" s="531"/>
      <c r="AV19" s="531"/>
      <c r="AW19" s="531"/>
      <c r="AX19" s="531"/>
      <c r="AY19" s="531"/>
      <c r="AZ19" s="531"/>
      <c r="BA19" s="531"/>
      <c r="BB19" s="531"/>
      <c r="BC19" s="531"/>
      <c r="BD19" s="531"/>
      <c r="BE19" s="531"/>
      <c r="BF19" s="531"/>
      <c r="BG19" s="285" t="str">
        <f t="shared" si="10"/>
        <v>ER</v>
      </c>
      <c r="BH19" s="285" t="str">
        <f t="shared" si="11"/>
        <v xml:space="preserve"> -  - </v>
      </c>
      <c r="BI19" s="285" t="str">
        <f t="shared" si="12"/>
        <v>No_Reinforcement</v>
      </c>
      <c r="BJ19" s="246" t="e">
        <f>VLOOKUP(BH19,'Lifecycle Material Data'!$A$5:$G$67,4,FALSE)</f>
        <v>#N/A</v>
      </c>
      <c r="BK19" s="246">
        <f>IFERROR(VLOOKUP(L19,'Custom Data'!$N$16:$P$36,3,FALSE),0)</f>
        <v>0</v>
      </c>
      <c r="BL19" s="246">
        <f t="shared" si="13"/>
        <v>0</v>
      </c>
      <c r="BM19" s="526" t="str">
        <f t="shared" si="33"/>
        <v>ER</v>
      </c>
      <c r="BN19" s="510" t="str">
        <f>IFERROR(VLOOKUP($BH19,'Lifecycle Material Data'!$A$5:$L$67,9,FALSE)*($BM19/1000)+VLOOKUP('Project Info'!$C$15,'Lifecycle Material Data'!$A$5:$L$67,9,FALSE)*($BL19/1000),"")</f>
        <v/>
      </c>
      <c r="BO19" s="510" t="str">
        <f>IFERROR(VLOOKUP($BH19,'Lifecycle Material Data'!$A$5:$L$67,10,FALSE)*($BM19/1000)+VLOOKUP('Project Info'!$C$15,'Lifecycle Material Data'!$A$5:$L$67,10,FALSE)*($BL19/1000),"")</f>
        <v/>
      </c>
      <c r="BP19" s="510" t="str">
        <f t="shared" si="34"/>
        <v/>
      </c>
      <c r="BQ19" s="510" t="str">
        <f>IF($J19='MATERIAL DATA'!$O$5,$K19, IF($J19='MATERIAL DATA'!$O$6,$K19/(1000*'Scheme 5'!$BJ19),""))</f>
        <v/>
      </c>
      <c r="BR19" s="510" t="str">
        <f>IFERROR(((VLOOKUP($BH19,'Lifecycle Material Data'!$A$5:$L$67,6,FALSE))*$BM19/1000+VLOOKUP('Project Info'!$C$15,'Lifecycle Material Data'!$A$5:$L$67,6,FALSE)*$BL19/1000),"")</f>
        <v/>
      </c>
      <c r="BS19" s="510" t="str">
        <f>IFERROR((VLOOKUP($BH19,'Lifecycle Material Data'!$A$5:$L$67,7,FALSE)*$BM19/1000++VLOOKUP('Project Info'!$C$15,'Lifecycle Material Data'!$A$5:$L$67,7,FALSE)*$BL19/1000),"")</f>
        <v/>
      </c>
      <c r="BT19" s="510" t="str">
        <f>IFERROR(VLOOKUP($BH19,'Lifecycle Material Data'!$A$5:$L$67,8,FALSE)*SUM(BR19,BS19,BU19,BV19),"")</f>
        <v/>
      </c>
      <c r="BU19" s="285" t="str">
        <f>IFERROR((VLOOKUP($BH19,'Lifecycle Material Data'!$A$5:$L$67,11,FALSE)*$BM19/1000++VLOOKUP('Project Info'!$C$15,'Lifecycle Material Data'!$A$5:$L$67,11,FALSE)*$BL19/1000),"")</f>
        <v/>
      </c>
      <c r="BV19" s="510">
        <f>IFERROR(IF(OR($B19="Timber",$C19="Timber_EPD"),VLOOKUP($BH19,'LIFECYCLE MATERIAL DATA Master'!$A$10:$N$68,5,FALSE)*$BM19,0),"")/1000</f>
        <v>0</v>
      </c>
      <c r="BW19" s="510" t="str">
        <f>IFERROR((VLOOKUP($BH19,'Lifecycle Material Data'!$A$5:$M$67,12,FALSE)*$BM19/1000++VLOOKUP('Project Info'!$C$15,'Lifecycle Material Data'!$A$5:$L$67,12,FALSE)*$BL19/1000),"")</f>
        <v/>
      </c>
      <c r="BX19" s="510"/>
      <c r="BY19" s="285"/>
      <c r="BZ19" s="285"/>
      <c r="CA19" s="285"/>
      <c r="CB19" s="510">
        <f>IFERROR(1+VLOOKUP($BH19,'Lifecycle Material Data'!$A$5:$L$67,8,FALSE),0)</f>
        <v>0</v>
      </c>
      <c r="CC19" s="244">
        <f t="shared" si="14"/>
        <v>0</v>
      </c>
      <c r="CD19" s="505">
        <f t="shared" si="35"/>
        <v>0</v>
      </c>
      <c r="CE19" s="244">
        <f t="shared" si="15"/>
        <v>1</v>
      </c>
      <c r="CF19" s="245"/>
      <c r="CG19" s="510"/>
      <c r="CH19" s="510">
        <v>0</v>
      </c>
      <c r="CI19" s="510">
        <f t="shared" si="16"/>
        <v>0</v>
      </c>
      <c r="CJ19" s="510">
        <f t="shared" si="16"/>
        <v>0</v>
      </c>
      <c r="CK19" s="510">
        <f t="shared" si="17"/>
        <v>0</v>
      </c>
      <c r="CL19" s="510">
        <f t="shared" si="17"/>
        <v>0</v>
      </c>
      <c r="CM19" s="510">
        <f t="shared" si="17"/>
        <v>0</v>
      </c>
      <c r="CN19" s="510">
        <f t="shared" si="17"/>
        <v>0</v>
      </c>
      <c r="CO19" s="510">
        <f t="shared" si="17"/>
        <v>0</v>
      </c>
      <c r="CP19" s="510">
        <f t="shared" si="17"/>
        <v>0</v>
      </c>
      <c r="CQ19" s="510">
        <f t="shared" si="17"/>
        <v>0</v>
      </c>
      <c r="CR19" s="510">
        <f t="shared" si="17"/>
        <v>0</v>
      </c>
      <c r="CS19" s="510">
        <f t="shared" si="17"/>
        <v>0</v>
      </c>
      <c r="CT19" s="510">
        <f t="shared" si="17"/>
        <v>0</v>
      </c>
      <c r="CU19" s="510">
        <f t="shared" si="17"/>
        <v>0</v>
      </c>
      <c r="CV19" s="510">
        <f t="shared" si="17"/>
        <v>0</v>
      </c>
      <c r="CW19" s="510">
        <f t="shared" si="17"/>
        <v>0</v>
      </c>
      <c r="CX19" s="510">
        <f t="shared" si="17"/>
        <v>0</v>
      </c>
      <c r="CY19" s="510">
        <f t="shared" si="17"/>
        <v>0</v>
      </c>
      <c r="CZ19" s="510">
        <f t="shared" si="17"/>
        <v>0</v>
      </c>
      <c r="DA19" s="510">
        <f t="shared" si="18"/>
        <v>0</v>
      </c>
      <c r="DB19" s="510">
        <f t="shared" si="18"/>
        <v>0</v>
      </c>
      <c r="DC19" s="510">
        <f t="shared" si="18"/>
        <v>0</v>
      </c>
      <c r="DD19" s="510">
        <f t="shared" si="18"/>
        <v>0</v>
      </c>
      <c r="DE19" s="510">
        <f t="shared" si="18"/>
        <v>0</v>
      </c>
      <c r="DF19" s="510">
        <f t="shared" si="18"/>
        <v>0</v>
      </c>
      <c r="DG19" s="510">
        <f t="shared" si="18"/>
        <v>0</v>
      </c>
      <c r="DH19" s="510">
        <f t="shared" si="18"/>
        <v>0</v>
      </c>
      <c r="DI19" s="510">
        <f t="shared" si="18"/>
        <v>0</v>
      </c>
      <c r="DJ19" s="510">
        <f t="shared" si="18"/>
        <v>0</v>
      </c>
      <c r="DK19" s="510">
        <f t="shared" si="18"/>
        <v>0</v>
      </c>
      <c r="DL19" s="510">
        <f t="shared" si="18"/>
        <v>0</v>
      </c>
      <c r="DM19" s="510">
        <f t="shared" si="18"/>
        <v>0</v>
      </c>
      <c r="DN19" s="510">
        <f t="shared" si="18"/>
        <v>0</v>
      </c>
      <c r="DO19" s="510">
        <f t="shared" si="18"/>
        <v>0</v>
      </c>
      <c r="DP19" s="510">
        <f t="shared" si="18"/>
        <v>0</v>
      </c>
      <c r="DQ19" s="510">
        <f t="shared" si="19"/>
        <v>0</v>
      </c>
      <c r="DR19" s="510">
        <f t="shared" si="19"/>
        <v>0</v>
      </c>
      <c r="DS19" s="510">
        <f t="shared" si="19"/>
        <v>0</v>
      </c>
      <c r="DT19" s="510">
        <f t="shared" si="19"/>
        <v>0</v>
      </c>
      <c r="DU19" s="510">
        <f t="shared" si="19"/>
        <v>0</v>
      </c>
      <c r="DV19" s="510">
        <f t="shared" si="19"/>
        <v>0</v>
      </c>
      <c r="DW19" s="510">
        <f t="shared" si="19"/>
        <v>0</v>
      </c>
      <c r="DX19" s="510">
        <f t="shared" si="19"/>
        <v>0</v>
      </c>
      <c r="DY19" s="510">
        <f t="shared" si="19"/>
        <v>0</v>
      </c>
      <c r="DZ19" s="510">
        <f t="shared" si="19"/>
        <v>0</v>
      </c>
      <c r="EA19" s="510">
        <f t="shared" si="19"/>
        <v>0</v>
      </c>
      <c r="EB19" s="510">
        <f t="shared" si="19"/>
        <v>0</v>
      </c>
      <c r="EC19" s="510">
        <f t="shared" si="19"/>
        <v>0</v>
      </c>
      <c r="ED19" s="510">
        <f t="shared" si="19"/>
        <v>0</v>
      </c>
      <c r="EE19" s="510">
        <f t="shared" si="19"/>
        <v>0</v>
      </c>
      <c r="EF19" s="510">
        <f t="shared" si="19"/>
        <v>0</v>
      </c>
      <c r="EG19" s="510">
        <f t="shared" si="20"/>
        <v>0</v>
      </c>
      <c r="EH19" s="510">
        <f t="shared" si="20"/>
        <v>0</v>
      </c>
      <c r="EI19" s="510">
        <f t="shared" si="20"/>
        <v>0</v>
      </c>
      <c r="EJ19" s="510">
        <f t="shared" si="20"/>
        <v>0</v>
      </c>
      <c r="EK19" s="510">
        <f t="shared" si="20"/>
        <v>0</v>
      </c>
      <c r="EL19" s="510">
        <f t="shared" si="20"/>
        <v>0</v>
      </c>
      <c r="EM19" s="510">
        <f t="shared" si="20"/>
        <v>0</v>
      </c>
      <c r="EN19" s="510">
        <f t="shared" si="20"/>
        <v>0</v>
      </c>
      <c r="EO19" s="510">
        <f t="shared" si="20"/>
        <v>0</v>
      </c>
      <c r="EP19" s="510">
        <f t="shared" si="20"/>
        <v>0</v>
      </c>
      <c r="EQ19" s="510">
        <f t="shared" si="20"/>
        <v>0</v>
      </c>
      <c r="ER19" s="510">
        <f t="shared" si="20"/>
        <v>0</v>
      </c>
      <c r="ES19" s="510">
        <f t="shared" si="20"/>
        <v>0</v>
      </c>
      <c r="ET19" s="510">
        <f t="shared" si="20"/>
        <v>0</v>
      </c>
      <c r="EU19" s="510">
        <f t="shared" si="20"/>
        <v>0</v>
      </c>
      <c r="EV19" s="510">
        <f t="shared" si="20"/>
        <v>0</v>
      </c>
      <c r="EW19" s="510">
        <f t="shared" si="21"/>
        <v>0</v>
      </c>
      <c r="EX19" s="510">
        <f t="shared" si="21"/>
        <v>0</v>
      </c>
      <c r="EY19" s="510">
        <f t="shared" si="21"/>
        <v>0</v>
      </c>
      <c r="EZ19" s="510">
        <f t="shared" si="21"/>
        <v>0</v>
      </c>
      <c r="FA19" s="510">
        <f t="shared" si="21"/>
        <v>0</v>
      </c>
      <c r="FB19" s="510">
        <f t="shared" si="21"/>
        <v>0</v>
      </c>
      <c r="FC19" s="510">
        <f t="shared" si="21"/>
        <v>0</v>
      </c>
      <c r="FD19" s="510">
        <f t="shared" si="21"/>
        <v>0</v>
      </c>
      <c r="FE19" s="510">
        <f t="shared" si="21"/>
        <v>0</v>
      </c>
      <c r="FF19" s="510">
        <f t="shared" si="21"/>
        <v>0</v>
      </c>
      <c r="FG19" s="510">
        <f t="shared" si="21"/>
        <v>0</v>
      </c>
      <c r="FH19" s="510">
        <f t="shared" si="21"/>
        <v>0</v>
      </c>
      <c r="FI19" s="510">
        <f t="shared" si="21"/>
        <v>0</v>
      </c>
      <c r="FJ19" s="510">
        <f t="shared" si="21"/>
        <v>0</v>
      </c>
      <c r="FK19" s="510">
        <f t="shared" si="21"/>
        <v>0</v>
      </c>
      <c r="FL19" s="510">
        <f t="shared" si="21"/>
        <v>0</v>
      </c>
      <c r="FM19" s="510">
        <f t="shared" si="22"/>
        <v>0</v>
      </c>
      <c r="FN19" s="510">
        <f t="shared" si="22"/>
        <v>0</v>
      </c>
      <c r="FO19" s="510">
        <f t="shared" si="22"/>
        <v>0</v>
      </c>
      <c r="FP19" s="510">
        <f t="shared" si="22"/>
        <v>0</v>
      </c>
      <c r="FQ19" s="510">
        <f t="shared" si="22"/>
        <v>0</v>
      </c>
      <c r="FR19" s="510">
        <f t="shared" si="22"/>
        <v>0</v>
      </c>
      <c r="FS19" s="510">
        <f t="shared" si="22"/>
        <v>0</v>
      </c>
      <c r="FT19" s="510">
        <f t="shared" si="22"/>
        <v>0</v>
      </c>
      <c r="FU19" s="510">
        <f t="shared" si="22"/>
        <v>0</v>
      </c>
      <c r="FV19" s="510">
        <f t="shared" si="22"/>
        <v>0</v>
      </c>
      <c r="FW19" s="510">
        <f t="shared" si="22"/>
        <v>0</v>
      </c>
      <c r="FX19" s="510">
        <f t="shared" si="22"/>
        <v>0</v>
      </c>
      <c r="FY19" s="510">
        <f t="shared" si="22"/>
        <v>0</v>
      </c>
      <c r="FZ19" s="510">
        <f t="shared" si="22"/>
        <v>0</v>
      </c>
      <c r="GA19" s="510">
        <f t="shared" si="22"/>
        <v>0</v>
      </c>
      <c r="GB19" s="510">
        <f t="shared" si="22"/>
        <v>0</v>
      </c>
      <c r="GC19" s="510">
        <f t="shared" si="23"/>
        <v>0</v>
      </c>
      <c r="GD19" s="510">
        <f t="shared" si="23"/>
        <v>0</v>
      </c>
      <c r="GE19" s="510">
        <f t="shared" si="23"/>
        <v>0</v>
      </c>
      <c r="GF19" s="510">
        <f t="shared" si="23"/>
        <v>0</v>
      </c>
      <c r="GG19" s="510">
        <f t="shared" si="23"/>
        <v>0</v>
      </c>
      <c r="GH19" s="510">
        <f t="shared" si="23"/>
        <v>0</v>
      </c>
      <c r="GI19" s="510">
        <f t="shared" si="23"/>
        <v>0</v>
      </c>
      <c r="GJ19" s="510">
        <f t="shared" si="23"/>
        <v>0</v>
      </c>
      <c r="GK19" s="510">
        <f t="shared" si="23"/>
        <v>0</v>
      </c>
      <c r="GL19" s="510">
        <f t="shared" si="23"/>
        <v>0</v>
      </c>
      <c r="GM19" s="510">
        <f t="shared" si="23"/>
        <v>0</v>
      </c>
      <c r="GN19" s="510">
        <f t="shared" si="23"/>
        <v>0</v>
      </c>
      <c r="GO19" s="510">
        <f t="shared" si="23"/>
        <v>0</v>
      </c>
      <c r="GP19" s="510">
        <f t="shared" si="23"/>
        <v>0</v>
      </c>
      <c r="GQ19" s="510">
        <f t="shared" si="23"/>
        <v>0</v>
      </c>
      <c r="GR19" s="510">
        <f t="shared" si="23"/>
        <v>0</v>
      </c>
      <c r="GS19" s="510">
        <f t="shared" si="24"/>
        <v>0</v>
      </c>
      <c r="GT19" s="510">
        <f t="shared" si="24"/>
        <v>0</v>
      </c>
      <c r="GU19" s="510">
        <f t="shared" si="24"/>
        <v>0</v>
      </c>
      <c r="GV19" s="510">
        <f t="shared" si="24"/>
        <v>0</v>
      </c>
      <c r="GW19" s="510">
        <f t="shared" si="24"/>
        <v>0</v>
      </c>
      <c r="GX19" s="510">
        <f t="shared" si="24"/>
        <v>0</v>
      </c>
      <c r="GY19" s="510">
        <f t="shared" si="24"/>
        <v>0</v>
      </c>
      <c r="GZ19" s="510">
        <f t="shared" si="24"/>
        <v>0</v>
      </c>
      <c r="HA19" s="510">
        <f t="shared" si="24"/>
        <v>0</v>
      </c>
      <c r="HB19" s="244"/>
      <c r="HC19" s="244"/>
      <c r="HD19" s="126"/>
      <c r="HE19" s="126"/>
    </row>
    <row r="20" spans="2:213" ht="20.100000000000001" customHeight="1">
      <c r="B20" s="479"/>
      <c r="C20" s="122"/>
      <c r="D20" s="123"/>
      <c r="E20" s="124"/>
      <c r="F20" s="123"/>
      <c r="G20" s="465">
        <f t="shared" si="9"/>
        <v>60</v>
      </c>
      <c r="H20" s="466" t="s">
        <v>64</v>
      </c>
      <c r="I20" s="464">
        <v>1</v>
      </c>
      <c r="J20" s="123"/>
      <c r="K20" s="97"/>
      <c r="L20" s="480"/>
      <c r="M20" s="188">
        <f t="shared" si="25"/>
        <v>0</v>
      </c>
      <c r="N20" s="189" t="str">
        <f t="shared" si="26"/>
        <v/>
      </c>
      <c r="O20" s="190" t="str">
        <f t="shared" si="27"/>
        <v/>
      </c>
      <c r="P20" s="190" t="str">
        <f t="shared" si="28"/>
        <v/>
      </c>
      <c r="Q20" s="191">
        <f t="shared" si="29"/>
        <v>0</v>
      </c>
      <c r="R20" s="191" t="str">
        <f t="shared" si="30"/>
        <v/>
      </c>
      <c r="S20" s="188" t="str">
        <f t="shared" si="31"/>
        <v/>
      </c>
      <c r="T20" s="192">
        <f t="shared" si="32"/>
        <v>0</v>
      </c>
      <c r="U20" s="366" t="s">
        <v>478</v>
      </c>
      <c r="V20" s="244"/>
      <c r="W20" s="259"/>
      <c r="X20" s="510"/>
      <c r="Y20" s="259" t="str">
        <f>'MATERIAL DATA'!Q19</f>
        <v>1.1 Excavation-Foundation</v>
      </c>
      <c r="Z20" s="517">
        <f>M28</f>
        <v>0</v>
      </c>
      <c r="AA20" s="510"/>
      <c r="AB20" s="510"/>
      <c r="AC20" s="510"/>
      <c r="AD20" s="510"/>
      <c r="AE20" s="510"/>
      <c r="AF20" s="510"/>
      <c r="AG20" s="510"/>
      <c r="AH20" s="510"/>
      <c r="AI20" s="510"/>
      <c r="AJ20" s="510" t="s">
        <v>355</v>
      </c>
      <c r="AK20" s="510">
        <f>SUMIF($B$6:$B$29,"Timber",$R$6:$R$29)+SUMIF($C$6:$C$29,"Timber_EPD",$R$6:$R$29)</f>
        <v>0</v>
      </c>
      <c r="AL20" s="510"/>
      <c r="AM20" s="510"/>
      <c r="AN20" s="510"/>
      <c r="AO20" s="510"/>
      <c r="AP20" s="510"/>
      <c r="AQ20" s="510"/>
      <c r="AR20" s="510"/>
      <c r="AS20" s="510"/>
      <c r="AT20" s="510"/>
      <c r="AU20" s="510"/>
      <c r="AV20" s="510"/>
      <c r="AW20" s="510"/>
      <c r="AX20" s="510"/>
      <c r="AY20" s="510"/>
      <c r="AZ20" s="510"/>
      <c r="BA20" s="510"/>
      <c r="BB20" s="510"/>
      <c r="BC20" s="510"/>
      <c r="BD20" s="510"/>
      <c r="BE20" s="510"/>
      <c r="BF20" s="510"/>
      <c r="BG20" s="285" t="str">
        <f t="shared" si="10"/>
        <v>ER</v>
      </c>
      <c r="BH20" s="285" t="str">
        <f t="shared" si="11"/>
        <v xml:space="preserve"> -  - </v>
      </c>
      <c r="BI20" s="285" t="str">
        <f t="shared" si="12"/>
        <v>No_Reinforcement</v>
      </c>
      <c r="BJ20" s="246" t="e">
        <f>VLOOKUP(BH20,'Lifecycle Material Data'!$A$5:$G$67,4,FALSE)</f>
        <v>#N/A</v>
      </c>
      <c r="BK20" s="246">
        <f>IFERROR(VLOOKUP(L20,'Custom Data'!$N$16:$P$36,3,FALSE),0)</f>
        <v>0</v>
      </c>
      <c r="BL20" s="246">
        <f t="shared" si="13"/>
        <v>0</v>
      </c>
      <c r="BM20" s="526" t="str">
        <f t="shared" si="33"/>
        <v>ER</v>
      </c>
      <c r="BN20" s="510" t="str">
        <f>IFERROR(VLOOKUP($BH20,'Lifecycle Material Data'!$A$5:$L$67,9,FALSE)*($BM20/1000)+VLOOKUP('Project Info'!$C$15,'Lifecycle Material Data'!$A$5:$L$67,9,FALSE)*($BL20/1000),"")</f>
        <v/>
      </c>
      <c r="BO20" s="510" t="str">
        <f>IFERROR(VLOOKUP($BH20,'Lifecycle Material Data'!$A$5:$L$67,10,FALSE)*($BM20/1000)+VLOOKUP('Project Info'!$C$15,'Lifecycle Material Data'!$A$5:$L$67,10,FALSE)*($BL20/1000),"")</f>
        <v/>
      </c>
      <c r="BP20" s="510" t="str">
        <f t="shared" si="34"/>
        <v/>
      </c>
      <c r="BQ20" s="510" t="str">
        <f>IF($J20='MATERIAL DATA'!$O$5,$K20, IF($J20='MATERIAL DATA'!$O$6,$K20/(1000*'Scheme 5'!$BJ20),""))</f>
        <v/>
      </c>
      <c r="BR20" s="510" t="str">
        <f>IFERROR(((VLOOKUP($BH20,'Lifecycle Material Data'!$A$5:$L$67,6,FALSE))*$BM20/1000+VLOOKUP('Project Info'!$C$15,'Lifecycle Material Data'!$A$5:$L$67,6,FALSE)*$BL20/1000),"")</f>
        <v/>
      </c>
      <c r="BS20" s="510" t="str">
        <f>IFERROR((VLOOKUP($BH20,'Lifecycle Material Data'!$A$5:$L$67,7,FALSE)*$BM20/1000++VLOOKUP('Project Info'!$C$15,'Lifecycle Material Data'!$A$5:$L$67,7,FALSE)*$BL20/1000),"")</f>
        <v/>
      </c>
      <c r="BT20" s="510" t="str">
        <f>IFERROR(VLOOKUP($BH20,'Lifecycle Material Data'!$A$5:$L$67,8,FALSE)*SUM(BR20,BS20,BU20,BV20),"")</f>
        <v/>
      </c>
      <c r="BU20" s="285" t="str">
        <f>IFERROR((VLOOKUP($BH20,'Lifecycle Material Data'!$A$5:$L$67,11,FALSE)*$BM20/1000++VLOOKUP('Project Info'!$C$15,'Lifecycle Material Data'!$A$5:$L$67,11,FALSE)*$BL20/1000),"")</f>
        <v/>
      </c>
      <c r="BV20" s="510">
        <f>IFERROR(IF(OR($B20="Timber",$C20="Timber_EPD"),VLOOKUP($BH20,'LIFECYCLE MATERIAL DATA Master'!$A$10:$N$68,5,FALSE)*$BM20,0),"")/1000</f>
        <v>0</v>
      </c>
      <c r="BW20" s="510" t="str">
        <f>IFERROR((VLOOKUP($BH20,'Lifecycle Material Data'!$A$5:$M$67,12,FALSE)*$BM20/1000++VLOOKUP('Project Info'!$C$15,'Lifecycle Material Data'!$A$5:$L$67,12,FALSE)*$BL20/1000),"")</f>
        <v/>
      </c>
      <c r="BX20" s="510"/>
      <c r="BY20" s="285"/>
      <c r="BZ20" s="285"/>
      <c r="CA20" s="285"/>
      <c r="CB20" s="510">
        <f>IFERROR(1+VLOOKUP($BH20,'Lifecycle Material Data'!$A$5:$L$67,8,FALSE),0)</f>
        <v>0</v>
      </c>
      <c r="CC20" s="244">
        <f t="shared" si="14"/>
        <v>0</v>
      </c>
      <c r="CD20" s="505">
        <f t="shared" si="35"/>
        <v>0</v>
      </c>
      <c r="CE20" s="244">
        <f t="shared" si="15"/>
        <v>1</v>
      </c>
      <c r="CF20" s="245"/>
      <c r="CG20" s="510"/>
      <c r="CH20" s="510">
        <v>0</v>
      </c>
      <c r="CI20" s="510">
        <f t="shared" si="16"/>
        <v>0</v>
      </c>
      <c r="CJ20" s="510">
        <f t="shared" si="16"/>
        <v>0</v>
      </c>
      <c r="CK20" s="510">
        <f t="shared" si="17"/>
        <v>0</v>
      </c>
      <c r="CL20" s="510">
        <f t="shared" si="17"/>
        <v>0</v>
      </c>
      <c r="CM20" s="510">
        <f t="shared" si="17"/>
        <v>0</v>
      </c>
      <c r="CN20" s="510">
        <f t="shared" si="17"/>
        <v>0</v>
      </c>
      <c r="CO20" s="510">
        <f t="shared" si="17"/>
        <v>0</v>
      </c>
      <c r="CP20" s="510">
        <f t="shared" si="17"/>
        <v>0</v>
      </c>
      <c r="CQ20" s="510">
        <f t="shared" si="17"/>
        <v>0</v>
      </c>
      <c r="CR20" s="510">
        <f t="shared" si="17"/>
        <v>0</v>
      </c>
      <c r="CS20" s="510">
        <f t="shared" si="17"/>
        <v>0</v>
      </c>
      <c r="CT20" s="510">
        <f t="shared" si="17"/>
        <v>0</v>
      </c>
      <c r="CU20" s="510">
        <f t="shared" si="17"/>
        <v>0</v>
      </c>
      <c r="CV20" s="510">
        <f t="shared" si="17"/>
        <v>0</v>
      </c>
      <c r="CW20" s="510">
        <f t="shared" si="17"/>
        <v>0</v>
      </c>
      <c r="CX20" s="510">
        <f t="shared" si="17"/>
        <v>0</v>
      </c>
      <c r="CY20" s="510">
        <f t="shared" si="17"/>
        <v>0</v>
      </c>
      <c r="CZ20" s="510">
        <f t="shared" si="17"/>
        <v>0</v>
      </c>
      <c r="DA20" s="510">
        <f t="shared" si="18"/>
        <v>0</v>
      </c>
      <c r="DB20" s="510">
        <f t="shared" si="18"/>
        <v>0</v>
      </c>
      <c r="DC20" s="510">
        <f t="shared" si="18"/>
        <v>0</v>
      </c>
      <c r="DD20" s="510">
        <f t="shared" si="18"/>
        <v>0</v>
      </c>
      <c r="DE20" s="510">
        <f t="shared" si="18"/>
        <v>0</v>
      </c>
      <c r="DF20" s="510">
        <f t="shared" si="18"/>
        <v>0</v>
      </c>
      <c r="DG20" s="510">
        <f t="shared" si="18"/>
        <v>0</v>
      </c>
      <c r="DH20" s="510">
        <f t="shared" si="18"/>
        <v>0</v>
      </c>
      <c r="DI20" s="510">
        <f t="shared" si="18"/>
        <v>0</v>
      </c>
      <c r="DJ20" s="510">
        <f t="shared" si="18"/>
        <v>0</v>
      </c>
      <c r="DK20" s="510">
        <f t="shared" si="18"/>
        <v>0</v>
      </c>
      <c r="DL20" s="510">
        <f t="shared" si="18"/>
        <v>0</v>
      </c>
      <c r="DM20" s="510">
        <f t="shared" si="18"/>
        <v>0</v>
      </c>
      <c r="DN20" s="510">
        <f t="shared" si="18"/>
        <v>0</v>
      </c>
      <c r="DO20" s="510">
        <f t="shared" si="18"/>
        <v>0</v>
      </c>
      <c r="DP20" s="510">
        <f t="shared" si="18"/>
        <v>0</v>
      </c>
      <c r="DQ20" s="510">
        <f t="shared" si="19"/>
        <v>0</v>
      </c>
      <c r="DR20" s="510">
        <f t="shared" si="19"/>
        <v>0</v>
      </c>
      <c r="DS20" s="510">
        <f t="shared" si="19"/>
        <v>0</v>
      </c>
      <c r="DT20" s="510">
        <f t="shared" si="19"/>
        <v>0</v>
      </c>
      <c r="DU20" s="510">
        <f t="shared" si="19"/>
        <v>0</v>
      </c>
      <c r="DV20" s="510">
        <f t="shared" si="19"/>
        <v>0</v>
      </c>
      <c r="DW20" s="510">
        <f t="shared" si="19"/>
        <v>0</v>
      </c>
      <c r="DX20" s="510">
        <f t="shared" si="19"/>
        <v>0</v>
      </c>
      <c r="DY20" s="510">
        <f t="shared" si="19"/>
        <v>0</v>
      </c>
      <c r="DZ20" s="510">
        <f t="shared" si="19"/>
        <v>0</v>
      </c>
      <c r="EA20" s="510">
        <f t="shared" si="19"/>
        <v>0</v>
      </c>
      <c r="EB20" s="510">
        <f t="shared" si="19"/>
        <v>0</v>
      </c>
      <c r="EC20" s="510">
        <f t="shared" si="19"/>
        <v>0</v>
      </c>
      <c r="ED20" s="510">
        <f t="shared" si="19"/>
        <v>0</v>
      </c>
      <c r="EE20" s="510">
        <f t="shared" si="19"/>
        <v>0</v>
      </c>
      <c r="EF20" s="510">
        <f t="shared" si="19"/>
        <v>0</v>
      </c>
      <c r="EG20" s="510">
        <f t="shared" si="20"/>
        <v>0</v>
      </c>
      <c r="EH20" s="510">
        <f t="shared" si="20"/>
        <v>0</v>
      </c>
      <c r="EI20" s="510">
        <f t="shared" si="20"/>
        <v>0</v>
      </c>
      <c r="EJ20" s="510">
        <f t="shared" si="20"/>
        <v>0</v>
      </c>
      <c r="EK20" s="510">
        <f t="shared" si="20"/>
        <v>0</v>
      </c>
      <c r="EL20" s="510">
        <f t="shared" si="20"/>
        <v>0</v>
      </c>
      <c r="EM20" s="510">
        <f t="shared" si="20"/>
        <v>0</v>
      </c>
      <c r="EN20" s="510">
        <f t="shared" si="20"/>
        <v>0</v>
      </c>
      <c r="EO20" s="510">
        <f t="shared" si="20"/>
        <v>0</v>
      </c>
      <c r="EP20" s="510">
        <f t="shared" si="20"/>
        <v>0</v>
      </c>
      <c r="EQ20" s="510">
        <f t="shared" si="20"/>
        <v>0</v>
      </c>
      <c r="ER20" s="510">
        <f t="shared" si="20"/>
        <v>0</v>
      </c>
      <c r="ES20" s="510">
        <f t="shared" si="20"/>
        <v>0</v>
      </c>
      <c r="ET20" s="510">
        <f t="shared" si="20"/>
        <v>0</v>
      </c>
      <c r="EU20" s="510">
        <f t="shared" si="20"/>
        <v>0</v>
      </c>
      <c r="EV20" s="510">
        <f t="shared" si="20"/>
        <v>0</v>
      </c>
      <c r="EW20" s="510">
        <f t="shared" si="21"/>
        <v>0</v>
      </c>
      <c r="EX20" s="510">
        <f t="shared" si="21"/>
        <v>0</v>
      </c>
      <c r="EY20" s="510">
        <f t="shared" si="21"/>
        <v>0</v>
      </c>
      <c r="EZ20" s="510">
        <f t="shared" si="21"/>
        <v>0</v>
      </c>
      <c r="FA20" s="510">
        <f t="shared" si="21"/>
        <v>0</v>
      </c>
      <c r="FB20" s="510">
        <f t="shared" si="21"/>
        <v>0</v>
      </c>
      <c r="FC20" s="510">
        <f t="shared" si="21"/>
        <v>0</v>
      </c>
      <c r="FD20" s="510">
        <f t="shared" si="21"/>
        <v>0</v>
      </c>
      <c r="FE20" s="510">
        <f t="shared" si="21"/>
        <v>0</v>
      </c>
      <c r="FF20" s="510">
        <f t="shared" si="21"/>
        <v>0</v>
      </c>
      <c r="FG20" s="510">
        <f t="shared" si="21"/>
        <v>0</v>
      </c>
      <c r="FH20" s="510">
        <f t="shared" si="21"/>
        <v>0</v>
      </c>
      <c r="FI20" s="510">
        <f t="shared" si="21"/>
        <v>0</v>
      </c>
      <c r="FJ20" s="510">
        <f t="shared" si="21"/>
        <v>0</v>
      </c>
      <c r="FK20" s="510">
        <f t="shared" si="21"/>
        <v>0</v>
      </c>
      <c r="FL20" s="510">
        <f t="shared" si="21"/>
        <v>0</v>
      </c>
      <c r="FM20" s="510">
        <f t="shared" si="22"/>
        <v>0</v>
      </c>
      <c r="FN20" s="510">
        <f t="shared" si="22"/>
        <v>0</v>
      </c>
      <c r="FO20" s="510">
        <f t="shared" si="22"/>
        <v>0</v>
      </c>
      <c r="FP20" s="510">
        <f t="shared" si="22"/>
        <v>0</v>
      </c>
      <c r="FQ20" s="510">
        <f t="shared" si="22"/>
        <v>0</v>
      </c>
      <c r="FR20" s="510">
        <f t="shared" si="22"/>
        <v>0</v>
      </c>
      <c r="FS20" s="510">
        <f t="shared" si="22"/>
        <v>0</v>
      </c>
      <c r="FT20" s="510">
        <f t="shared" si="22"/>
        <v>0</v>
      </c>
      <c r="FU20" s="510">
        <f t="shared" si="22"/>
        <v>0</v>
      </c>
      <c r="FV20" s="510">
        <f t="shared" si="22"/>
        <v>0</v>
      </c>
      <c r="FW20" s="510">
        <f t="shared" si="22"/>
        <v>0</v>
      </c>
      <c r="FX20" s="510">
        <f t="shared" si="22"/>
        <v>0</v>
      </c>
      <c r="FY20" s="510">
        <f t="shared" si="22"/>
        <v>0</v>
      </c>
      <c r="FZ20" s="510">
        <f t="shared" si="22"/>
        <v>0</v>
      </c>
      <c r="GA20" s="510">
        <f t="shared" si="22"/>
        <v>0</v>
      </c>
      <c r="GB20" s="510">
        <f t="shared" si="22"/>
        <v>0</v>
      </c>
      <c r="GC20" s="510">
        <f t="shared" si="23"/>
        <v>0</v>
      </c>
      <c r="GD20" s="510">
        <f t="shared" si="23"/>
        <v>0</v>
      </c>
      <c r="GE20" s="510">
        <f t="shared" si="23"/>
        <v>0</v>
      </c>
      <c r="GF20" s="510">
        <f t="shared" si="23"/>
        <v>0</v>
      </c>
      <c r="GG20" s="510">
        <f t="shared" si="23"/>
        <v>0</v>
      </c>
      <c r="GH20" s="510">
        <f t="shared" si="23"/>
        <v>0</v>
      </c>
      <c r="GI20" s="510">
        <f t="shared" si="23"/>
        <v>0</v>
      </c>
      <c r="GJ20" s="510">
        <f t="shared" si="23"/>
        <v>0</v>
      </c>
      <c r="GK20" s="510">
        <f t="shared" si="23"/>
        <v>0</v>
      </c>
      <c r="GL20" s="510">
        <f t="shared" si="23"/>
        <v>0</v>
      </c>
      <c r="GM20" s="510">
        <f t="shared" si="23"/>
        <v>0</v>
      </c>
      <c r="GN20" s="510">
        <f t="shared" si="23"/>
        <v>0</v>
      </c>
      <c r="GO20" s="510">
        <f t="shared" si="23"/>
        <v>0</v>
      </c>
      <c r="GP20" s="510">
        <f t="shared" si="23"/>
        <v>0</v>
      </c>
      <c r="GQ20" s="510">
        <f t="shared" si="23"/>
        <v>0</v>
      </c>
      <c r="GR20" s="510">
        <f t="shared" si="23"/>
        <v>0</v>
      </c>
      <c r="GS20" s="510">
        <f t="shared" si="24"/>
        <v>0</v>
      </c>
      <c r="GT20" s="510">
        <f t="shared" si="24"/>
        <v>0</v>
      </c>
      <c r="GU20" s="510">
        <f t="shared" si="24"/>
        <v>0</v>
      </c>
      <c r="GV20" s="510">
        <f t="shared" si="24"/>
        <v>0</v>
      </c>
      <c r="GW20" s="510">
        <f t="shared" si="24"/>
        <v>0</v>
      </c>
      <c r="GX20" s="510">
        <f t="shared" si="24"/>
        <v>0</v>
      </c>
      <c r="GY20" s="510">
        <f t="shared" si="24"/>
        <v>0</v>
      </c>
      <c r="GZ20" s="510">
        <f t="shared" si="24"/>
        <v>0</v>
      </c>
      <c r="HA20" s="510">
        <f t="shared" si="24"/>
        <v>0</v>
      </c>
      <c r="HB20" s="244"/>
      <c r="HC20" s="244"/>
      <c r="HD20" s="126"/>
      <c r="HE20" s="126"/>
    </row>
    <row r="21" spans="2:213" ht="20.100000000000001" customHeight="1">
      <c r="B21" s="479"/>
      <c r="C21" s="122"/>
      <c r="D21" s="123"/>
      <c r="E21" s="124"/>
      <c r="F21" s="123"/>
      <c r="G21" s="465">
        <f t="shared" si="9"/>
        <v>60</v>
      </c>
      <c r="H21" s="466" t="s">
        <v>64</v>
      </c>
      <c r="I21" s="464">
        <v>1</v>
      </c>
      <c r="J21" s="123"/>
      <c r="K21" s="97"/>
      <c r="L21" s="480"/>
      <c r="M21" s="188">
        <f t="shared" si="25"/>
        <v>0</v>
      </c>
      <c r="N21" s="189" t="str">
        <f t="shared" si="26"/>
        <v/>
      </c>
      <c r="O21" s="190" t="str">
        <f t="shared" si="27"/>
        <v/>
      </c>
      <c r="P21" s="190" t="str">
        <f t="shared" si="28"/>
        <v/>
      </c>
      <c r="Q21" s="191">
        <f t="shared" si="29"/>
        <v>0</v>
      </c>
      <c r="R21" s="191" t="str">
        <f t="shared" si="30"/>
        <v/>
      </c>
      <c r="S21" s="188" t="str">
        <f t="shared" si="31"/>
        <v/>
      </c>
      <c r="T21" s="192">
        <f t="shared" si="32"/>
        <v>0</v>
      </c>
      <c r="U21" s="366" t="s">
        <v>478</v>
      </c>
      <c r="V21" s="244"/>
      <c r="W21" s="259"/>
      <c r="X21" s="510"/>
      <c r="Y21" s="259" t="str">
        <f>'MATERIAL DATA'!Q20</f>
        <v>1.1 Excavation-Other</v>
      </c>
      <c r="Z21" s="517">
        <f>M29</f>
        <v>0</v>
      </c>
      <c r="AA21" s="510"/>
      <c r="AB21" s="510"/>
      <c r="AC21" s="510"/>
      <c r="AD21" s="510"/>
      <c r="AE21" s="510"/>
      <c r="AF21" s="510"/>
      <c r="AG21" s="510"/>
      <c r="AH21" s="510"/>
      <c r="AI21" s="510"/>
      <c r="AJ21" s="510" t="s">
        <v>356</v>
      </c>
      <c r="AK21" s="510">
        <f>SUMIFS($BN$6:$BN$29,$B$6:$B$29,"&lt;&gt;Timber",$C$6:$C$29,"&lt;&gt;Timber_EPD")</f>
        <v>0</v>
      </c>
      <c r="AL21" s="510"/>
      <c r="AM21" s="510"/>
      <c r="AN21" s="510"/>
      <c r="AO21" s="510"/>
      <c r="AP21" s="510"/>
      <c r="AQ21" s="510"/>
      <c r="AR21" s="510"/>
      <c r="AS21" s="510"/>
      <c r="AT21" s="510"/>
      <c r="AU21" s="510"/>
      <c r="AV21" s="510"/>
      <c r="AW21" s="510"/>
      <c r="AX21" s="510"/>
      <c r="AY21" s="510"/>
      <c r="AZ21" s="510"/>
      <c r="BA21" s="510"/>
      <c r="BB21" s="510"/>
      <c r="BC21" s="510"/>
      <c r="BD21" s="510"/>
      <c r="BE21" s="510"/>
      <c r="BF21" s="510"/>
      <c r="BG21" s="285" t="str">
        <f t="shared" si="10"/>
        <v>ER</v>
      </c>
      <c r="BH21" s="285" t="str">
        <f t="shared" si="11"/>
        <v xml:space="preserve"> -  - </v>
      </c>
      <c r="BI21" s="285" t="str">
        <f t="shared" si="12"/>
        <v>No_Reinforcement</v>
      </c>
      <c r="BJ21" s="246" t="e">
        <f>VLOOKUP(BH21,'Lifecycle Material Data'!$A$5:$G$67,4,FALSE)</f>
        <v>#N/A</v>
      </c>
      <c r="BK21" s="246">
        <f>IFERROR(VLOOKUP(L21,'Custom Data'!$N$16:$P$36,3,FALSE),0)</f>
        <v>0</v>
      </c>
      <c r="BL21" s="246">
        <f t="shared" si="13"/>
        <v>0</v>
      </c>
      <c r="BM21" s="526" t="str">
        <f t="shared" si="33"/>
        <v>ER</v>
      </c>
      <c r="BN21" s="510" t="str">
        <f>IFERROR(VLOOKUP($BH21,'Lifecycle Material Data'!$A$5:$L$67,9,FALSE)*($BM21/1000)+VLOOKUP('Project Info'!$C$15,'Lifecycle Material Data'!$A$5:$L$67,9,FALSE)*($BL21/1000),"")</f>
        <v/>
      </c>
      <c r="BO21" s="510" t="str">
        <f>IFERROR(VLOOKUP($BH21,'Lifecycle Material Data'!$A$5:$L$67,10,FALSE)*($BM21/1000)+VLOOKUP('Project Info'!$C$15,'Lifecycle Material Data'!$A$5:$L$67,10,FALSE)*($BL21/1000),"")</f>
        <v/>
      </c>
      <c r="BP21" s="510" t="str">
        <f t="shared" si="34"/>
        <v/>
      </c>
      <c r="BQ21" s="510" t="str">
        <f>IF($J21='MATERIAL DATA'!$O$5,$K21, IF($J21='MATERIAL DATA'!$O$6,$K21/(1000*'Scheme 5'!$BJ21),""))</f>
        <v/>
      </c>
      <c r="BR21" s="510" t="str">
        <f>IFERROR(((VLOOKUP($BH21,'Lifecycle Material Data'!$A$5:$L$67,6,FALSE))*$BM21/1000+VLOOKUP('Project Info'!$C$15,'Lifecycle Material Data'!$A$5:$L$67,6,FALSE)*$BL21/1000),"")</f>
        <v/>
      </c>
      <c r="BS21" s="510" t="str">
        <f>IFERROR((VLOOKUP($BH21,'Lifecycle Material Data'!$A$5:$L$67,7,FALSE)*$BM21/1000++VLOOKUP('Project Info'!$C$15,'Lifecycle Material Data'!$A$5:$L$67,7,FALSE)*$BL21/1000),"")</f>
        <v/>
      </c>
      <c r="BT21" s="510" t="str">
        <f>IFERROR(VLOOKUP($BH21,'Lifecycle Material Data'!$A$5:$L$67,8,FALSE)*SUM(BR21,BS21,BU21,BV21),"")</f>
        <v/>
      </c>
      <c r="BU21" s="285" t="str">
        <f>IFERROR((VLOOKUP($BH21,'Lifecycle Material Data'!$A$5:$L$67,11,FALSE)*$BM21/1000++VLOOKUP('Project Info'!$C$15,'Lifecycle Material Data'!$A$5:$L$67,11,FALSE)*$BL21/1000),"")</f>
        <v/>
      </c>
      <c r="BV21" s="510">
        <f>IFERROR(IF(OR($B21="Timber",$C21="Timber_EPD"),VLOOKUP($BH21,'LIFECYCLE MATERIAL DATA Master'!$A$10:$N$68,5,FALSE)*$BM21,0),"")/1000</f>
        <v>0</v>
      </c>
      <c r="BW21" s="510" t="str">
        <f>IFERROR((VLOOKUP($BH21,'Lifecycle Material Data'!$A$5:$M$67,12,FALSE)*$BM21/1000++VLOOKUP('Project Info'!$C$15,'Lifecycle Material Data'!$A$5:$L$67,12,FALSE)*$BL21/1000),"")</f>
        <v/>
      </c>
      <c r="BX21" s="510"/>
      <c r="BY21" s="285"/>
      <c r="BZ21" s="285"/>
      <c r="CA21" s="285"/>
      <c r="CB21" s="510">
        <f>IFERROR(1+VLOOKUP($BH21,'Lifecycle Material Data'!$A$5:$L$67,8,FALSE),0)</f>
        <v>0</v>
      </c>
      <c r="CC21" s="244">
        <f t="shared" si="14"/>
        <v>0</v>
      </c>
      <c r="CD21" s="505">
        <f t="shared" si="35"/>
        <v>0</v>
      </c>
      <c r="CE21" s="244">
        <f t="shared" si="15"/>
        <v>1</v>
      </c>
      <c r="CF21" s="245"/>
      <c r="CG21" s="510"/>
      <c r="CH21" s="510">
        <v>0</v>
      </c>
      <c r="CI21" s="510">
        <f t="shared" si="16"/>
        <v>0</v>
      </c>
      <c r="CJ21" s="510">
        <f t="shared" si="16"/>
        <v>0</v>
      </c>
      <c r="CK21" s="510">
        <f t="shared" si="17"/>
        <v>0</v>
      </c>
      <c r="CL21" s="510">
        <f t="shared" si="17"/>
        <v>0</v>
      </c>
      <c r="CM21" s="510">
        <f t="shared" si="17"/>
        <v>0</v>
      </c>
      <c r="CN21" s="510">
        <f t="shared" si="17"/>
        <v>0</v>
      </c>
      <c r="CO21" s="510">
        <f t="shared" si="17"/>
        <v>0</v>
      </c>
      <c r="CP21" s="510">
        <f t="shared" si="17"/>
        <v>0</v>
      </c>
      <c r="CQ21" s="510">
        <f t="shared" si="17"/>
        <v>0</v>
      </c>
      <c r="CR21" s="510">
        <f t="shared" si="17"/>
        <v>0</v>
      </c>
      <c r="CS21" s="510">
        <f t="shared" si="17"/>
        <v>0</v>
      </c>
      <c r="CT21" s="510">
        <f t="shared" si="17"/>
        <v>0</v>
      </c>
      <c r="CU21" s="510">
        <f t="shared" si="17"/>
        <v>0</v>
      </c>
      <c r="CV21" s="510">
        <f t="shared" si="17"/>
        <v>0</v>
      </c>
      <c r="CW21" s="510">
        <f t="shared" si="17"/>
        <v>0</v>
      </c>
      <c r="CX21" s="510">
        <f t="shared" si="17"/>
        <v>0</v>
      </c>
      <c r="CY21" s="510">
        <f t="shared" si="17"/>
        <v>0</v>
      </c>
      <c r="CZ21" s="510">
        <f t="shared" ref="CZ21:DO27" si="36">IF(CZ$5&gt;=DESIGN_LIFE,CY21,IF(AND(CZ$5&gt;0,$CE21&lt;&gt;0),IF(INT((CZ$5)/(DESIGN_LIFE/$CE21))=((CZ$5)/(DESIGN_LIFE/$CE21)),$CD21+CY21,CY21),CY21))</f>
        <v>0</v>
      </c>
      <c r="DA21" s="510">
        <f t="shared" si="36"/>
        <v>0</v>
      </c>
      <c r="DB21" s="510">
        <f t="shared" si="36"/>
        <v>0</v>
      </c>
      <c r="DC21" s="510">
        <f t="shared" si="36"/>
        <v>0</v>
      </c>
      <c r="DD21" s="510">
        <f t="shared" si="36"/>
        <v>0</v>
      </c>
      <c r="DE21" s="510">
        <f t="shared" si="36"/>
        <v>0</v>
      </c>
      <c r="DF21" s="510">
        <f t="shared" si="36"/>
        <v>0</v>
      </c>
      <c r="DG21" s="510">
        <f t="shared" si="36"/>
        <v>0</v>
      </c>
      <c r="DH21" s="510">
        <f t="shared" si="36"/>
        <v>0</v>
      </c>
      <c r="DI21" s="510">
        <f t="shared" si="36"/>
        <v>0</v>
      </c>
      <c r="DJ21" s="510">
        <f t="shared" si="36"/>
        <v>0</v>
      </c>
      <c r="DK21" s="510">
        <f t="shared" si="36"/>
        <v>0</v>
      </c>
      <c r="DL21" s="510">
        <f t="shared" si="36"/>
        <v>0</v>
      </c>
      <c r="DM21" s="510">
        <f t="shared" si="36"/>
        <v>0</v>
      </c>
      <c r="DN21" s="510">
        <f t="shared" si="36"/>
        <v>0</v>
      </c>
      <c r="DO21" s="510">
        <f t="shared" si="36"/>
        <v>0</v>
      </c>
      <c r="DP21" s="510">
        <f t="shared" si="18"/>
        <v>0</v>
      </c>
      <c r="DQ21" s="510">
        <f t="shared" si="19"/>
        <v>0</v>
      </c>
      <c r="DR21" s="510">
        <f t="shared" si="19"/>
        <v>0</v>
      </c>
      <c r="DS21" s="510">
        <f t="shared" si="19"/>
        <v>0</v>
      </c>
      <c r="DT21" s="510">
        <f t="shared" si="19"/>
        <v>0</v>
      </c>
      <c r="DU21" s="510">
        <f t="shared" si="19"/>
        <v>0</v>
      </c>
      <c r="DV21" s="510">
        <f t="shared" si="19"/>
        <v>0</v>
      </c>
      <c r="DW21" s="510">
        <f t="shared" si="19"/>
        <v>0</v>
      </c>
      <c r="DX21" s="510">
        <f t="shared" si="19"/>
        <v>0</v>
      </c>
      <c r="DY21" s="510">
        <f t="shared" si="19"/>
        <v>0</v>
      </c>
      <c r="DZ21" s="510">
        <f t="shared" si="19"/>
        <v>0</v>
      </c>
      <c r="EA21" s="510">
        <f t="shared" si="19"/>
        <v>0</v>
      </c>
      <c r="EB21" s="510">
        <f t="shared" si="19"/>
        <v>0</v>
      </c>
      <c r="EC21" s="510">
        <f t="shared" si="19"/>
        <v>0</v>
      </c>
      <c r="ED21" s="510">
        <f t="shared" si="19"/>
        <v>0</v>
      </c>
      <c r="EE21" s="510">
        <f t="shared" si="19"/>
        <v>0</v>
      </c>
      <c r="EF21" s="510">
        <f t="shared" ref="EF21:EU27" si="37">IF(EF$5&gt;=DESIGN_LIFE,EE21,IF(AND(EF$5&gt;0,$CE21&lt;&gt;0),IF(INT((EF$5)/(DESIGN_LIFE/$CE21))=((EF$5)/(DESIGN_LIFE/$CE21)),$CD21+EE21,EE21),EE21))</f>
        <v>0</v>
      </c>
      <c r="EG21" s="510">
        <f t="shared" si="37"/>
        <v>0</v>
      </c>
      <c r="EH21" s="510">
        <f t="shared" si="37"/>
        <v>0</v>
      </c>
      <c r="EI21" s="510">
        <f t="shared" si="37"/>
        <v>0</v>
      </c>
      <c r="EJ21" s="510">
        <f t="shared" si="37"/>
        <v>0</v>
      </c>
      <c r="EK21" s="510">
        <f t="shared" si="37"/>
        <v>0</v>
      </c>
      <c r="EL21" s="510">
        <f t="shared" si="37"/>
        <v>0</v>
      </c>
      <c r="EM21" s="510">
        <f t="shared" si="37"/>
        <v>0</v>
      </c>
      <c r="EN21" s="510">
        <f t="shared" si="37"/>
        <v>0</v>
      </c>
      <c r="EO21" s="510">
        <f t="shared" si="37"/>
        <v>0</v>
      </c>
      <c r="EP21" s="510">
        <f t="shared" si="37"/>
        <v>0</v>
      </c>
      <c r="EQ21" s="510">
        <f t="shared" si="37"/>
        <v>0</v>
      </c>
      <c r="ER21" s="510">
        <f t="shared" si="37"/>
        <v>0</v>
      </c>
      <c r="ES21" s="510">
        <f t="shared" si="37"/>
        <v>0</v>
      </c>
      <c r="ET21" s="510">
        <f t="shared" si="37"/>
        <v>0</v>
      </c>
      <c r="EU21" s="510">
        <f t="shared" si="37"/>
        <v>0</v>
      </c>
      <c r="EV21" s="510">
        <f t="shared" si="20"/>
        <v>0</v>
      </c>
      <c r="EW21" s="510">
        <f t="shared" si="21"/>
        <v>0</v>
      </c>
      <c r="EX21" s="510">
        <f t="shared" si="21"/>
        <v>0</v>
      </c>
      <c r="EY21" s="510">
        <f t="shared" si="21"/>
        <v>0</v>
      </c>
      <c r="EZ21" s="510">
        <f t="shared" si="21"/>
        <v>0</v>
      </c>
      <c r="FA21" s="510">
        <f t="shared" si="21"/>
        <v>0</v>
      </c>
      <c r="FB21" s="510">
        <f t="shared" si="21"/>
        <v>0</v>
      </c>
      <c r="FC21" s="510">
        <f t="shared" si="21"/>
        <v>0</v>
      </c>
      <c r="FD21" s="510">
        <f t="shared" si="21"/>
        <v>0</v>
      </c>
      <c r="FE21" s="510">
        <f t="shared" si="21"/>
        <v>0</v>
      </c>
      <c r="FF21" s="510">
        <f t="shared" si="21"/>
        <v>0</v>
      </c>
      <c r="FG21" s="510">
        <f t="shared" si="21"/>
        <v>0</v>
      </c>
      <c r="FH21" s="510">
        <f t="shared" si="21"/>
        <v>0</v>
      </c>
      <c r="FI21" s="510">
        <f t="shared" si="21"/>
        <v>0</v>
      </c>
      <c r="FJ21" s="510">
        <f t="shared" si="21"/>
        <v>0</v>
      </c>
      <c r="FK21" s="510">
        <f t="shared" si="21"/>
        <v>0</v>
      </c>
      <c r="FL21" s="510">
        <f t="shared" ref="FL21:GA27" si="38">IF(FL$5&gt;=DESIGN_LIFE,FK21,IF(AND(FL$5&gt;0,$CE21&lt;&gt;0),IF(INT((FL$5)/(DESIGN_LIFE/$CE21))=((FL$5)/(DESIGN_LIFE/$CE21)),$CD21+FK21,FK21),FK21))</f>
        <v>0</v>
      </c>
      <c r="FM21" s="510">
        <f t="shared" si="38"/>
        <v>0</v>
      </c>
      <c r="FN21" s="510">
        <f t="shared" si="38"/>
        <v>0</v>
      </c>
      <c r="FO21" s="510">
        <f t="shared" si="38"/>
        <v>0</v>
      </c>
      <c r="FP21" s="510">
        <f t="shared" si="38"/>
        <v>0</v>
      </c>
      <c r="FQ21" s="510">
        <f t="shared" si="38"/>
        <v>0</v>
      </c>
      <c r="FR21" s="510">
        <f t="shared" si="38"/>
        <v>0</v>
      </c>
      <c r="FS21" s="510">
        <f t="shared" si="38"/>
        <v>0</v>
      </c>
      <c r="FT21" s="510">
        <f t="shared" si="38"/>
        <v>0</v>
      </c>
      <c r="FU21" s="510">
        <f t="shared" si="38"/>
        <v>0</v>
      </c>
      <c r="FV21" s="510">
        <f t="shared" si="38"/>
        <v>0</v>
      </c>
      <c r="FW21" s="510">
        <f t="shared" si="38"/>
        <v>0</v>
      </c>
      <c r="FX21" s="510">
        <f t="shared" si="38"/>
        <v>0</v>
      </c>
      <c r="FY21" s="510">
        <f t="shared" si="38"/>
        <v>0</v>
      </c>
      <c r="FZ21" s="510">
        <f t="shared" si="38"/>
        <v>0</v>
      </c>
      <c r="GA21" s="510">
        <f t="shared" si="38"/>
        <v>0</v>
      </c>
      <c r="GB21" s="510">
        <f t="shared" si="22"/>
        <v>0</v>
      </c>
      <c r="GC21" s="510">
        <f t="shared" si="23"/>
        <v>0</v>
      </c>
      <c r="GD21" s="510">
        <f t="shared" si="23"/>
        <v>0</v>
      </c>
      <c r="GE21" s="510">
        <f t="shared" si="23"/>
        <v>0</v>
      </c>
      <c r="GF21" s="510">
        <f t="shared" si="23"/>
        <v>0</v>
      </c>
      <c r="GG21" s="510">
        <f t="shared" si="23"/>
        <v>0</v>
      </c>
      <c r="GH21" s="510">
        <f t="shared" si="23"/>
        <v>0</v>
      </c>
      <c r="GI21" s="510">
        <f t="shared" si="23"/>
        <v>0</v>
      </c>
      <c r="GJ21" s="510">
        <f t="shared" si="23"/>
        <v>0</v>
      </c>
      <c r="GK21" s="510">
        <f t="shared" si="23"/>
        <v>0</v>
      </c>
      <c r="GL21" s="510">
        <f t="shared" si="23"/>
        <v>0</v>
      </c>
      <c r="GM21" s="510">
        <f t="shared" si="23"/>
        <v>0</v>
      </c>
      <c r="GN21" s="510">
        <f t="shared" si="23"/>
        <v>0</v>
      </c>
      <c r="GO21" s="510">
        <f t="shared" si="23"/>
        <v>0</v>
      </c>
      <c r="GP21" s="510">
        <f t="shared" si="23"/>
        <v>0</v>
      </c>
      <c r="GQ21" s="510">
        <f t="shared" si="23"/>
        <v>0</v>
      </c>
      <c r="GR21" s="510">
        <f t="shared" ref="GR21:HA27" si="39">IF(GR$5&gt;=DESIGN_LIFE,GQ21,IF(AND(GR$5&gt;0,$CE21&lt;&gt;0),IF(INT((GR$5)/(DESIGN_LIFE/$CE21))=((GR$5)/(DESIGN_LIFE/$CE21)),$CD21+GQ21,GQ21),GQ21))</f>
        <v>0</v>
      </c>
      <c r="GS21" s="510">
        <f t="shared" si="39"/>
        <v>0</v>
      </c>
      <c r="GT21" s="510">
        <f t="shared" si="39"/>
        <v>0</v>
      </c>
      <c r="GU21" s="510">
        <f t="shared" si="39"/>
        <v>0</v>
      </c>
      <c r="GV21" s="510">
        <f t="shared" si="39"/>
        <v>0</v>
      </c>
      <c r="GW21" s="510">
        <f t="shared" si="39"/>
        <v>0</v>
      </c>
      <c r="GX21" s="510">
        <f t="shared" si="39"/>
        <v>0</v>
      </c>
      <c r="GY21" s="510">
        <f t="shared" si="39"/>
        <v>0</v>
      </c>
      <c r="GZ21" s="510">
        <f t="shared" si="39"/>
        <v>0</v>
      </c>
      <c r="HA21" s="510">
        <f t="shared" si="39"/>
        <v>0</v>
      </c>
      <c r="HB21" s="244"/>
      <c r="HC21" s="244"/>
      <c r="HD21" s="126"/>
      <c r="HE21" s="126"/>
    </row>
    <row r="22" spans="2:213" ht="20.100000000000001" customHeight="1">
      <c r="B22" s="479"/>
      <c r="C22" s="122"/>
      <c r="D22" s="123"/>
      <c r="E22" s="124"/>
      <c r="F22" s="123"/>
      <c r="G22" s="465">
        <f t="shared" si="9"/>
        <v>60</v>
      </c>
      <c r="H22" s="466" t="s">
        <v>64</v>
      </c>
      <c r="I22" s="464">
        <v>1</v>
      </c>
      <c r="J22" s="123"/>
      <c r="K22" s="97"/>
      <c r="L22" s="480"/>
      <c r="M22" s="188">
        <f t="shared" si="25"/>
        <v>0</v>
      </c>
      <c r="N22" s="189" t="str">
        <f t="shared" si="26"/>
        <v/>
      </c>
      <c r="O22" s="190" t="str">
        <f t="shared" si="27"/>
        <v/>
      </c>
      <c r="P22" s="190" t="str">
        <f t="shared" si="28"/>
        <v/>
      </c>
      <c r="Q22" s="191">
        <f t="shared" si="29"/>
        <v>0</v>
      </c>
      <c r="R22" s="191" t="str">
        <f t="shared" si="30"/>
        <v/>
      </c>
      <c r="S22" s="188" t="str">
        <f t="shared" si="31"/>
        <v/>
      </c>
      <c r="T22" s="192">
        <f t="shared" si="32"/>
        <v>0</v>
      </c>
      <c r="U22" s="366" t="s">
        <v>478</v>
      </c>
      <c r="V22" s="244"/>
      <c r="W22" s="259"/>
      <c r="X22" s="510"/>
      <c r="Y22" s="259" t="s">
        <v>673</v>
      </c>
      <c r="Z22" s="517">
        <f>SUMIF($E$6:$E$29,Y22,$N$6:$N$29)+SUMIF($E$6:$E$29,Y22,$O$6:$O$29)+SUMIF($E$6:$E$29,Y22,P$6:$P$29)</f>
        <v>0</v>
      </c>
      <c r="AA22" s="510"/>
      <c r="AB22" s="510"/>
      <c r="AC22" s="510"/>
      <c r="AD22" s="510"/>
      <c r="AE22" s="510"/>
      <c r="AF22" s="510"/>
      <c r="AG22" s="510"/>
      <c r="AH22" s="510"/>
      <c r="AI22" s="510"/>
      <c r="AJ22" s="510" t="s">
        <v>357</v>
      </c>
      <c r="AK22" s="510">
        <f>SUMIFS($BO$6:$BO$29,$B$6:$B$29,"&lt;&gt;Timber",$C$6:$C$29,"&lt;&gt;Timber_EPD")</f>
        <v>0</v>
      </c>
      <c r="AL22" s="510"/>
      <c r="AM22" s="510"/>
      <c r="AN22" s="510"/>
      <c r="AO22" s="510"/>
      <c r="AP22" s="510"/>
      <c r="AQ22" s="510"/>
      <c r="AR22" s="510"/>
      <c r="AS22" s="510"/>
      <c r="AT22" s="510"/>
      <c r="AU22" s="510"/>
      <c r="AV22" s="510"/>
      <c r="AW22" s="510"/>
      <c r="AX22" s="510"/>
      <c r="AY22" s="510"/>
      <c r="AZ22" s="510"/>
      <c r="BA22" s="510"/>
      <c r="BB22" s="510"/>
      <c r="BC22" s="510"/>
      <c r="BD22" s="510"/>
      <c r="BE22" s="510"/>
      <c r="BF22" s="510"/>
      <c r="BG22" s="285" t="str">
        <f t="shared" si="10"/>
        <v>ER</v>
      </c>
      <c r="BH22" s="285" t="str">
        <f t="shared" si="11"/>
        <v xml:space="preserve"> -  - </v>
      </c>
      <c r="BI22" s="285" t="str">
        <f t="shared" si="12"/>
        <v>No_Reinforcement</v>
      </c>
      <c r="BJ22" s="246" t="e">
        <f>VLOOKUP(BH22,'Lifecycle Material Data'!$A$5:$G$67,4,FALSE)</f>
        <v>#N/A</v>
      </c>
      <c r="BK22" s="246">
        <f>IFERROR(VLOOKUP(L22,'Custom Data'!$N$16:$P$36,3,FALSE),0)</f>
        <v>0</v>
      </c>
      <c r="BL22" s="246">
        <f t="shared" si="13"/>
        <v>0</v>
      </c>
      <c r="BM22" s="526" t="str">
        <f t="shared" si="33"/>
        <v>ER</v>
      </c>
      <c r="BN22" s="510" t="str">
        <f>IFERROR(VLOOKUP($BH22,'Lifecycle Material Data'!$A$5:$L$67,9,FALSE)*($BM22/1000)+VLOOKUP('Project Info'!$C$15,'Lifecycle Material Data'!$A$5:$L$67,9,FALSE)*($BL22/1000),"")</f>
        <v/>
      </c>
      <c r="BO22" s="510" t="str">
        <f>IFERROR(VLOOKUP($BH22,'Lifecycle Material Data'!$A$5:$L$67,10,FALSE)*($BM22/1000)+VLOOKUP('Project Info'!$C$15,'Lifecycle Material Data'!$A$5:$L$67,10,FALSE)*($BL22/1000),"")</f>
        <v/>
      </c>
      <c r="BP22" s="510" t="str">
        <f t="shared" si="34"/>
        <v/>
      </c>
      <c r="BQ22" s="510" t="str">
        <f>IF($J22='MATERIAL DATA'!$O$5,$K22, IF($J22='MATERIAL DATA'!$O$6,$K22/(1000*'Scheme 5'!$BJ22),""))</f>
        <v/>
      </c>
      <c r="BR22" s="510" t="str">
        <f>IFERROR(((VLOOKUP($BH22,'Lifecycle Material Data'!$A$5:$L$67,6,FALSE))*$BM22/1000+VLOOKUP('Project Info'!$C$15,'Lifecycle Material Data'!$A$5:$L$67,6,FALSE)*$BL22/1000),"")</f>
        <v/>
      </c>
      <c r="BS22" s="510" t="str">
        <f>IFERROR((VLOOKUP($BH22,'Lifecycle Material Data'!$A$5:$L$67,7,FALSE)*$BM22/1000++VLOOKUP('Project Info'!$C$15,'Lifecycle Material Data'!$A$5:$L$67,7,FALSE)*$BL22/1000),"")</f>
        <v/>
      </c>
      <c r="BT22" s="510" t="str">
        <f>IFERROR(VLOOKUP($BH22,'Lifecycle Material Data'!$A$5:$L$67,8,FALSE)*SUM(BR22,BS22,BU22,BV22),"")</f>
        <v/>
      </c>
      <c r="BU22" s="285" t="str">
        <f>IFERROR((VLOOKUP($BH22,'Lifecycle Material Data'!$A$5:$L$67,11,FALSE)*$BM22/1000++VLOOKUP('Project Info'!$C$15,'Lifecycle Material Data'!$A$5:$L$67,11,FALSE)*$BL22/1000),"")</f>
        <v/>
      </c>
      <c r="BV22" s="510">
        <f>IFERROR(IF(OR($B22="Timber",$C22="Timber_EPD"),VLOOKUP($BH22,'LIFECYCLE MATERIAL DATA Master'!$A$10:$N$68,5,FALSE)*$BM22,0),"")/1000</f>
        <v>0</v>
      </c>
      <c r="BW22" s="510" t="str">
        <f>IFERROR((VLOOKUP($BH22,'Lifecycle Material Data'!$A$5:$M$67,12,FALSE)*$BM22/1000++VLOOKUP('Project Info'!$C$15,'Lifecycle Material Data'!$A$5:$L$67,12,FALSE)*$BL22/1000),"")</f>
        <v/>
      </c>
      <c r="BX22" s="510"/>
      <c r="BY22" s="285"/>
      <c r="BZ22" s="285"/>
      <c r="CA22" s="285"/>
      <c r="CB22" s="510">
        <f>IFERROR(1+VLOOKUP($BH22,'Lifecycle Material Data'!$A$5:$L$67,8,FALSE),0)</f>
        <v>0</v>
      </c>
      <c r="CC22" s="244">
        <f t="shared" si="14"/>
        <v>0</v>
      </c>
      <c r="CD22" s="505">
        <f t="shared" si="35"/>
        <v>0</v>
      </c>
      <c r="CE22" s="244">
        <f t="shared" si="15"/>
        <v>1</v>
      </c>
      <c r="CF22" s="245"/>
      <c r="CG22" s="510"/>
      <c r="CH22" s="510">
        <v>0</v>
      </c>
      <c r="CI22" s="510">
        <f t="shared" si="16"/>
        <v>0</v>
      </c>
      <c r="CJ22" s="510">
        <f t="shared" si="16"/>
        <v>0</v>
      </c>
      <c r="CK22" s="510">
        <f t="shared" ref="CK22:CZ27" si="40">IF(CK$5&gt;=DESIGN_LIFE,CJ22,IF(AND(CK$5&gt;0,$CE22&lt;&gt;0),IF(INT((CK$5)/(DESIGN_LIFE/$CE22))=((CK$5)/(DESIGN_LIFE/$CE22)),$CD22+CJ22,CJ22),CJ22))</f>
        <v>0</v>
      </c>
      <c r="CL22" s="510">
        <f t="shared" si="40"/>
        <v>0</v>
      </c>
      <c r="CM22" s="510">
        <f t="shared" si="40"/>
        <v>0</v>
      </c>
      <c r="CN22" s="510">
        <f t="shared" si="40"/>
        <v>0</v>
      </c>
      <c r="CO22" s="510">
        <f t="shared" si="40"/>
        <v>0</v>
      </c>
      <c r="CP22" s="510">
        <f t="shared" si="40"/>
        <v>0</v>
      </c>
      <c r="CQ22" s="510">
        <f t="shared" si="40"/>
        <v>0</v>
      </c>
      <c r="CR22" s="510">
        <f t="shared" si="40"/>
        <v>0</v>
      </c>
      <c r="CS22" s="510">
        <f t="shared" si="40"/>
        <v>0</v>
      </c>
      <c r="CT22" s="510">
        <f t="shared" si="40"/>
        <v>0</v>
      </c>
      <c r="CU22" s="510">
        <f t="shared" si="40"/>
        <v>0</v>
      </c>
      <c r="CV22" s="510">
        <f t="shared" si="40"/>
        <v>0</v>
      </c>
      <c r="CW22" s="510">
        <f t="shared" si="40"/>
        <v>0</v>
      </c>
      <c r="CX22" s="510">
        <f t="shared" si="40"/>
        <v>0</v>
      </c>
      <c r="CY22" s="510">
        <f t="shared" si="40"/>
        <v>0</v>
      </c>
      <c r="CZ22" s="510">
        <f t="shared" si="40"/>
        <v>0</v>
      </c>
      <c r="DA22" s="510">
        <f t="shared" si="36"/>
        <v>0</v>
      </c>
      <c r="DB22" s="510">
        <f t="shared" si="36"/>
        <v>0</v>
      </c>
      <c r="DC22" s="510">
        <f t="shared" si="36"/>
        <v>0</v>
      </c>
      <c r="DD22" s="510">
        <f t="shared" si="36"/>
        <v>0</v>
      </c>
      <c r="DE22" s="510">
        <f t="shared" si="36"/>
        <v>0</v>
      </c>
      <c r="DF22" s="510">
        <f t="shared" si="36"/>
        <v>0</v>
      </c>
      <c r="DG22" s="510">
        <f t="shared" si="36"/>
        <v>0</v>
      </c>
      <c r="DH22" s="510">
        <f t="shared" si="36"/>
        <v>0</v>
      </c>
      <c r="DI22" s="510">
        <f t="shared" si="36"/>
        <v>0</v>
      </c>
      <c r="DJ22" s="510">
        <f t="shared" si="36"/>
        <v>0</v>
      </c>
      <c r="DK22" s="510">
        <f t="shared" si="36"/>
        <v>0</v>
      </c>
      <c r="DL22" s="510">
        <f t="shared" si="36"/>
        <v>0</v>
      </c>
      <c r="DM22" s="510">
        <f t="shared" si="36"/>
        <v>0</v>
      </c>
      <c r="DN22" s="510">
        <f t="shared" si="36"/>
        <v>0</v>
      </c>
      <c r="DO22" s="510">
        <f t="shared" si="36"/>
        <v>0</v>
      </c>
      <c r="DP22" s="510">
        <f t="shared" ref="DP22:EE27" si="41">IF(DP$5&gt;=DESIGN_LIFE,DO22,IF(AND(DP$5&gt;0,$CE22&lt;&gt;0),IF(INT((DP$5)/(DESIGN_LIFE/$CE22))=((DP$5)/(DESIGN_LIFE/$CE22)),$CD22+DO22,DO22),DO22))</f>
        <v>0</v>
      </c>
      <c r="DQ22" s="510">
        <f t="shared" si="41"/>
        <v>0</v>
      </c>
      <c r="DR22" s="510">
        <f t="shared" si="41"/>
        <v>0</v>
      </c>
      <c r="DS22" s="510">
        <f t="shared" si="41"/>
        <v>0</v>
      </c>
      <c r="DT22" s="510">
        <f t="shared" si="41"/>
        <v>0</v>
      </c>
      <c r="DU22" s="510">
        <f t="shared" si="41"/>
        <v>0</v>
      </c>
      <c r="DV22" s="510">
        <f t="shared" si="41"/>
        <v>0</v>
      </c>
      <c r="DW22" s="510">
        <f t="shared" si="41"/>
        <v>0</v>
      </c>
      <c r="DX22" s="510">
        <f t="shared" si="41"/>
        <v>0</v>
      </c>
      <c r="DY22" s="510">
        <f t="shared" si="41"/>
        <v>0</v>
      </c>
      <c r="DZ22" s="510">
        <f t="shared" si="41"/>
        <v>0</v>
      </c>
      <c r="EA22" s="510">
        <f t="shared" si="41"/>
        <v>0</v>
      </c>
      <c r="EB22" s="510">
        <f t="shared" si="41"/>
        <v>0</v>
      </c>
      <c r="EC22" s="510">
        <f t="shared" si="41"/>
        <v>0</v>
      </c>
      <c r="ED22" s="510">
        <f t="shared" si="41"/>
        <v>0</v>
      </c>
      <c r="EE22" s="510">
        <f t="shared" si="41"/>
        <v>0</v>
      </c>
      <c r="EF22" s="510">
        <f t="shared" si="37"/>
        <v>0</v>
      </c>
      <c r="EG22" s="510">
        <f t="shared" si="37"/>
        <v>0</v>
      </c>
      <c r="EH22" s="510">
        <f t="shared" si="37"/>
        <v>0</v>
      </c>
      <c r="EI22" s="510">
        <f t="shared" si="37"/>
        <v>0</v>
      </c>
      <c r="EJ22" s="510">
        <f t="shared" si="37"/>
        <v>0</v>
      </c>
      <c r="EK22" s="510">
        <f t="shared" si="37"/>
        <v>0</v>
      </c>
      <c r="EL22" s="510">
        <f t="shared" si="37"/>
        <v>0</v>
      </c>
      <c r="EM22" s="510">
        <f t="shared" si="37"/>
        <v>0</v>
      </c>
      <c r="EN22" s="510">
        <f t="shared" si="37"/>
        <v>0</v>
      </c>
      <c r="EO22" s="510">
        <f t="shared" si="37"/>
        <v>0</v>
      </c>
      <c r="EP22" s="510">
        <f t="shared" si="37"/>
        <v>0</v>
      </c>
      <c r="EQ22" s="510">
        <f t="shared" si="37"/>
        <v>0</v>
      </c>
      <c r="ER22" s="510">
        <f t="shared" si="37"/>
        <v>0</v>
      </c>
      <c r="ES22" s="510">
        <f t="shared" si="37"/>
        <v>0</v>
      </c>
      <c r="ET22" s="510">
        <f t="shared" si="37"/>
        <v>0</v>
      </c>
      <c r="EU22" s="510">
        <f t="shared" si="37"/>
        <v>0</v>
      </c>
      <c r="EV22" s="510">
        <f t="shared" ref="EV22:FK27" si="42">IF(EV$5&gt;=DESIGN_LIFE,EU22,IF(AND(EV$5&gt;0,$CE22&lt;&gt;0),IF(INT((EV$5)/(DESIGN_LIFE/$CE22))=((EV$5)/(DESIGN_LIFE/$CE22)),$CD22+EU22,EU22),EU22))</f>
        <v>0</v>
      </c>
      <c r="EW22" s="510">
        <f t="shared" si="42"/>
        <v>0</v>
      </c>
      <c r="EX22" s="510">
        <f t="shared" si="42"/>
        <v>0</v>
      </c>
      <c r="EY22" s="510">
        <f t="shared" si="42"/>
        <v>0</v>
      </c>
      <c r="EZ22" s="510">
        <f t="shared" si="42"/>
        <v>0</v>
      </c>
      <c r="FA22" s="510">
        <f t="shared" si="42"/>
        <v>0</v>
      </c>
      <c r="FB22" s="510">
        <f t="shared" si="42"/>
        <v>0</v>
      </c>
      <c r="FC22" s="510">
        <f t="shared" si="42"/>
        <v>0</v>
      </c>
      <c r="FD22" s="510">
        <f t="shared" si="42"/>
        <v>0</v>
      </c>
      <c r="FE22" s="510">
        <f t="shared" si="42"/>
        <v>0</v>
      </c>
      <c r="FF22" s="510">
        <f t="shared" si="42"/>
        <v>0</v>
      </c>
      <c r="FG22" s="510">
        <f t="shared" si="42"/>
        <v>0</v>
      </c>
      <c r="FH22" s="510">
        <f t="shared" si="42"/>
        <v>0</v>
      </c>
      <c r="FI22" s="510">
        <f t="shared" si="42"/>
        <v>0</v>
      </c>
      <c r="FJ22" s="510">
        <f t="shared" si="42"/>
        <v>0</v>
      </c>
      <c r="FK22" s="510">
        <f t="shared" si="42"/>
        <v>0</v>
      </c>
      <c r="FL22" s="510">
        <f t="shared" si="38"/>
        <v>0</v>
      </c>
      <c r="FM22" s="510">
        <f t="shared" si="38"/>
        <v>0</v>
      </c>
      <c r="FN22" s="510">
        <f t="shared" si="38"/>
        <v>0</v>
      </c>
      <c r="FO22" s="510">
        <f t="shared" si="38"/>
        <v>0</v>
      </c>
      <c r="FP22" s="510">
        <f t="shared" si="38"/>
        <v>0</v>
      </c>
      <c r="FQ22" s="510">
        <f t="shared" si="38"/>
        <v>0</v>
      </c>
      <c r="FR22" s="510">
        <f t="shared" si="38"/>
        <v>0</v>
      </c>
      <c r="FS22" s="510">
        <f t="shared" si="38"/>
        <v>0</v>
      </c>
      <c r="FT22" s="510">
        <f t="shared" si="38"/>
        <v>0</v>
      </c>
      <c r="FU22" s="510">
        <f t="shared" si="38"/>
        <v>0</v>
      </c>
      <c r="FV22" s="510">
        <f t="shared" si="38"/>
        <v>0</v>
      </c>
      <c r="FW22" s="510">
        <f t="shared" si="38"/>
        <v>0</v>
      </c>
      <c r="FX22" s="510">
        <f t="shared" si="38"/>
        <v>0</v>
      </c>
      <c r="FY22" s="510">
        <f t="shared" si="38"/>
        <v>0</v>
      </c>
      <c r="FZ22" s="510">
        <f t="shared" si="38"/>
        <v>0</v>
      </c>
      <c r="GA22" s="510">
        <f t="shared" si="38"/>
        <v>0</v>
      </c>
      <c r="GB22" s="510">
        <f t="shared" ref="GB22:GQ27" si="43">IF(GB$5&gt;=DESIGN_LIFE,GA22,IF(AND(GB$5&gt;0,$CE22&lt;&gt;0),IF(INT((GB$5)/(DESIGN_LIFE/$CE22))=((GB$5)/(DESIGN_LIFE/$CE22)),$CD22+GA22,GA22),GA22))</f>
        <v>0</v>
      </c>
      <c r="GC22" s="510">
        <f t="shared" si="43"/>
        <v>0</v>
      </c>
      <c r="GD22" s="510">
        <f t="shared" si="43"/>
        <v>0</v>
      </c>
      <c r="GE22" s="510">
        <f t="shared" si="43"/>
        <v>0</v>
      </c>
      <c r="GF22" s="510">
        <f t="shared" si="43"/>
        <v>0</v>
      </c>
      <c r="GG22" s="510">
        <f t="shared" si="43"/>
        <v>0</v>
      </c>
      <c r="GH22" s="510">
        <f t="shared" si="43"/>
        <v>0</v>
      </c>
      <c r="GI22" s="510">
        <f t="shared" si="43"/>
        <v>0</v>
      </c>
      <c r="GJ22" s="510">
        <f t="shared" si="43"/>
        <v>0</v>
      </c>
      <c r="GK22" s="510">
        <f t="shared" si="43"/>
        <v>0</v>
      </c>
      <c r="GL22" s="510">
        <f t="shared" si="43"/>
        <v>0</v>
      </c>
      <c r="GM22" s="510">
        <f t="shared" si="43"/>
        <v>0</v>
      </c>
      <c r="GN22" s="510">
        <f t="shared" si="43"/>
        <v>0</v>
      </c>
      <c r="GO22" s="510">
        <f t="shared" si="43"/>
        <v>0</v>
      </c>
      <c r="GP22" s="510">
        <f t="shared" si="43"/>
        <v>0</v>
      </c>
      <c r="GQ22" s="510">
        <f t="shared" si="43"/>
        <v>0</v>
      </c>
      <c r="GR22" s="510">
        <f t="shared" si="39"/>
        <v>0</v>
      </c>
      <c r="GS22" s="510">
        <f t="shared" si="39"/>
        <v>0</v>
      </c>
      <c r="GT22" s="510">
        <f t="shared" si="39"/>
        <v>0</v>
      </c>
      <c r="GU22" s="510">
        <f t="shared" si="39"/>
        <v>0</v>
      </c>
      <c r="GV22" s="510">
        <f t="shared" si="39"/>
        <v>0</v>
      </c>
      <c r="GW22" s="510">
        <f t="shared" si="39"/>
        <v>0</v>
      </c>
      <c r="GX22" s="510">
        <f t="shared" si="39"/>
        <v>0</v>
      </c>
      <c r="GY22" s="510">
        <f t="shared" si="39"/>
        <v>0</v>
      </c>
      <c r="GZ22" s="510">
        <f t="shared" si="39"/>
        <v>0</v>
      </c>
      <c r="HA22" s="510">
        <f t="shared" si="39"/>
        <v>0</v>
      </c>
      <c r="HB22" s="244"/>
      <c r="HC22" s="244"/>
      <c r="HD22" s="126"/>
      <c r="HE22" s="126"/>
    </row>
    <row r="23" spans="2:213" ht="20.100000000000001" customHeight="1">
      <c r="B23" s="479"/>
      <c r="C23" s="122"/>
      <c r="D23" s="123"/>
      <c r="E23" s="124"/>
      <c r="F23" s="123"/>
      <c r="G23" s="465">
        <f t="shared" si="9"/>
        <v>60</v>
      </c>
      <c r="H23" s="466" t="s">
        <v>64</v>
      </c>
      <c r="I23" s="464">
        <v>1</v>
      </c>
      <c r="J23" s="123"/>
      <c r="K23" s="97"/>
      <c r="L23" s="480"/>
      <c r="M23" s="188">
        <f t="shared" si="25"/>
        <v>0</v>
      </c>
      <c r="N23" s="189" t="str">
        <f t="shared" si="26"/>
        <v/>
      </c>
      <c r="O23" s="190" t="str">
        <f t="shared" si="27"/>
        <v/>
      </c>
      <c r="P23" s="190" t="str">
        <f t="shared" si="28"/>
        <v/>
      </c>
      <c r="Q23" s="191">
        <f t="shared" si="29"/>
        <v>0</v>
      </c>
      <c r="R23" s="191" t="str">
        <f t="shared" si="30"/>
        <v/>
      </c>
      <c r="S23" s="188" t="str">
        <f t="shared" si="31"/>
        <v/>
      </c>
      <c r="T23" s="192">
        <f t="shared" si="32"/>
        <v>0</v>
      </c>
      <c r="U23" s="366" t="s">
        <v>478</v>
      </c>
      <c r="V23" s="244"/>
      <c r="W23" s="259"/>
      <c r="X23" s="510"/>
      <c r="Y23" s="510"/>
      <c r="Z23" s="517"/>
      <c r="AA23" s="510"/>
      <c r="AB23" s="510"/>
      <c r="AC23" s="510"/>
      <c r="AD23" s="510"/>
      <c r="AE23" s="510"/>
      <c r="AF23" s="510"/>
      <c r="AG23" s="510"/>
      <c r="AH23" s="510"/>
      <c r="AI23" s="510"/>
      <c r="AJ23" s="510"/>
      <c r="AK23" s="510"/>
      <c r="AL23" s="510"/>
      <c r="AM23" s="510"/>
      <c r="AN23" s="510"/>
      <c r="AO23" s="510"/>
      <c r="AP23" s="510"/>
      <c r="AQ23" s="510"/>
      <c r="AR23" s="510"/>
      <c r="AS23" s="510"/>
      <c r="AT23" s="510"/>
      <c r="AU23" s="510"/>
      <c r="AV23" s="510"/>
      <c r="AW23" s="510"/>
      <c r="AX23" s="510"/>
      <c r="AY23" s="510"/>
      <c r="AZ23" s="510"/>
      <c r="BA23" s="510"/>
      <c r="BB23" s="510"/>
      <c r="BC23" s="510"/>
      <c r="BD23" s="510"/>
      <c r="BE23" s="510"/>
      <c r="BF23" s="510"/>
      <c r="BG23" s="285" t="str">
        <f t="shared" si="10"/>
        <v>ER</v>
      </c>
      <c r="BH23" s="285" t="str">
        <f t="shared" si="11"/>
        <v xml:space="preserve"> -  - </v>
      </c>
      <c r="BI23" s="285" t="str">
        <f t="shared" si="12"/>
        <v>No_Reinforcement</v>
      </c>
      <c r="BJ23" s="246" t="e">
        <f>VLOOKUP(BH23,'Lifecycle Material Data'!$A$5:$G$67,4,FALSE)</f>
        <v>#N/A</v>
      </c>
      <c r="BK23" s="246">
        <f>IFERROR(VLOOKUP(L23,'Custom Data'!$N$16:$P$36,3,FALSE),0)</f>
        <v>0</v>
      </c>
      <c r="BL23" s="246">
        <f t="shared" si="13"/>
        <v>0</v>
      </c>
      <c r="BM23" s="526" t="str">
        <f t="shared" si="33"/>
        <v>ER</v>
      </c>
      <c r="BN23" s="510" t="str">
        <f>IFERROR(VLOOKUP($BH23,'Lifecycle Material Data'!$A$5:$L$67,9,FALSE)*($BM23/1000)+VLOOKUP('Project Info'!$C$15,'Lifecycle Material Data'!$A$5:$L$67,9,FALSE)*($BL23/1000),"")</f>
        <v/>
      </c>
      <c r="BO23" s="510" t="str">
        <f>IFERROR(VLOOKUP($BH23,'Lifecycle Material Data'!$A$5:$L$67,10,FALSE)*($BM23/1000)+VLOOKUP('Project Info'!$C$15,'Lifecycle Material Data'!$A$5:$L$67,10,FALSE)*($BL23/1000),"")</f>
        <v/>
      </c>
      <c r="BP23" s="510" t="str">
        <f t="shared" si="34"/>
        <v/>
      </c>
      <c r="BQ23" s="510" t="str">
        <f>IF($J23='MATERIAL DATA'!$O$5,$K23, IF($J23='MATERIAL DATA'!$O$6,$K23/(1000*'Scheme 5'!$BJ23),""))</f>
        <v/>
      </c>
      <c r="BR23" s="510" t="str">
        <f>IFERROR(((VLOOKUP($BH23,'Lifecycle Material Data'!$A$5:$L$67,6,FALSE))*$BM23/1000+VLOOKUP('Project Info'!$C$15,'Lifecycle Material Data'!$A$5:$L$67,6,FALSE)*$BL23/1000),"")</f>
        <v/>
      </c>
      <c r="BS23" s="510" t="str">
        <f>IFERROR((VLOOKUP($BH23,'Lifecycle Material Data'!$A$5:$L$67,7,FALSE)*$BM23/1000++VLOOKUP('Project Info'!$C$15,'Lifecycle Material Data'!$A$5:$L$67,7,FALSE)*$BL23/1000),"")</f>
        <v/>
      </c>
      <c r="BT23" s="510" t="str">
        <f>IFERROR(VLOOKUP($BH23,'Lifecycle Material Data'!$A$5:$L$67,8,FALSE)*SUM(BR23,BS23,BU23,BV23),"")</f>
        <v/>
      </c>
      <c r="BU23" s="285" t="str">
        <f>IFERROR((VLOOKUP($BH23,'Lifecycle Material Data'!$A$5:$L$67,11,FALSE)*$BM23/1000++VLOOKUP('Project Info'!$C$15,'Lifecycle Material Data'!$A$5:$L$67,11,FALSE)*$BL23/1000),"")</f>
        <v/>
      </c>
      <c r="BV23" s="510">
        <f>IFERROR(IF(OR($B23="Timber",$C23="Timber_EPD"),VLOOKUP($BH23,'LIFECYCLE MATERIAL DATA Master'!$A$10:$N$68,5,FALSE)*$BM23,0),"")/1000</f>
        <v>0</v>
      </c>
      <c r="BW23" s="510" t="str">
        <f>IFERROR((VLOOKUP($BH23,'Lifecycle Material Data'!$A$5:$M$67,12,FALSE)*$BM23/1000++VLOOKUP('Project Info'!$C$15,'Lifecycle Material Data'!$A$5:$L$67,12,FALSE)*$BL23/1000),"")</f>
        <v/>
      </c>
      <c r="BX23" s="510"/>
      <c r="BY23" s="285"/>
      <c r="BZ23" s="285"/>
      <c r="CA23" s="285"/>
      <c r="CB23" s="510">
        <f>IFERROR(1+VLOOKUP($BH23,'Lifecycle Material Data'!$A$5:$L$67,8,FALSE),0)</f>
        <v>0</v>
      </c>
      <c r="CC23" s="244">
        <f t="shared" si="14"/>
        <v>0</v>
      </c>
      <c r="CD23" s="505">
        <f t="shared" si="35"/>
        <v>0</v>
      </c>
      <c r="CE23" s="244">
        <f t="shared" si="15"/>
        <v>1</v>
      </c>
      <c r="CF23" s="244"/>
      <c r="CG23" s="510"/>
      <c r="CH23" s="510">
        <v>0</v>
      </c>
      <c r="CI23" s="510">
        <f t="shared" si="16"/>
        <v>0</v>
      </c>
      <c r="CJ23" s="510">
        <f t="shared" si="16"/>
        <v>0</v>
      </c>
      <c r="CK23" s="510">
        <f t="shared" si="40"/>
        <v>0</v>
      </c>
      <c r="CL23" s="510">
        <f t="shared" si="40"/>
        <v>0</v>
      </c>
      <c r="CM23" s="510">
        <f t="shared" si="40"/>
        <v>0</v>
      </c>
      <c r="CN23" s="510">
        <f t="shared" si="40"/>
        <v>0</v>
      </c>
      <c r="CO23" s="510">
        <f t="shared" si="40"/>
        <v>0</v>
      </c>
      <c r="CP23" s="510">
        <f t="shared" si="40"/>
        <v>0</v>
      </c>
      <c r="CQ23" s="510">
        <f t="shared" si="40"/>
        <v>0</v>
      </c>
      <c r="CR23" s="510">
        <f t="shared" si="40"/>
        <v>0</v>
      </c>
      <c r="CS23" s="510">
        <f t="shared" si="40"/>
        <v>0</v>
      </c>
      <c r="CT23" s="510">
        <f t="shared" si="40"/>
        <v>0</v>
      </c>
      <c r="CU23" s="510">
        <f t="shared" si="40"/>
        <v>0</v>
      </c>
      <c r="CV23" s="510">
        <f t="shared" si="40"/>
        <v>0</v>
      </c>
      <c r="CW23" s="510">
        <f t="shared" si="40"/>
        <v>0</v>
      </c>
      <c r="CX23" s="510">
        <f t="shared" si="40"/>
        <v>0</v>
      </c>
      <c r="CY23" s="510">
        <f t="shared" si="40"/>
        <v>0</v>
      </c>
      <c r="CZ23" s="510">
        <f t="shared" si="40"/>
        <v>0</v>
      </c>
      <c r="DA23" s="510">
        <f t="shared" si="36"/>
        <v>0</v>
      </c>
      <c r="DB23" s="510">
        <f t="shared" si="36"/>
        <v>0</v>
      </c>
      <c r="DC23" s="510">
        <f t="shared" si="36"/>
        <v>0</v>
      </c>
      <c r="DD23" s="510">
        <f t="shared" si="36"/>
        <v>0</v>
      </c>
      <c r="DE23" s="510">
        <f t="shared" si="36"/>
        <v>0</v>
      </c>
      <c r="DF23" s="510">
        <f t="shared" si="36"/>
        <v>0</v>
      </c>
      <c r="DG23" s="510">
        <f t="shared" si="36"/>
        <v>0</v>
      </c>
      <c r="DH23" s="510">
        <f t="shared" si="36"/>
        <v>0</v>
      </c>
      <c r="DI23" s="510">
        <f t="shared" si="36"/>
        <v>0</v>
      </c>
      <c r="DJ23" s="510">
        <f t="shared" si="36"/>
        <v>0</v>
      </c>
      <c r="DK23" s="510">
        <f t="shared" si="36"/>
        <v>0</v>
      </c>
      <c r="DL23" s="510">
        <f t="shared" si="36"/>
        <v>0</v>
      </c>
      <c r="DM23" s="510">
        <f t="shared" si="36"/>
        <v>0</v>
      </c>
      <c r="DN23" s="510">
        <f t="shared" si="36"/>
        <v>0</v>
      </c>
      <c r="DO23" s="510">
        <f t="shared" si="36"/>
        <v>0</v>
      </c>
      <c r="DP23" s="510">
        <f t="shared" si="41"/>
        <v>0</v>
      </c>
      <c r="DQ23" s="510">
        <f t="shared" si="41"/>
        <v>0</v>
      </c>
      <c r="DR23" s="510">
        <f t="shared" si="41"/>
        <v>0</v>
      </c>
      <c r="DS23" s="510">
        <f t="shared" si="41"/>
        <v>0</v>
      </c>
      <c r="DT23" s="510">
        <f t="shared" si="41"/>
        <v>0</v>
      </c>
      <c r="DU23" s="510">
        <f t="shared" si="41"/>
        <v>0</v>
      </c>
      <c r="DV23" s="510">
        <f t="shared" si="41"/>
        <v>0</v>
      </c>
      <c r="DW23" s="510">
        <f t="shared" si="41"/>
        <v>0</v>
      </c>
      <c r="DX23" s="510">
        <f t="shared" si="41"/>
        <v>0</v>
      </c>
      <c r="DY23" s="510">
        <f t="shared" si="41"/>
        <v>0</v>
      </c>
      <c r="DZ23" s="510">
        <f t="shared" si="41"/>
        <v>0</v>
      </c>
      <c r="EA23" s="510">
        <f t="shared" si="41"/>
        <v>0</v>
      </c>
      <c r="EB23" s="510">
        <f t="shared" si="41"/>
        <v>0</v>
      </c>
      <c r="EC23" s="510">
        <f t="shared" si="41"/>
        <v>0</v>
      </c>
      <c r="ED23" s="510">
        <f t="shared" si="41"/>
        <v>0</v>
      </c>
      <c r="EE23" s="510">
        <f t="shared" si="41"/>
        <v>0</v>
      </c>
      <c r="EF23" s="510">
        <f t="shared" si="37"/>
        <v>0</v>
      </c>
      <c r="EG23" s="510">
        <f t="shared" si="37"/>
        <v>0</v>
      </c>
      <c r="EH23" s="510">
        <f t="shared" si="37"/>
        <v>0</v>
      </c>
      <c r="EI23" s="510">
        <f t="shared" si="37"/>
        <v>0</v>
      </c>
      <c r="EJ23" s="510">
        <f t="shared" si="37"/>
        <v>0</v>
      </c>
      <c r="EK23" s="510">
        <f t="shared" si="37"/>
        <v>0</v>
      </c>
      <c r="EL23" s="510">
        <f t="shared" si="37"/>
        <v>0</v>
      </c>
      <c r="EM23" s="510">
        <f t="shared" si="37"/>
        <v>0</v>
      </c>
      <c r="EN23" s="510">
        <f t="shared" si="37"/>
        <v>0</v>
      </c>
      <c r="EO23" s="510">
        <f t="shared" si="37"/>
        <v>0</v>
      </c>
      <c r="EP23" s="510">
        <f t="shared" si="37"/>
        <v>0</v>
      </c>
      <c r="EQ23" s="510">
        <f t="shared" si="37"/>
        <v>0</v>
      </c>
      <c r="ER23" s="510">
        <f t="shared" si="37"/>
        <v>0</v>
      </c>
      <c r="ES23" s="510">
        <f t="shared" si="37"/>
        <v>0</v>
      </c>
      <c r="ET23" s="510">
        <f t="shared" si="37"/>
        <v>0</v>
      </c>
      <c r="EU23" s="510">
        <f t="shared" si="37"/>
        <v>0</v>
      </c>
      <c r="EV23" s="510">
        <f t="shared" si="42"/>
        <v>0</v>
      </c>
      <c r="EW23" s="510">
        <f t="shared" si="42"/>
        <v>0</v>
      </c>
      <c r="EX23" s="510">
        <f t="shared" si="42"/>
        <v>0</v>
      </c>
      <c r="EY23" s="510">
        <f t="shared" si="42"/>
        <v>0</v>
      </c>
      <c r="EZ23" s="510">
        <f t="shared" si="42"/>
        <v>0</v>
      </c>
      <c r="FA23" s="510">
        <f t="shared" si="42"/>
        <v>0</v>
      </c>
      <c r="FB23" s="510">
        <f t="shared" si="42"/>
        <v>0</v>
      </c>
      <c r="FC23" s="510">
        <f t="shared" si="42"/>
        <v>0</v>
      </c>
      <c r="FD23" s="510">
        <f t="shared" si="42"/>
        <v>0</v>
      </c>
      <c r="FE23" s="510">
        <f t="shared" si="42"/>
        <v>0</v>
      </c>
      <c r="FF23" s="510">
        <f t="shared" si="42"/>
        <v>0</v>
      </c>
      <c r="FG23" s="510">
        <f t="shared" si="42"/>
        <v>0</v>
      </c>
      <c r="FH23" s="510">
        <f t="shared" si="42"/>
        <v>0</v>
      </c>
      <c r="FI23" s="510">
        <f t="shared" si="42"/>
        <v>0</v>
      </c>
      <c r="FJ23" s="510">
        <f t="shared" si="42"/>
        <v>0</v>
      </c>
      <c r="FK23" s="510">
        <f t="shared" si="42"/>
        <v>0</v>
      </c>
      <c r="FL23" s="510">
        <f t="shared" si="38"/>
        <v>0</v>
      </c>
      <c r="FM23" s="510">
        <f t="shared" si="38"/>
        <v>0</v>
      </c>
      <c r="FN23" s="510">
        <f t="shared" si="38"/>
        <v>0</v>
      </c>
      <c r="FO23" s="510">
        <f t="shared" si="38"/>
        <v>0</v>
      </c>
      <c r="FP23" s="510">
        <f t="shared" si="38"/>
        <v>0</v>
      </c>
      <c r="FQ23" s="510">
        <f t="shared" si="38"/>
        <v>0</v>
      </c>
      <c r="FR23" s="510">
        <f t="shared" si="38"/>
        <v>0</v>
      </c>
      <c r="FS23" s="510">
        <f t="shared" si="38"/>
        <v>0</v>
      </c>
      <c r="FT23" s="510">
        <f t="shared" si="38"/>
        <v>0</v>
      </c>
      <c r="FU23" s="510">
        <f t="shared" si="38"/>
        <v>0</v>
      </c>
      <c r="FV23" s="510">
        <f t="shared" si="38"/>
        <v>0</v>
      </c>
      <c r="FW23" s="510">
        <f t="shared" si="38"/>
        <v>0</v>
      </c>
      <c r="FX23" s="510">
        <f t="shared" si="38"/>
        <v>0</v>
      </c>
      <c r="FY23" s="510">
        <f t="shared" si="38"/>
        <v>0</v>
      </c>
      <c r="FZ23" s="510">
        <f t="shared" si="38"/>
        <v>0</v>
      </c>
      <c r="GA23" s="510">
        <f t="shared" si="38"/>
        <v>0</v>
      </c>
      <c r="GB23" s="510">
        <f t="shared" si="43"/>
        <v>0</v>
      </c>
      <c r="GC23" s="510">
        <f t="shared" si="43"/>
        <v>0</v>
      </c>
      <c r="GD23" s="510">
        <f t="shared" si="43"/>
        <v>0</v>
      </c>
      <c r="GE23" s="510">
        <f t="shared" si="43"/>
        <v>0</v>
      </c>
      <c r="GF23" s="510">
        <f t="shared" si="43"/>
        <v>0</v>
      </c>
      <c r="GG23" s="510">
        <f t="shared" si="43"/>
        <v>0</v>
      </c>
      <c r="GH23" s="510">
        <f t="shared" si="43"/>
        <v>0</v>
      </c>
      <c r="GI23" s="510">
        <f t="shared" si="43"/>
        <v>0</v>
      </c>
      <c r="GJ23" s="510">
        <f t="shared" si="43"/>
        <v>0</v>
      </c>
      <c r="GK23" s="510">
        <f t="shared" si="43"/>
        <v>0</v>
      </c>
      <c r="GL23" s="510">
        <f t="shared" si="43"/>
        <v>0</v>
      </c>
      <c r="GM23" s="510">
        <f t="shared" si="43"/>
        <v>0</v>
      </c>
      <c r="GN23" s="510">
        <f t="shared" si="43"/>
        <v>0</v>
      </c>
      <c r="GO23" s="510">
        <f t="shared" si="43"/>
        <v>0</v>
      </c>
      <c r="GP23" s="510">
        <f t="shared" si="43"/>
        <v>0</v>
      </c>
      <c r="GQ23" s="510">
        <f t="shared" si="43"/>
        <v>0</v>
      </c>
      <c r="GR23" s="510">
        <f t="shared" si="39"/>
        <v>0</v>
      </c>
      <c r="GS23" s="510">
        <f t="shared" si="39"/>
        <v>0</v>
      </c>
      <c r="GT23" s="510">
        <f t="shared" si="39"/>
        <v>0</v>
      </c>
      <c r="GU23" s="510">
        <f t="shared" si="39"/>
        <v>0</v>
      </c>
      <c r="GV23" s="510">
        <f t="shared" si="39"/>
        <v>0</v>
      </c>
      <c r="GW23" s="510">
        <f t="shared" si="39"/>
        <v>0</v>
      </c>
      <c r="GX23" s="510">
        <f t="shared" si="39"/>
        <v>0</v>
      </c>
      <c r="GY23" s="510">
        <f t="shared" si="39"/>
        <v>0</v>
      </c>
      <c r="GZ23" s="510">
        <f t="shared" si="39"/>
        <v>0</v>
      </c>
      <c r="HA23" s="510">
        <f t="shared" si="39"/>
        <v>0</v>
      </c>
      <c r="HB23" s="244"/>
      <c r="HC23" s="244"/>
      <c r="HD23" s="126"/>
      <c r="HE23" s="126"/>
    </row>
    <row r="24" spans="2:213" ht="20.100000000000001" customHeight="1">
      <c r="B24" s="479"/>
      <c r="C24" s="122"/>
      <c r="D24" s="123"/>
      <c r="E24" s="124"/>
      <c r="F24" s="123"/>
      <c r="G24" s="465">
        <f t="shared" si="9"/>
        <v>60</v>
      </c>
      <c r="H24" s="466" t="s">
        <v>64</v>
      </c>
      <c r="I24" s="464">
        <v>1</v>
      </c>
      <c r="J24" s="123"/>
      <c r="K24" s="97"/>
      <c r="L24" s="480"/>
      <c r="M24" s="188">
        <f t="shared" si="25"/>
        <v>0</v>
      </c>
      <c r="N24" s="189" t="str">
        <f t="shared" si="26"/>
        <v/>
      </c>
      <c r="O24" s="190" t="str">
        <f t="shared" si="27"/>
        <v/>
      </c>
      <c r="P24" s="190" t="str">
        <f t="shared" si="28"/>
        <v/>
      </c>
      <c r="Q24" s="191">
        <f t="shared" si="29"/>
        <v>0</v>
      </c>
      <c r="R24" s="191" t="str">
        <f t="shared" si="30"/>
        <v/>
      </c>
      <c r="S24" s="188" t="str">
        <f t="shared" si="31"/>
        <v/>
      </c>
      <c r="T24" s="192">
        <f t="shared" si="32"/>
        <v>0</v>
      </c>
      <c r="U24" s="366" t="s">
        <v>478</v>
      </c>
      <c r="V24" s="244"/>
      <c r="W24" s="259"/>
      <c r="X24" s="510" t="str">
        <f>IF(AND($B24='MATERIAL DATA'!$AK$4,$J24='MATERIAL DATA'!$O$7),  VLOOKUP('Scheme 5'!$D24,'Project Info'!$E$31:$N$42,6,FALSE)*'Scheme 5'!K24/1000,IFERROR((VLOOKUP($BH24,'Lifecycle Material Data'!$A$5:$L$67,7,FALSE))*$BM24/1000+VLOOKUP(IF('Project Info'!$C$15='MATERIAL DATA'!$AP$5,("Steel - Rebar - UK: UK CARES avg EPD"),("Steel - Rebar - Worldwide: world avg")),'Lifecycle Material Data'!$A$5:$L$67,7,FALSE)*$BL24/1000,""))</f>
        <v/>
      </c>
      <c r="Y24" s="510"/>
      <c r="Z24" s="510"/>
      <c r="AA24" s="510"/>
      <c r="AB24" s="510"/>
      <c r="AC24" s="510"/>
      <c r="AD24" s="510"/>
      <c r="AE24" s="510"/>
      <c r="AF24" s="510"/>
      <c r="AG24" s="510"/>
      <c r="AH24" s="510"/>
      <c r="AI24" s="510"/>
      <c r="AJ24" s="510"/>
      <c r="AK24" s="510"/>
      <c r="AL24" s="510"/>
      <c r="AM24" s="510"/>
      <c r="AN24" s="510"/>
      <c r="AO24" s="510"/>
      <c r="AP24" s="510"/>
      <c r="AQ24" s="510"/>
      <c r="AR24" s="510"/>
      <c r="AS24" s="510"/>
      <c r="AT24" s="510"/>
      <c r="AU24" s="510"/>
      <c r="AV24" s="510"/>
      <c r="AW24" s="510"/>
      <c r="AX24" s="510"/>
      <c r="AY24" s="510"/>
      <c r="AZ24" s="510"/>
      <c r="BA24" s="510"/>
      <c r="BB24" s="510"/>
      <c r="BC24" s="510"/>
      <c r="BD24" s="510"/>
      <c r="BE24" s="510"/>
      <c r="BF24" s="510"/>
      <c r="BG24" s="285" t="str">
        <f t="shared" si="10"/>
        <v>ER</v>
      </c>
      <c r="BH24" s="285" t="str">
        <f t="shared" si="11"/>
        <v xml:space="preserve"> -  - </v>
      </c>
      <c r="BI24" s="285" t="str">
        <f t="shared" si="12"/>
        <v>No_Reinforcement</v>
      </c>
      <c r="BJ24" s="246" t="e">
        <f>VLOOKUP(BH24,'Lifecycle Material Data'!$A$5:$G$67,4,FALSE)</f>
        <v>#N/A</v>
      </c>
      <c r="BK24" s="246">
        <f>IFERROR(VLOOKUP(L24,'Custom Data'!$N$16:$P$36,3,FALSE),0)</f>
        <v>0</v>
      </c>
      <c r="BL24" s="246">
        <f t="shared" si="13"/>
        <v>0</v>
      </c>
      <c r="BM24" s="526" t="str">
        <f t="shared" si="33"/>
        <v>ER</v>
      </c>
      <c r="BN24" s="510" t="str">
        <f>IFERROR(VLOOKUP($BH24,'Lifecycle Material Data'!$A$5:$L$67,9,FALSE)*($BM24/1000)+VLOOKUP('Project Info'!$C$15,'Lifecycle Material Data'!$A$5:$L$67,9,FALSE)*($BL24/1000),"")</f>
        <v/>
      </c>
      <c r="BO24" s="510" t="str">
        <f>IFERROR(VLOOKUP($BH24,'Lifecycle Material Data'!$A$5:$L$67,10,FALSE)*($BM24/1000)+VLOOKUP('Project Info'!$C$15,'Lifecycle Material Data'!$A$5:$L$67,10,FALSE)*($BL24/1000),"")</f>
        <v/>
      </c>
      <c r="BP24" s="510" t="str">
        <f t="shared" si="34"/>
        <v/>
      </c>
      <c r="BQ24" s="510" t="str">
        <f>IF($J24='MATERIAL DATA'!$O$5,$K24, IF($J24='MATERIAL DATA'!$O$6,$K24/(1000*'Scheme 5'!$BJ24),""))</f>
        <v/>
      </c>
      <c r="BR24" s="510" t="str">
        <f>IFERROR(((VLOOKUP($BH24,'Lifecycle Material Data'!$A$5:$L$67,6,FALSE))*$BM24/1000+VLOOKUP('Project Info'!$C$15,'Lifecycle Material Data'!$A$5:$L$67,6,FALSE)*$BL24/1000),"")</f>
        <v/>
      </c>
      <c r="BS24" s="510" t="str">
        <f>IFERROR((VLOOKUP($BH24,'Lifecycle Material Data'!$A$5:$L$67,7,FALSE)*$BM24/1000++VLOOKUP('Project Info'!$C$15,'Lifecycle Material Data'!$A$5:$L$67,7,FALSE)*$BL24/1000),"")</f>
        <v/>
      </c>
      <c r="BT24" s="510" t="str">
        <f>IFERROR(VLOOKUP($BH24,'Lifecycle Material Data'!$A$5:$L$67,8,FALSE)*SUM(BR24,BS24,BU24,BV24),"")</f>
        <v/>
      </c>
      <c r="BU24" s="285" t="str">
        <f>IFERROR((VLOOKUP($BH24,'Lifecycle Material Data'!$A$5:$L$67,11,FALSE)*$BM24/1000++VLOOKUP('Project Info'!$C$15,'Lifecycle Material Data'!$A$5:$L$67,11,FALSE)*$BL24/1000),"")</f>
        <v/>
      </c>
      <c r="BV24" s="510">
        <f>IFERROR(IF(OR($B24="Timber",$C24="Timber_EPD"),VLOOKUP($BH24,'LIFECYCLE MATERIAL DATA Master'!$A$10:$N$68,5,FALSE)*$BM24,0),"")/1000</f>
        <v>0</v>
      </c>
      <c r="BW24" s="510" t="str">
        <f>IFERROR((VLOOKUP($BH24,'Lifecycle Material Data'!$A$5:$M$67,12,FALSE)*$BM24/1000++VLOOKUP('Project Info'!$C$15,'Lifecycle Material Data'!$A$5:$L$67,12,FALSE)*$BL24/1000),"")</f>
        <v/>
      </c>
      <c r="BX24" s="510"/>
      <c r="BY24" s="285"/>
      <c r="BZ24" s="285"/>
      <c r="CA24" s="285"/>
      <c r="CB24" s="510">
        <f>IFERROR(1+VLOOKUP($BH24,'Lifecycle Material Data'!$A$5:$L$67,8,FALSE),0)</f>
        <v>0</v>
      </c>
      <c r="CC24" s="244">
        <f t="shared" si="14"/>
        <v>0</v>
      </c>
      <c r="CD24" s="505">
        <f t="shared" si="35"/>
        <v>0</v>
      </c>
      <c r="CE24" s="244">
        <f t="shared" si="15"/>
        <v>1</v>
      </c>
      <c r="CF24" s="244"/>
      <c r="CG24" s="510"/>
      <c r="CH24" s="510">
        <v>0</v>
      </c>
      <c r="CI24" s="510">
        <f t="shared" si="16"/>
        <v>0</v>
      </c>
      <c r="CJ24" s="510">
        <f t="shared" si="16"/>
        <v>0</v>
      </c>
      <c r="CK24" s="510">
        <f t="shared" si="40"/>
        <v>0</v>
      </c>
      <c r="CL24" s="510">
        <f t="shared" si="40"/>
        <v>0</v>
      </c>
      <c r="CM24" s="510">
        <f t="shared" si="40"/>
        <v>0</v>
      </c>
      <c r="CN24" s="510">
        <f t="shared" si="40"/>
        <v>0</v>
      </c>
      <c r="CO24" s="510">
        <f t="shared" si="40"/>
        <v>0</v>
      </c>
      <c r="CP24" s="510">
        <f t="shared" si="40"/>
        <v>0</v>
      </c>
      <c r="CQ24" s="510">
        <f t="shared" si="40"/>
        <v>0</v>
      </c>
      <c r="CR24" s="510">
        <f t="shared" si="40"/>
        <v>0</v>
      </c>
      <c r="CS24" s="510">
        <f t="shared" si="40"/>
        <v>0</v>
      </c>
      <c r="CT24" s="510">
        <f t="shared" si="40"/>
        <v>0</v>
      </c>
      <c r="CU24" s="510">
        <f t="shared" si="40"/>
        <v>0</v>
      </c>
      <c r="CV24" s="510">
        <f t="shared" si="40"/>
        <v>0</v>
      </c>
      <c r="CW24" s="510">
        <f t="shared" si="40"/>
        <v>0</v>
      </c>
      <c r="CX24" s="510">
        <f t="shared" si="40"/>
        <v>0</v>
      </c>
      <c r="CY24" s="510">
        <f t="shared" si="40"/>
        <v>0</v>
      </c>
      <c r="CZ24" s="510">
        <f t="shared" si="40"/>
        <v>0</v>
      </c>
      <c r="DA24" s="510">
        <f t="shared" si="36"/>
        <v>0</v>
      </c>
      <c r="DB24" s="510">
        <f t="shared" si="36"/>
        <v>0</v>
      </c>
      <c r="DC24" s="510">
        <f t="shared" si="36"/>
        <v>0</v>
      </c>
      <c r="DD24" s="510">
        <f t="shared" si="36"/>
        <v>0</v>
      </c>
      <c r="DE24" s="510">
        <f t="shared" si="36"/>
        <v>0</v>
      </c>
      <c r="DF24" s="510">
        <f t="shared" si="36"/>
        <v>0</v>
      </c>
      <c r="DG24" s="510">
        <f t="shared" si="36"/>
        <v>0</v>
      </c>
      <c r="DH24" s="510">
        <f t="shared" si="36"/>
        <v>0</v>
      </c>
      <c r="DI24" s="510">
        <f t="shared" si="36"/>
        <v>0</v>
      </c>
      <c r="DJ24" s="510">
        <f t="shared" si="36"/>
        <v>0</v>
      </c>
      <c r="DK24" s="510">
        <f t="shared" si="36"/>
        <v>0</v>
      </c>
      <c r="DL24" s="510">
        <f t="shared" si="36"/>
        <v>0</v>
      </c>
      <c r="DM24" s="510">
        <f t="shared" si="36"/>
        <v>0</v>
      </c>
      <c r="DN24" s="510">
        <f t="shared" si="36"/>
        <v>0</v>
      </c>
      <c r="DO24" s="510">
        <f t="shared" si="36"/>
        <v>0</v>
      </c>
      <c r="DP24" s="510">
        <f t="shared" si="41"/>
        <v>0</v>
      </c>
      <c r="DQ24" s="510">
        <f t="shared" si="41"/>
        <v>0</v>
      </c>
      <c r="DR24" s="510">
        <f t="shared" si="41"/>
        <v>0</v>
      </c>
      <c r="DS24" s="510">
        <f t="shared" si="41"/>
        <v>0</v>
      </c>
      <c r="DT24" s="510">
        <f t="shared" si="41"/>
        <v>0</v>
      </c>
      <c r="DU24" s="510">
        <f t="shared" si="41"/>
        <v>0</v>
      </c>
      <c r="DV24" s="510">
        <f t="shared" si="41"/>
        <v>0</v>
      </c>
      <c r="DW24" s="510">
        <f t="shared" si="41"/>
        <v>0</v>
      </c>
      <c r="DX24" s="510">
        <f t="shared" si="41"/>
        <v>0</v>
      </c>
      <c r="DY24" s="510">
        <f t="shared" si="41"/>
        <v>0</v>
      </c>
      <c r="DZ24" s="510">
        <f t="shared" si="41"/>
        <v>0</v>
      </c>
      <c r="EA24" s="510">
        <f t="shared" si="41"/>
        <v>0</v>
      </c>
      <c r="EB24" s="510">
        <f t="shared" si="41"/>
        <v>0</v>
      </c>
      <c r="EC24" s="510">
        <f t="shared" si="41"/>
        <v>0</v>
      </c>
      <c r="ED24" s="510">
        <f t="shared" si="41"/>
        <v>0</v>
      </c>
      <c r="EE24" s="510">
        <f t="shared" si="41"/>
        <v>0</v>
      </c>
      <c r="EF24" s="510">
        <f t="shared" si="37"/>
        <v>0</v>
      </c>
      <c r="EG24" s="510">
        <f t="shared" si="37"/>
        <v>0</v>
      </c>
      <c r="EH24" s="510">
        <f t="shared" si="37"/>
        <v>0</v>
      </c>
      <c r="EI24" s="510">
        <f t="shared" si="37"/>
        <v>0</v>
      </c>
      <c r="EJ24" s="510">
        <f t="shared" si="37"/>
        <v>0</v>
      </c>
      <c r="EK24" s="510">
        <f t="shared" si="37"/>
        <v>0</v>
      </c>
      <c r="EL24" s="510">
        <f t="shared" si="37"/>
        <v>0</v>
      </c>
      <c r="EM24" s="510">
        <f t="shared" si="37"/>
        <v>0</v>
      </c>
      <c r="EN24" s="510">
        <f t="shared" si="37"/>
        <v>0</v>
      </c>
      <c r="EO24" s="510">
        <f t="shared" si="37"/>
        <v>0</v>
      </c>
      <c r="EP24" s="510">
        <f t="shared" si="37"/>
        <v>0</v>
      </c>
      <c r="EQ24" s="510">
        <f t="shared" si="37"/>
        <v>0</v>
      </c>
      <c r="ER24" s="510">
        <f t="shared" si="37"/>
        <v>0</v>
      </c>
      <c r="ES24" s="510">
        <f t="shared" si="37"/>
        <v>0</v>
      </c>
      <c r="ET24" s="510">
        <f t="shared" si="37"/>
        <v>0</v>
      </c>
      <c r="EU24" s="510">
        <f t="shared" si="37"/>
        <v>0</v>
      </c>
      <c r="EV24" s="510">
        <f t="shared" si="42"/>
        <v>0</v>
      </c>
      <c r="EW24" s="510">
        <f t="shared" si="42"/>
        <v>0</v>
      </c>
      <c r="EX24" s="510">
        <f t="shared" si="42"/>
        <v>0</v>
      </c>
      <c r="EY24" s="510">
        <f t="shared" si="42"/>
        <v>0</v>
      </c>
      <c r="EZ24" s="510">
        <f t="shared" si="42"/>
        <v>0</v>
      </c>
      <c r="FA24" s="510">
        <f t="shared" si="42"/>
        <v>0</v>
      </c>
      <c r="FB24" s="510">
        <f t="shared" si="42"/>
        <v>0</v>
      </c>
      <c r="FC24" s="510">
        <f t="shared" si="42"/>
        <v>0</v>
      </c>
      <c r="FD24" s="510">
        <f t="shared" si="42"/>
        <v>0</v>
      </c>
      <c r="FE24" s="510">
        <f t="shared" si="42"/>
        <v>0</v>
      </c>
      <c r="FF24" s="510">
        <f t="shared" si="42"/>
        <v>0</v>
      </c>
      <c r="FG24" s="510">
        <f t="shared" si="42"/>
        <v>0</v>
      </c>
      <c r="FH24" s="510">
        <f t="shared" si="42"/>
        <v>0</v>
      </c>
      <c r="FI24" s="510">
        <f t="shared" si="42"/>
        <v>0</v>
      </c>
      <c r="FJ24" s="510">
        <f t="shared" si="42"/>
        <v>0</v>
      </c>
      <c r="FK24" s="510">
        <f t="shared" si="42"/>
        <v>0</v>
      </c>
      <c r="FL24" s="510">
        <f t="shared" si="38"/>
        <v>0</v>
      </c>
      <c r="FM24" s="510">
        <f t="shared" si="38"/>
        <v>0</v>
      </c>
      <c r="FN24" s="510">
        <f t="shared" si="38"/>
        <v>0</v>
      </c>
      <c r="FO24" s="510">
        <f t="shared" si="38"/>
        <v>0</v>
      </c>
      <c r="FP24" s="510">
        <f t="shared" si="38"/>
        <v>0</v>
      </c>
      <c r="FQ24" s="510">
        <f t="shared" si="38"/>
        <v>0</v>
      </c>
      <c r="FR24" s="510">
        <f t="shared" si="38"/>
        <v>0</v>
      </c>
      <c r="FS24" s="510">
        <f t="shared" si="38"/>
        <v>0</v>
      </c>
      <c r="FT24" s="510">
        <f t="shared" si="38"/>
        <v>0</v>
      </c>
      <c r="FU24" s="510">
        <f t="shared" si="38"/>
        <v>0</v>
      </c>
      <c r="FV24" s="510">
        <f t="shared" si="38"/>
        <v>0</v>
      </c>
      <c r="FW24" s="510">
        <f t="shared" si="38"/>
        <v>0</v>
      </c>
      <c r="FX24" s="510">
        <f t="shared" si="38"/>
        <v>0</v>
      </c>
      <c r="FY24" s="510">
        <f t="shared" si="38"/>
        <v>0</v>
      </c>
      <c r="FZ24" s="510">
        <f t="shared" si="38"/>
        <v>0</v>
      </c>
      <c r="GA24" s="510">
        <f t="shared" si="38"/>
        <v>0</v>
      </c>
      <c r="GB24" s="510">
        <f t="shared" si="43"/>
        <v>0</v>
      </c>
      <c r="GC24" s="510">
        <f t="shared" si="43"/>
        <v>0</v>
      </c>
      <c r="GD24" s="510">
        <f t="shared" si="43"/>
        <v>0</v>
      </c>
      <c r="GE24" s="510">
        <f t="shared" si="43"/>
        <v>0</v>
      </c>
      <c r="GF24" s="510">
        <f t="shared" si="43"/>
        <v>0</v>
      </c>
      <c r="GG24" s="510">
        <f t="shared" si="43"/>
        <v>0</v>
      </c>
      <c r="GH24" s="510">
        <f t="shared" si="43"/>
        <v>0</v>
      </c>
      <c r="GI24" s="510">
        <f t="shared" si="43"/>
        <v>0</v>
      </c>
      <c r="GJ24" s="510">
        <f t="shared" si="43"/>
        <v>0</v>
      </c>
      <c r="GK24" s="510">
        <f t="shared" si="43"/>
        <v>0</v>
      </c>
      <c r="GL24" s="510">
        <f t="shared" si="43"/>
        <v>0</v>
      </c>
      <c r="GM24" s="510">
        <f t="shared" si="43"/>
        <v>0</v>
      </c>
      <c r="GN24" s="510">
        <f t="shared" si="43"/>
        <v>0</v>
      </c>
      <c r="GO24" s="510">
        <f t="shared" si="43"/>
        <v>0</v>
      </c>
      <c r="GP24" s="510">
        <f t="shared" si="43"/>
        <v>0</v>
      </c>
      <c r="GQ24" s="510">
        <f t="shared" si="43"/>
        <v>0</v>
      </c>
      <c r="GR24" s="510">
        <f t="shared" si="39"/>
        <v>0</v>
      </c>
      <c r="GS24" s="510">
        <f t="shared" si="39"/>
        <v>0</v>
      </c>
      <c r="GT24" s="510">
        <f t="shared" si="39"/>
        <v>0</v>
      </c>
      <c r="GU24" s="510">
        <f t="shared" si="39"/>
        <v>0</v>
      </c>
      <c r="GV24" s="510">
        <f t="shared" si="39"/>
        <v>0</v>
      </c>
      <c r="GW24" s="510">
        <f t="shared" si="39"/>
        <v>0</v>
      </c>
      <c r="GX24" s="510">
        <f t="shared" si="39"/>
        <v>0</v>
      </c>
      <c r="GY24" s="510">
        <f t="shared" si="39"/>
        <v>0</v>
      </c>
      <c r="GZ24" s="510">
        <f t="shared" si="39"/>
        <v>0</v>
      </c>
      <c r="HA24" s="510">
        <f t="shared" si="39"/>
        <v>0</v>
      </c>
      <c r="HB24" s="244"/>
      <c r="HC24" s="244"/>
      <c r="HD24" s="126"/>
      <c r="HE24" s="126"/>
    </row>
    <row r="25" spans="2:213" ht="20.100000000000001" customHeight="1">
      <c r="B25" s="479"/>
      <c r="C25" s="122"/>
      <c r="D25" s="123"/>
      <c r="E25" s="124"/>
      <c r="F25" s="123"/>
      <c r="G25" s="465">
        <f t="shared" si="9"/>
        <v>60</v>
      </c>
      <c r="H25" s="466" t="s">
        <v>64</v>
      </c>
      <c r="I25" s="464">
        <v>1</v>
      </c>
      <c r="J25" s="123"/>
      <c r="K25" s="97"/>
      <c r="L25" s="480"/>
      <c r="M25" s="188">
        <f t="shared" si="25"/>
        <v>0</v>
      </c>
      <c r="N25" s="189" t="str">
        <f t="shared" si="26"/>
        <v/>
      </c>
      <c r="O25" s="190" t="str">
        <f t="shared" si="27"/>
        <v/>
      </c>
      <c r="P25" s="190" t="str">
        <f t="shared" si="28"/>
        <v/>
      </c>
      <c r="Q25" s="191">
        <f t="shared" si="29"/>
        <v>0</v>
      </c>
      <c r="R25" s="191" t="str">
        <f t="shared" si="30"/>
        <v/>
      </c>
      <c r="S25" s="188" t="str">
        <f t="shared" si="31"/>
        <v/>
      </c>
      <c r="T25" s="192">
        <f t="shared" si="32"/>
        <v>0</v>
      </c>
      <c r="U25" s="366" t="s">
        <v>478</v>
      </c>
      <c r="V25" s="244"/>
      <c r="W25" s="259"/>
      <c r="X25" s="510"/>
      <c r="Y25" s="510"/>
      <c r="Z25" s="510"/>
      <c r="AA25" s="510"/>
      <c r="AB25" s="510"/>
      <c r="AC25" s="510"/>
      <c r="AD25" s="510"/>
      <c r="AE25" s="510"/>
      <c r="AF25" s="510"/>
      <c r="AG25" s="510"/>
      <c r="AH25" s="510"/>
      <c r="AI25" s="510"/>
      <c r="AJ25" s="510"/>
      <c r="AK25" s="510"/>
      <c r="AL25" s="510"/>
      <c r="AM25" s="510"/>
      <c r="AN25" s="510"/>
      <c r="AO25" s="510"/>
      <c r="AP25" s="510"/>
      <c r="AQ25" s="510"/>
      <c r="AR25" s="510"/>
      <c r="AS25" s="510"/>
      <c r="AT25" s="510"/>
      <c r="AU25" s="510"/>
      <c r="AV25" s="510"/>
      <c r="AW25" s="510"/>
      <c r="AX25" s="510"/>
      <c r="AY25" s="510"/>
      <c r="AZ25" s="510"/>
      <c r="BA25" s="510"/>
      <c r="BB25" s="510"/>
      <c r="BC25" s="510"/>
      <c r="BD25" s="510"/>
      <c r="BE25" s="510"/>
      <c r="BF25" s="510"/>
      <c r="BG25" s="285" t="str">
        <f t="shared" si="10"/>
        <v>ER</v>
      </c>
      <c r="BH25" s="285" t="str">
        <f t="shared" si="11"/>
        <v xml:space="preserve"> -  - </v>
      </c>
      <c r="BI25" s="285" t="str">
        <f t="shared" si="12"/>
        <v>No_Reinforcement</v>
      </c>
      <c r="BJ25" s="246" t="e">
        <f>VLOOKUP(BH25,'Lifecycle Material Data'!$A$5:$G$67,4,FALSE)</f>
        <v>#N/A</v>
      </c>
      <c r="BK25" s="246">
        <f>IFERROR(VLOOKUP(L25,'Custom Data'!$N$16:$P$36,3,FALSE),0)</f>
        <v>0</v>
      </c>
      <c r="BL25" s="246">
        <f t="shared" si="13"/>
        <v>0</v>
      </c>
      <c r="BM25" s="526" t="str">
        <f t="shared" si="33"/>
        <v>ER</v>
      </c>
      <c r="BN25" s="510" t="str">
        <f>IFERROR(VLOOKUP($BH25,'Lifecycle Material Data'!$A$5:$L$67,9,FALSE)*($BM25/1000)+VLOOKUP('Project Info'!$C$15,'Lifecycle Material Data'!$A$5:$L$67,9,FALSE)*($BL25/1000),"")</f>
        <v/>
      </c>
      <c r="BO25" s="510" t="str">
        <f>IFERROR(VLOOKUP($BH25,'Lifecycle Material Data'!$A$5:$L$67,10,FALSE)*($BM25/1000)+VLOOKUP('Project Info'!$C$15,'Lifecycle Material Data'!$A$5:$L$67,10,FALSE)*($BL25/1000),"")</f>
        <v/>
      </c>
      <c r="BP25" s="510" t="str">
        <f t="shared" si="34"/>
        <v/>
      </c>
      <c r="BQ25" s="510" t="str">
        <f>IF($J25='MATERIAL DATA'!$O$5,$K25, IF($J25='MATERIAL DATA'!$O$6,$K25/(1000*'Scheme 5'!$BJ25),""))</f>
        <v/>
      </c>
      <c r="BR25" s="510" t="str">
        <f>IFERROR(((VLOOKUP($BH25,'Lifecycle Material Data'!$A$5:$L$67,6,FALSE))*$BM25/1000+VLOOKUP('Project Info'!$C$15,'Lifecycle Material Data'!$A$5:$L$67,6,FALSE)*$BL25/1000),"")</f>
        <v/>
      </c>
      <c r="BS25" s="510" t="str">
        <f>IFERROR((VLOOKUP($BH25,'Lifecycle Material Data'!$A$5:$L$67,7,FALSE)*$BM25/1000++VLOOKUP('Project Info'!$C$15,'Lifecycle Material Data'!$A$5:$L$67,7,FALSE)*$BL25/1000),"")</f>
        <v/>
      </c>
      <c r="BT25" s="510" t="str">
        <f>IFERROR(VLOOKUP($BH25,'Lifecycle Material Data'!$A$5:$L$67,8,FALSE)*SUM(BR25,BS25,BU25,BV25),"")</f>
        <v/>
      </c>
      <c r="BU25" s="285" t="str">
        <f>IFERROR((VLOOKUP($BH25,'Lifecycle Material Data'!$A$5:$L$67,11,FALSE)*$BM25/1000++VLOOKUP('Project Info'!$C$15,'Lifecycle Material Data'!$A$5:$L$67,11,FALSE)*$BL25/1000),"")</f>
        <v/>
      </c>
      <c r="BV25" s="510">
        <f>IFERROR(IF(OR($B25="Timber",$C25="Timber_EPD"),VLOOKUP($BH25,'LIFECYCLE MATERIAL DATA Master'!$A$10:$N$68,5,FALSE)*$BM25,0),"")/1000</f>
        <v>0</v>
      </c>
      <c r="BW25" s="510" t="str">
        <f>IFERROR((VLOOKUP($BH25,'Lifecycle Material Data'!$A$5:$M$67,12,FALSE)*$BM25/1000++VLOOKUP('Project Info'!$C$15,'Lifecycle Material Data'!$A$5:$L$67,12,FALSE)*$BL25/1000),"")</f>
        <v/>
      </c>
      <c r="BX25" s="510"/>
      <c r="BY25" s="285"/>
      <c r="BZ25" s="285"/>
      <c r="CA25" s="285"/>
      <c r="CB25" s="510">
        <f>IFERROR(1+VLOOKUP($BH25,'Lifecycle Material Data'!$A$5:$L$67,8,FALSE),0)</f>
        <v>0</v>
      </c>
      <c r="CC25" s="244">
        <f t="shared" si="14"/>
        <v>0</v>
      </c>
      <c r="CD25" s="505">
        <f t="shared" si="35"/>
        <v>0</v>
      </c>
      <c r="CE25" s="244">
        <f t="shared" si="15"/>
        <v>1</v>
      </c>
      <c r="CF25" s="244"/>
      <c r="CG25" s="510"/>
      <c r="CH25" s="510">
        <v>0</v>
      </c>
      <c r="CI25" s="510">
        <f t="shared" si="16"/>
        <v>0</v>
      </c>
      <c r="CJ25" s="510">
        <f t="shared" si="16"/>
        <v>0</v>
      </c>
      <c r="CK25" s="510">
        <f t="shared" si="40"/>
        <v>0</v>
      </c>
      <c r="CL25" s="510">
        <f t="shared" si="40"/>
        <v>0</v>
      </c>
      <c r="CM25" s="510">
        <f t="shared" si="40"/>
        <v>0</v>
      </c>
      <c r="CN25" s="510">
        <f t="shared" si="40"/>
        <v>0</v>
      </c>
      <c r="CO25" s="510">
        <f t="shared" si="40"/>
        <v>0</v>
      </c>
      <c r="CP25" s="510">
        <f t="shared" si="40"/>
        <v>0</v>
      </c>
      <c r="CQ25" s="510">
        <f t="shared" si="40"/>
        <v>0</v>
      </c>
      <c r="CR25" s="510">
        <f t="shared" si="40"/>
        <v>0</v>
      </c>
      <c r="CS25" s="510">
        <f t="shared" si="40"/>
        <v>0</v>
      </c>
      <c r="CT25" s="510">
        <f t="shared" si="40"/>
        <v>0</v>
      </c>
      <c r="CU25" s="510">
        <f t="shared" si="40"/>
        <v>0</v>
      </c>
      <c r="CV25" s="510">
        <f t="shared" si="40"/>
        <v>0</v>
      </c>
      <c r="CW25" s="510">
        <f t="shared" si="40"/>
        <v>0</v>
      </c>
      <c r="CX25" s="510">
        <f t="shared" si="40"/>
        <v>0</v>
      </c>
      <c r="CY25" s="510">
        <f t="shared" si="40"/>
        <v>0</v>
      </c>
      <c r="CZ25" s="510">
        <f t="shared" si="40"/>
        <v>0</v>
      </c>
      <c r="DA25" s="510">
        <f t="shared" si="36"/>
        <v>0</v>
      </c>
      <c r="DB25" s="510">
        <f t="shared" si="36"/>
        <v>0</v>
      </c>
      <c r="DC25" s="510">
        <f t="shared" si="36"/>
        <v>0</v>
      </c>
      <c r="DD25" s="510">
        <f t="shared" si="36"/>
        <v>0</v>
      </c>
      <c r="DE25" s="510">
        <f t="shared" si="36"/>
        <v>0</v>
      </c>
      <c r="DF25" s="510">
        <f t="shared" si="36"/>
        <v>0</v>
      </c>
      <c r="DG25" s="510">
        <f t="shared" si="36"/>
        <v>0</v>
      </c>
      <c r="DH25" s="510">
        <f t="shared" si="36"/>
        <v>0</v>
      </c>
      <c r="DI25" s="510">
        <f t="shared" si="36"/>
        <v>0</v>
      </c>
      <c r="DJ25" s="510">
        <f t="shared" si="36"/>
        <v>0</v>
      </c>
      <c r="DK25" s="510">
        <f t="shared" si="36"/>
        <v>0</v>
      </c>
      <c r="DL25" s="510">
        <f t="shared" si="36"/>
        <v>0</v>
      </c>
      <c r="DM25" s="510">
        <f t="shared" si="36"/>
        <v>0</v>
      </c>
      <c r="DN25" s="510">
        <f t="shared" si="36"/>
        <v>0</v>
      </c>
      <c r="DO25" s="510">
        <f t="shared" si="36"/>
        <v>0</v>
      </c>
      <c r="DP25" s="510">
        <f t="shared" si="41"/>
        <v>0</v>
      </c>
      <c r="DQ25" s="510">
        <f t="shared" si="41"/>
        <v>0</v>
      </c>
      <c r="DR25" s="510">
        <f t="shared" si="41"/>
        <v>0</v>
      </c>
      <c r="DS25" s="510">
        <f t="shared" si="41"/>
        <v>0</v>
      </c>
      <c r="DT25" s="510">
        <f t="shared" si="41"/>
        <v>0</v>
      </c>
      <c r="DU25" s="510">
        <f t="shared" si="41"/>
        <v>0</v>
      </c>
      <c r="DV25" s="510">
        <f t="shared" si="41"/>
        <v>0</v>
      </c>
      <c r="DW25" s="510">
        <f t="shared" si="41"/>
        <v>0</v>
      </c>
      <c r="DX25" s="510">
        <f t="shared" si="41"/>
        <v>0</v>
      </c>
      <c r="DY25" s="510">
        <f t="shared" si="41"/>
        <v>0</v>
      </c>
      <c r="DZ25" s="510">
        <f t="shared" si="41"/>
        <v>0</v>
      </c>
      <c r="EA25" s="510">
        <f t="shared" si="41"/>
        <v>0</v>
      </c>
      <c r="EB25" s="510">
        <f t="shared" si="41"/>
        <v>0</v>
      </c>
      <c r="EC25" s="510">
        <f t="shared" si="41"/>
        <v>0</v>
      </c>
      <c r="ED25" s="510">
        <f t="shared" si="41"/>
        <v>0</v>
      </c>
      <c r="EE25" s="510">
        <f t="shared" si="41"/>
        <v>0</v>
      </c>
      <c r="EF25" s="510">
        <f t="shared" si="37"/>
        <v>0</v>
      </c>
      <c r="EG25" s="510">
        <f t="shared" si="37"/>
        <v>0</v>
      </c>
      <c r="EH25" s="510">
        <f t="shared" si="37"/>
        <v>0</v>
      </c>
      <c r="EI25" s="510">
        <f t="shared" si="37"/>
        <v>0</v>
      </c>
      <c r="EJ25" s="510">
        <f t="shared" si="37"/>
        <v>0</v>
      </c>
      <c r="EK25" s="510">
        <f t="shared" si="37"/>
        <v>0</v>
      </c>
      <c r="EL25" s="510">
        <f t="shared" si="37"/>
        <v>0</v>
      </c>
      <c r="EM25" s="510">
        <f t="shared" si="37"/>
        <v>0</v>
      </c>
      <c r="EN25" s="510">
        <f t="shared" si="37"/>
        <v>0</v>
      </c>
      <c r="EO25" s="510">
        <f t="shared" si="37"/>
        <v>0</v>
      </c>
      <c r="EP25" s="510">
        <f t="shared" si="37"/>
        <v>0</v>
      </c>
      <c r="EQ25" s="510">
        <f t="shared" si="37"/>
        <v>0</v>
      </c>
      <c r="ER25" s="510">
        <f t="shared" si="37"/>
        <v>0</v>
      </c>
      <c r="ES25" s="510">
        <f t="shared" si="37"/>
        <v>0</v>
      </c>
      <c r="ET25" s="510">
        <f t="shared" si="37"/>
        <v>0</v>
      </c>
      <c r="EU25" s="510">
        <f t="shared" si="37"/>
        <v>0</v>
      </c>
      <c r="EV25" s="510">
        <f t="shared" si="42"/>
        <v>0</v>
      </c>
      <c r="EW25" s="510">
        <f t="shared" si="42"/>
        <v>0</v>
      </c>
      <c r="EX25" s="510">
        <f t="shared" si="42"/>
        <v>0</v>
      </c>
      <c r="EY25" s="510">
        <f t="shared" si="42"/>
        <v>0</v>
      </c>
      <c r="EZ25" s="510">
        <f t="shared" si="42"/>
        <v>0</v>
      </c>
      <c r="FA25" s="510">
        <f t="shared" si="42"/>
        <v>0</v>
      </c>
      <c r="FB25" s="510">
        <f t="shared" si="42"/>
        <v>0</v>
      </c>
      <c r="FC25" s="510">
        <f t="shared" si="42"/>
        <v>0</v>
      </c>
      <c r="FD25" s="510">
        <f t="shared" si="42"/>
        <v>0</v>
      </c>
      <c r="FE25" s="510">
        <f t="shared" si="42"/>
        <v>0</v>
      </c>
      <c r="FF25" s="510">
        <f t="shared" si="42"/>
        <v>0</v>
      </c>
      <c r="FG25" s="510">
        <f t="shared" si="42"/>
        <v>0</v>
      </c>
      <c r="FH25" s="510">
        <f t="shared" si="42"/>
        <v>0</v>
      </c>
      <c r="FI25" s="510">
        <f t="shared" si="42"/>
        <v>0</v>
      </c>
      <c r="FJ25" s="510">
        <f t="shared" si="42"/>
        <v>0</v>
      </c>
      <c r="FK25" s="510">
        <f t="shared" si="42"/>
        <v>0</v>
      </c>
      <c r="FL25" s="510">
        <f t="shared" si="38"/>
        <v>0</v>
      </c>
      <c r="FM25" s="510">
        <f t="shared" si="38"/>
        <v>0</v>
      </c>
      <c r="FN25" s="510">
        <f t="shared" si="38"/>
        <v>0</v>
      </c>
      <c r="FO25" s="510">
        <f t="shared" si="38"/>
        <v>0</v>
      </c>
      <c r="FP25" s="510">
        <f t="shared" si="38"/>
        <v>0</v>
      </c>
      <c r="FQ25" s="510">
        <f t="shared" si="38"/>
        <v>0</v>
      </c>
      <c r="FR25" s="510">
        <f t="shared" si="38"/>
        <v>0</v>
      </c>
      <c r="FS25" s="510">
        <f t="shared" si="38"/>
        <v>0</v>
      </c>
      <c r="FT25" s="510">
        <f t="shared" si="38"/>
        <v>0</v>
      </c>
      <c r="FU25" s="510">
        <f t="shared" si="38"/>
        <v>0</v>
      </c>
      <c r="FV25" s="510">
        <f t="shared" si="38"/>
        <v>0</v>
      </c>
      <c r="FW25" s="510">
        <f t="shared" si="38"/>
        <v>0</v>
      </c>
      <c r="FX25" s="510">
        <f t="shared" si="38"/>
        <v>0</v>
      </c>
      <c r="FY25" s="510">
        <f t="shared" si="38"/>
        <v>0</v>
      </c>
      <c r="FZ25" s="510">
        <f t="shared" si="38"/>
        <v>0</v>
      </c>
      <c r="GA25" s="510">
        <f t="shared" si="38"/>
        <v>0</v>
      </c>
      <c r="GB25" s="510">
        <f t="shared" si="43"/>
        <v>0</v>
      </c>
      <c r="GC25" s="510">
        <f t="shared" si="43"/>
        <v>0</v>
      </c>
      <c r="GD25" s="510">
        <f t="shared" si="43"/>
        <v>0</v>
      </c>
      <c r="GE25" s="510">
        <f t="shared" si="43"/>
        <v>0</v>
      </c>
      <c r="GF25" s="510">
        <f t="shared" si="43"/>
        <v>0</v>
      </c>
      <c r="GG25" s="510">
        <f t="shared" si="43"/>
        <v>0</v>
      </c>
      <c r="GH25" s="510">
        <f t="shared" si="43"/>
        <v>0</v>
      </c>
      <c r="GI25" s="510">
        <f t="shared" si="43"/>
        <v>0</v>
      </c>
      <c r="GJ25" s="510">
        <f t="shared" si="43"/>
        <v>0</v>
      </c>
      <c r="GK25" s="510">
        <f t="shared" si="43"/>
        <v>0</v>
      </c>
      <c r="GL25" s="510">
        <f t="shared" si="43"/>
        <v>0</v>
      </c>
      <c r="GM25" s="510">
        <f t="shared" si="43"/>
        <v>0</v>
      </c>
      <c r="GN25" s="510">
        <f t="shared" si="43"/>
        <v>0</v>
      </c>
      <c r="GO25" s="510">
        <f t="shared" si="43"/>
        <v>0</v>
      </c>
      <c r="GP25" s="510">
        <f t="shared" si="43"/>
        <v>0</v>
      </c>
      <c r="GQ25" s="510">
        <f t="shared" si="43"/>
        <v>0</v>
      </c>
      <c r="GR25" s="510">
        <f t="shared" si="39"/>
        <v>0</v>
      </c>
      <c r="GS25" s="510">
        <f t="shared" si="39"/>
        <v>0</v>
      </c>
      <c r="GT25" s="510">
        <f t="shared" si="39"/>
        <v>0</v>
      </c>
      <c r="GU25" s="510">
        <f t="shared" si="39"/>
        <v>0</v>
      </c>
      <c r="GV25" s="510">
        <f t="shared" si="39"/>
        <v>0</v>
      </c>
      <c r="GW25" s="510">
        <f t="shared" si="39"/>
        <v>0</v>
      </c>
      <c r="GX25" s="510">
        <f t="shared" si="39"/>
        <v>0</v>
      </c>
      <c r="GY25" s="510">
        <f t="shared" si="39"/>
        <v>0</v>
      </c>
      <c r="GZ25" s="510">
        <f t="shared" si="39"/>
        <v>0</v>
      </c>
      <c r="HA25" s="510">
        <f t="shared" si="39"/>
        <v>0</v>
      </c>
      <c r="HB25" s="244"/>
      <c r="HC25" s="244"/>
      <c r="HD25" s="126"/>
      <c r="HE25" s="126"/>
    </row>
    <row r="26" spans="2:213" ht="20.100000000000001" customHeight="1">
      <c r="B26" s="479"/>
      <c r="C26" s="122"/>
      <c r="D26" s="123"/>
      <c r="E26" s="124"/>
      <c r="F26" s="123"/>
      <c r="G26" s="465">
        <f t="shared" si="9"/>
        <v>60</v>
      </c>
      <c r="H26" s="466" t="s">
        <v>64</v>
      </c>
      <c r="I26" s="464">
        <v>1</v>
      </c>
      <c r="J26" s="123"/>
      <c r="K26" s="97"/>
      <c r="L26" s="480"/>
      <c r="M26" s="188">
        <f t="shared" si="25"/>
        <v>0</v>
      </c>
      <c r="N26" s="189" t="str">
        <f t="shared" si="26"/>
        <v/>
      </c>
      <c r="O26" s="190" t="str">
        <f t="shared" si="27"/>
        <v/>
      </c>
      <c r="P26" s="190" t="str">
        <f t="shared" si="28"/>
        <v/>
      </c>
      <c r="Q26" s="191">
        <f t="shared" si="29"/>
        <v>0</v>
      </c>
      <c r="R26" s="191" t="str">
        <f t="shared" si="30"/>
        <v/>
      </c>
      <c r="S26" s="188" t="str">
        <f t="shared" si="31"/>
        <v/>
      </c>
      <c r="T26" s="192">
        <f t="shared" si="32"/>
        <v>0</v>
      </c>
      <c r="U26" s="366" t="s">
        <v>478</v>
      </c>
      <c r="V26" s="244"/>
      <c r="W26" s="259"/>
      <c r="X26" s="510"/>
      <c r="Y26" s="510"/>
      <c r="Z26" s="510"/>
      <c r="AA26" s="510"/>
      <c r="AB26" s="510"/>
      <c r="AC26" s="510"/>
      <c r="AD26" s="516" t="s">
        <v>471</v>
      </c>
      <c r="AE26" s="516" t="s">
        <v>470</v>
      </c>
      <c r="AF26" s="510"/>
      <c r="AG26" s="510"/>
      <c r="AH26" s="516" t="s">
        <v>477</v>
      </c>
      <c r="AI26" s="510"/>
      <c r="AJ26" s="510"/>
      <c r="AK26" s="510"/>
      <c r="AL26" s="510"/>
      <c r="AM26" s="510"/>
      <c r="AN26" s="510"/>
      <c r="AO26" s="510"/>
      <c r="AP26" s="510"/>
      <c r="AQ26" s="510"/>
      <c r="AR26" s="510"/>
      <c r="AS26" s="510"/>
      <c r="AT26" s="510"/>
      <c r="AU26" s="510"/>
      <c r="AV26" s="510"/>
      <c r="AW26" s="510"/>
      <c r="AX26" s="510"/>
      <c r="AY26" s="510"/>
      <c r="AZ26" s="510"/>
      <c r="BA26" s="510"/>
      <c r="BB26" s="510"/>
      <c r="BC26" s="510"/>
      <c r="BD26" s="510"/>
      <c r="BE26" s="510"/>
      <c r="BF26" s="510"/>
      <c r="BG26" s="285" t="str">
        <f t="shared" si="10"/>
        <v>ER</v>
      </c>
      <c r="BH26" s="285" t="str">
        <f t="shared" si="11"/>
        <v xml:space="preserve"> -  - </v>
      </c>
      <c r="BI26" s="285" t="str">
        <f t="shared" si="12"/>
        <v>No_Reinforcement</v>
      </c>
      <c r="BJ26" s="246" t="e">
        <f>VLOOKUP(BH26,'Lifecycle Material Data'!$A$5:$G$67,4,FALSE)</f>
        <v>#N/A</v>
      </c>
      <c r="BK26" s="246">
        <f>IFERROR(VLOOKUP(L26,'Custom Data'!$N$16:$P$36,3,FALSE),0)</f>
        <v>0</v>
      </c>
      <c r="BL26" s="246">
        <f t="shared" si="13"/>
        <v>0</v>
      </c>
      <c r="BM26" s="526" t="str">
        <f t="shared" si="33"/>
        <v>ER</v>
      </c>
      <c r="BN26" s="510" t="str">
        <f>IFERROR(VLOOKUP($BH26,'Lifecycle Material Data'!$A$5:$L$67,9,FALSE)*($BM26/1000)+VLOOKUP('Project Info'!$C$15,'Lifecycle Material Data'!$A$5:$L$67,9,FALSE)*($BL26/1000),"")</f>
        <v/>
      </c>
      <c r="BO26" s="510" t="str">
        <f>IFERROR(VLOOKUP($BH26,'Lifecycle Material Data'!$A$5:$L$67,10,FALSE)*($BM26/1000)+VLOOKUP('Project Info'!$C$15,'Lifecycle Material Data'!$A$5:$L$67,10,FALSE)*($BL26/1000),"")</f>
        <v/>
      </c>
      <c r="BP26" s="510" t="str">
        <f t="shared" si="34"/>
        <v/>
      </c>
      <c r="BQ26" s="510" t="str">
        <f>IF($J26='MATERIAL DATA'!$O$5,$K26, IF($J26='MATERIAL DATA'!$O$6,$K26/(1000*'Scheme 5'!$BJ26),""))</f>
        <v/>
      </c>
      <c r="BR26" s="510" t="str">
        <f>IFERROR(((VLOOKUP($BH26,'Lifecycle Material Data'!$A$5:$L$67,6,FALSE))*$BM26/1000+VLOOKUP('Project Info'!$C$15,'Lifecycle Material Data'!$A$5:$L$67,6,FALSE)*$BL26/1000),"")</f>
        <v/>
      </c>
      <c r="BS26" s="510" t="str">
        <f>IFERROR((VLOOKUP($BH26,'Lifecycle Material Data'!$A$5:$L$67,7,FALSE)*$BM26/1000++VLOOKUP('Project Info'!$C$15,'Lifecycle Material Data'!$A$5:$L$67,7,FALSE)*$BL26/1000),"")</f>
        <v/>
      </c>
      <c r="BT26" s="510" t="str">
        <f>IFERROR(VLOOKUP($BH26,'Lifecycle Material Data'!$A$5:$L$67,8,FALSE)*SUM(BR26,BS26,BU26,BV26),"")</f>
        <v/>
      </c>
      <c r="BU26" s="285" t="str">
        <f>IFERROR((VLOOKUP($BH26,'Lifecycle Material Data'!$A$5:$L$67,11,FALSE)*$BM26/1000++VLOOKUP('Project Info'!$C$15,'Lifecycle Material Data'!$A$5:$L$67,11,FALSE)*$BL26/1000),"")</f>
        <v/>
      </c>
      <c r="BV26" s="510">
        <f>IFERROR(IF(OR($B26="Timber",$C26="Timber_EPD"),VLOOKUP($BH26,'LIFECYCLE MATERIAL DATA Master'!$A$10:$N$68,5,FALSE)*$BM26,0),"")/1000</f>
        <v>0</v>
      </c>
      <c r="BW26" s="510" t="str">
        <f>IFERROR((VLOOKUP($BH26,'Lifecycle Material Data'!$A$5:$M$67,12,FALSE)*$BM26/1000++VLOOKUP('Project Info'!$C$15,'Lifecycle Material Data'!$A$5:$L$67,12,FALSE)*$BL26/1000),"")</f>
        <v/>
      </c>
      <c r="BX26" s="510"/>
      <c r="BY26" s="285"/>
      <c r="BZ26" s="285"/>
      <c r="CA26" s="285"/>
      <c r="CB26" s="510">
        <f>IFERROR(1+VLOOKUP($BH26,'Lifecycle Material Data'!$A$5:$L$67,8,FALSE),0)</f>
        <v>0</v>
      </c>
      <c r="CC26" s="244">
        <f t="shared" si="14"/>
        <v>0</v>
      </c>
      <c r="CD26" s="505">
        <f t="shared" si="35"/>
        <v>0</v>
      </c>
      <c r="CE26" s="244">
        <f t="shared" si="15"/>
        <v>1</v>
      </c>
      <c r="CF26" s="244"/>
      <c r="CG26" s="510"/>
      <c r="CH26" s="510">
        <v>0</v>
      </c>
      <c r="CI26" s="510">
        <f t="shared" si="16"/>
        <v>0</v>
      </c>
      <c r="CJ26" s="510">
        <f t="shared" si="16"/>
        <v>0</v>
      </c>
      <c r="CK26" s="510">
        <f t="shared" si="40"/>
        <v>0</v>
      </c>
      <c r="CL26" s="510">
        <f t="shared" si="40"/>
        <v>0</v>
      </c>
      <c r="CM26" s="510">
        <f t="shared" si="40"/>
        <v>0</v>
      </c>
      <c r="CN26" s="510">
        <f t="shared" si="40"/>
        <v>0</v>
      </c>
      <c r="CO26" s="510">
        <f t="shared" si="40"/>
        <v>0</v>
      </c>
      <c r="CP26" s="510">
        <f t="shared" si="40"/>
        <v>0</v>
      </c>
      <c r="CQ26" s="510">
        <f t="shared" si="40"/>
        <v>0</v>
      </c>
      <c r="CR26" s="510">
        <f t="shared" si="40"/>
        <v>0</v>
      </c>
      <c r="CS26" s="510">
        <f t="shared" si="40"/>
        <v>0</v>
      </c>
      <c r="CT26" s="510">
        <f t="shared" si="40"/>
        <v>0</v>
      </c>
      <c r="CU26" s="510">
        <f t="shared" si="40"/>
        <v>0</v>
      </c>
      <c r="CV26" s="510">
        <f t="shared" si="40"/>
        <v>0</v>
      </c>
      <c r="CW26" s="510">
        <f t="shared" si="40"/>
        <v>0</v>
      </c>
      <c r="CX26" s="510">
        <f t="shared" si="40"/>
        <v>0</v>
      </c>
      <c r="CY26" s="510">
        <f t="shared" si="40"/>
        <v>0</v>
      </c>
      <c r="CZ26" s="510">
        <f t="shared" si="40"/>
        <v>0</v>
      </c>
      <c r="DA26" s="510">
        <f t="shared" si="36"/>
        <v>0</v>
      </c>
      <c r="DB26" s="510">
        <f t="shared" si="36"/>
        <v>0</v>
      </c>
      <c r="DC26" s="510">
        <f t="shared" si="36"/>
        <v>0</v>
      </c>
      <c r="DD26" s="510">
        <f t="shared" si="36"/>
        <v>0</v>
      </c>
      <c r="DE26" s="510">
        <f t="shared" si="36"/>
        <v>0</v>
      </c>
      <c r="DF26" s="510">
        <f t="shared" si="36"/>
        <v>0</v>
      </c>
      <c r="DG26" s="510">
        <f t="shared" si="36"/>
        <v>0</v>
      </c>
      <c r="DH26" s="510">
        <f t="shared" si="36"/>
        <v>0</v>
      </c>
      <c r="DI26" s="510">
        <f t="shared" si="36"/>
        <v>0</v>
      </c>
      <c r="DJ26" s="510">
        <f t="shared" si="36"/>
        <v>0</v>
      </c>
      <c r="DK26" s="510">
        <f t="shared" si="36"/>
        <v>0</v>
      </c>
      <c r="DL26" s="510">
        <f t="shared" si="36"/>
        <v>0</v>
      </c>
      <c r="DM26" s="510">
        <f t="shared" si="36"/>
        <v>0</v>
      </c>
      <c r="DN26" s="510">
        <f t="shared" si="36"/>
        <v>0</v>
      </c>
      <c r="DO26" s="510">
        <f t="shared" si="36"/>
        <v>0</v>
      </c>
      <c r="DP26" s="510">
        <f t="shared" si="41"/>
        <v>0</v>
      </c>
      <c r="DQ26" s="510">
        <f t="shared" si="41"/>
        <v>0</v>
      </c>
      <c r="DR26" s="510">
        <f t="shared" si="41"/>
        <v>0</v>
      </c>
      <c r="DS26" s="510">
        <f t="shared" si="41"/>
        <v>0</v>
      </c>
      <c r="DT26" s="510">
        <f t="shared" si="41"/>
        <v>0</v>
      </c>
      <c r="DU26" s="510">
        <f t="shared" si="41"/>
        <v>0</v>
      </c>
      <c r="DV26" s="510">
        <f t="shared" si="41"/>
        <v>0</v>
      </c>
      <c r="DW26" s="510">
        <f t="shared" si="41"/>
        <v>0</v>
      </c>
      <c r="DX26" s="510">
        <f t="shared" si="41"/>
        <v>0</v>
      </c>
      <c r="DY26" s="510">
        <f t="shared" si="41"/>
        <v>0</v>
      </c>
      <c r="DZ26" s="510">
        <f t="shared" si="41"/>
        <v>0</v>
      </c>
      <c r="EA26" s="510">
        <f t="shared" si="41"/>
        <v>0</v>
      </c>
      <c r="EB26" s="510">
        <f t="shared" si="41"/>
        <v>0</v>
      </c>
      <c r="EC26" s="510">
        <f t="shared" si="41"/>
        <v>0</v>
      </c>
      <c r="ED26" s="510">
        <f t="shared" si="41"/>
        <v>0</v>
      </c>
      <c r="EE26" s="510">
        <f t="shared" si="41"/>
        <v>0</v>
      </c>
      <c r="EF26" s="510">
        <f t="shared" si="37"/>
        <v>0</v>
      </c>
      <c r="EG26" s="510">
        <f t="shared" si="37"/>
        <v>0</v>
      </c>
      <c r="EH26" s="510">
        <f t="shared" si="37"/>
        <v>0</v>
      </c>
      <c r="EI26" s="510">
        <f t="shared" si="37"/>
        <v>0</v>
      </c>
      <c r="EJ26" s="510">
        <f t="shared" si="37"/>
        <v>0</v>
      </c>
      <c r="EK26" s="510">
        <f t="shared" si="37"/>
        <v>0</v>
      </c>
      <c r="EL26" s="510">
        <f t="shared" si="37"/>
        <v>0</v>
      </c>
      <c r="EM26" s="510">
        <f t="shared" si="37"/>
        <v>0</v>
      </c>
      <c r="EN26" s="510">
        <f t="shared" si="37"/>
        <v>0</v>
      </c>
      <c r="EO26" s="510">
        <f t="shared" si="37"/>
        <v>0</v>
      </c>
      <c r="EP26" s="510">
        <f t="shared" si="37"/>
        <v>0</v>
      </c>
      <c r="EQ26" s="510">
        <f t="shared" si="37"/>
        <v>0</v>
      </c>
      <c r="ER26" s="510">
        <f t="shared" si="37"/>
        <v>0</v>
      </c>
      <c r="ES26" s="510">
        <f t="shared" si="37"/>
        <v>0</v>
      </c>
      <c r="ET26" s="510">
        <f t="shared" si="37"/>
        <v>0</v>
      </c>
      <c r="EU26" s="510">
        <f t="shared" si="37"/>
        <v>0</v>
      </c>
      <c r="EV26" s="510">
        <f t="shared" si="42"/>
        <v>0</v>
      </c>
      <c r="EW26" s="510">
        <f t="shared" si="42"/>
        <v>0</v>
      </c>
      <c r="EX26" s="510">
        <f t="shared" si="42"/>
        <v>0</v>
      </c>
      <c r="EY26" s="510">
        <f t="shared" si="42"/>
        <v>0</v>
      </c>
      <c r="EZ26" s="510">
        <f t="shared" si="42"/>
        <v>0</v>
      </c>
      <c r="FA26" s="510">
        <f t="shared" si="42"/>
        <v>0</v>
      </c>
      <c r="FB26" s="510">
        <f t="shared" si="42"/>
        <v>0</v>
      </c>
      <c r="FC26" s="510">
        <f t="shared" si="42"/>
        <v>0</v>
      </c>
      <c r="FD26" s="510">
        <f t="shared" si="42"/>
        <v>0</v>
      </c>
      <c r="FE26" s="510">
        <f t="shared" si="42"/>
        <v>0</v>
      </c>
      <c r="FF26" s="510">
        <f t="shared" si="42"/>
        <v>0</v>
      </c>
      <c r="FG26" s="510">
        <f t="shared" si="42"/>
        <v>0</v>
      </c>
      <c r="FH26" s="510">
        <f t="shared" si="42"/>
        <v>0</v>
      </c>
      <c r="FI26" s="510">
        <f t="shared" si="42"/>
        <v>0</v>
      </c>
      <c r="FJ26" s="510">
        <f t="shared" si="42"/>
        <v>0</v>
      </c>
      <c r="FK26" s="510">
        <f t="shared" si="42"/>
        <v>0</v>
      </c>
      <c r="FL26" s="510">
        <f t="shared" si="38"/>
        <v>0</v>
      </c>
      <c r="FM26" s="510">
        <f t="shared" si="38"/>
        <v>0</v>
      </c>
      <c r="FN26" s="510">
        <f t="shared" si="38"/>
        <v>0</v>
      </c>
      <c r="FO26" s="510">
        <f t="shared" si="38"/>
        <v>0</v>
      </c>
      <c r="FP26" s="510">
        <f t="shared" si="38"/>
        <v>0</v>
      </c>
      <c r="FQ26" s="510">
        <f t="shared" si="38"/>
        <v>0</v>
      </c>
      <c r="FR26" s="510">
        <f t="shared" si="38"/>
        <v>0</v>
      </c>
      <c r="FS26" s="510">
        <f t="shared" si="38"/>
        <v>0</v>
      </c>
      <c r="FT26" s="510">
        <f t="shared" si="38"/>
        <v>0</v>
      </c>
      <c r="FU26" s="510">
        <f t="shared" si="38"/>
        <v>0</v>
      </c>
      <c r="FV26" s="510">
        <f t="shared" si="38"/>
        <v>0</v>
      </c>
      <c r="FW26" s="510">
        <f t="shared" si="38"/>
        <v>0</v>
      </c>
      <c r="FX26" s="510">
        <f t="shared" si="38"/>
        <v>0</v>
      </c>
      <c r="FY26" s="510">
        <f t="shared" si="38"/>
        <v>0</v>
      </c>
      <c r="FZ26" s="510">
        <f t="shared" si="38"/>
        <v>0</v>
      </c>
      <c r="GA26" s="510">
        <f t="shared" si="38"/>
        <v>0</v>
      </c>
      <c r="GB26" s="510">
        <f t="shared" si="43"/>
        <v>0</v>
      </c>
      <c r="GC26" s="510">
        <f t="shared" si="43"/>
        <v>0</v>
      </c>
      <c r="GD26" s="510">
        <f t="shared" si="43"/>
        <v>0</v>
      </c>
      <c r="GE26" s="510">
        <f t="shared" si="43"/>
        <v>0</v>
      </c>
      <c r="GF26" s="510">
        <f t="shared" si="43"/>
        <v>0</v>
      </c>
      <c r="GG26" s="510">
        <f t="shared" si="43"/>
        <v>0</v>
      </c>
      <c r="GH26" s="510">
        <f t="shared" si="43"/>
        <v>0</v>
      </c>
      <c r="GI26" s="510">
        <f t="shared" si="43"/>
        <v>0</v>
      </c>
      <c r="GJ26" s="510">
        <f t="shared" si="43"/>
        <v>0</v>
      </c>
      <c r="GK26" s="510">
        <f t="shared" si="43"/>
        <v>0</v>
      </c>
      <c r="GL26" s="510">
        <f t="shared" si="43"/>
        <v>0</v>
      </c>
      <c r="GM26" s="510">
        <f t="shared" si="43"/>
        <v>0</v>
      </c>
      <c r="GN26" s="510">
        <f t="shared" si="43"/>
        <v>0</v>
      </c>
      <c r="GO26" s="510">
        <f t="shared" si="43"/>
        <v>0</v>
      </c>
      <c r="GP26" s="510">
        <f t="shared" si="43"/>
        <v>0</v>
      </c>
      <c r="GQ26" s="510">
        <f t="shared" si="43"/>
        <v>0</v>
      </c>
      <c r="GR26" s="510">
        <f t="shared" si="39"/>
        <v>0</v>
      </c>
      <c r="GS26" s="510">
        <f t="shared" si="39"/>
        <v>0</v>
      </c>
      <c r="GT26" s="510">
        <f t="shared" si="39"/>
        <v>0</v>
      </c>
      <c r="GU26" s="510">
        <f t="shared" si="39"/>
        <v>0</v>
      </c>
      <c r="GV26" s="510">
        <f t="shared" si="39"/>
        <v>0</v>
      </c>
      <c r="GW26" s="510">
        <f t="shared" si="39"/>
        <v>0</v>
      </c>
      <c r="GX26" s="510">
        <f t="shared" si="39"/>
        <v>0</v>
      </c>
      <c r="GY26" s="510">
        <f t="shared" si="39"/>
        <v>0</v>
      </c>
      <c r="GZ26" s="510">
        <f t="shared" si="39"/>
        <v>0</v>
      </c>
      <c r="HA26" s="510">
        <f t="shared" si="39"/>
        <v>0</v>
      </c>
      <c r="HB26" s="244"/>
      <c r="HC26" s="244"/>
      <c r="HD26" s="126"/>
      <c r="HE26" s="126"/>
    </row>
    <row r="27" spans="2:213" ht="20.100000000000001" customHeight="1">
      <c r="B27" s="479"/>
      <c r="C27" s="122"/>
      <c r="D27" s="123"/>
      <c r="E27" s="124"/>
      <c r="F27" s="123"/>
      <c r="G27" s="465">
        <f t="shared" si="9"/>
        <v>60</v>
      </c>
      <c r="H27" s="466" t="s">
        <v>64</v>
      </c>
      <c r="I27" s="464">
        <v>1</v>
      </c>
      <c r="J27" s="123"/>
      <c r="K27" s="97"/>
      <c r="L27" s="480"/>
      <c r="M27" s="188">
        <f t="shared" si="25"/>
        <v>0</v>
      </c>
      <c r="N27" s="189" t="str">
        <f t="shared" si="26"/>
        <v/>
      </c>
      <c r="O27" s="190" t="str">
        <f t="shared" si="27"/>
        <v/>
      </c>
      <c r="P27" s="190" t="str">
        <f t="shared" si="28"/>
        <v/>
      </c>
      <c r="Q27" s="191">
        <f t="shared" si="29"/>
        <v>0</v>
      </c>
      <c r="R27" s="191" t="str">
        <f t="shared" si="30"/>
        <v/>
      </c>
      <c r="S27" s="188" t="str">
        <f t="shared" si="31"/>
        <v/>
      </c>
      <c r="T27" s="192">
        <f t="shared" si="32"/>
        <v>0</v>
      </c>
      <c r="U27" s="366" t="s">
        <v>478</v>
      </c>
      <c r="V27" s="244"/>
      <c r="W27" s="259"/>
      <c r="X27" s="510" t="str">
        <f>IF(AND($B27='MATERIAL DATA'!$AK$4,$J27='MATERIAL DATA'!$O$7),  VLOOKUP('Scheme 5'!$D27,'Project Info'!$E$31:$N$42,7,FALSE)*'Scheme 5'!K27/1000,IFERROR((VLOOKUP($BH27,'Lifecycle Material Data'!$A$5:$L$67,7,FALSE))*$BM27/1000+VLOOKUP(IF('Project Info'!$C$15='MATERIAL DATA'!$AP$5,("Steel - Rebar - UK: UK CARES avg EPD"),("Steel - Rebar - Worldwide: world avg")),'Lifecycle Material Data'!$A$5:$L$67,7,FALSE)*$BL27/1000,""))</f>
        <v/>
      </c>
      <c r="Y27" s="510"/>
      <c r="Z27" s="510"/>
      <c r="AA27" s="510"/>
      <c r="AB27" s="510"/>
      <c r="AC27" s="510" t="s">
        <v>253</v>
      </c>
      <c r="AD27" s="527" t="e">
        <f>$G$32*GIA/850</f>
        <v>#DIV/0!</v>
      </c>
      <c r="AE27" s="510">
        <v>850</v>
      </c>
      <c r="AF27" s="510"/>
      <c r="AG27" s="510"/>
      <c r="AH27" s="532" t="str">
        <f>_xlfn.CONCAT('Scheme 5'!$F$3:$J$3, " - Element emission breakdown 
[tCO2e]")</f>
        <v>Scheme 5 - Element emission breakdown 
[tCO2e]</v>
      </c>
      <c r="AI27" s="510"/>
      <c r="AJ27" s="510"/>
      <c r="AK27" s="510"/>
      <c r="AL27" s="510"/>
      <c r="AM27" s="510"/>
      <c r="AN27" s="510"/>
      <c r="AO27" s="510"/>
      <c r="AP27" s="510"/>
      <c r="AQ27" s="510"/>
      <c r="AR27" s="510"/>
      <c r="AS27" s="510"/>
      <c r="AT27" s="510"/>
      <c r="AU27" s="510"/>
      <c r="AV27" s="510"/>
      <c r="AW27" s="510"/>
      <c r="AX27" s="510"/>
      <c r="AY27" s="510"/>
      <c r="AZ27" s="510"/>
      <c r="BA27" s="510"/>
      <c r="BB27" s="510"/>
      <c r="BC27" s="510"/>
      <c r="BD27" s="510"/>
      <c r="BE27" s="510"/>
      <c r="BF27" s="510"/>
      <c r="BG27" s="285" t="str">
        <f t="shared" si="10"/>
        <v>ER</v>
      </c>
      <c r="BH27" s="285" t="str">
        <f t="shared" si="11"/>
        <v xml:space="preserve"> -  - </v>
      </c>
      <c r="BI27" s="285" t="str">
        <f t="shared" si="12"/>
        <v>No_Reinforcement</v>
      </c>
      <c r="BJ27" s="246" t="e">
        <f>VLOOKUP(BH27,'Lifecycle Material Data'!$A$5:$G$67,4,FALSE)</f>
        <v>#N/A</v>
      </c>
      <c r="BK27" s="246">
        <f>IFERROR(VLOOKUP(L27,'Custom Data'!$N$16:$P$36,3,FALSE),0)</f>
        <v>0</v>
      </c>
      <c r="BL27" s="246">
        <f t="shared" si="13"/>
        <v>0</v>
      </c>
      <c r="BM27" s="526" t="str">
        <f t="shared" si="33"/>
        <v>ER</v>
      </c>
      <c r="BN27" s="510" t="str">
        <f>IFERROR(VLOOKUP($BH27,'Lifecycle Material Data'!$A$5:$L$67,9,FALSE)*($BM27/1000)+VLOOKUP('Project Info'!$C$15,'Lifecycle Material Data'!$A$5:$L$67,9,FALSE)*($BL27/1000),"")</f>
        <v/>
      </c>
      <c r="BO27" s="510" t="str">
        <f>IFERROR(VLOOKUP($BH27,'Lifecycle Material Data'!$A$5:$L$67,10,FALSE)*($BM27/1000)+VLOOKUP('Project Info'!$C$15,'Lifecycle Material Data'!$A$5:$L$67,10,FALSE)*($BL27/1000),"")</f>
        <v/>
      </c>
      <c r="BP27" s="510" t="str">
        <f t="shared" si="34"/>
        <v/>
      </c>
      <c r="BQ27" s="510" t="str">
        <f>IF($J27='MATERIAL DATA'!$O$5,$K27, IF($J27='MATERIAL DATA'!$O$6,$K27/(1000*'Scheme 5'!$BJ27),""))</f>
        <v/>
      </c>
      <c r="BR27" s="510" t="str">
        <f>IFERROR(((VLOOKUP($BH27,'Lifecycle Material Data'!$A$5:$L$67,6,FALSE))*$BM27/1000+VLOOKUP('Project Info'!$C$15,'Lifecycle Material Data'!$A$5:$L$67,6,FALSE)*$BL27/1000),"")</f>
        <v/>
      </c>
      <c r="BS27" s="510" t="str">
        <f>IFERROR((VLOOKUP($BH27,'Lifecycle Material Data'!$A$5:$L$67,7,FALSE)*$BM27/1000++VLOOKUP('Project Info'!$C$15,'Lifecycle Material Data'!$A$5:$L$67,7,FALSE)*$BL27/1000),"")</f>
        <v/>
      </c>
      <c r="BT27" s="510" t="str">
        <f>IFERROR(VLOOKUP($BH27,'Lifecycle Material Data'!$A$5:$L$67,8,FALSE)*SUM(BR27,BS27,BU27,BV27),"")</f>
        <v/>
      </c>
      <c r="BU27" s="285" t="str">
        <f>IFERROR((VLOOKUP($BH27,'Lifecycle Material Data'!$A$5:$L$67,11,FALSE)*$BM27/1000++VLOOKUP('Project Info'!$C$15,'Lifecycle Material Data'!$A$5:$L$67,11,FALSE)*$BL27/1000),"")</f>
        <v/>
      </c>
      <c r="BV27" s="510">
        <f>IFERROR(IF(OR($B27="Timber",$C27="Timber_EPD"),VLOOKUP($BH27,'LIFECYCLE MATERIAL DATA Master'!$A$10:$N$68,5,FALSE)*$BM27,0),"")/1000</f>
        <v>0</v>
      </c>
      <c r="BW27" s="510" t="str">
        <f>IFERROR((VLOOKUP($BH27,'Lifecycle Material Data'!$A$5:$M$67,12,FALSE)*$BM27/1000++VLOOKUP('Project Info'!$C$15,'Lifecycle Material Data'!$A$5:$L$67,12,FALSE)*$BL27/1000),"")</f>
        <v/>
      </c>
      <c r="BX27" s="510"/>
      <c r="BY27" s="285"/>
      <c r="BZ27" s="285"/>
      <c r="CA27" s="285"/>
      <c r="CB27" s="510">
        <f>IFERROR(1+VLOOKUP($BH27,'Lifecycle Material Data'!$A$5:$L$67,8,FALSE),0)</f>
        <v>0</v>
      </c>
      <c r="CC27" s="244">
        <f t="shared" si="14"/>
        <v>0</v>
      </c>
      <c r="CD27" s="505">
        <f t="shared" si="35"/>
        <v>0</v>
      </c>
      <c r="CE27" s="244">
        <f t="shared" si="15"/>
        <v>1</v>
      </c>
      <c r="CF27" s="244"/>
      <c r="CG27" s="510"/>
      <c r="CH27" s="510">
        <v>0</v>
      </c>
      <c r="CI27" s="510">
        <f t="shared" si="16"/>
        <v>0</v>
      </c>
      <c r="CJ27" s="510">
        <f t="shared" si="16"/>
        <v>0</v>
      </c>
      <c r="CK27" s="510">
        <f t="shared" si="40"/>
        <v>0</v>
      </c>
      <c r="CL27" s="510">
        <f t="shared" si="40"/>
        <v>0</v>
      </c>
      <c r="CM27" s="510">
        <f t="shared" si="40"/>
        <v>0</v>
      </c>
      <c r="CN27" s="510">
        <f t="shared" si="40"/>
        <v>0</v>
      </c>
      <c r="CO27" s="510">
        <f t="shared" si="40"/>
        <v>0</v>
      </c>
      <c r="CP27" s="510">
        <f t="shared" si="40"/>
        <v>0</v>
      </c>
      <c r="CQ27" s="510">
        <f t="shared" si="40"/>
        <v>0</v>
      </c>
      <c r="CR27" s="510">
        <f t="shared" si="40"/>
        <v>0</v>
      </c>
      <c r="CS27" s="510">
        <f t="shared" si="40"/>
        <v>0</v>
      </c>
      <c r="CT27" s="510">
        <f t="shared" si="40"/>
        <v>0</v>
      </c>
      <c r="CU27" s="510">
        <f t="shared" si="40"/>
        <v>0</v>
      </c>
      <c r="CV27" s="510">
        <f t="shared" si="40"/>
        <v>0</v>
      </c>
      <c r="CW27" s="510">
        <f t="shared" si="40"/>
        <v>0</v>
      </c>
      <c r="CX27" s="510">
        <f t="shared" si="40"/>
        <v>0</v>
      </c>
      <c r="CY27" s="510">
        <f t="shared" si="40"/>
        <v>0</v>
      </c>
      <c r="CZ27" s="510">
        <f t="shared" si="40"/>
        <v>0</v>
      </c>
      <c r="DA27" s="510">
        <f t="shared" si="36"/>
        <v>0</v>
      </c>
      <c r="DB27" s="510">
        <f t="shared" si="36"/>
        <v>0</v>
      </c>
      <c r="DC27" s="510">
        <f t="shared" si="36"/>
        <v>0</v>
      </c>
      <c r="DD27" s="510">
        <f t="shared" si="36"/>
        <v>0</v>
      </c>
      <c r="DE27" s="510">
        <f t="shared" si="36"/>
        <v>0</v>
      </c>
      <c r="DF27" s="510">
        <f t="shared" si="36"/>
        <v>0</v>
      </c>
      <c r="DG27" s="510">
        <f t="shared" si="36"/>
        <v>0</v>
      </c>
      <c r="DH27" s="510">
        <f t="shared" si="36"/>
        <v>0</v>
      </c>
      <c r="DI27" s="510">
        <f t="shared" si="36"/>
        <v>0</v>
      </c>
      <c r="DJ27" s="510">
        <f t="shared" si="36"/>
        <v>0</v>
      </c>
      <c r="DK27" s="510">
        <f t="shared" si="36"/>
        <v>0</v>
      </c>
      <c r="DL27" s="510">
        <f t="shared" si="36"/>
        <v>0</v>
      </c>
      <c r="DM27" s="510">
        <f t="shared" si="36"/>
        <v>0</v>
      </c>
      <c r="DN27" s="510">
        <f t="shared" si="36"/>
        <v>0</v>
      </c>
      <c r="DO27" s="510">
        <f t="shared" si="36"/>
        <v>0</v>
      </c>
      <c r="DP27" s="510">
        <f t="shared" si="41"/>
        <v>0</v>
      </c>
      <c r="DQ27" s="510">
        <f t="shared" si="41"/>
        <v>0</v>
      </c>
      <c r="DR27" s="510">
        <f t="shared" si="41"/>
        <v>0</v>
      </c>
      <c r="DS27" s="510">
        <f t="shared" si="41"/>
        <v>0</v>
      </c>
      <c r="DT27" s="510">
        <f t="shared" si="41"/>
        <v>0</v>
      </c>
      <c r="DU27" s="510">
        <f t="shared" si="41"/>
        <v>0</v>
      </c>
      <c r="DV27" s="510">
        <f t="shared" si="41"/>
        <v>0</v>
      </c>
      <c r="DW27" s="510">
        <f t="shared" si="41"/>
        <v>0</v>
      </c>
      <c r="DX27" s="510">
        <f t="shared" si="41"/>
        <v>0</v>
      </c>
      <c r="DY27" s="510">
        <f t="shared" si="41"/>
        <v>0</v>
      </c>
      <c r="DZ27" s="510">
        <f t="shared" si="41"/>
        <v>0</v>
      </c>
      <c r="EA27" s="510">
        <f t="shared" si="41"/>
        <v>0</v>
      </c>
      <c r="EB27" s="510">
        <f t="shared" si="41"/>
        <v>0</v>
      </c>
      <c r="EC27" s="510">
        <f t="shared" si="41"/>
        <v>0</v>
      </c>
      <c r="ED27" s="510">
        <f t="shared" si="41"/>
        <v>0</v>
      </c>
      <c r="EE27" s="510">
        <f t="shared" si="41"/>
        <v>0</v>
      </c>
      <c r="EF27" s="510">
        <f t="shared" si="37"/>
        <v>0</v>
      </c>
      <c r="EG27" s="510">
        <f t="shared" si="37"/>
        <v>0</v>
      </c>
      <c r="EH27" s="510">
        <f t="shared" si="37"/>
        <v>0</v>
      </c>
      <c r="EI27" s="510">
        <f t="shared" si="37"/>
        <v>0</v>
      </c>
      <c r="EJ27" s="510">
        <f t="shared" si="37"/>
        <v>0</v>
      </c>
      <c r="EK27" s="510">
        <f t="shared" si="37"/>
        <v>0</v>
      </c>
      <c r="EL27" s="510">
        <f t="shared" si="37"/>
        <v>0</v>
      </c>
      <c r="EM27" s="510">
        <f t="shared" si="37"/>
        <v>0</v>
      </c>
      <c r="EN27" s="510">
        <f t="shared" si="37"/>
        <v>0</v>
      </c>
      <c r="EO27" s="510">
        <f t="shared" si="37"/>
        <v>0</v>
      </c>
      <c r="EP27" s="510">
        <f t="shared" si="37"/>
        <v>0</v>
      </c>
      <c r="EQ27" s="510">
        <f t="shared" si="37"/>
        <v>0</v>
      </c>
      <c r="ER27" s="510">
        <f t="shared" si="37"/>
        <v>0</v>
      </c>
      <c r="ES27" s="510">
        <f t="shared" si="37"/>
        <v>0</v>
      </c>
      <c r="ET27" s="510">
        <f t="shared" si="37"/>
        <v>0</v>
      </c>
      <c r="EU27" s="510">
        <f t="shared" si="37"/>
        <v>0</v>
      </c>
      <c r="EV27" s="510">
        <f t="shared" si="42"/>
        <v>0</v>
      </c>
      <c r="EW27" s="510">
        <f t="shared" si="42"/>
        <v>0</v>
      </c>
      <c r="EX27" s="510">
        <f t="shared" si="42"/>
        <v>0</v>
      </c>
      <c r="EY27" s="510">
        <f t="shared" si="42"/>
        <v>0</v>
      </c>
      <c r="EZ27" s="510">
        <f t="shared" si="42"/>
        <v>0</v>
      </c>
      <c r="FA27" s="510">
        <f t="shared" si="42"/>
        <v>0</v>
      </c>
      <c r="FB27" s="510">
        <f t="shared" si="42"/>
        <v>0</v>
      </c>
      <c r="FC27" s="510">
        <f t="shared" si="42"/>
        <v>0</v>
      </c>
      <c r="FD27" s="510">
        <f t="shared" si="42"/>
        <v>0</v>
      </c>
      <c r="FE27" s="510">
        <f t="shared" si="42"/>
        <v>0</v>
      </c>
      <c r="FF27" s="510">
        <f t="shared" si="42"/>
        <v>0</v>
      </c>
      <c r="FG27" s="510">
        <f t="shared" si="42"/>
        <v>0</v>
      </c>
      <c r="FH27" s="510">
        <f t="shared" si="42"/>
        <v>0</v>
      </c>
      <c r="FI27" s="510">
        <f t="shared" si="42"/>
        <v>0</v>
      </c>
      <c r="FJ27" s="510">
        <f t="shared" si="42"/>
        <v>0</v>
      </c>
      <c r="FK27" s="510">
        <f t="shared" si="42"/>
        <v>0</v>
      </c>
      <c r="FL27" s="510">
        <f t="shared" si="38"/>
        <v>0</v>
      </c>
      <c r="FM27" s="510">
        <f t="shared" si="38"/>
        <v>0</v>
      </c>
      <c r="FN27" s="510">
        <f t="shared" si="38"/>
        <v>0</v>
      </c>
      <c r="FO27" s="510">
        <f t="shared" si="38"/>
        <v>0</v>
      </c>
      <c r="FP27" s="510">
        <f t="shared" si="38"/>
        <v>0</v>
      </c>
      <c r="FQ27" s="510">
        <f t="shared" si="38"/>
        <v>0</v>
      </c>
      <c r="FR27" s="510">
        <f t="shared" si="38"/>
        <v>0</v>
      </c>
      <c r="FS27" s="510">
        <f t="shared" si="38"/>
        <v>0</v>
      </c>
      <c r="FT27" s="510">
        <f t="shared" si="38"/>
        <v>0</v>
      </c>
      <c r="FU27" s="510">
        <f t="shared" si="38"/>
        <v>0</v>
      </c>
      <c r="FV27" s="510">
        <f t="shared" si="38"/>
        <v>0</v>
      </c>
      <c r="FW27" s="510">
        <f t="shared" si="38"/>
        <v>0</v>
      </c>
      <c r="FX27" s="510">
        <f t="shared" si="38"/>
        <v>0</v>
      </c>
      <c r="FY27" s="510">
        <f t="shared" si="38"/>
        <v>0</v>
      </c>
      <c r="FZ27" s="510">
        <f t="shared" si="38"/>
        <v>0</v>
      </c>
      <c r="GA27" s="510">
        <f t="shared" si="38"/>
        <v>0</v>
      </c>
      <c r="GB27" s="510">
        <f t="shared" si="43"/>
        <v>0</v>
      </c>
      <c r="GC27" s="510">
        <f t="shared" si="43"/>
        <v>0</v>
      </c>
      <c r="GD27" s="510">
        <f t="shared" si="43"/>
        <v>0</v>
      </c>
      <c r="GE27" s="510">
        <f t="shared" si="43"/>
        <v>0</v>
      </c>
      <c r="GF27" s="510">
        <f t="shared" si="43"/>
        <v>0</v>
      </c>
      <c r="GG27" s="510">
        <f t="shared" si="43"/>
        <v>0</v>
      </c>
      <c r="GH27" s="510">
        <f t="shared" si="43"/>
        <v>0</v>
      </c>
      <c r="GI27" s="510">
        <f t="shared" si="43"/>
        <v>0</v>
      </c>
      <c r="GJ27" s="510">
        <f t="shared" si="43"/>
        <v>0</v>
      </c>
      <c r="GK27" s="510">
        <f t="shared" si="43"/>
        <v>0</v>
      </c>
      <c r="GL27" s="510">
        <f t="shared" si="43"/>
        <v>0</v>
      </c>
      <c r="GM27" s="510">
        <f t="shared" si="43"/>
        <v>0</v>
      </c>
      <c r="GN27" s="510">
        <f t="shared" si="43"/>
        <v>0</v>
      </c>
      <c r="GO27" s="510">
        <f t="shared" si="43"/>
        <v>0</v>
      </c>
      <c r="GP27" s="510">
        <f t="shared" si="43"/>
        <v>0</v>
      </c>
      <c r="GQ27" s="510">
        <f t="shared" si="43"/>
        <v>0</v>
      </c>
      <c r="GR27" s="510">
        <f t="shared" si="39"/>
        <v>0</v>
      </c>
      <c r="GS27" s="510">
        <f t="shared" si="39"/>
        <v>0</v>
      </c>
      <c r="GT27" s="510">
        <f t="shared" si="39"/>
        <v>0</v>
      </c>
      <c r="GU27" s="510">
        <f t="shared" si="39"/>
        <v>0</v>
      </c>
      <c r="GV27" s="510">
        <f t="shared" si="39"/>
        <v>0</v>
      </c>
      <c r="GW27" s="510">
        <f t="shared" si="39"/>
        <v>0</v>
      </c>
      <c r="GX27" s="510">
        <f t="shared" si="39"/>
        <v>0</v>
      </c>
      <c r="GY27" s="510">
        <f t="shared" si="39"/>
        <v>0</v>
      </c>
      <c r="GZ27" s="510">
        <f t="shared" si="39"/>
        <v>0</v>
      </c>
      <c r="HA27" s="510">
        <f t="shared" si="39"/>
        <v>0</v>
      </c>
      <c r="HB27" s="244"/>
      <c r="HC27" s="244"/>
      <c r="HD27" s="126"/>
      <c r="HE27" s="126"/>
    </row>
    <row r="28" spans="2:213" ht="20.100000000000001" customHeight="1">
      <c r="B28" s="481" t="str">
        <f>'MATERIAL DATA'!Q19</f>
        <v>1.1 Excavation-Foundation</v>
      </c>
      <c r="C28" s="129"/>
      <c r="D28" s="130"/>
      <c r="E28" s="131"/>
      <c r="F28" s="132"/>
      <c r="G28" s="132"/>
      <c r="H28" s="132"/>
      <c r="I28" s="132"/>
      <c r="J28" s="132" t="s">
        <v>334</v>
      </c>
      <c r="K28" s="133">
        <f>SUMIFS($BQ$6:$BQ$27,$BP$6:$BP$27,"Excavation")*'Project Info'!$C$17</f>
        <v>0</v>
      </c>
      <c r="L28" s="482"/>
      <c r="M28" s="188">
        <f t="shared" si="25"/>
        <v>0</v>
      </c>
      <c r="N28" s="189"/>
      <c r="O28" s="190"/>
      <c r="P28" s="190">
        <f>IFERROR(((BM28*(Landfill_distance*'Custom Data'!$B$41/1000)*'Project Info'!$C$16)/1000),"")</f>
        <v>0</v>
      </c>
      <c r="Q28" s="191"/>
      <c r="R28" s="191"/>
      <c r="S28" s="188"/>
      <c r="T28" s="192"/>
      <c r="U28" s="98"/>
      <c r="V28" s="244"/>
      <c r="W28" s="259"/>
      <c r="X28" s="510"/>
      <c r="Y28" s="510"/>
      <c r="Z28" s="510"/>
      <c r="AA28" s="510"/>
      <c r="AB28" s="510"/>
      <c r="AC28" s="510" t="s">
        <v>254</v>
      </c>
      <c r="AD28" s="527" t="e">
        <f>$G$32*GIA/1700</f>
        <v>#DIV/0!</v>
      </c>
      <c r="AE28" s="510">
        <v>1700</v>
      </c>
      <c r="AF28" s="510"/>
      <c r="AG28" s="510"/>
      <c r="AH28" s="285"/>
      <c r="AI28" s="510"/>
      <c r="AJ28" s="510"/>
      <c r="AK28" s="510"/>
      <c r="AL28" s="510"/>
      <c r="AM28" s="510"/>
      <c r="AN28" s="510"/>
      <c r="AO28" s="510"/>
      <c r="AP28" s="510"/>
      <c r="AQ28" s="510"/>
      <c r="AR28" s="510"/>
      <c r="AS28" s="510"/>
      <c r="AT28" s="510"/>
      <c r="AU28" s="510"/>
      <c r="AV28" s="510"/>
      <c r="AW28" s="510"/>
      <c r="AX28" s="510"/>
      <c r="AY28" s="510"/>
      <c r="AZ28" s="510"/>
      <c r="BA28" s="510"/>
      <c r="BB28" s="510"/>
      <c r="BC28" s="510"/>
      <c r="BD28" s="510"/>
      <c r="BE28" s="510"/>
      <c r="BF28" s="510"/>
      <c r="BG28" s="285" t="str">
        <f>IF(B28="Concrete","C_",IF(B28="Steel","S_",IF(B28="Timber","T_",IF(B28="Other","O_",IF(B28="Custom EPD","E_",IF(B28="_","_"," "))))))</f>
        <v xml:space="preserve"> </v>
      </c>
      <c r="BH28" s="285"/>
      <c r="BI28" s="285"/>
      <c r="BJ28" s="246">
        <f>'Project Info'!$C$17/1000</f>
        <v>1.6</v>
      </c>
      <c r="BK28" s="246"/>
      <c r="BL28" s="246"/>
      <c r="BM28" s="533">
        <f xml:space="preserve"> $K28</f>
        <v>0</v>
      </c>
      <c r="BN28" s="510" t="str">
        <f>IFERROR(VLOOKUP($BH28,'Lifecycle Material Data'!$A$5:$L$67,9,FALSE)*($BM28/1000)+VLOOKUP('Project Info'!$C$15,'Lifecycle Material Data'!$A$5:$L$67,9,FALSE)*($BL28/1000),"")</f>
        <v/>
      </c>
      <c r="BO28" s="510" t="str">
        <f>IFERROR(VLOOKUP($BH28,'Lifecycle Material Data'!$A$5:$L$67,10,FALSE)*($BM28/1000)+VLOOKUP('Project Info'!$C$15,'Lifecycle Material Data'!$A$5:$L$67,10,FALSE)*($BL28/1000),"")</f>
        <v/>
      </c>
      <c r="BP28" s="510" t="str">
        <f t="shared" si="34"/>
        <v/>
      </c>
      <c r="BQ28" s="510">
        <f>IF($J28='MATERIAL DATA'!$O$5,$K28, IF($J28='MATERIAL DATA'!$O$6,$K28/(1000*'Scheme 5'!$BJ28),""))</f>
        <v>0</v>
      </c>
      <c r="BR28" s="510"/>
      <c r="BS28" s="510"/>
      <c r="BT28" s="510"/>
      <c r="BU28" s="285"/>
      <c r="BV28" s="510"/>
      <c r="BW28" s="510"/>
      <c r="BX28" s="510"/>
      <c r="BY28" s="285"/>
      <c r="BZ28" s="285"/>
      <c r="CA28" s="285"/>
      <c r="CB28" s="534"/>
      <c r="CC28" s="244"/>
      <c r="CD28" s="244"/>
      <c r="CE28" s="244"/>
      <c r="CF28" s="244"/>
      <c r="CG28" s="510" t="s">
        <v>539</v>
      </c>
      <c r="CH28" s="510">
        <f>SUM(CH6:CH27)</f>
        <v>0</v>
      </c>
      <c r="CI28" s="510">
        <f t="shared" ref="CI28:EU28" si="44">SUM(CI6:CI27)</f>
        <v>0</v>
      </c>
      <c r="CJ28" s="510">
        <f t="shared" si="44"/>
        <v>0</v>
      </c>
      <c r="CK28" s="510">
        <f t="shared" si="44"/>
        <v>0</v>
      </c>
      <c r="CL28" s="510">
        <f t="shared" si="44"/>
        <v>0</v>
      </c>
      <c r="CM28" s="510">
        <f t="shared" si="44"/>
        <v>0</v>
      </c>
      <c r="CN28" s="510">
        <f t="shared" si="44"/>
        <v>0</v>
      </c>
      <c r="CO28" s="510">
        <f t="shared" si="44"/>
        <v>0</v>
      </c>
      <c r="CP28" s="510">
        <f t="shared" si="44"/>
        <v>0</v>
      </c>
      <c r="CQ28" s="510">
        <f t="shared" si="44"/>
        <v>0</v>
      </c>
      <c r="CR28" s="510">
        <f t="shared" si="44"/>
        <v>0</v>
      </c>
      <c r="CS28" s="510">
        <f t="shared" si="44"/>
        <v>0</v>
      </c>
      <c r="CT28" s="510">
        <f t="shared" si="44"/>
        <v>0</v>
      </c>
      <c r="CU28" s="510">
        <f t="shared" si="44"/>
        <v>0</v>
      </c>
      <c r="CV28" s="510">
        <f t="shared" si="44"/>
        <v>0</v>
      </c>
      <c r="CW28" s="510">
        <f t="shared" si="44"/>
        <v>0</v>
      </c>
      <c r="CX28" s="510">
        <f t="shared" si="44"/>
        <v>0</v>
      </c>
      <c r="CY28" s="510">
        <f t="shared" si="44"/>
        <v>0</v>
      </c>
      <c r="CZ28" s="510">
        <f t="shared" si="44"/>
        <v>0</v>
      </c>
      <c r="DA28" s="510">
        <f t="shared" si="44"/>
        <v>0</v>
      </c>
      <c r="DB28" s="510">
        <f t="shared" si="44"/>
        <v>0</v>
      </c>
      <c r="DC28" s="510">
        <f t="shared" si="44"/>
        <v>0</v>
      </c>
      <c r="DD28" s="510">
        <f t="shared" si="44"/>
        <v>0</v>
      </c>
      <c r="DE28" s="510">
        <f t="shared" si="44"/>
        <v>0</v>
      </c>
      <c r="DF28" s="510">
        <f t="shared" si="44"/>
        <v>0</v>
      </c>
      <c r="DG28" s="510">
        <f t="shared" si="44"/>
        <v>0</v>
      </c>
      <c r="DH28" s="510">
        <f t="shared" si="44"/>
        <v>0</v>
      </c>
      <c r="DI28" s="510">
        <f t="shared" si="44"/>
        <v>0</v>
      </c>
      <c r="DJ28" s="510">
        <f t="shared" si="44"/>
        <v>0</v>
      </c>
      <c r="DK28" s="510">
        <f t="shared" si="44"/>
        <v>0</v>
      </c>
      <c r="DL28" s="510">
        <f t="shared" si="44"/>
        <v>0</v>
      </c>
      <c r="DM28" s="510">
        <f t="shared" si="44"/>
        <v>0</v>
      </c>
      <c r="DN28" s="510">
        <f t="shared" si="44"/>
        <v>0</v>
      </c>
      <c r="DO28" s="510">
        <f t="shared" si="44"/>
        <v>0</v>
      </c>
      <c r="DP28" s="510">
        <f t="shared" si="44"/>
        <v>0</v>
      </c>
      <c r="DQ28" s="510">
        <f t="shared" si="44"/>
        <v>0</v>
      </c>
      <c r="DR28" s="510">
        <f t="shared" si="44"/>
        <v>0</v>
      </c>
      <c r="DS28" s="510">
        <f t="shared" si="44"/>
        <v>0</v>
      </c>
      <c r="DT28" s="510">
        <f t="shared" si="44"/>
        <v>0</v>
      </c>
      <c r="DU28" s="510">
        <f t="shared" si="44"/>
        <v>0</v>
      </c>
      <c r="DV28" s="510">
        <f t="shared" si="44"/>
        <v>0</v>
      </c>
      <c r="DW28" s="510">
        <f t="shared" si="44"/>
        <v>0</v>
      </c>
      <c r="DX28" s="510">
        <f t="shared" si="44"/>
        <v>0</v>
      </c>
      <c r="DY28" s="510">
        <f t="shared" si="44"/>
        <v>0</v>
      </c>
      <c r="DZ28" s="510">
        <f t="shared" si="44"/>
        <v>0</v>
      </c>
      <c r="EA28" s="510">
        <f t="shared" si="44"/>
        <v>0</v>
      </c>
      <c r="EB28" s="510">
        <f t="shared" si="44"/>
        <v>0</v>
      </c>
      <c r="EC28" s="510">
        <f t="shared" si="44"/>
        <v>0</v>
      </c>
      <c r="ED28" s="510">
        <f t="shared" si="44"/>
        <v>0</v>
      </c>
      <c r="EE28" s="510">
        <f t="shared" si="44"/>
        <v>0</v>
      </c>
      <c r="EF28" s="510">
        <f t="shared" si="44"/>
        <v>0</v>
      </c>
      <c r="EG28" s="510">
        <f t="shared" si="44"/>
        <v>0</v>
      </c>
      <c r="EH28" s="510">
        <f t="shared" si="44"/>
        <v>0</v>
      </c>
      <c r="EI28" s="510">
        <f t="shared" si="44"/>
        <v>0</v>
      </c>
      <c r="EJ28" s="510">
        <f t="shared" si="44"/>
        <v>0</v>
      </c>
      <c r="EK28" s="510">
        <f t="shared" si="44"/>
        <v>0</v>
      </c>
      <c r="EL28" s="510">
        <f t="shared" si="44"/>
        <v>0</v>
      </c>
      <c r="EM28" s="510">
        <f t="shared" si="44"/>
        <v>0</v>
      </c>
      <c r="EN28" s="510">
        <f t="shared" si="44"/>
        <v>0</v>
      </c>
      <c r="EO28" s="510">
        <f t="shared" si="44"/>
        <v>0</v>
      </c>
      <c r="EP28" s="510">
        <f t="shared" si="44"/>
        <v>0</v>
      </c>
      <c r="EQ28" s="510">
        <f t="shared" si="44"/>
        <v>0</v>
      </c>
      <c r="ER28" s="510">
        <f t="shared" si="44"/>
        <v>0</v>
      </c>
      <c r="ES28" s="510">
        <f t="shared" si="44"/>
        <v>0</v>
      </c>
      <c r="ET28" s="510">
        <f t="shared" si="44"/>
        <v>0</v>
      </c>
      <c r="EU28" s="510">
        <f t="shared" si="44"/>
        <v>0</v>
      </c>
      <c r="EV28" s="510">
        <f t="shared" ref="EV28:HA28" si="45">SUM(EV6:EV27)</f>
        <v>0</v>
      </c>
      <c r="EW28" s="510">
        <f t="shared" si="45"/>
        <v>0</v>
      </c>
      <c r="EX28" s="510">
        <f t="shared" si="45"/>
        <v>0</v>
      </c>
      <c r="EY28" s="510">
        <f t="shared" si="45"/>
        <v>0</v>
      </c>
      <c r="EZ28" s="510">
        <f t="shared" si="45"/>
        <v>0</v>
      </c>
      <c r="FA28" s="510">
        <f t="shared" si="45"/>
        <v>0</v>
      </c>
      <c r="FB28" s="510">
        <f t="shared" si="45"/>
        <v>0</v>
      </c>
      <c r="FC28" s="510">
        <f t="shared" si="45"/>
        <v>0</v>
      </c>
      <c r="FD28" s="510">
        <f t="shared" si="45"/>
        <v>0</v>
      </c>
      <c r="FE28" s="510">
        <f t="shared" si="45"/>
        <v>0</v>
      </c>
      <c r="FF28" s="510">
        <f t="shared" si="45"/>
        <v>0</v>
      </c>
      <c r="FG28" s="510">
        <f t="shared" si="45"/>
        <v>0</v>
      </c>
      <c r="FH28" s="510">
        <f t="shared" si="45"/>
        <v>0</v>
      </c>
      <c r="FI28" s="510">
        <f t="shared" si="45"/>
        <v>0</v>
      </c>
      <c r="FJ28" s="510">
        <f t="shared" si="45"/>
        <v>0</v>
      </c>
      <c r="FK28" s="510">
        <f t="shared" si="45"/>
        <v>0</v>
      </c>
      <c r="FL28" s="510">
        <f t="shared" si="45"/>
        <v>0</v>
      </c>
      <c r="FM28" s="510">
        <f t="shared" si="45"/>
        <v>0</v>
      </c>
      <c r="FN28" s="510">
        <f t="shared" si="45"/>
        <v>0</v>
      </c>
      <c r="FO28" s="510">
        <f t="shared" si="45"/>
        <v>0</v>
      </c>
      <c r="FP28" s="510">
        <f t="shared" si="45"/>
        <v>0</v>
      </c>
      <c r="FQ28" s="510">
        <f t="shared" si="45"/>
        <v>0</v>
      </c>
      <c r="FR28" s="510">
        <f t="shared" si="45"/>
        <v>0</v>
      </c>
      <c r="FS28" s="510">
        <f t="shared" si="45"/>
        <v>0</v>
      </c>
      <c r="FT28" s="510">
        <f t="shared" si="45"/>
        <v>0</v>
      </c>
      <c r="FU28" s="510">
        <f t="shared" si="45"/>
        <v>0</v>
      </c>
      <c r="FV28" s="510">
        <f t="shared" si="45"/>
        <v>0</v>
      </c>
      <c r="FW28" s="510">
        <f t="shared" si="45"/>
        <v>0</v>
      </c>
      <c r="FX28" s="510">
        <f t="shared" si="45"/>
        <v>0</v>
      </c>
      <c r="FY28" s="510">
        <f t="shared" si="45"/>
        <v>0</v>
      </c>
      <c r="FZ28" s="510">
        <f t="shared" si="45"/>
        <v>0</v>
      </c>
      <c r="GA28" s="510">
        <f t="shared" si="45"/>
        <v>0</v>
      </c>
      <c r="GB28" s="510">
        <f t="shared" si="45"/>
        <v>0</v>
      </c>
      <c r="GC28" s="510">
        <f t="shared" si="45"/>
        <v>0</v>
      </c>
      <c r="GD28" s="510">
        <f t="shared" si="45"/>
        <v>0</v>
      </c>
      <c r="GE28" s="510">
        <f t="shared" si="45"/>
        <v>0</v>
      </c>
      <c r="GF28" s="510">
        <f t="shared" si="45"/>
        <v>0</v>
      </c>
      <c r="GG28" s="510">
        <f t="shared" si="45"/>
        <v>0</v>
      </c>
      <c r="GH28" s="510">
        <f t="shared" si="45"/>
        <v>0</v>
      </c>
      <c r="GI28" s="510">
        <f t="shared" si="45"/>
        <v>0</v>
      </c>
      <c r="GJ28" s="510">
        <f t="shared" si="45"/>
        <v>0</v>
      </c>
      <c r="GK28" s="510">
        <f t="shared" si="45"/>
        <v>0</v>
      </c>
      <c r="GL28" s="510">
        <f t="shared" si="45"/>
        <v>0</v>
      </c>
      <c r="GM28" s="510">
        <f t="shared" si="45"/>
        <v>0</v>
      </c>
      <c r="GN28" s="510">
        <f t="shared" si="45"/>
        <v>0</v>
      </c>
      <c r="GO28" s="510">
        <f t="shared" si="45"/>
        <v>0</v>
      </c>
      <c r="GP28" s="510">
        <f t="shared" si="45"/>
        <v>0</v>
      </c>
      <c r="GQ28" s="510">
        <f t="shared" si="45"/>
        <v>0</v>
      </c>
      <c r="GR28" s="510">
        <f t="shared" si="45"/>
        <v>0</v>
      </c>
      <c r="GS28" s="510">
        <f t="shared" si="45"/>
        <v>0</v>
      </c>
      <c r="GT28" s="510">
        <f t="shared" si="45"/>
        <v>0</v>
      </c>
      <c r="GU28" s="510">
        <f t="shared" si="45"/>
        <v>0</v>
      </c>
      <c r="GV28" s="510">
        <f t="shared" si="45"/>
        <v>0</v>
      </c>
      <c r="GW28" s="510">
        <f t="shared" si="45"/>
        <v>0</v>
      </c>
      <c r="GX28" s="510">
        <f t="shared" si="45"/>
        <v>0</v>
      </c>
      <c r="GY28" s="510">
        <f t="shared" si="45"/>
        <v>0</v>
      </c>
      <c r="GZ28" s="510">
        <f t="shared" si="45"/>
        <v>0</v>
      </c>
      <c r="HA28" s="510">
        <f t="shared" si="45"/>
        <v>0</v>
      </c>
      <c r="HB28" s="244"/>
      <c r="HC28" s="244"/>
      <c r="HD28" s="126"/>
      <c r="HE28" s="126"/>
    </row>
    <row r="29" spans="2:213" ht="20.100000000000001" customHeight="1" thickBot="1">
      <c r="B29" s="483" t="str">
        <f>'MATERIAL DATA'!Q20</f>
        <v>1.1 Excavation-Other</v>
      </c>
      <c r="C29" s="484"/>
      <c r="D29" s="484"/>
      <c r="E29" s="485"/>
      <c r="F29" s="486"/>
      <c r="G29" s="487"/>
      <c r="H29" s="487"/>
      <c r="I29" s="487"/>
      <c r="J29" s="486"/>
      <c r="K29" s="488"/>
      <c r="L29" s="489"/>
      <c r="M29" s="490">
        <f t="shared" si="25"/>
        <v>0</v>
      </c>
      <c r="N29" s="491"/>
      <c r="O29" s="492"/>
      <c r="P29" s="492" t="str">
        <f>IFERROR(((BM29*(Landfill_distance*'Custom Data'!$B$41/1000)*'Project Info'!$C$16)/1000),"")</f>
        <v/>
      </c>
      <c r="Q29" s="493"/>
      <c r="R29" s="493"/>
      <c r="S29" s="490"/>
      <c r="T29" s="494"/>
      <c r="U29" s="98"/>
      <c r="V29" s="244"/>
      <c r="W29" s="259"/>
      <c r="X29" s="510"/>
      <c r="Y29" s="510"/>
      <c r="Z29" s="510"/>
      <c r="AA29" s="510"/>
      <c r="AB29" s="510"/>
      <c r="AC29" s="510" t="s">
        <v>255</v>
      </c>
      <c r="AD29" s="527" t="e">
        <f>$G$32*GIA/3090</f>
        <v>#DIV/0!</v>
      </c>
      <c r="AE29" s="510">
        <v>3090</v>
      </c>
      <c r="AF29" s="510"/>
      <c r="AG29" s="510"/>
      <c r="AH29" s="285"/>
      <c r="AI29" s="510"/>
      <c r="AJ29" s="510"/>
      <c r="AK29" s="510"/>
      <c r="AL29" s="510"/>
      <c r="AM29" s="510"/>
      <c r="AN29" s="510"/>
      <c r="AO29" s="510"/>
      <c r="AP29" s="510"/>
      <c r="AQ29" s="510"/>
      <c r="AR29" s="510"/>
      <c r="AS29" s="510"/>
      <c r="AT29" s="510"/>
      <c r="AU29" s="510"/>
      <c r="AV29" s="510"/>
      <c r="AW29" s="510"/>
      <c r="AX29" s="510"/>
      <c r="AY29" s="510"/>
      <c r="AZ29" s="510"/>
      <c r="BA29" s="510"/>
      <c r="BB29" s="510"/>
      <c r="BC29" s="510"/>
      <c r="BD29" s="510"/>
      <c r="BE29" s="510"/>
      <c r="BF29" s="510"/>
      <c r="BH29" s="285"/>
      <c r="BI29" s="285"/>
      <c r="BJ29" s="246">
        <f>'Project Info'!$C$17/1000</f>
        <v>1.6</v>
      </c>
      <c r="BK29" s="246"/>
      <c r="BL29" s="246"/>
      <c r="BM29" s="533" t="str">
        <f>IF(J29="VOLUME [m3]", $K29*'Project Info'!C$17, IF(J29="MASS [kg]", $K29, ""))</f>
        <v/>
      </c>
      <c r="BN29" s="510" t="str">
        <f>IFERROR(VLOOKUP($BH29,'Lifecycle Material Data'!$A$5:$L$67,9,FALSE)*($BM29/1000)+VLOOKUP('Project Info'!$C$15,'Lifecycle Material Data'!$A$5:$L$67,9,FALSE)*($BL29/1000),"")</f>
        <v/>
      </c>
      <c r="BO29" s="510" t="str">
        <f>IFERROR(VLOOKUP($BH29,'Lifecycle Material Data'!$A$5:$L$67,10,FALSE)*($BM29/1000)+VLOOKUP('Project Info'!$C$15,'Lifecycle Material Data'!$A$5:$L$67,10,FALSE)*($BL29/1000),"")</f>
        <v/>
      </c>
      <c r="BP29" s="510" t="str">
        <f t="shared" si="34"/>
        <v/>
      </c>
      <c r="BQ29" s="510" t="str">
        <f>IF($J29='MATERIAL DATA'!$O$5,$K29, IF($J29='MATERIAL DATA'!$O$6,$K29/(1000*'Scheme 5'!$BJ29),""))</f>
        <v/>
      </c>
      <c r="BR29" s="510"/>
      <c r="BS29" s="510"/>
      <c r="BT29" s="510"/>
      <c r="BU29" s="285"/>
      <c r="BV29" s="510"/>
      <c r="BW29" s="510"/>
      <c r="BX29" s="510"/>
      <c r="BY29" s="285"/>
      <c r="BZ29" s="285"/>
      <c r="CA29" s="285"/>
      <c r="CB29" s="534"/>
      <c r="CC29" s="244"/>
      <c r="CD29" s="244"/>
      <c r="CE29" s="244"/>
      <c r="CF29" s="244"/>
      <c r="CG29" s="510" t="s">
        <v>16</v>
      </c>
      <c r="CH29" s="510">
        <v>0</v>
      </c>
      <c r="CI29" s="527">
        <f>AK8+AK13</f>
        <v>0</v>
      </c>
      <c r="CJ29" s="510">
        <f>CI29+AK9+AK14</f>
        <v>0</v>
      </c>
      <c r="CK29" s="510">
        <f>CJ29+AK10+AK15+AK18</f>
        <v>0</v>
      </c>
      <c r="CL29" s="510">
        <f t="shared" ref="CL29:DQ29" si="46">(IF(CL$5=DESIGN_LIFE,CK29+$AK$17+$AK$19+$AK$20+$AK$21+$AK$22+$AK$12,CK29))</f>
        <v>0</v>
      </c>
      <c r="CM29" s="510">
        <f t="shared" si="46"/>
        <v>0</v>
      </c>
      <c r="CN29" s="510">
        <f t="shared" si="46"/>
        <v>0</v>
      </c>
      <c r="CO29" s="510">
        <f t="shared" si="46"/>
        <v>0</v>
      </c>
      <c r="CP29" s="510">
        <f t="shared" si="46"/>
        <v>0</v>
      </c>
      <c r="CQ29" s="510">
        <f t="shared" si="46"/>
        <v>0</v>
      </c>
      <c r="CR29" s="510">
        <f t="shared" si="46"/>
        <v>0</v>
      </c>
      <c r="CS29" s="510">
        <f t="shared" si="46"/>
        <v>0</v>
      </c>
      <c r="CT29" s="510">
        <f t="shared" si="46"/>
        <v>0</v>
      </c>
      <c r="CU29" s="510">
        <f t="shared" si="46"/>
        <v>0</v>
      </c>
      <c r="CV29" s="510">
        <f t="shared" si="46"/>
        <v>0</v>
      </c>
      <c r="CW29" s="510">
        <f t="shared" si="46"/>
        <v>0</v>
      </c>
      <c r="CX29" s="510">
        <f t="shared" si="46"/>
        <v>0</v>
      </c>
      <c r="CY29" s="510">
        <f t="shared" si="46"/>
        <v>0</v>
      </c>
      <c r="CZ29" s="510">
        <f t="shared" si="46"/>
        <v>0</v>
      </c>
      <c r="DA29" s="510">
        <f t="shared" si="46"/>
        <v>0</v>
      </c>
      <c r="DB29" s="510">
        <f t="shared" si="46"/>
        <v>0</v>
      </c>
      <c r="DC29" s="510">
        <f t="shared" si="46"/>
        <v>0</v>
      </c>
      <c r="DD29" s="510">
        <f t="shared" si="46"/>
        <v>0</v>
      </c>
      <c r="DE29" s="510">
        <f t="shared" si="46"/>
        <v>0</v>
      </c>
      <c r="DF29" s="510">
        <f t="shared" si="46"/>
        <v>0</v>
      </c>
      <c r="DG29" s="510">
        <f t="shared" si="46"/>
        <v>0</v>
      </c>
      <c r="DH29" s="510">
        <f t="shared" si="46"/>
        <v>0</v>
      </c>
      <c r="DI29" s="510">
        <f t="shared" si="46"/>
        <v>0</v>
      </c>
      <c r="DJ29" s="510">
        <f t="shared" si="46"/>
        <v>0</v>
      </c>
      <c r="DK29" s="510">
        <f t="shared" si="46"/>
        <v>0</v>
      </c>
      <c r="DL29" s="510">
        <f t="shared" si="46"/>
        <v>0</v>
      </c>
      <c r="DM29" s="510">
        <f t="shared" si="46"/>
        <v>0</v>
      </c>
      <c r="DN29" s="510">
        <f t="shared" si="46"/>
        <v>0</v>
      </c>
      <c r="DO29" s="510">
        <f t="shared" si="46"/>
        <v>0</v>
      </c>
      <c r="DP29" s="510">
        <f t="shared" si="46"/>
        <v>0</v>
      </c>
      <c r="DQ29" s="510">
        <f t="shared" si="46"/>
        <v>0</v>
      </c>
      <c r="DR29" s="510">
        <f t="shared" ref="DR29:EW29" si="47">(IF(DR$5=DESIGN_LIFE,DQ29+$AK$17+$AK$19+$AK$20+$AK$21+$AK$22+$AK$12,DQ29))</f>
        <v>0</v>
      </c>
      <c r="DS29" s="510">
        <f t="shared" si="47"/>
        <v>0</v>
      </c>
      <c r="DT29" s="510">
        <f t="shared" si="47"/>
        <v>0</v>
      </c>
      <c r="DU29" s="510">
        <f t="shared" si="47"/>
        <v>0</v>
      </c>
      <c r="DV29" s="510">
        <f t="shared" si="47"/>
        <v>0</v>
      </c>
      <c r="DW29" s="510">
        <f t="shared" si="47"/>
        <v>0</v>
      </c>
      <c r="DX29" s="510">
        <f t="shared" si="47"/>
        <v>0</v>
      </c>
      <c r="DY29" s="510">
        <f t="shared" si="47"/>
        <v>0</v>
      </c>
      <c r="DZ29" s="510">
        <f t="shared" si="47"/>
        <v>0</v>
      </c>
      <c r="EA29" s="510">
        <f t="shared" si="47"/>
        <v>0</v>
      </c>
      <c r="EB29" s="510">
        <f t="shared" si="47"/>
        <v>0</v>
      </c>
      <c r="EC29" s="510">
        <f t="shared" si="47"/>
        <v>0</v>
      </c>
      <c r="ED29" s="510">
        <f t="shared" si="47"/>
        <v>0</v>
      </c>
      <c r="EE29" s="510">
        <f t="shared" si="47"/>
        <v>0</v>
      </c>
      <c r="EF29" s="510">
        <f t="shared" si="47"/>
        <v>0</v>
      </c>
      <c r="EG29" s="510">
        <f t="shared" si="47"/>
        <v>0</v>
      </c>
      <c r="EH29" s="510">
        <f t="shared" si="47"/>
        <v>0</v>
      </c>
      <c r="EI29" s="510">
        <f t="shared" si="47"/>
        <v>0</v>
      </c>
      <c r="EJ29" s="510">
        <f t="shared" si="47"/>
        <v>0</v>
      </c>
      <c r="EK29" s="510">
        <f t="shared" si="47"/>
        <v>0</v>
      </c>
      <c r="EL29" s="510">
        <f t="shared" si="47"/>
        <v>0</v>
      </c>
      <c r="EM29" s="510">
        <f t="shared" si="47"/>
        <v>0</v>
      </c>
      <c r="EN29" s="510">
        <f t="shared" si="47"/>
        <v>0</v>
      </c>
      <c r="EO29" s="510">
        <f t="shared" si="47"/>
        <v>0</v>
      </c>
      <c r="EP29" s="510">
        <f t="shared" si="47"/>
        <v>0</v>
      </c>
      <c r="EQ29" s="510">
        <f t="shared" si="47"/>
        <v>0</v>
      </c>
      <c r="ER29" s="510">
        <f t="shared" si="47"/>
        <v>0</v>
      </c>
      <c r="ES29" s="510">
        <f t="shared" si="47"/>
        <v>0</v>
      </c>
      <c r="ET29" s="510">
        <f t="shared" si="47"/>
        <v>0</v>
      </c>
      <c r="EU29" s="510">
        <f t="shared" si="47"/>
        <v>0</v>
      </c>
      <c r="EV29" s="510">
        <f t="shared" si="47"/>
        <v>0</v>
      </c>
      <c r="EW29" s="510">
        <f t="shared" si="47"/>
        <v>0</v>
      </c>
      <c r="EX29" s="510">
        <f t="shared" ref="EX29:GC29" si="48">(IF(EX$5=DESIGN_LIFE,EW29+$AK$17+$AK$19+$AK$20+$AK$21+$AK$22+$AK$12,EW29))</f>
        <v>0</v>
      </c>
      <c r="EY29" s="510">
        <f t="shared" si="48"/>
        <v>0</v>
      </c>
      <c r="EZ29" s="510">
        <f t="shared" si="48"/>
        <v>0</v>
      </c>
      <c r="FA29" s="510">
        <f t="shared" si="48"/>
        <v>0</v>
      </c>
      <c r="FB29" s="510">
        <f t="shared" si="48"/>
        <v>0</v>
      </c>
      <c r="FC29" s="510">
        <f t="shared" si="48"/>
        <v>0</v>
      </c>
      <c r="FD29" s="510">
        <f t="shared" si="48"/>
        <v>0</v>
      </c>
      <c r="FE29" s="510">
        <f t="shared" si="48"/>
        <v>0</v>
      </c>
      <c r="FF29" s="510">
        <f t="shared" si="48"/>
        <v>0</v>
      </c>
      <c r="FG29" s="510">
        <f t="shared" si="48"/>
        <v>0</v>
      </c>
      <c r="FH29" s="510">
        <f t="shared" si="48"/>
        <v>0</v>
      </c>
      <c r="FI29" s="510">
        <f t="shared" si="48"/>
        <v>0</v>
      </c>
      <c r="FJ29" s="510">
        <f t="shared" si="48"/>
        <v>0</v>
      </c>
      <c r="FK29" s="510">
        <f t="shared" si="48"/>
        <v>0</v>
      </c>
      <c r="FL29" s="510">
        <f t="shared" si="48"/>
        <v>0</v>
      </c>
      <c r="FM29" s="510">
        <f t="shared" si="48"/>
        <v>0</v>
      </c>
      <c r="FN29" s="510">
        <f t="shared" si="48"/>
        <v>0</v>
      </c>
      <c r="FO29" s="510">
        <f t="shared" si="48"/>
        <v>0</v>
      </c>
      <c r="FP29" s="510">
        <f t="shared" si="48"/>
        <v>0</v>
      </c>
      <c r="FQ29" s="510">
        <f t="shared" si="48"/>
        <v>0</v>
      </c>
      <c r="FR29" s="510">
        <f t="shared" si="48"/>
        <v>0</v>
      </c>
      <c r="FS29" s="510">
        <f t="shared" si="48"/>
        <v>0</v>
      </c>
      <c r="FT29" s="510">
        <f t="shared" si="48"/>
        <v>0</v>
      </c>
      <c r="FU29" s="510">
        <f t="shared" si="48"/>
        <v>0</v>
      </c>
      <c r="FV29" s="510">
        <f t="shared" si="48"/>
        <v>0</v>
      </c>
      <c r="FW29" s="510">
        <f t="shared" si="48"/>
        <v>0</v>
      </c>
      <c r="FX29" s="510">
        <f t="shared" si="48"/>
        <v>0</v>
      </c>
      <c r="FY29" s="510">
        <f t="shared" si="48"/>
        <v>0</v>
      </c>
      <c r="FZ29" s="510">
        <f t="shared" si="48"/>
        <v>0</v>
      </c>
      <c r="GA29" s="510">
        <f t="shared" si="48"/>
        <v>0</v>
      </c>
      <c r="GB29" s="510">
        <f t="shared" si="48"/>
        <v>0</v>
      </c>
      <c r="GC29" s="510">
        <f t="shared" si="48"/>
        <v>0</v>
      </c>
      <c r="GD29" s="510">
        <f t="shared" ref="GD29:HA29" si="49">(IF(GD$5=DESIGN_LIFE,GC29+$AK$17+$AK$19+$AK$20+$AK$21+$AK$22+$AK$12,GC29))</f>
        <v>0</v>
      </c>
      <c r="GE29" s="510">
        <f t="shared" si="49"/>
        <v>0</v>
      </c>
      <c r="GF29" s="510">
        <f t="shared" si="49"/>
        <v>0</v>
      </c>
      <c r="GG29" s="510">
        <f t="shared" si="49"/>
        <v>0</v>
      </c>
      <c r="GH29" s="510">
        <f t="shared" si="49"/>
        <v>0</v>
      </c>
      <c r="GI29" s="510">
        <f t="shared" si="49"/>
        <v>0</v>
      </c>
      <c r="GJ29" s="510">
        <f t="shared" si="49"/>
        <v>0</v>
      </c>
      <c r="GK29" s="510">
        <f t="shared" si="49"/>
        <v>0</v>
      </c>
      <c r="GL29" s="510">
        <f t="shared" si="49"/>
        <v>0</v>
      </c>
      <c r="GM29" s="510">
        <f t="shared" si="49"/>
        <v>0</v>
      </c>
      <c r="GN29" s="510">
        <f t="shared" si="49"/>
        <v>0</v>
      </c>
      <c r="GO29" s="510">
        <f t="shared" si="49"/>
        <v>0</v>
      </c>
      <c r="GP29" s="510">
        <f t="shared" si="49"/>
        <v>0</v>
      </c>
      <c r="GQ29" s="510">
        <f t="shared" si="49"/>
        <v>0</v>
      </c>
      <c r="GR29" s="510">
        <f t="shared" si="49"/>
        <v>0</v>
      </c>
      <c r="GS29" s="510">
        <f t="shared" si="49"/>
        <v>0</v>
      </c>
      <c r="GT29" s="510">
        <f t="shared" si="49"/>
        <v>0</v>
      </c>
      <c r="GU29" s="510">
        <f t="shared" si="49"/>
        <v>0</v>
      </c>
      <c r="GV29" s="510">
        <f t="shared" si="49"/>
        <v>0</v>
      </c>
      <c r="GW29" s="510">
        <f t="shared" si="49"/>
        <v>0</v>
      </c>
      <c r="GX29" s="510">
        <f t="shared" si="49"/>
        <v>0</v>
      </c>
      <c r="GY29" s="510">
        <f t="shared" si="49"/>
        <v>0</v>
      </c>
      <c r="GZ29" s="510">
        <f t="shared" si="49"/>
        <v>0</v>
      </c>
      <c r="HA29" s="510">
        <f t="shared" si="49"/>
        <v>0</v>
      </c>
      <c r="HB29" s="244"/>
      <c r="HC29" s="244"/>
      <c r="HD29" s="126"/>
      <c r="HE29" s="126"/>
    </row>
    <row r="30" spans="2:213" ht="20.100000000000001" customHeight="1" thickBot="1">
      <c r="B30" s="292"/>
      <c r="C30" s="292"/>
      <c r="D30" s="292"/>
      <c r="E30" s="292"/>
      <c r="F30" s="292"/>
      <c r="G30" s="292"/>
      <c r="H30" s="292"/>
      <c r="I30" s="292"/>
      <c r="J30" s="292"/>
      <c r="K30" s="292"/>
      <c r="L30" s="295"/>
      <c r="M30" s="296"/>
      <c r="N30" s="296"/>
      <c r="O30" s="296"/>
      <c r="P30" s="296"/>
      <c r="Q30" s="296"/>
      <c r="R30" s="296"/>
      <c r="S30" s="302"/>
      <c r="T30" s="302"/>
      <c r="U30" s="244"/>
      <c r="V30" s="244"/>
      <c r="W30" s="510"/>
      <c r="X30" s="514"/>
      <c r="Y30" s="510"/>
      <c r="Z30" s="510"/>
      <c r="AA30" s="510"/>
      <c r="AB30" s="510"/>
      <c r="AC30" s="510" t="s">
        <v>256</v>
      </c>
      <c r="AD30" s="510"/>
      <c r="AE30" s="527">
        <f>F32*1000</f>
        <v>0</v>
      </c>
      <c r="AF30" s="510"/>
      <c r="AG30" s="510"/>
      <c r="AH30" s="285"/>
      <c r="AI30" s="510"/>
      <c r="AJ30" s="510"/>
      <c r="AK30" s="510"/>
      <c r="AL30" s="510"/>
      <c r="AM30" s="510"/>
      <c r="AN30" s="510"/>
      <c r="AO30" s="510"/>
      <c r="AP30" s="510"/>
      <c r="AQ30" s="510"/>
      <c r="AR30" s="510"/>
      <c r="AS30" s="510"/>
      <c r="AT30" s="510"/>
      <c r="AU30" s="510"/>
      <c r="AV30" s="510"/>
      <c r="AW30" s="510"/>
      <c r="AX30" s="510"/>
      <c r="AY30" s="510"/>
      <c r="AZ30" s="510"/>
      <c r="BA30" s="510"/>
      <c r="BB30" s="510"/>
      <c r="BC30" s="510"/>
      <c r="BD30" s="510"/>
      <c r="BE30" s="510"/>
      <c r="BF30" s="510"/>
      <c r="BH30" s="285"/>
      <c r="BI30" s="285"/>
      <c r="BJ30" s="526"/>
      <c r="BK30" s="535"/>
      <c r="BL30" s="246"/>
      <c r="BM30" s="536"/>
      <c r="BN30" s="510"/>
      <c r="BO30" s="510"/>
      <c r="BP30" s="510"/>
      <c r="BQ30" s="510"/>
      <c r="BR30" s="510"/>
      <c r="BS30" s="510"/>
      <c r="BT30" s="510"/>
      <c r="BU30" s="285"/>
      <c r="BV30" s="510"/>
      <c r="BW30" s="510"/>
      <c r="BX30" s="510"/>
      <c r="BY30" s="285"/>
      <c r="BZ30" s="285"/>
      <c r="CA30" s="285"/>
      <c r="CB30" s="534"/>
      <c r="CC30" s="244"/>
      <c r="CD30" s="244"/>
      <c r="CE30" s="244"/>
      <c r="CF30" s="244"/>
      <c r="CG30" s="510" t="s">
        <v>540</v>
      </c>
      <c r="CH30" s="510">
        <f>SUM(CH28:CH29)</f>
        <v>0</v>
      </c>
      <c r="CI30" s="510">
        <f t="shared" ref="CI30:ET30" si="50">SUM(CI28:CI29)</f>
        <v>0</v>
      </c>
      <c r="CJ30" s="510">
        <f t="shared" si="50"/>
        <v>0</v>
      </c>
      <c r="CK30" s="510">
        <f t="shared" si="50"/>
        <v>0</v>
      </c>
      <c r="CL30" s="510">
        <f t="shared" si="50"/>
        <v>0</v>
      </c>
      <c r="CM30" s="510">
        <f t="shared" si="50"/>
        <v>0</v>
      </c>
      <c r="CN30" s="510">
        <f t="shared" si="50"/>
        <v>0</v>
      </c>
      <c r="CO30" s="510">
        <f t="shared" si="50"/>
        <v>0</v>
      </c>
      <c r="CP30" s="510">
        <f t="shared" si="50"/>
        <v>0</v>
      </c>
      <c r="CQ30" s="510">
        <f t="shared" si="50"/>
        <v>0</v>
      </c>
      <c r="CR30" s="510">
        <f t="shared" si="50"/>
        <v>0</v>
      </c>
      <c r="CS30" s="510">
        <f t="shared" si="50"/>
        <v>0</v>
      </c>
      <c r="CT30" s="510">
        <f t="shared" si="50"/>
        <v>0</v>
      </c>
      <c r="CU30" s="510">
        <f t="shared" si="50"/>
        <v>0</v>
      </c>
      <c r="CV30" s="510">
        <f t="shared" si="50"/>
        <v>0</v>
      </c>
      <c r="CW30" s="510">
        <f t="shared" si="50"/>
        <v>0</v>
      </c>
      <c r="CX30" s="510">
        <f t="shared" si="50"/>
        <v>0</v>
      </c>
      <c r="CY30" s="510">
        <f t="shared" si="50"/>
        <v>0</v>
      </c>
      <c r="CZ30" s="510">
        <f t="shared" si="50"/>
        <v>0</v>
      </c>
      <c r="DA30" s="510">
        <f t="shared" si="50"/>
        <v>0</v>
      </c>
      <c r="DB30" s="510">
        <f t="shared" si="50"/>
        <v>0</v>
      </c>
      <c r="DC30" s="510">
        <f t="shared" si="50"/>
        <v>0</v>
      </c>
      <c r="DD30" s="510">
        <f t="shared" si="50"/>
        <v>0</v>
      </c>
      <c r="DE30" s="510">
        <f t="shared" si="50"/>
        <v>0</v>
      </c>
      <c r="DF30" s="510">
        <f t="shared" si="50"/>
        <v>0</v>
      </c>
      <c r="DG30" s="510">
        <f t="shared" si="50"/>
        <v>0</v>
      </c>
      <c r="DH30" s="510">
        <f t="shared" si="50"/>
        <v>0</v>
      </c>
      <c r="DI30" s="510">
        <f t="shared" si="50"/>
        <v>0</v>
      </c>
      <c r="DJ30" s="510">
        <f t="shared" si="50"/>
        <v>0</v>
      </c>
      <c r="DK30" s="510">
        <f t="shared" si="50"/>
        <v>0</v>
      </c>
      <c r="DL30" s="510">
        <f t="shared" si="50"/>
        <v>0</v>
      </c>
      <c r="DM30" s="510">
        <f t="shared" si="50"/>
        <v>0</v>
      </c>
      <c r="DN30" s="510">
        <f t="shared" si="50"/>
        <v>0</v>
      </c>
      <c r="DO30" s="510">
        <f t="shared" si="50"/>
        <v>0</v>
      </c>
      <c r="DP30" s="510">
        <f t="shared" si="50"/>
        <v>0</v>
      </c>
      <c r="DQ30" s="510">
        <f t="shared" si="50"/>
        <v>0</v>
      </c>
      <c r="DR30" s="510">
        <f t="shared" si="50"/>
        <v>0</v>
      </c>
      <c r="DS30" s="510">
        <f t="shared" si="50"/>
        <v>0</v>
      </c>
      <c r="DT30" s="510">
        <f t="shared" si="50"/>
        <v>0</v>
      </c>
      <c r="DU30" s="510">
        <f t="shared" si="50"/>
        <v>0</v>
      </c>
      <c r="DV30" s="510">
        <f t="shared" si="50"/>
        <v>0</v>
      </c>
      <c r="DW30" s="510">
        <f t="shared" si="50"/>
        <v>0</v>
      </c>
      <c r="DX30" s="510">
        <f t="shared" si="50"/>
        <v>0</v>
      </c>
      <c r="DY30" s="510">
        <f t="shared" si="50"/>
        <v>0</v>
      </c>
      <c r="DZ30" s="510">
        <f t="shared" si="50"/>
        <v>0</v>
      </c>
      <c r="EA30" s="510">
        <f t="shared" si="50"/>
        <v>0</v>
      </c>
      <c r="EB30" s="510">
        <f t="shared" si="50"/>
        <v>0</v>
      </c>
      <c r="EC30" s="510">
        <f t="shared" si="50"/>
        <v>0</v>
      </c>
      <c r="ED30" s="510">
        <f t="shared" si="50"/>
        <v>0</v>
      </c>
      <c r="EE30" s="510">
        <f t="shared" si="50"/>
        <v>0</v>
      </c>
      <c r="EF30" s="510">
        <f t="shared" si="50"/>
        <v>0</v>
      </c>
      <c r="EG30" s="510">
        <f t="shared" si="50"/>
        <v>0</v>
      </c>
      <c r="EH30" s="510">
        <f t="shared" si="50"/>
        <v>0</v>
      </c>
      <c r="EI30" s="510">
        <f t="shared" si="50"/>
        <v>0</v>
      </c>
      <c r="EJ30" s="510">
        <f t="shared" si="50"/>
        <v>0</v>
      </c>
      <c r="EK30" s="510">
        <f t="shared" si="50"/>
        <v>0</v>
      </c>
      <c r="EL30" s="510">
        <f t="shared" si="50"/>
        <v>0</v>
      </c>
      <c r="EM30" s="510">
        <f t="shared" si="50"/>
        <v>0</v>
      </c>
      <c r="EN30" s="510">
        <f t="shared" si="50"/>
        <v>0</v>
      </c>
      <c r="EO30" s="510">
        <f t="shared" si="50"/>
        <v>0</v>
      </c>
      <c r="EP30" s="510">
        <f t="shared" si="50"/>
        <v>0</v>
      </c>
      <c r="EQ30" s="510">
        <f t="shared" si="50"/>
        <v>0</v>
      </c>
      <c r="ER30" s="510">
        <f t="shared" si="50"/>
        <v>0</v>
      </c>
      <c r="ES30" s="510">
        <f t="shared" si="50"/>
        <v>0</v>
      </c>
      <c r="ET30" s="510">
        <f t="shared" si="50"/>
        <v>0</v>
      </c>
      <c r="EU30" s="510">
        <f t="shared" ref="EU30:HA30" si="51">SUM(EU28:EU29)</f>
        <v>0</v>
      </c>
      <c r="EV30" s="510">
        <f t="shared" si="51"/>
        <v>0</v>
      </c>
      <c r="EW30" s="510">
        <f t="shared" si="51"/>
        <v>0</v>
      </c>
      <c r="EX30" s="510">
        <f t="shared" si="51"/>
        <v>0</v>
      </c>
      <c r="EY30" s="510">
        <f t="shared" si="51"/>
        <v>0</v>
      </c>
      <c r="EZ30" s="510">
        <f t="shared" si="51"/>
        <v>0</v>
      </c>
      <c r="FA30" s="510">
        <f t="shared" si="51"/>
        <v>0</v>
      </c>
      <c r="FB30" s="510">
        <f t="shared" si="51"/>
        <v>0</v>
      </c>
      <c r="FC30" s="510">
        <f t="shared" si="51"/>
        <v>0</v>
      </c>
      <c r="FD30" s="510">
        <f t="shared" si="51"/>
        <v>0</v>
      </c>
      <c r="FE30" s="510">
        <f t="shared" si="51"/>
        <v>0</v>
      </c>
      <c r="FF30" s="510">
        <f t="shared" si="51"/>
        <v>0</v>
      </c>
      <c r="FG30" s="510">
        <f t="shared" si="51"/>
        <v>0</v>
      </c>
      <c r="FH30" s="510">
        <f t="shared" si="51"/>
        <v>0</v>
      </c>
      <c r="FI30" s="510">
        <f t="shared" si="51"/>
        <v>0</v>
      </c>
      <c r="FJ30" s="510">
        <f t="shared" si="51"/>
        <v>0</v>
      </c>
      <c r="FK30" s="510">
        <f t="shared" si="51"/>
        <v>0</v>
      </c>
      <c r="FL30" s="510">
        <f t="shared" si="51"/>
        <v>0</v>
      </c>
      <c r="FM30" s="510">
        <f t="shared" si="51"/>
        <v>0</v>
      </c>
      <c r="FN30" s="510">
        <f t="shared" si="51"/>
        <v>0</v>
      </c>
      <c r="FO30" s="510">
        <f t="shared" si="51"/>
        <v>0</v>
      </c>
      <c r="FP30" s="510">
        <f t="shared" si="51"/>
        <v>0</v>
      </c>
      <c r="FQ30" s="510">
        <f t="shared" si="51"/>
        <v>0</v>
      </c>
      <c r="FR30" s="510">
        <f t="shared" si="51"/>
        <v>0</v>
      </c>
      <c r="FS30" s="510">
        <f t="shared" si="51"/>
        <v>0</v>
      </c>
      <c r="FT30" s="510">
        <f t="shared" si="51"/>
        <v>0</v>
      </c>
      <c r="FU30" s="510">
        <f t="shared" si="51"/>
        <v>0</v>
      </c>
      <c r="FV30" s="510">
        <f t="shared" si="51"/>
        <v>0</v>
      </c>
      <c r="FW30" s="510">
        <f t="shared" si="51"/>
        <v>0</v>
      </c>
      <c r="FX30" s="510">
        <f t="shared" si="51"/>
        <v>0</v>
      </c>
      <c r="FY30" s="510">
        <f t="shared" si="51"/>
        <v>0</v>
      </c>
      <c r="FZ30" s="510">
        <f t="shared" si="51"/>
        <v>0</v>
      </c>
      <c r="GA30" s="510">
        <f t="shared" si="51"/>
        <v>0</v>
      </c>
      <c r="GB30" s="510">
        <f t="shared" si="51"/>
        <v>0</v>
      </c>
      <c r="GC30" s="510">
        <f t="shared" si="51"/>
        <v>0</v>
      </c>
      <c r="GD30" s="510">
        <f t="shared" si="51"/>
        <v>0</v>
      </c>
      <c r="GE30" s="510">
        <f t="shared" si="51"/>
        <v>0</v>
      </c>
      <c r="GF30" s="510">
        <f t="shared" si="51"/>
        <v>0</v>
      </c>
      <c r="GG30" s="510">
        <f t="shared" si="51"/>
        <v>0</v>
      </c>
      <c r="GH30" s="510">
        <f t="shared" si="51"/>
        <v>0</v>
      </c>
      <c r="GI30" s="510">
        <f t="shared" si="51"/>
        <v>0</v>
      </c>
      <c r="GJ30" s="510">
        <f t="shared" si="51"/>
        <v>0</v>
      </c>
      <c r="GK30" s="510">
        <f t="shared" si="51"/>
        <v>0</v>
      </c>
      <c r="GL30" s="510">
        <f t="shared" si="51"/>
        <v>0</v>
      </c>
      <c r="GM30" s="510">
        <f t="shared" si="51"/>
        <v>0</v>
      </c>
      <c r="GN30" s="510">
        <f t="shared" si="51"/>
        <v>0</v>
      </c>
      <c r="GO30" s="510">
        <f t="shared" si="51"/>
        <v>0</v>
      </c>
      <c r="GP30" s="510">
        <f t="shared" si="51"/>
        <v>0</v>
      </c>
      <c r="GQ30" s="510">
        <f t="shared" si="51"/>
        <v>0</v>
      </c>
      <c r="GR30" s="510">
        <f t="shared" si="51"/>
        <v>0</v>
      </c>
      <c r="GS30" s="510">
        <f t="shared" si="51"/>
        <v>0</v>
      </c>
      <c r="GT30" s="510">
        <f t="shared" si="51"/>
        <v>0</v>
      </c>
      <c r="GU30" s="510">
        <f t="shared" si="51"/>
        <v>0</v>
      </c>
      <c r="GV30" s="510">
        <f t="shared" si="51"/>
        <v>0</v>
      </c>
      <c r="GW30" s="510">
        <f t="shared" si="51"/>
        <v>0</v>
      </c>
      <c r="GX30" s="510">
        <f t="shared" si="51"/>
        <v>0</v>
      </c>
      <c r="GY30" s="510">
        <f t="shared" si="51"/>
        <v>0</v>
      </c>
      <c r="GZ30" s="510">
        <f t="shared" si="51"/>
        <v>0</v>
      </c>
      <c r="HA30" s="510">
        <f t="shared" si="51"/>
        <v>0</v>
      </c>
      <c r="HB30" s="244"/>
      <c r="HC30" s="244"/>
      <c r="HD30" s="126"/>
      <c r="HE30" s="126"/>
    </row>
    <row r="31" spans="2:213" ht="20.100000000000001" customHeight="1" thickBot="1">
      <c r="B31" s="293"/>
      <c r="C31" s="293"/>
      <c r="D31" s="293"/>
      <c r="E31" s="293"/>
      <c r="F31" s="293"/>
      <c r="G31" s="293"/>
      <c r="H31" s="293" t="s">
        <v>281</v>
      </c>
      <c r="I31" s="293"/>
      <c r="J31" s="292"/>
      <c r="K31" s="292"/>
      <c r="L31" s="295"/>
      <c r="M31" s="296"/>
      <c r="N31" s="121" t="s">
        <v>160</v>
      </c>
      <c r="O31" s="121" t="s">
        <v>111</v>
      </c>
      <c r="P31" s="296"/>
      <c r="Q31" s="296"/>
      <c r="R31" s="296"/>
      <c r="S31" s="302"/>
      <c r="T31" s="302"/>
      <c r="U31" s="244"/>
      <c r="V31" s="244"/>
      <c r="W31" s="510"/>
      <c r="X31" s="510"/>
      <c r="Y31" s="510"/>
      <c r="Z31" s="510"/>
      <c r="AA31" s="510"/>
      <c r="AB31" s="510"/>
      <c r="AC31" s="510" t="s">
        <v>257</v>
      </c>
      <c r="AD31" s="510"/>
      <c r="AE31" s="527">
        <f>F35*1000</f>
        <v>0</v>
      </c>
      <c r="AF31" s="510"/>
      <c r="AG31" s="510"/>
      <c r="AH31" s="285"/>
      <c r="AI31" s="510"/>
      <c r="AJ31" s="510"/>
      <c r="AK31" s="510"/>
      <c r="AL31" s="510"/>
      <c r="AM31" s="510"/>
      <c r="AN31" s="510"/>
      <c r="AO31" s="510"/>
      <c r="AP31" s="510"/>
      <c r="AQ31" s="510"/>
      <c r="AR31" s="510"/>
      <c r="AS31" s="510"/>
      <c r="AT31" s="510"/>
      <c r="AU31" s="510"/>
      <c r="AV31" s="510"/>
      <c r="AW31" s="510"/>
      <c r="AX31" s="510"/>
      <c r="AY31" s="510"/>
      <c r="AZ31" s="510"/>
      <c r="BA31" s="510"/>
      <c r="BB31" s="510"/>
      <c r="BC31" s="510"/>
      <c r="BD31" s="510"/>
      <c r="BE31" s="510"/>
      <c r="BF31" s="510"/>
      <c r="BH31" s="285"/>
      <c r="BI31" s="285"/>
      <c r="BJ31" s="526"/>
      <c r="BK31" s="535"/>
      <c r="BL31" s="246"/>
      <c r="BM31" s="536"/>
      <c r="BN31" s="510"/>
      <c r="BO31" s="510"/>
      <c r="BP31" s="510"/>
      <c r="BQ31" s="510"/>
      <c r="BR31" s="510"/>
      <c r="BS31" s="510"/>
      <c r="BT31" s="510"/>
      <c r="BU31" s="285"/>
      <c r="BV31" s="510"/>
      <c r="BW31" s="510"/>
      <c r="BX31" s="510"/>
      <c r="BY31" s="285"/>
      <c r="BZ31" s="285"/>
      <c r="CA31" s="285"/>
      <c r="CB31" s="534"/>
      <c r="CC31" s="244"/>
      <c r="CD31" s="244"/>
      <c r="CE31" s="244"/>
      <c r="CF31" s="244"/>
      <c r="CG31" s="510" t="s">
        <v>541</v>
      </c>
      <c r="CH31" s="510">
        <v>0</v>
      </c>
      <c r="CI31" s="510">
        <v>0</v>
      </c>
      <c r="CJ31" s="510">
        <v>0</v>
      </c>
      <c r="CK31" s="510">
        <f>$AK$12</f>
        <v>0</v>
      </c>
      <c r="CL31" s="510">
        <f t="shared" ref="CL31:EW31" si="52">IF(DESIGN_LIFE&gt;=CL$5,CK31,IF(CL$5=DESIGN_LIFE+1,0,IF(CL$5&gt;DESIGN_LIFE,CK31)))</f>
        <v>0</v>
      </c>
      <c r="CM31" s="510">
        <f t="shared" si="52"/>
        <v>0</v>
      </c>
      <c r="CN31" s="510">
        <f t="shared" si="52"/>
        <v>0</v>
      </c>
      <c r="CO31" s="510">
        <f t="shared" si="52"/>
        <v>0</v>
      </c>
      <c r="CP31" s="510">
        <f t="shared" si="52"/>
        <v>0</v>
      </c>
      <c r="CQ31" s="510">
        <f t="shared" si="52"/>
        <v>0</v>
      </c>
      <c r="CR31" s="510">
        <f t="shared" si="52"/>
        <v>0</v>
      </c>
      <c r="CS31" s="510">
        <f t="shared" si="52"/>
        <v>0</v>
      </c>
      <c r="CT31" s="510">
        <f t="shared" si="52"/>
        <v>0</v>
      </c>
      <c r="CU31" s="510">
        <f t="shared" si="52"/>
        <v>0</v>
      </c>
      <c r="CV31" s="510">
        <f t="shared" si="52"/>
        <v>0</v>
      </c>
      <c r="CW31" s="510">
        <f t="shared" si="52"/>
        <v>0</v>
      </c>
      <c r="CX31" s="510">
        <f t="shared" si="52"/>
        <v>0</v>
      </c>
      <c r="CY31" s="510">
        <f t="shared" si="52"/>
        <v>0</v>
      </c>
      <c r="CZ31" s="510">
        <f t="shared" si="52"/>
        <v>0</v>
      </c>
      <c r="DA31" s="510">
        <f t="shared" si="52"/>
        <v>0</v>
      </c>
      <c r="DB31" s="510">
        <f t="shared" si="52"/>
        <v>0</v>
      </c>
      <c r="DC31" s="510">
        <f t="shared" si="52"/>
        <v>0</v>
      </c>
      <c r="DD31" s="510">
        <f t="shared" si="52"/>
        <v>0</v>
      </c>
      <c r="DE31" s="510">
        <f t="shared" si="52"/>
        <v>0</v>
      </c>
      <c r="DF31" s="510">
        <f t="shared" si="52"/>
        <v>0</v>
      </c>
      <c r="DG31" s="510">
        <f t="shared" si="52"/>
        <v>0</v>
      </c>
      <c r="DH31" s="510">
        <f t="shared" si="52"/>
        <v>0</v>
      </c>
      <c r="DI31" s="510">
        <f t="shared" si="52"/>
        <v>0</v>
      </c>
      <c r="DJ31" s="510">
        <f t="shared" si="52"/>
        <v>0</v>
      </c>
      <c r="DK31" s="510">
        <f t="shared" si="52"/>
        <v>0</v>
      </c>
      <c r="DL31" s="510">
        <f t="shared" si="52"/>
        <v>0</v>
      </c>
      <c r="DM31" s="510">
        <f t="shared" si="52"/>
        <v>0</v>
      </c>
      <c r="DN31" s="510">
        <f t="shared" si="52"/>
        <v>0</v>
      </c>
      <c r="DO31" s="510">
        <f t="shared" si="52"/>
        <v>0</v>
      </c>
      <c r="DP31" s="510">
        <f t="shared" si="52"/>
        <v>0</v>
      </c>
      <c r="DQ31" s="510">
        <f t="shared" si="52"/>
        <v>0</v>
      </c>
      <c r="DR31" s="510">
        <f t="shared" si="52"/>
        <v>0</v>
      </c>
      <c r="DS31" s="510">
        <f t="shared" si="52"/>
        <v>0</v>
      </c>
      <c r="DT31" s="510">
        <f t="shared" si="52"/>
        <v>0</v>
      </c>
      <c r="DU31" s="510">
        <f t="shared" si="52"/>
        <v>0</v>
      </c>
      <c r="DV31" s="510">
        <f t="shared" si="52"/>
        <v>0</v>
      </c>
      <c r="DW31" s="510">
        <f t="shared" si="52"/>
        <v>0</v>
      </c>
      <c r="DX31" s="510">
        <f t="shared" si="52"/>
        <v>0</v>
      </c>
      <c r="DY31" s="510">
        <f t="shared" si="52"/>
        <v>0</v>
      </c>
      <c r="DZ31" s="510">
        <f t="shared" si="52"/>
        <v>0</v>
      </c>
      <c r="EA31" s="510">
        <f t="shared" si="52"/>
        <v>0</v>
      </c>
      <c r="EB31" s="510">
        <f t="shared" si="52"/>
        <v>0</v>
      </c>
      <c r="EC31" s="510">
        <f t="shared" si="52"/>
        <v>0</v>
      </c>
      <c r="ED31" s="510">
        <f t="shared" si="52"/>
        <v>0</v>
      </c>
      <c r="EE31" s="510">
        <f t="shared" si="52"/>
        <v>0</v>
      </c>
      <c r="EF31" s="510">
        <f t="shared" si="52"/>
        <v>0</v>
      </c>
      <c r="EG31" s="510">
        <f t="shared" si="52"/>
        <v>0</v>
      </c>
      <c r="EH31" s="510">
        <f t="shared" si="52"/>
        <v>0</v>
      </c>
      <c r="EI31" s="510">
        <f t="shared" si="52"/>
        <v>0</v>
      </c>
      <c r="EJ31" s="510">
        <f t="shared" si="52"/>
        <v>0</v>
      </c>
      <c r="EK31" s="510">
        <f t="shared" si="52"/>
        <v>0</v>
      </c>
      <c r="EL31" s="510">
        <f t="shared" si="52"/>
        <v>0</v>
      </c>
      <c r="EM31" s="510">
        <f t="shared" si="52"/>
        <v>0</v>
      </c>
      <c r="EN31" s="510">
        <f t="shared" si="52"/>
        <v>0</v>
      </c>
      <c r="EO31" s="510">
        <f t="shared" si="52"/>
        <v>0</v>
      </c>
      <c r="EP31" s="510">
        <f t="shared" si="52"/>
        <v>0</v>
      </c>
      <c r="EQ31" s="510">
        <f t="shared" si="52"/>
        <v>0</v>
      </c>
      <c r="ER31" s="510">
        <f t="shared" si="52"/>
        <v>0</v>
      </c>
      <c r="ES31" s="510">
        <f t="shared" si="52"/>
        <v>0</v>
      </c>
      <c r="ET31" s="510">
        <f t="shared" si="52"/>
        <v>0</v>
      </c>
      <c r="EU31" s="510">
        <f t="shared" si="52"/>
        <v>0</v>
      </c>
      <c r="EV31" s="510">
        <f t="shared" si="52"/>
        <v>0</v>
      </c>
      <c r="EW31" s="510">
        <f t="shared" si="52"/>
        <v>0</v>
      </c>
      <c r="EX31" s="510">
        <f t="shared" ref="EX31:HA31" si="53">IF(DESIGN_LIFE&gt;=EX$5,EW31,IF(EX$5=DESIGN_LIFE+1,0,IF(EX$5&gt;DESIGN_LIFE,EW31)))</f>
        <v>0</v>
      </c>
      <c r="EY31" s="510">
        <f t="shared" si="53"/>
        <v>0</v>
      </c>
      <c r="EZ31" s="510">
        <f t="shared" si="53"/>
        <v>0</v>
      </c>
      <c r="FA31" s="510">
        <f t="shared" si="53"/>
        <v>0</v>
      </c>
      <c r="FB31" s="510">
        <f t="shared" si="53"/>
        <v>0</v>
      </c>
      <c r="FC31" s="510">
        <f t="shared" si="53"/>
        <v>0</v>
      </c>
      <c r="FD31" s="510">
        <f t="shared" si="53"/>
        <v>0</v>
      </c>
      <c r="FE31" s="510">
        <f t="shared" si="53"/>
        <v>0</v>
      </c>
      <c r="FF31" s="510">
        <f t="shared" si="53"/>
        <v>0</v>
      </c>
      <c r="FG31" s="510">
        <f t="shared" si="53"/>
        <v>0</v>
      </c>
      <c r="FH31" s="510">
        <f t="shared" si="53"/>
        <v>0</v>
      </c>
      <c r="FI31" s="510">
        <f t="shared" si="53"/>
        <v>0</v>
      </c>
      <c r="FJ31" s="510">
        <f t="shared" si="53"/>
        <v>0</v>
      </c>
      <c r="FK31" s="510">
        <f t="shared" si="53"/>
        <v>0</v>
      </c>
      <c r="FL31" s="510">
        <f t="shared" si="53"/>
        <v>0</v>
      </c>
      <c r="FM31" s="510">
        <f t="shared" si="53"/>
        <v>0</v>
      </c>
      <c r="FN31" s="510">
        <f t="shared" si="53"/>
        <v>0</v>
      </c>
      <c r="FO31" s="510">
        <f t="shared" si="53"/>
        <v>0</v>
      </c>
      <c r="FP31" s="510">
        <f t="shared" si="53"/>
        <v>0</v>
      </c>
      <c r="FQ31" s="510">
        <f t="shared" si="53"/>
        <v>0</v>
      </c>
      <c r="FR31" s="510">
        <f t="shared" si="53"/>
        <v>0</v>
      </c>
      <c r="FS31" s="510">
        <f t="shared" si="53"/>
        <v>0</v>
      </c>
      <c r="FT31" s="510">
        <f t="shared" si="53"/>
        <v>0</v>
      </c>
      <c r="FU31" s="510">
        <f t="shared" si="53"/>
        <v>0</v>
      </c>
      <c r="FV31" s="510">
        <f t="shared" si="53"/>
        <v>0</v>
      </c>
      <c r="FW31" s="510">
        <f t="shared" si="53"/>
        <v>0</v>
      </c>
      <c r="FX31" s="510">
        <f t="shared" si="53"/>
        <v>0</v>
      </c>
      <c r="FY31" s="510">
        <f t="shared" si="53"/>
        <v>0</v>
      </c>
      <c r="FZ31" s="510">
        <f t="shared" si="53"/>
        <v>0</v>
      </c>
      <c r="GA31" s="510">
        <f t="shared" si="53"/>
        <v>0</v>
      </c>
      <c r="GB31" s="510">
        <f t="shared" si="53"/>
        <v>0</v>
      </c>
      <c r="GC31" s="510">
        <f t="shared" si="53"/>
        <v>0</v>
      </c>
      <c r="GD31" s="510">
        <f t="shared" si="53"/>
        <v>0</v>
      </c>
      <c r="GE31" s="510">
        <f t="shared" si="53"/>
        <v>0</v>
      </c>
      <c r="GF31" s="510">
        <f t="shared" si="53"/>
        <v>0</v>
      </c>
      <c r="GG31" s="510">
        <f t="shared" si="53"/>
        <v>0</v>
      </c>
      <c r="GH31" s="510">
        <f t="shared" si="53"/>
        <v>0</v>
      </c>
      <c r="GI31" s="510">
        <f t="shared" si="53"/>
        <v>0</v>
      </c>
      <c r="GJ31" s="510">
        <f t="shared" si="53"/>
        <v>0</v>
      </c>
      <c r="GK31" s="510">
        <f t="shared" si="53"/>
        <v>0</v>
      </c>
      <c r="GL31" s="510">
        <f t="shared" si="53"/>
        <v>0</v>
      </c>
      <c r="GM31" s="510">
        <f t="shared" si="53"/>
        <v>0</v>
      </c>
      <c r="GN31" s="510">
        <f t="shared" si="53"/>
        <v>0</v>
      </c>
      <c r="GO31" s="510">
        <f t="shared" si="53"/>
        <v>0</v>
      </c>
      <c r="GP31" s="510">
        <f t="shared" si="53"/>
        <v>0</v>
      </c>
      <c r="GQ31" s="510">
        <f t="shared" si="53"/>
        <v>0</v>
      </c>
      <c r="GR31" s="510">
        <f t="shared" si="53"/>
        <v>0</v>
      </c>
      <c r="GS31" s="510">
        <f t="shared" si="53"/>
        <v>0</v>
      </c>
      <c r="GT31" s="510">
        <f t="shared" si="53"/>
        <v>0</v>
      </c>
      <c r="GU31" s="510">
        <f t="shared" si="53"/>
        <v>0</v>
      </c>
      <c r="GV31" s="510">
        <f t="shared" si="53"/>
        <v>0</v>
      </c>
      <c r="GW31" s="510">
        <f t="shared" si="53"/>
        <v>0</v>
      </c>
      <c r="GX31" s="510">
        <f t="shared" si="53"/>
        <v>0</v>
      </c>
      <c r="GY31" s="510">
        <f t="shared" si="53"/>
        <v>0</v>
      </c>
      <c r="GZ31" s="510">
        <f t="shared" si="53"/>
        <v>0</v>
      </c>
      <c r="HA31" s="510">
        <f t="shared" si="53"/>
        <v>0</v>
      </c>
      <c r="HB31" s="244"/>
      <c r="HC31" s="244"/>
      <c r="HD31" s="126"/>
      <c r="HE31" s="126"/>
    </row>
    <row r="32" spans="2:213" ht="20.100000000000001" customHeight="1" thickBot="1">
      <c r="B32" s="293"/>
      <c r="C32" s="293"/>
      <c r="D32" s="409"/>
      <c r="E32" s="134" t="s">
        <v>215</v>
      </c>
      <c r="F32" s="135">
        <f>N35</f>
        <v>0</v>
      </c>
      <c r="G32" s="495" t="e">
        <f>1000*F32/GIA</f>
        <v>#DIV/0!</v>
      </c>
      <c r="H32" s="496"/>
      <c r="I32" s="476"/>
      <c r="J32" s="473"/>
      <c r="K32" s="292"/>
      <c r="L32" s="296"/>
      <c r="M32" s="187" t="s">
        <v>387</v>
      </c>
      <c r="N32" s="193">
        <f>(1/1000)*(Project_cost*700)/100000</f>
        <v>0</v>
      </c>
      <c r="O32" s="194">
        <f>3.4/1000*GIA</f>
        <v>0</v>
      </c>
      <c r="P32" s="296"/>
      <c r="Q32" s="296"/>
      <c r="R32" s="296"/>
      <c r="S32" s="296"/>
      <c r="T32" s="296"/>
      <c r="U32" s="98"/>
      <c r="V32" s="244"/>
      <c r="W32" s="259"/>
      <c r="X32" s="510"/>
      <c r="Y32" s="510"/>
      <c r="Z32" s="510"/>
      <c r="AA32" s="510"/>
      <c r="AB32" s="510"/>
      <c r="AC32" s="532" t="e">
        <f>CONCATENATE( FIXED(AD27,0), " one-way flights from London to New York")</f>
        <v>#DIV/0!</v>
      </c>
      <c r="AD32" s="510"/>
      <c r="AE32" s="510"/>
      <c r="AF32" s="510"/>
      <c r="AG32" s="510"/>
      <c r="AH32" s="285"/>
      <c r="AI32" s="510"/>
      <c r="AJ32" s="510"/>
      <c r="AK32" s="510"/>
      <c r="AL32" s="510"/>
      <c r="AM32" s="510"/>
      <c r="AN32" s="510"/>
      <c r="AO32" s="510"/>
      <c r="AP32" s="510"/>
      <c r="AQ32" s="510"/>
      <c r="AR32" s="510"/>
      <c r="AS32" s="510"/>
      <c r="AT32" s="510"/>
      <c r="AU32" s="510"/>
      <c r="AV32" s="510"/>
      <c r="AW32" s="510"/>
      <c r="AX32" s="510"/>
      <c r="AY32" s="510"/>
      <c r="AZ32" s="510"/>
      <c r="BA32" s="510"/>
      <c r="BB32" s="510"/>
      <c r="BC32" s="510"/>
      <c r="BD32" s="510"/>
      <c r="BE32" s="510"/>
      <c r="BF32" s="510"/>
      <c r="BH32" s="537"/>
      <c r="BI32" s="537"/>
      <c r="BJ32" s="526"/>
      <c r="BK32" s="535"/>
      <c r="BL32" s="510"/>
      <c r="BM32" s="536"/>
      <c r="BN32" s="510"/>
      <c r="BO32" s="510"/>
      <c r="BP32" s="510"/>
      <c r="BQ32" s="510"/>
      <c r="BR32" s="510"/>
      <c r="BS32" s="510"/>
      <c r="BT32" s="510"/>
      <c r="BU32" s="285"/>
      <c r="BV32" s="510"/>
      <c r="BW32" s="510"/>
      <c r="BX32" s="510"/>
      <c r="BY32" s="285"/>
      <c r="BZ32" s="285"/>
      <c r="CA32" s="285"/>
      <c r="CB32" s="534"/>
      <c r="CC32" s="244"/>
      <c r="CD32" s="244"/>
      <c r="CE32" s="244"/>
      <c r="CF32" s="244"/>
      <c r="CG32" s="244"/>
      <c r="CH32" s="244"/>
      <c r="CI32" s="244"/>
      <c r="CJ32" s="244"/>
      <c r="CK32" s="244"/>
      <c r="CL32" s="244"/>
      <c r="CM32" s="244"/>
      <c r="CN32" s="244"/>
      <c r="CO32" s="244"/>
      <c r="CP32" s="244"/>
      <c r="CQ32" s="244"/>
      <c r="CR32" s="244"/>
      <c r="CS32" s="244"/>
      <c r="CT32" s="244"/>
      <c r="CU32" s="244"/>
      <c r="CV32" s="244"/>
      <c r="CW32" s="244"/>
      <c r="CX32" s="244"/>
      <c r="CY32" s="244"/>
      <c r="CZ32" s="244"/>
      <c r="DA32" s="244"/>
      <c r="DB32" s="244"/>
      <c r="DC32" s="244"/>
      <c r="DD32" s="244"/>
      <c r="DE32" s="244"/>
      <c r="DF32" s="244"/>
      <c r="DG32" s="244"/>
      <c r="DH32" s="244"/>
      <c r="DI32" s="244"/>
      <c r="DJ32" s="244"/>
      <c r="DK32" s="244"/>
      <c r="DL32" s="244"/>
      <c r="DM32" s="244"/>
      <c r="DN32" s="244"/>
      <c r="DO32" s="244"/>
      <c r="DP32" s="244"/>
      <c r="DQ32" s="244"/>
      <c r="DR32" s="244"/>
      <c r="DS32" s="244"/>
      <c r="DT32" s="244"/>
      <c r="DU32" s="244"/>
      <c r="DV32" s="244"/>
      <c r="DW32" s="244"/>
      <c r="DX32" s="244"/>
      <c r="DY32" s="244"/>
      <c r="DZ32" s="244"/>
      <c r="EA32" s="244"/>
      <c r="EB32" s="244"/>
      <c r="EC32" s="244"/>
      <c r="ED32" s="244"/>
      <c r="EE32" s="244"/>
      <c r="EF32" s="244"/>
      <c r="EG32" s="244"/>
      <c r="EH32" s="244"/>
      <c r="EI32" s="244"/>
      <c r="EJ32" s="244"/>
      <c r="EK32" s="244"/>
      <c r="EL32" s="244"/>
      <c r="EM32" s="244"/>
      <c r="EN32" s="244"/>
      <c r="EO32" s="244"/>
      <c r="EP32" s="244"/>
      <c r="EQ32" s="244"/>
      <c r="ER32" s="244"/>
      <c r="ES32" s="244"/>
      <c r="ET32" s="244"/>
      <c r="EU32" s="244"/>
      <c r="EV32" s="244"/>
      <c r="EW32" s="244"/>
      <c r="EX32" s="244"/>
      <c r="EY32" s="244"/>
      <c r="EZ32" s="244"/>
      <c r="FA32" s="244"/>
      <c r="FB32" s="244"/>
      <c r="FC32" s="244"/>
      <c r="FD32" s="244"/>
      <c r="FE32" s="244"/>
      <c r="FF32" s="244"/>
      <c r="FG32" s="244"/>
      <c r="FH32" s="244"/>
      <c r="FI32" s="244"/>
      <c r="FJ32" s="244"/>
      <c r="FK32" s="244"/>
      <c r="FL32" s="244"/>
      <c r="FM32" s="244"/>
      <c r="FN32" s="244"/>
      <c r="FO32" s="244"/>
      <c r="FP32" s="244"/>
      <c r="FQ32" s="244"/>
      <c r="FR32" s="244"/>
      <c r="FS32" s="244"/>
      <c r="FT32" s="244"/>
      <c r="FU32" s="244"/>
      <c r="FV32" s="244"/>
      <c r="FW32" s="244"/>
      <c r="FX32" s="244"/>
      <c r="FY32" s="244"/>
      <c r="FZ32" s="244"/>
      <c r="GA32" s="244"/>
      <c r="GB32" s="244"/>
      <c r="GC32" s="244"/>
      <c r="GD32" s="244"/>
      <c r="GE32" s="244"/>
      <c r="GF32" s="244"/>
      <c r="GG32" s="244"/>
      <c r="GH32" s="244"/>
      <c r="GI32" s="244"/>
      <c r="GJ32" s="244"/>
      <c r="GK32" s="244"/>
      <c r="GL32" s="244"/>
      <c r="GM32" s="244"/>
      <c r="GN32" s="244"/>
      <c r="GO32" s="244"/>
      <c r="GP32" s="244"/>
      <c r="GQ32" s="244"/>
      <c r="GR32" s="244"/>
      <c r="GS32" s="244"/>
      <c r="GT32" s="244"/>
      <c r="GU32" s="244"/>
      <c r="GV32" s="244"/>
      <c r="GW32" s="244"/>
      <c r="GX32" s="244"/>
      <c r="GY32" s="244"/>
      <c r="GZ32" s="244"/>
      <c r="HA32" s="244"/>
      <c r="HB32" s="244"/>
      <c r="HC32" s="244"/>
      <c r="HD32" s="126"/>
      <c r="HE32" s="126"/>
    </row>
    <row r="33" spans="2:213" ht="20.100000000000001" customHeight="1" thickBot="1">
      <c r="B33" s="293"/>
      <c r="C33" s="293"/>
      <c r="D33" s="410"/>
      <c r="E33" s="136" t="s">
        <v>667</v>
      </c>
      <c r="F33" s="137">
        <f>R35</f>
        <v>0</v>
      </c>
      <c r="G33" s="478" t="e">
        <f>1000*F33/GIA</f>
        <v>#DIV/0!</v>
      </c>
      <c r="H33" s="497"/>
      <c r="I33" s="474"/>
      <c r="J33" s="473"/>
      <c r="K33" s="301"/>
      <c r="L33" s="297"/>
      <c r="M33" s="296"/>
      <c r="N33" s="296"/>
      <c r="O33" s="296"/>
      <c r="P33" s="296"/>
      <c r="Q33" s="296"/>
      <c r="R33" s="296"/>
      <c r="S33" s="296"/>
      <c r="T33" s="296"/>
      <c r="U33" s="98"/>
      <c r="V33" s="244"/>
      <c r="W33" s="259"/>
      <c r="X33" s="510"/>
      <c r="Y33" s="510"/>
      <c r="Z33" s="510"/>
      <c r="AA33" s="510"/>
      <c r="AB33" s="510"/>
      <c r="AC33" s="532" t="e">
        <f>CONCATENATE( FIXED(AD28,0), " people's consumption of meat, dairy and beer for 1 year")</f>
        <v>#DIV/0!</v>
      </c>
      <c r="AD33" s="510"/>
      <c r="AE33" s="510"/>
      <c r="AF33" s="510"/>
      <c r="AG33" s="510"/>
      <c r="AH33" s="285"/>
      <c r="AI33" s="510"/>
      <c r="AJ33" s="510"/>
      <c r="AK33" s="510"/>
      <c r="AL33" s="510"/>
      <c r="AM33" s="510"/>
      <c r="AN33" s="510"/>
      <c r="AO33" s="510"/>
      <c r="AP33" s="510"/>
      <c r="AQ33" s="510"/>
      <c r="AR33" s="510"/>
      <c r="AS33" s="510"/>
      <c r="AT33" s="510"/>
      <c r="AU33" s="510"/>
      <c r="AV33" s="510"/>
      <c r="AW33" s="510"/>
      <c r="AX33" s="510"/>
      <c r="AY33" s="510"/>
      <c r="AZ33" s="510"/>
      <c r="BA33" s="510"/>
      <c r="BB33" s="510"/>
      <c r="BC33" s="510"/>
      <c r="BD33" s="510"/>
      <c r="BE33" s="510"/>
      <c r="BF33" s="510"/>
      <c r="BH33" s="285"/>
      <c r="BI33" s="538"/>
      <c r="BJ33" s="536"/>
      <c r="BK33" s="246"/>
      <c r="BL33" s="535"/>
      <c r="BM33" s="285"/>
      <c r="BN33" s="510"/>
      <c r="BO33" s="510"/>
      <c r="BP33" s="510"/>
      <c r="BQ33" s="510"/>
      <c r="BR33" s="510"/>
      <c r="BS33" s="510"/>
      <c r="BT33" s="510"/>
      <c r="BU33" s="285"/>
      <c r="BV33" s="510"/>
      <c r="BW33" s="510"/>
      <c r="BX33" s="510"/>
      <c r="BY33" s="285"/>
      <c r="BZ33" s="285"/>
      <c r="CA33" s="285"/>
      <c r="CB33" s="534"/>
      <c r="CC33" s="244"/>
      <c r="CD33" s="244"/>
      <c r="CE33" s="244"/>
      <c r="CF33" s="244"/>
      <c r="CG33" s="244"/>
      <c r="CH33" s="244"/>
      <c r="CI33" s="244"/>
      <c r="CJ33" s="244"/>
      <c r="CK33" s="244"/>
      <c r="CL33" s="244"/>
      <c r="CM33" s="244"/>
      <c r="CN33" s="244"/>
      <c r="CO33" s="244"/>
      <c r="CP33" s="244"/>
      <c r="CQ33" s="244"/>
      <c r="CR33" s="244"/>
      <c r="CS33" s="244"/>
      <c r="CT33" s="244"/>
      <c r="CU33" s="244"/>
      <c r="CV33" s="244"/>
      <c r="CW33" s="244"/>
      <c r="CX33" s="244"/>
      <c r="CY33" s="244"/>
      <c r="CZ33" s="244"/>
      <c r="DA33" s="244"/>
      <c r="DB33" s="244"/>
      <c r="DC33" s="244"/>
      <c r="DD33" s="244"/>
      <c r="DE33" s="244"/>
      <c r="DF33" s="244"/>
      <c r="DG33" s="244"/>
      <c r="DH33" s="244"/>
      <c r="DI33" s="244"/>
      <c r="DJ33" s="244"/>
      <c r="DK33" s="244"/>
      <c r="DL33" s="244"/>
      <c r="DM33" s="244"/>
      <c r="DN33" s="244"/>
      <c r="DO33" s="244"/>
      <c r="DP33" s="244"/>
      <c r="DQ33" s="244"/>
      <c r="DR33" s="244"/>
      <c r="DS33" s="244"/>
      <c r="DT33" s="244"/>
      <c r="DU33" s="244"/>
      <c r="DV33" s="244"/>
      <c r="DW33" s="244"/>
      <c r="DX33" s="244"/>
      <c r="DY33" s="244"/>
      <c r="DZ33" s="244"/>
      <c r="EA33" s="244"/>
      <c r="EB33" s="244"/>
      <c r="EC33" s="244"/>
      <c r="ED33" s="244"/>
      <c r="EE33" s="244"/>
      <c r="EF33" s="244"/>
      <c r="EG33" s="244"/>
      <c r="EH33" s="244"/>
      <c r="EI33" s="244"/>
      <c r="EJ33" s="244"/>
      <c r="EK33" s="244"/>
      <c r="EL33" s="244"/>
      <c r="EM33" s="244"/>
      <c r="EN33" s="244"/>
      <c r="EO33" s="244"/>
      <c r="EP33" s="244"/>
      <c r="EQ33" s="244"/>
      <c r="ER33" s="244"/>
      <c r="ES33" s="244"/>
      <c r="ET33" s="244"/>
      <c r="EU33" s="244"/>
      <c r="EV33" s="244"/>
      <c r="EW33" s="244"/>
      <c r="EX33" s="244"/>
      <c r="EY33" s="244"/>
      <c r="EZ33" s="244"/>
      <c r="FA33" s="244"/>
      <c r="FB33" s="244"/>
      <c r="FC33" s="244"/>
      <c r="FD33" s="244"/>
      <c r="FE33" s="244"/>
      <c r="FF33" s="244"/>
      <c r="FG33" s="244"/>
      <c r="FH33" s="244"/>
      <c r="FI33" s="244"/>
      <c r="FJ33" s="244"/>
      <c r="FK33" s="244"/>
      <c r="FL33" s="244"/>
      <c r="FM33" s="244"/>
      <c r="FN33" s="244"/>
      <c r="FO33" s="244"/>
      <c r="FP33" s="244"/>
      <c r="FQ33" s="244"/>
      <c r="FR33" s="244"/>
      <c r="FS33" s="244"/>
      <c r="FT33" s="244"/>
      <c r="FU33" s="244"/>
      <c r="FV33" s="244"/>
      <c r="FW33" s="244"/>
      <c r="FX33" s="244"/>
      <c r="FY33" s="244"/>
      <c r="FZ33" s="244"/>
      <c r="GA33" s="244"/>
      <c r="GB33" s="244"/>
      <c r="GC33" s="244"/>
      <c r="GD33" s="244"/>
      <c r="GE33" s="244"/>
      <c r="GF33" s="244"/>
      <c r="GG33" s="244"/>
      <c r="GH33" s="244"/>
      <c r="GI33" s="244"/>
      <c r="GJ33" s="244"/>
      <c r="GK33" s="244"/>
      <c r="GL33" s="244"/>
      <c r="GM33" s="244"/>
      <c r="GN33" s="244"/>
      <c r="GO33" s="244"/>
      <c r="GP33" s="244"/>
      <c r="GQ33" s="244"/>
      <c r="GR33" s="244"/>
      <c r="GS33" s="244"/>
      <c r="GT33" s="244"/>
      <c r="GU33" s="244"/>
      <c r="GV33" s="244"/>
      <c r="GW33" s="244"/>
      <c r="GX33" s="244"/>
      <c r="GY33" s="244"/>
      <c r="GZ33" s="244"/>
      <c r="HA33" s="244"/>
      <c r="HB33" s="244"/>
      <c r="HC33" s="244"/>
      <c r="HD33" s="126"/>
      <c r="HE33" s="126"/>
    </row>
    <row r="34" spans="2:213" ht="20.100000000000001" customHeight="1" thickBot="1">
      <c r="B34" s="293"/>
      <c r="C34" s="293"/>
      <c r="D34" s="410"/>
      <c r="E34" s="138"/>
      <c r="F34" s="138"/>
      <c r="G34" s="138"/>
      <c r="H34" s="139"/>
      <c r="I34" s="475"/>
      <c r="J34" s="473"/>
      <c r="K34" s="292"/>
      <c r="L34" s="297"/>
      <c r="M34" s="296"/>
      <c r="N34" s="120" t="s">
        <v>172</v>
      </c>
      <c r="O34" s="120" t="s">
        <v>171</v>
      </c>
      <c r="P34" s="120" t="s">
        <v>11</v>
      </c>
      <c r="Q34" s="121" t="s">
        <v>117</v>
      </c>
      <c r="R34" s="651" t="s">
        <v>662</v>
      </c>
      <c r="S34" s="652"/>
      <c r="T34" s="296"/>
      <c r="U34" s="506"/>
      <c r="V34" s="244"/>
      <c r="W34" s="510"/>
      <c r="X34" s="510"/>
      <c r="Y34" s="510"/>
      <c r="Z34" s="510"/>
      <c r="AA34" s="510"/>
      <c r="AB34" s="510"/>
      <c r="AC34" s="532" t="e">
        <f>CONCATENATE( FIXED(AD29,0), " average family cars running for 1 year")</f>
        <v>#DIV/0!</v>
      </c>
      <c r="AD34" s="510"/>
      <c r="AE34" s="510"/>
      <c r="AF34" s="510"/>
      <c r="AG34" s="510"/>
      <c r="AH34" s="510"/>
      <c r="AI34" s="510"/>
      <c r="AJ34" s="510"/>
      <c r="AK34" s="510"/>
      <c r="AL34" s="510"/>
      <c r="AM34" s="510"/>
      <c r="AN34" s="510"/>
      <c r="AO34" s="510"/>
      <c r="AP34" s="510"/>
      <c r="AQ34" s="510"/>
      <c r="AR34" s="510"/>
      <c r="AS34" s="510"/>
      <c r="AT34" s="510"/>
      <c r="AU34" s="510"/>
      <c r="AV34" s="510"/>
      <c r="AW34" s="510"/>
      <c r="AX34" s="510"/>
      <c r="AY34" s="510"/>
      <c r="AZ34" s="510"/>
      <c r="BA34" s="510"/>
      <c r="BB34" s="510"/>
      <c r="BC34" s="510"/>
      <c r="BD34" s="510"/>
      <c r="BE34" s="510"/>
      <c r="BF34" s="510"/>
      <c r="BH34" s="285"/>
      <c r="BI34" s="285"/>
      <c r="BJ34" s="536"/>
      <c r="BK34" s="246"/>
      <c r="BL34" s="535"/>
      <c r="BM34" s="285"/>
      <c r="BN34" s="510"/>
      <c r="BO34" s="510"/>
      <c r="BP34" s="510"/>
      <c r="BQ34" s="510"/>
      <c r="BR34" s="510"/>
      <c r="BS34" s="510"/>
      <c r="BT34" s="510"/>
      <c r="BU34" s="285"/>
      <c r="BV34" s="510"/>
      <c r="BW34" s="510"/>
      <c r="BX34" s="510"/>
      <c r="BY34" s="285"/>
      <c r="BZ34" s="285"/>
      <c r="CA34" s="285"/>
      <c r="CB34" s="53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44"/>
      <c r="DF34" s="244"/>
      <c r="DG34" s="244"/>
      <c r="DH34" s="244"/>
      <c r="DI34" s="244"/>
      <c r="DJ34" s="244"/>
      <c r="DK34" s="244"/>
      <c r="DL34" s="244"/>
      <c r="DM34" s="244"/>
      <c r="DN34" s="244"/>
      <c r="DO34" s="244"/>
      <c r="DP34" s="244"/>
      <c r="DQ34" s="244"/>
      <c r="DR34" s="244"/>
      <c r="DS34" s="244"/>
      <c r="DT34" s="244"/>
      <c r="DU34" s="244"/>
      <c r="DV34" s="244"/>
      <c r="DW34" s="244"/>
      <c r="DX34" s="244"/>
      <c r="DY34" s="244"/>
      <c r="DZ34" s="244"/>
      <c r="EA34" s="244"/>
      <c r="EB34" s="244"/>
      <c r="EC34" s="244"/>
      <c r="ED34" s="244"/>
      <c r="EE34" s="244"/>
      <c r="EF34" s="244"/>
      <c r="EG34" s="244"/>
      <c r="EH34" s="244"/>
      <c r="EI34" s="244"/>
      <c r="EJ34" s="244"/>
      <c r="EK34" s="244"/>
      <c r="EL34" s="244"/>
      <c r="EM34" s="244"/>
      <c r="EN34" s="244"/>
      <c r="EO34" s="244"/>
      <c r="EP34" s="244"/>
      <c r="EQ34" s="244"/>
      <c r="ER34" s="244"/>
      <c r="ES34" s="244"/>
      <c r="ET34" s="244"/>
      <c r="EU34" s="244"/>
      <c r="EV34" s="244"/>
      <c r="EW34" s="244"/>
      <c r="EX34" s="244"/>
      <c r="EY34" s="244"/>
      <c r="EZ34" s="244"/>
      <c r="FA34" s="244"/>
      <c r="FB34" s="244"/>
      <c r="FC34" s="244"/>
      <c r="FD34" s="244"/>
      <c r="FE34" s="244"/>
      <c r="FF34" s="244"/>
      <c r="FG34" s="244"/>
      <c r="FH34" s="244"/>
      <c r="FI34" s="244"/>
      <c r="FJ34" s="244"/>
      <c r="FK34" s="244"/>
      <c r="FL34" s="244"/>
      <c r="FM34" s="244"/>
      <c r="FN34" s="244"/>
      <c r="FO34" s="244"/>
      <c r="FP34" s="244"/>
      <c r="FQ34" s="244"/>
      <c r="FR34" s="244"/>
      <c r="FS34" s="244"/>
      <c r="FT34" s="244"/>
      <c r="FU34" s="244"/>
      <c r="FV34" s="244"/>
      <c r="FW34" s="244"/>
      <c r="FX34" s="244"/>
      <c r="FY34" s="244"/>
      <c r="FZ34" s="244"/>
      <c r="GA34" s="244"/>
      <c r="GB34" s="244"/>
      <c r="GC34" s="244"/>
      <c r="GD34" s="244"/>
      <c r="GE34" s="244"/>
      <c r="GF34" s="244"/>
      <c r="GG34" s="244"/>
      <c r="GH34" s="244"/>
      <c r="GI34" s="244"/>
      <c r="GJ34" s="244"/>
      <c r="GK34" s="244"/>
      <c r="GL34" s="244"/>
      <c r="GM34" s="244"/>
      <c r="GN34" s="244"/>
      <c r="GO34" s="244"/>
      <c r="GP34" s="244"/>
      <c r="GQ34" s="244"/>
      <c r="GR34" s="244"/>
      <c r="GS34" s="244"/>
      <c r="GT34" s="244"/>
      <c r="GU34" s="244"/>
      <c r="GV34" s="244"/>
      <c r="GW34" s="244"/>
      <c r="GX34" s="244"/>
      <c r="GY34" s="244"/>
      <c r="GZ34" s="244"/>
      <c r="HA34" s="244"/>
      <c r="HB34" s="244"/>
      <c r="HC34" s="244"/>
      <c r="HD34" s="126"/>
      <c r="HE34" s="126"/>
    </row>
    <row r="35" spans="2:213" ht="20.100000000000001" customHeight="1" thickBot="1">
      <c r="B35" s="293"/>
      <c r="C35" s="293"/>
      <c r="D35" s="410"/>
      <c r="E35" s="140" t="s">
        <v>216</v>
      </c>
      <c r="F35" s="141">
        <f>SUM(N35:P35,R35)</f>
        <v>0</v>
      </c>
      <c r="G35" s="477" t="e">
        <f>1000*F35/GIA</f>
        <v>#DIV/0!</v>
      </c>
      <c r="H35" s="498"/>
      <c r="I35" s="476"/>
      <c r="J35" s="473"/>
      <c r="K35" s="292"/>
      <c r="L35" s="297"/>
      <c r="M35" s="121" t="s">
        <v>386</v>
      </c>
      <c r="N35" s="196">
        <f>SUM(N6:N29)+SUM(O6:O29)+SUM(P6:P29,N32)</f>
        <v>0</v>
      </c>
      <c r="O35" s="195">
        <f>SUM(Q6:Q29)</f>
        <v>0</v>
      </c>
      <c r="P35" s="195">
        <f>SUM(R6:R29,O32)</f>
        <v>0</v>
      </c>
      <c r="Q35" s="197">
        <f>SUM(S6:S29)</f>
        <v>0</v>
      </c>
      <c r="R35" s="653">
        <f>SUM(T6:T29)</f>
        <v>0</v>
      </c>
      <c r="S35" s="654"/>
      <c r="T35" s="296"/>
      <c r="U35" s="506"/>
      <c r="V35" s="244"/>
      <c r="W35" s="510"/>
      <c r="X35" s="510"/>
      <c r="Y35" s="510"/>
      <c r="Z35" s="510"/>
      <c r="AA35" s="510"/>
      <c r="AB35" s="510"/>
      <c r="AC35" s="510"/>
      <c r="AD35" s="510"/>
      <c r="AE35" s="510"/>
      <c r="AF35" s="510"/>
      <c r="AG35" s="510"/>
      <c r="AH35" s="510"/>
      <c r="AI35" s="510"/>
      <c r="AJ35" s="510"/>
      <c r="AK35" s="510"/>
      <c r="AL35" s="510"/>
      <c r="AM35" s="510"/>
      <c r="AN35" s="510"/>
      <c r="AO35" s="510"/>
      <c r="AP35" s="510"/>
      <c r="AQ35" s="510"/>
      <c r="AR35" s="510"/>
      <c r="AS35" s="510"/>
      <c r="AT35" s="510"/>
      <c r="AU35" s="510"/>
      <c r="AV35" s="510"/>
      <c r="AW35" s="510"/>
      <c r="AX35" s="510"/>
      <c r="AY35" s="510"/>
      <c r="AZ35" s="510"/>
      <c r="BA35" s="510"/>
      <c r="BB35" s="510"/>
      <c r="BC35" s="510"/>
      <c r="BD35" s="510"/>
      <c r="BE35" s="510"/>
      <c r="BF35" s="510"/>
      <c r="BH35" s="285"/>
      <c r="BI35" s="285"/>
      <c r="BJ35" s="536"/>
      <c r="BK35" s="246"/>
      <c r="BL35" s="535"/>
      <c r="BM35" s="285"/>
      <c r="BN35" s="510"/>
      <c r="BO35" s="510"/>
      <c r="BP35" s="510"/>
      <c r="BQ35" s="510"/>
      <c r="BR35" s="510"/>
      <c r="BS35" s="510"/>
      <c r="BT35" s="510"/>
      <c r="BU35" s="285"/>
      <c r="BV35" s="510"/>
      <c r="BW35" s="510"/>
      <c r="BX35" s="510"/>
      <c r="BY35" s="510"/>
      <c r="BZ35" s="510"/>
      <c r="CA35" s="510"/>
      <c r="CB35" s="510"/>
      <c r="CC35" s="244"/>
      <c r="CD35" s="244"/>
      <c r="CE35" s="244"/>
      <c r="CF35" s="244"/>
      <c r="CG35" s="244"/>
      <c r="CH35" s="244"/>
      <c r="CI35" s="244"/>
      <c r="CJ35" s="244"/>
      <c r="CK35" s="244"/>
      <c r="CL35" s="244"/>
      <c r="CM35" s="244"/>
      <c r="CN35" s="244"/>
      <c r="CO35" s="244"/>
      <c r="CP35" s="244"/>
      <c r="CQ35" s="244"/>
      <c r="CR35" s="244"/>
      <c r="CS35" s="244"/>
      <c r="CT35" s="244"/>
      <c r="CU35" s="244"/>
      <c r="CV35" s="244"/>
      <c r="CW35" s="244"/>
      <c r="CX35" s="244"/>
      <c r="CY35" s="244"/>
      <c r="CZ35" s="244"/>
      <c r="DA35" s="244"/>
      <c r="DB35" s="244"/>
      <c r="DC35" s="244"/>
      <c r="DD35" s="244"/>
      <c r="DE35" s="244"/>
      <c r="DF35" s="244"/>
      <c r="DG35" s="244"/>
      <c r="DH35" s="106"/>
      <c r="DI35" s="106"/>
      <c r="DJ35" s="106"/>
      <c r="DK35" s="106"/>
      <c r="DL35" s="106"/>
      <c r="DM35" s="106"/>
      <c r="DN35" s="106"/>
      <c r="DO35" s="106"/>
      <c r="DP35" s="106"/>
      <c r="DQ35" s="106"/>
      <c r="DR35" s="106"/>
      <c r="DS35" s="106"/>
      <c r="DT35" s="106"/>
      <c r="DU35" s="106"/>
      <c r="DV35" s="106"/>
      <c r="DW35" s="106"/>
      <c r="DX35" s="106"/>
      <c r="DY35" s="106"/>
      <c r="DZ35" s="106"/>
      <c r="EA35" s="106"/>
      <c r="EB35" s="106"/>
      <c r="EC35" s="106"/>
      <c r="ED35" s="106"/>
      <c r="EE35" s="106"/>
      <c r="EF35" s="106"/>
      <c r="EG35" s="106"/>
      <c r="EH35" s="106"/>
      <c r="EI35" s="106"/>
      <c r="EJ35" s="106"/>
      <c r="EK35" s="106"/>
      <c r="EL35" s="106"/>
      <c r="EM35" s="106"/>
      <c r="EN35" s="106"/>
      <c r="EO35" s="106"/>
      <c r="EP35" s="106"/>
      <c r="EQ35" s="106"/>
      <c r="ER35" s="106"/>
      <c r="ES35" s="106"/>
      <c r="ET35" s="244"/>
      <c r="EU35" s="244"/>
      <c r="EV35" s="244"/>
      <c r="EW35" s="244"/>
      <c r="EX35" s="244"/>
      <c r="EY35" s="244"/>
      <c r="EZ35" s="244"/>
      <c r="FA35" s="244"/>
      <c r="FB35" s="244"/>
      <c r="FC35" s="244"/>
      <c r="FD35" s="244"/>
      <c r="FE35" s="244"/>
      <c r="FF35" s="244"/>
      <c r="FG35" s="244"/>
      <c r="FH35" s="244"/>
      <c r="FI35" s="244"/>
      <c r="FJ35" s="244"/>
      <c r="FK35" s="244"/>
      <c r="FL35" s="244"/>
      <c r="FM35" s="244"/>
      <c r="FN35" s="244"/>
      <c r="FO35" s="244"/>
      <c r="FP35" s="244"/>
      <c r="FQ35" s="244"/>
      <c r="FR35" s="244"/>
      <c r="FS35" s="244"/>
      <c r="FT35" s="244"/>
      <c r="FU35" s="244"/>
      <c r="FV35" s="244"/>
      <c r="FW35" s="244"/>
      <c r="FX35" s="244"/>
      <c r="FY35" s="244"/>
      <c r="FZ35" s="244"/>
      <c r="GA35" s="244"/>
      <c r="GB35" s="244"/>
      <c r="GC35" s="244"/>
      <c r="GD35" s="244"/>
      <c r="GE35" s="244"/>
      <c r="GF35" s="244"/>
      <c r="GG35" s="244"/>
      <c r="GH35" s="244"/>
      <c r="GI35" s="244"/>
      <c r="GJ35" s="244"/>
      <c r="GK35" s="244"/>
      <c r="GL35" s="244"/>
      <c r="GM35" s="244"/>
      <c r="GN35" s="244"/>
      <c r="GO35" s="244"/>
      <c r="GP35" s="244"/>
      <c r="GQ35" s="126"/>
      <c r="GR35" s="126"/>
      <c r="GS35" s="126"/>
      <c r="GT35" s="126"/>
      <c r="GU35" s="126"/>
      <c r="GV35" s="126"/>
      <c r="GW35" s="126"/>
      <c r="GX35" s="126"/>
      <c r="GY35" s="126"/>
      <c r="GZ35" s="126"/>
      <c r="HA35" s="126"/>
      <c r="HB35" s="126"/>
      <c r="HC35" s="126"/>
      <c r="HD35" s="126"/>
      <c r="HE35" s="126"/>
    </row>
    <row r="36" spans="2:213" ht="20.100000000000001" customHeight="1" thickBot="1">
      <c r="B36" s="293"/>
      <c r="C36" s="293"/>
      <c r="D36" s="411"/>
      <c r="E36" s="142" t="s">
        <v>306</v>
      </c>
      <c r="F36" s="143">
        <f>Q35</f>
        <v>0</v>
      </c>
      <c r="G36" s="478" t="e">
        <f>1000*F36/GIA</f>
        <v>#DIV/0!</v>
      </c>
      <c r="H36" s="499"/>
      <c r="I36" s="474"/>
      <c r="J36" s="473"/>
      <c r="K36" s="292"/>
      <c r="L36" s="297"/>
      <c r="M36" s="296"/>
      <c r="N36" s="296"/>
      <c r="O36" s="296"/>
      <c r="P36" s="296"/>
      <c r="Q36" s="296"/>
      <c r="R36" s="296"/>
      <c r="S36" s="300"/>
      <c r="T36" s="300"/>
      <c r="U36" s="506"/>
      <c r="V36" s="244"/>
      <c r="W36" s="510"/>
      <c r="X36" s="510"/>
      <c r="Y36" s="510"/>
      <c r="Z36" s="510"/>
      <c r="AA36" s="510"/>
      <c r="AB36" s="510"/>
      <c r="AC36" s="510"/>
      <c r="AD36" s="539" t="s">
        <v>185</v>
      </c>
      <c r="AE36" s="510"/>
      <c r="AF36" s="510"/>
      <c r="AG36" s="510"/>
      <c r="AH36" s="510"/>
      <c r="AI36" s="510"/>
      <c r="AJ36" s="510"/>
      <c r="AK36" s="510"/>
      <c r="AL36" s="510"/>
      <c r="AM36" s="510"/>
      <c r="AN36" s="510"/>
      <c r="AO36" s="510"/>
      <c r="AP36" s="510"/>
      <c r="AQ36" s="510"/>
      <c r="AR36" s="510"/>
      <c r="AS36" s="510"/>
      <c r="AT36" s="510"/>
      <c r="AU36" s="510"/>
      <c r="AV36" s="510"/>
      <c r="AW36" s="510"/>
      <c r="AX36" s="510"/>
      <c r="AY36" s="510"/>
      <c r="AZ36" s="510"/>
      <c r="BA36" s="510"/>
      <c r="BB36" s="510"/>
      <c r="BC36" s="510"/>
      <c r="BD36" s="510"/>
      <c r="BE36" s="510"/>
      <c r="BF36" s="510"/>
      <c r="BH36" s="285"/>
      <c r="BI36" s="285"/>
      <c r="BJ36" s="536"/>
      <c r="BK36" s="246"/>
      <c r="BL36" s="535"/>
      <c r="BM36" s="285"/>
      <c r="BN36" s="510"/>
      <c r="BO36" s="510"/>
      <c r="BP36" s="510"/>
      <c r="BQ36" s="510"/>
      <c r="BR36" s="510"/>
      <c r="BS36" s="510"/>
      <c r="BT36" s="510"/>
      <c r="BU36" s="285"/>
      <c r="BV36" s="510"/>
      <c r="BW36" s="510"/>
      <c r="BX36" s="510"/>
      <c r="BY36" s="510"/>
      <c r="BZ36" s="510"/>
      <c r="CA36" s="510"/>
      <c r="CB36" s="510"/>
      <c r="CC36" s="244"/>
      <c r="CD36" s="244"/>
      <c r="CE36" s="244"/>
      <c r="CF36" s="244"/>
      <c r="CG36" s="244"/>
      <c r="CH36" s="244"/>
      <c r="CI36" s="244"/>
      <c r="CJ36" s="244"/>
      <c r="CK36" s="244"/>
      <c r="CL36" s="244"/>
      <c r="CM36" s="244"/>
      <c r="CN36" s="244"/>
      <c r="CO36" s="244"/>
      <c r="CP36" s="244"/>
      <c r="CQ36" s="244"/>
      <c r="CR36" s="244"/>
      <c r="CS36" s="244"/>
      <c r="CT36" s="244"/>
      <c r="CU36" s="244"/>
      <c r="CV36" s="244"/>
      <c r="CW36" s="244"/>
      <c r="CX36" s="244"/>
      <c r="CY36" s="244"/>
      <c r="CZ36" s="244"/>
      <c r="DA36" s="244"/>
      <c r="DB36" s="244"/>
      <c r="DC36" s="244"/>
      <c r="DD36" s="244"/>
      <c r="DE36" s="244"/>
      <c r="DF36" s="244"/>
      <c r="DG36" s="244"/>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244"/>
      <c r="EU36" s="244"/>
      <c r="EV36" s="244"/>
      <c r="EW36" s="244"/>
      <c r="EX36" s="244"/>
      <c r="EY36" s="244"/>
      <c r="EZ36" s="244"/>
      <c r="FA36" s="244"/>
      <c r="FB36" s="244"/>
      <c r="FC36" s="244"/>
      <c r="FD36" s="244"/>
      <c r="FE36" s="244"/>
      <c r="FF36" s="244"/>
      <c r="FG36" s="244"/>
      <c r="FH36" s="244"/>
      <c r="FI36" s="244"/>
      <c r="FJ36" s="244"/>
      <c r="FK36" s="244"/>
      <c r="FL36" s="244"/>
      <c r="FM36" s="244"/>
      <c r="FN36" s="244"/>
      <c r="FO36" s="244"/>
      <c r="FP36" s="244"/>
      <c r="FQ36" s="244"/>
      <c r="FR36" s="244"/>
      <c r="FS36" s="244"/>
      <c r="FT36" s="244"/>
      <c r="FU36" s="244"/>
      <c r="FV36" s="244"/>
      <c r="FW36" s="244"/>
      <c r="FX36" s="244"/>
      <c r="FY36" s="244"/>
      <c r="FZ36" s="244"/>
      <c r="GA36" s="244"/>
      <c r="GB36" s="244"/>
      <c r="GC36" s="244"/>
      <c r="GD36" s="244"/>
      <c r="GE36" s="244"/>
      <c r="GF36" s="244"/>
      <c r="GG36" s="244"/>
      <c r="GH36" s="244"/>
      <c r="GI36" s="244"/>
      <c r="GJ36" s="244"/>
      <c r="GK36" s="244"/>
      <c r="GL36" s="244"/>
      <c r="GM36" s="244"/>
      <c r="GN36" s="244"/>
      <c r="GO36" s="244"/>
      <c r="GP36" s="244"/>
      <c r="GQ36" s="126"/>
      <c r="GR36" s="126"/>
      <c r="GS36" s="126"/>
      <c r="GT36" s="126"/>
      <c r="GU36" s="126"/>
      <c r="GV36" s="126"/>
      <c r="GW36" s="126"/>
      <c r="GX36" s="126"/>
      <c r="GY36" s="126"/>
      <c r="GZ36" s="126"/>
      <c r="HA36" s="126"/>
      <c r="HB36" s="126"/>
      <c r="HC36" s="126"/>
      <c r="HD36" s="126"/>
      <c r="HE36" s="126"/>
    </row>
    <row r="37" spans="2:213" ht="20.100000000000001" customHeight="1">
      <c r="B37" s="293"/>
      <c r="C37" s="294"/>
      <c r="D37" s="294"/>
      <c r="E37" s="294"/>
      <c r="F37" s="294"/>
      <c r="G37" s="500"/>
      <c r="H37" s="294"/>
      <c r="I37" s="294"/>
      <c r="J37" s="292"/>
      <c r="K37" s="292"/>
      <c r="L37" s="297"/>
      <c r="M37" s="298"/>
      <c r="N37" s="299"/>
      <c r="O37" s="299"/>
      <c r="P37" s="299"/>
      <c r="Q37" s="299"/>
      <c r="R37" s="300"/>
      <c r="S37" s="300"/>
      <c r="T37" s="300"/>
      <c r="U37" s="506"/>
      <c r="V37" s="244"/>
      <c r="W37" s="510"/>
      <c r="X37" s="510"/>
      <c r="Y37" s="510"/>
      <c r="Z37" s="510"/>
      <c r="AA37" s="510"/>
      <c r="AB37" s="510"/>
      <c r="AC37" s="510"/>
      <c r="AD37" s="515" t="s">
        <v>248</v>
      </c>
      <c r="AE37" s="510">
        <v>0</v>
      </c>
      <c r="AF37" s="510" t="e">
        <f>_xlfn.CONCAT("This project scheme has a SCORS rating of ", LOOKUP(G32,AE37:AE45,AD37:AD45))</f>
        <v>#DIV/0!</v>
      </c>
      <c r="AG37" s="510"/>
      <c r="AH37" s="510"/>
      <c r="AI37" s="510"/>
      <c r="AJ37" s="510"/>
      <c r="AK37" s="510"/>
      <c r="AL37" s="510"/>
      <c r="AM37" s="510"/>
      <c r="AN37" s="510"/>
      <c r="AO37" s="510"/>
      <c r="AP37" s="510"/>
      <c r="AQ37" s="510"/>
      <c r="AR37" s="510"/>
      <c r="AS37" s="510"/>
      <c r="AT37" s="510"/>
      <c r="AU37" s="510"/>
      <c r="AV37" s="510"/>
      <c r="AW37" s="510"/>
      <c r="AX37" s="510"/>
      <c r="AY37" s="510"/>
      <c r="AZ37" s="510"/>
      <c r="BA37" s="510"/>
      <c r="BB37" s="510"/>
      <c r="BC37" s="510"/>
      <c r="BD37" s="510"/>
      <c r="BE37" s="510"/>
      <c r="BF37" s="510"/>
      <c r="BG37" s="510"/>
      <c r="BH37" s="285"/>
      <c r="BI37" s="510"/>
      <c r="BJ37" s="510"/>
      <c r="BK37" s="510"/>
      <c r="BL37" s="510"/>
      <c r="BM37" s="285"/>
      <c r="BN37" s="510"/>
      <c r="BO37" s="510"/>
      <c r="BP37" s="510"/>
      <c r="BQ37" s="510"/>
      <c r="BR37" s="510"/>
      <c r="BS37" s="510"/>
      <c r="BT37" s="510"/>
      <c r="BU37" s="285"/>
      <c r="BV37" s="510"/>
      <c r="BW37" s="510"/>
      <c r="BX37" s="510"/>
      <c r="BY37" s="510"/>
      <c r="BZ37" s="510"/>
      <c r="CA37" s="510"/>
      <c r="CB37" s="510"/>
      <c r="CC37" s="244"/>
      <c r="CD37" s="244"/>
      <c r="CE37" s="244"/>
      <c r="CF37" s="244"/>
      <c r="CG37" s="244"/>
      <c r="CH37" s="244"/>
      <c r="CI37" s="244"/>
      <c r="CJ37" s="244"/>
      <c r="CK37" s="244"/>
      <c r="CL37" s="244"/>
      <c r="CM37" s="244"/>
      <c r="CN37" s="244"/>
      <c r="CO37" s="244"/>
      <c r="CP37" s="244"/>
      <c r="CQ37" s="244"/>
      <c r="CR37" s="244"/>
      <c r="CS37" s="244"/>
      <c r="CT37" s="244"/>
      <c r="CU37" s="244"/>
      <c r="CV37" s="244"/>
      <c r="CW37" s="244"/>
      <c r="CX37" s="244"/>
      <c r="CY37" s="244"/>
      <c r="CZ37" s="244"/>
      <c r="DA37" s="244"/>
      <c r="DB37" s="244"/>
      <c r="DC37" s="244"/>
      <c r="DD37" s="244"/>
      <c r="DE37" s="244"/>
      <c r="DF37" s="244"/>
      <c r="DG37" s="244"/>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244"/>
      <c r="EU37" s="244"/>
      <c r="EV37" s="244"/>
      <c r="EW37" s="244"/>
      <c r="EX37" s="244"/>
      <c r="EY37" s="244"/>
      <c r="EZ37" s="244"/>
      <c r="FA37" s="244"/>
      <c r="FB37" s="244"/>
      <c r="FC37" s="244"/>
      <c r="FD37" s="244"/>
      <c r="FE37" s="244"/>
      <c r="FF37" s="244"/>
      <c r="FG37" s="244"/>
      <c r="FH37" s="244"/>
      <c r="FI37" s="244"/>
      <c r="FJ37" s="244"/>
      <c r="FK37" s="244"/>
      <c r="FL37" s="244"/>
      <c r="FM37" s="244"/>
      <c r="FN37" s="244"/>
      <c r="FO37" s="244"/>
      <c r="FP37" s="244"/>
      <c r="FQ37" s="244"/>
      <c r="FR37" s="244"/>
      <c r="FS37" s="244"/>
      <c r="FT37" s="244"/>
      <c r="FU37" s="244"/>
      <c r="FV37" s="244"/>
      <c r="FW37" s="244"/>
      <c r="FX37" s="244"/>
      <c r="FY37" s="244"/>
      <c r="FZ37" s="244"/>
      <c r="GA37" s="244"/>
      <c r="GB37" s="244"/>
      <c r="GC37" s="244"/>
      <c r="GD37" s="244"/>
      <c r="GE37" s="244"/>
      <c r="GF37" s="244"/>
      <c r="GG37" s="244"/>
      <c r="GH37" s="244"/>
      <c r="GI37" s="244"/>
      <c r="GJ37" s="244"/>
      <c r="GK37" s="244"/>
      <c r="GL37" s="244"/>
      <c r="GM37" s="244"/>
      <c r="GN37" s="244"/>
      <c r="GO37" s="244"/>
      <c r="GP37" s="244"/>
      <c r="GQ37" s="244"/>
      <c r="GR37" s="244"/>
      <c r="GS37" s="244"/>
      <c r="GT37" s="244"/>
      <c r="GU37" s="244"/>
      <c r="GV37" s="244"/>
      <c r="GW37" s="244"/>
      <c r="GX37" s="244"/>
      <c r="GY37" s="244"/>
      <c r="GZ37" s="244"/>
      <c r="HA37" s="244"/>
      <c r="HB37" s="244"/>
      <c r="HC37" s="244"/>
      <c r="HD37" s="244"/>
      <c r="HE37" s="244"/>
    </row>
    <row r="38" spans="2:213" ht="20.100000000000001" customHeight="1" thickBot="1">
      <c r="B38" s="354"/>
      <c r="C38" s="355"/>
      <c r="D38" s="355"/>
      <c r="E38" s="355"/>
      <c r="F38" s="355"/>
      <c r="G38" s="355"/>
      <c r="H38" s="355"/>
      <c r="I38" s="355"/>
      <c r="J38" s="356"/>
      <c r="K38" s="356"/>
      <c r="L38" s="303"/>
      <c r="M38" s="357"/>
      <c r="N38" s="358"/>
      <c r="O38" s="358"/>
      <c r="P38" s="358"/>
      <c r="Q38" s="358"/>
      <c r="R38" s="358"/>
      <c r="S38" s="358"/>
      <c r="T38" s="358"/>
      <c r="U38" s="506"/>
      <c r="V38" s="244"/>
      <c r="W38" s="510"/>
      <c r="X38" s="510"/>
      <c r="Y38" s="510"/>
      <c r="Z38" s="510"/>
      <c r="AA38" s="510"/>
      <c r="AB38" s="510"/>
      <c r="AC38" s="510"/>
      <c r="AD38" s="515" t="s">
        <v>249</v>
      </c>
      <c r="AE38" s="510">
        <v>50</v>
      </c>
      <c r="AF38" s="510"/>
      <c r="AG38" s="510"/>
      <c r="AH38" s="510"/>
      <c r="AI38" s="510"/>
      <c r="AJ38" s="510"/>
      <c r="AK38" s="510"/>
      <c r="AL38" s="510"/>
      <c r="AM38" s="510"/>
      <c r="AN38" s="510"/>
      <c r="AO38" s="510"/>
      <c r="AP38" s="510"/>
      <c r="AQ38" s="510"/>
      <c r="AR38" s="510"/>
      <c r="AS38" s="510"/>
      <c r="AT38" s="510"/>
      <c r="AU38" s="510"/>
      <c r="AV38" s="510"/>
      <c r="AW38" s="510"/>
      <c r="AX38" s="510"/>
      <c r="AY38" s="510"/>
      <c r="AZ38" s="510"/>
      <c r="BA38" s="510"/>
      <c r="BB38" s="510"/>
      <c r="BC38" s="510"/>
      <c r="BD38" s="510"/>
      <c r="BE38" s="510"/>
      <c r="BF38" s="510"/>
      <c r="BG38" s="510"/>
      <c r="BH38" s="285"/>
      <c r="BI38" s="510"/>
      <c r="BJ38" s="510"/>
      <c r="BK38" s="510"/>
      <c r="BL38" s="510"/>
      <c r="BM38" s="285"/>
      <c r="BN38" s="510"/>
      <c r="BO38" s="510"/>
      <c r="BP38" s="510"/>
      <c r="BQ38" s="510"/>
      <c r="BR38" s="510"/>
      <c r="BS38" s="510"/>
      <c r="BT38" s="510"/>
      <c r="BU38" s="285"/>
      <c r="BV38" s="510"/>
      <c r="BW38" s="510"/>
      <c r="BX38" s="510"/>
      <c r="BY38" s="510"/>
      <c r="BZ38" s="510"/>
      <c r="CA38" s="510"/>
      <c r="CB38" s="510"/>
      <c r="CC38" s="244"/>
      <c r="CD38" s="244"/>
      <c r="CE38" s="244"/>
      <c r="CF38" s="244"/>
      <c r="CG38" s="244"/>
      <c r="CH38" s="244"/>
      <c r="CI38" s="244"/>
      <c r="CJ38" s="244"/>
      <c r="CK38" s="244"/>
      <c r="CL38" s="244"/>
      <c r="CM38" s="244"/>
      <c r="CN38" s="244"/>
      <c r="CO38" s="244"/>
      <c r="CP38" s="244"/>
      <c r="CQ38" s="244"/>
      <c r="CR38" s="244"/>
      <c r="CS38" s="244"/>
      <c r="CT38" s="244"/>
      <c r="CU38" s="244"/>
      <c r="CV38" s="244"/>
      <c r="CW38" s="244"/>
      <c r="CX38" s="244"/>
      <c r="CY38" s="244"/>
      <c r="CZ38" s="244"/>
      <c r="DA38" s="244"/>
      <c r="DB38" s="244"/>
      <c r="DC38" s="244"/>
      <c r="DD38" s="244"/>
      <c r="DE38" s="244"/>
      <c r="DF38" s="244"/>
      <c r="DG38" s="244"/>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244"/>
      <c r="EU38" s="244"/>
      <c r="EV38" s="244"/>
      <c r="EW38" s="244"/>
      <c r="EX38" s="244"/>
      <c r="EY38" s="244"/>
      <c r="EZ38" s="244"/>
      <c r="FA38" s="244"/>
      <c r="FB38" s="244"/>
      <c r="FC38" s="244"/>
      <c r="FD38" s="244"/>
      <c r="FE38" s="244"/>
      <c r="FF38" s="244"/>
      <c r="FG38" s="244"/>
      <c r="FH38" s="244"/>
      <c r="FI38" s="244"/>
      <c r="FJ38" s="244"/>
      <c r="FK38" s="244"/>
      <c r="FL38" s="244"/>
      <c r="FM38" s="244"/>
      <c r="FN38" s="244"/>
      <c r="FO38" s="244"/>
      <c r="FP38" s="244"/>
      <c r="FQ38" s="244"/>
      <c r="FR38" s="244"/>
      <c r="FS38" s="244"/>
      <c r="FT38" s="244"/>
      <c r="FU38" s="244"/>
      <c r="FV38" s="244"/>
      <c r="FW38" s="244"/>
      <c r="FX38" s="244"/>
      <c r="FY38" s="244"/>
      <c r="FZ38" s="244"/>
      <c r="GA38" s="244"/>
      <c r="GB38" s="244"/>
      <c r="GC38" s="244"/>
      <c r="GD38" s="244"/>
      <c r="GE38" s="244"/>
      <c r="GF38" s="244"/>
      <c r="GG38" s="244"/>
      <c r="GH38" s="244"/>
      <c r="GI38" s="244"/>
      <c r="GJ38" s="244"/>
      <c r="GK38" s="244"/>
      <c r="GL38" s="244"/>
      <c r="GM38" s="244"/>
      <c r="GN38" s="244"/>
      <c r="GO38" s="244"/>
      <c r="GP38" s="244"/>
      <c r="GQ38" s="244"/>
      <c r="GR38" s="244"/>
      <c r="GS38" s="244"/>
      <c r="GT38" s="244"/>
      <c r="GU38" s="244"/>
      <c r="GV38" s="244"/>
      <c r="GW38" s="244"/>
      <c r="GX38" s="244"/>
      <c r="GY38" s="244"/>
      <c r="GZ38" s="244"/>
      <c r="HA38" s="244"/>
      <c r="HB38" s="244"/>
      <c r="HC38" s="244"/>
      <c r="HD38" s="244"/>
      <c r="HE38" s="244"/>
    </row>
    <row r="39" spans="2:213" ht="61.35" customHeight="1">
      <c r="B39" s="304"/>
      <c r="C39" s="304"/>
      <c r="D39" s="304"/>
      <c r="E39" s="304"/>
      <c r="F39" s="304"/>
      <c r="G39" s="304"/>
      <c r="H39" s="304"/>
      <c r="I39" s="304"/>
      <c r="J39" s="304"/>
      <c r="K39" s="304"/>
      <c r="L39" s="94"/>
      <c r="M39" s="359"/>
      <c r="N39" s="324"/>
      <c r="O39" s="324"/>
      <c r="P39" s="324"/>
      <c r="Q39" s="324"/>
      <c r="R39" s="324"/>
      <c r="S39" s="324"/>
      <c r="T39" s="324"/>
      <c r="U39" s="506"/>
      <c r="V39" s="244"/>
      <c r="W39" s="510"/>
      <c r="X39" s="510"/>
      <c r="Y39" s="510"/>
      <c r="Z39" s="510"/>
      <c r="AA39" s="510"/>
      <c r="AB39" s="510"/>
      <c r="AC39" s="510"/>
      <c r="AD39" s="515" t="s">
        <v>172</v>
      </c>
      <c r="AE39" s="510">
        <v>100</v>
      </c>
      <c r="AF39" s="510"/>
      <c r="AG39" s="510"/>
      <c r="AH39" s="510"/>
      <c r="AI39" s="510"/>
      <c r="AJ39" s="510"/>
      <c r="AK39" s="510"/>
      <c r="AL39" s="510"/>
      <c r="AM39" s="510"/>
      <c r="AN39" s="510"/>
      <c r="AO39" s="510"/>
      <c r="AP39" s="510"/>
      <c r="AQ39" s="510"/>
      <c r="AR39" s="510"/>
      <c r="AS39" s="510"/>
      <c r="AT39" s="510"/>
      <c r="AU39" s="510"/>
      <c r="AV39" s="510"/>
      <c r="AW39" s="510"/>
      <c r="AX39" s="510"/>
      <c r="AY39" s="510"/>
      <c r="AZ39" s="510"/>
      <c r="BA39" s="510"/>
      <c r="BB39" s="510"/>
      <c r="BC39" s="510"/>
      <c r="BD39" s="510"/>
      <c r="BE39" s="510"/>
      <c r="BF39" s="510"/>
      <c r="BH39" s="285"/>
      <c r="BI39" s="510"/>
      <c r="BJ39" s="510"/>
      <c r="BK39" s="510"/>
      <c r="BL39" s="510"/>
      <c r="BM39" s="285"/>
      <c r="BN39" s="510"/>
      <c r="BO39" s="510"/>
      <c r="BP39" s="510"/>
      <c r="BQ39" s="510"/>
      <c r="BR39" s="510"/>
      <c r="BS39" s="510"/>
      <c r="BT39" s="510"/>
      <c r="BU39" s="285"/>
      <c r="BV39" s="510"/>
      <c r="BW39" s="510"/>
      <c r="BX39" s="510"/>
      <c r="BY39" s="510"/>
      <c r="BZ39" s="510"/>
      <c r="CA39" s="510"/>
      <c r="CB39" s="510"/>
      <c r="CC39" s="244"/>
      <c r="CD39" s="244"/>
      <c r="CE39" s="244"/>
      <c r="CF39" s="244"/>
      <c r="CG39" s="244"/>
      <c r="CH39" s="244"/>
      <c r="CI39" s="244"/>
      <c r="CJ39" s="244"/>
      <c r="CK39" s="244"/>
      <c r="CL39" s="244"/>
      <c r="CM39" s="244"/>
      <c r="CN39" s="244"/>
      <c r="CO39" s="244"/>
      <c r="CP39" s="244"/>
      <c r="CQ39" s="244"/>
      <c r="CR39" s="244"/>
      <c r="CS39" s="244"/>
      <c r="CT39" s="244"/>
      <c r="CU39" s="244"/>
      <c r="CV39" s="244"/>
      <c r="CW39" s="244"/>
      <c r="CX39" s="244"/>
      <c r="CY39" s="244"/>
      <c r="CZ39" s="244"/>
      <c r="DA39" s="244"/>
      <c r="DB39" s="244"/>
      <c r="DC39" s="244"/>
      <c r="DD39" s="244"/>
      <c r="DE39" s="244"/>
      <c r="DF39" s="244"/>
      <c r="DG39" s="244"/>
      <c r="DH39" s="106"/>
      <c r="DI39" s="106"/>
      <c r="DJ39" s="106"/>
      <c r="DK39" s="106"/>
      <c r="DL39" s="106"/>
      <c r="DM39" s="106"/>
      <c r="DN39" s="106"/>
      <c r="DO39" s="106"/>
      <c r="DP39" s="106"/>
      <c r="DQ39" s="106"/>
      <c r="DR39" s="106"/>
      <c r="DS39" s="106"/>
      <c r="DT39" s="106"/>
      <c r="DU39" s="106"/>
      <c r="DV39" s="106"/>
      <c r="DW39" s="106"/>
      <c r="DX39" s="106"/>
      <c r="DY39" s="106"/>
      <c r="DZ39" s="106"/>
      <c r="EA39" s="106"/>
      <c r="EB39" s="106"/>
      <c r="EC39" s="106"/>
      <c r="ED39" s="106"/>
      <c r="EE39" s="106"/>
      <c r="EF39" s="106"/>
      <c r="EG39" s="106"/>
      <c r="EH39" s="106"/>
      <c r="EI39" s="106"/>
      <c r="EJ39" s="106"/>
      <c r="EK39" s="106"/>
      <c r="EL39" s="106"/>
      <c r="EM39" s="106"/>
      <c r="EN39" s="106"/>
      <c r="EO39" s="106"/>
      <c r="EP39" s="106"/>
      <c r="EQ39" s="106"/>
      <c r="ER39" s="106"/>
      <c r="ES39" s="106"/>
      <c r="ET39" s="244"/>
      <c r="EU39" s="244"/>
      <c r="EV39" s="244"/>
      <c r="EW39" s="244"/>
      <c r="EX39" s="244"/>
      <c r="EY39" s="244"/>
      <c r="EZ39" s="244"/>
      <c r="FA39" s="244"/>
      <c r="FB39" s="244"/>
      <c r="FC39" s="244"/>
      <c r="FD39" s="244"/>
      <c r="FE39" s="244"/>
      <c r="FF39" s="244"/>
      <c r="FG39" s="244"/>
      <c r="FH39" s="244"/>
      <c r="FI39" s="244"/>
      <c r="FJ39" s="244"/>
      <c r="FK39" s="244"/>
      <c r="FL39" s="244"/>
      <c r="FM39" s="244"/>
      <c r="FN39" s="244"/>
      <c r="FO39" s="244"/>
      <c r="FP39" s="244"/>
      <c r="FQ39" s="244"/>
      <c r="FR39" s="244"/>
      <c r="FS39" s="244"/>
      <c r="FT39" s="244"/>
      <c r="FU39" s="244"/>
      <c r="FV39" s="244"/>
      <c r="FW39" s="244"/>
      <c r="FX39" s="244"/>
      <c r="FY39" s="244"/>
      <c r="FZ39" s="244"/>
      <c r="GA39" s="244"/>
      <c r="GB39" s="244"/>
      <c r="GC39" s="244"/>
      <c r="GD39" s="244"/>
      <c r="GE39" s="244"/>
      <c r="GF39" s="244"/>
      <c r="GG39" s="244"/>
      <c r="GH39" s="244"/>
      <c r="GI39" s="244"/>
      <c r="GJ39" s="244"/>
      <c r="GK39" s="244"/>
      <c r="GL39" s="244"/>
      <c r="GM39" s="244"/>
      <c r="GN39" s="244"/>
      <c r="GO39" s="244"/>
      <c r="GP39" s="244"/>
      <c r="GQ39" s="244"/>
      <c r="GR39" s="244"/>
      <c r="GS39" s="244"/>
      <c r="GT39" s="244"/>
      <c r="GU39" s="244"/>
      <c r="GV39" s="244"/>
      <c r="GW39" s="244"/>
      <c r="GX39" s="244"/>
      <c r="GY39" s="244"/>
      <c r="GZ39" s="244"/>
      <c r="HA39" s="244"/>
      <c r="HB39" s="244"/>
      <c r="HC39" s="244"/>
      <c r="HD39" s="244"/>
      <c r="HE39" s="244"/>
    </row>
    <row r="40" spans="2:213" ht="27" customHeight="1">
      <c r="B40" s="104"/>
      <c r="C40" s="104"/>
      <c r="D40" s="104"/>
      <c r="E40" s="104"/>
      <c r="F40" s="104"/>
      <c r="G40" s="104"/>
      <c r="H40" s="104"/>
      <c r="I40" s="104"/>
      <c r="J40" s="104"/>
      <c r="K40" s="104"/>
      <c r="L40" s="94"/>
      <c r="M40" s="359"/>
      <c r="N40" s="324"/>
      <c r="O40" s="324"/>
      <c r="P40" s="324"/>
      <c r="Q40" s="324"/>
      <c r="R40" s="324"/>
      <c r="S40" s="324"/>
      <c r="T40" s="324"/>
      <c r="U40" s="506"/>
      <c r="V40" s="244"/>
      <c r="W40" s="259"/>
      <c r="X40" s="510"/>
      <c r="Y40" s="510"/>
      <c r="Z40" s="510"/>
      <c r="AA40" s="510"/>
      <c r="AB40" s="510"/>
      <c r="AC40" s="510"/>
      <c r="AD40" s="515" t="s">
        <v>171</v>
      </c>
      <c r="AE40" s="510">
        <v>150</v>
      </c>
      <c r="AF40" s="510"/>
      <c r="AG40" s="510"/>
      <c r="AH40" s="510"/>
      <c r="AI40" s="510"/>
      <c r="AJ40" s="510"/>
      <c r="AK40" s="510"/>
      <c r="AL40" s="510"/>
      <c r="AM40" s="510"/>
      <c r="AN40" s="510"/>
      <c r="AO40" s="510"/>
      <c r="AP40" s="510"/>
      <c r="AQ40" s="510"/>
      <c r="AR40" s="510"/>
      <c r="AS40" s="510"/>
      <c r="AT40" s="510"/>
      <c r="AU40" s="510"/>
      <c r="AV40" s="510"/>
      <c r="AW40" s="510"/>
      <c r="AX40" s="510"/>
      <c r="AY40" s="510"/>
      <c r="AZ40" s="510"/>
      <c r="BA40" s="510"/>
      <c r="BB40" s="510"/>
      <c r="BC40" s="510"/>
      <c r="BD40" s="510"/>
      <c r="BE40" s="510"/>
      <c r="BF40" s="510"/>
      <c r="BG40" s="510"/>
      <c r="BH40" s="510"/>
      <c r="BI40" s="510"/>
      <c r="BJ40" s="510"/>
      <c r="BK40" s="510"/>
      <c r="BL40" s="510"/>
      <c r="BM40" s="510"/>
      <c r="BN40" s="510"/>
      <c r="BO40" s="510"/>
      <c r="BP40" s="510"/>
      <c r="BQ40" s="510"/>
      <c r="BR40" s="510"/>
      <c r="BS40" s="510"/>
      <c r="BT40" s="510"/>
      <c r="BU40" s="285"/>
      <c r="BV40" s="510"/>
      <c r="BW40" s="510"/>
      <c r="BX40" s="510"/>
      <c r="BY40" s="510"/>
      <c r="BZ40" s="510"/>
      <c r="CA40" s="510"/>
      <c r="CB40" s="510"/>
      <c r="CC40" s="244"/>
      <c r="CD40" s="244"/>
      <c r="CE40" s="244"/>
      <c r="CF40" s="244"/>
      <c r="CG40" s="244"/>
      <c r="CH40" s="244"/>
      <c r="CI40" s="244"/>
      <c r="CJ40" s="244"/>
      <c r="CK40" s="244"/>
      <c r="CL40" s="244"/>
      <c r="CM40" s="244"/>
      <c r="CN40" s="244"/>
      <c r="CO40" s="244"/>
      <c r="CP40" s="244"/>
      <c r="CQ40" s="244"/>
      <c r="CR40" s="244"/>
      <c r="CS40" s="244"/>
      <c r="CT40" s="244"/>
      <c r="CU40" s="244"/>
      <c r="CV40" s="244"/>
      <c r="CW40" s="244"/>
      <c r="CX40" s="244"/>
      <c r="CY40" s="244"/>
      <c r="CZ40" s="244"/>
      <c r="DA40" s="244"/>
      <c r="DB40" s="244"/>
      <c r="DC40" s="244"/>
      <c r="DD40" s="244"/>
      <c r="DE40" s="244"/>
      <c r="DF40" s="244"/>
      <c r="DG40" s="244"/>
      <c r="DH40" s="106"/>
      <c r="DI40" s="106"/>
      <c r="DJ40" s="106"/>
      <c r="DK40" s="106"/>
      <c r="DL40" s="106"/>
      <c r="DM40" s="106"/>
      <c r="DN40" s="106"/>
      <c r="DO40" s="106"/>
      <c r="DP40" s="106"/>
      <c r="DQ40" s="106"/>
      <c r="DR40" s="106"/>
      <c r="DS40" s="106"/>
      <c r="DT40" s="106"/>
      <c r="DU40" s="106"/>
      <c r="DV40" s="106"/>
      <c r="DW40" s="106"/>
      <c r="DX40" s="106"/>
      <c r="DY40" s="106"/>
      <c r="DZ40" s="106"/>
      <c r="EA40" s="106"/>
      <c r="EB40" s="106"/>
      <c r="EC40" s="106"/>
      <c r="ED40" s="106"/>
      <c r="EE40" s="106"/>
      <c r="EF40" s="106"/>
      <c r="EG40" s="106"/>
      <c r="EH40" s="106"/>
      <c r="EI40" s="106"/>
      <c r="EJ40" s="106"/>
      <c r="EK40" s="106"/>
      <c r="EL40" s="106"/>
      <c r="EM40" s="106"/>
      <c r="EN40" s="106"/>
      <c r="EO40" s="106"/>
      <c r="EP40" s="106"/>
      <c r="EQ40" s="106"/>
      <c r="ER40" s="106"/>
      <c r="ES40" s="106"/>
      <c r="ET40" s="244"/>
      <c r="EU40" s="244"/>
      <c r="EV40" s="244"/>
      <c r="EW40" s="244"/>
      <c r="EX40" s="244"/>
      <c r="EY40" s="244"/>
      <c r="EZ40" s="244"/>
      <c r="FA40" s="244"/>
      <c r="FB40" s="244"/>
      <c r="FC40" s="244"/>
      <c r="FD40" s="244"/>
      <c r="FE40" s="244"/>
      <c r="FF40" s="244"/>
      <c r="FG40" s="244"/>
      <c r="FH40" s="244"/>
      <c r="FI40" s="244"/>
      <c r="FJ40" s="244"/>
      <c r="FK40" s="244"/>
      <c r="FL40" s="244"/>
      <c r="FM40" s="244"/>
      <c r="FN40" s="244"/>
      <c r="FO40" s="244"/>
      <c r="FP40" s="244"/>
      <c r="FQ40" s="244"/>
      <c r="FR40" s="244"/>
      <c r="FS40" s="244"/>
      <c r="FT40" s="244"/>
      <c r="FU40" s="244"/>
      <c r="FV40" s="244"/>
      <c r="FW40" s="244"/>
      <c r="FX40" s="244"/>
      <c r="FY40" s="244"/>
      <c r="FZ40" s="244"/>
      <c r="GA40" s="244"/>
      <c r="GB40" s="244"/>
      <c r="GC40" s="244"/>
      <c r="GD40" s="244"/>
      <c r="GE40" s="244"/>
      <c r="GF40" s="244"/>
      <c r="GG40" s="244"/>
      <c r="GH40" s="244"/>
      <c r="GI40" s="244"/>
      <c r="GJ40" s="244"/>
      <c r="GK40" s="244"/>
      <c r="GL40" s="244"/>
      <c r="GM40" s="244"/>
      <c r="GN40" s="244"/>
      <c r="GO40" s="244"/>
      <c r="GP40" s="244"/>
      <c r="GQ40" s="244"/>
      <c r="GR40" s="244"/>
      <c r="GS40" s="244"/>
      <c r="GT40" s="244"/>
      <c r="GU40" s="244"/>
      <c r="GV40" s="244"/>
      <c r="GW40" s="244"/>
      <c r="GX40" s="244"/>
      <c r="GY40" s="244"/>
      <c r="GZ40" s="244"/>
      <c r="HA40" s="244"/>
      <c r="HB40" s="244"/>
      <c r="HC40" s="244"/>
      <c r="HD40" s="244"/>
      <c r="HE40" s="244"/>
    </row>
    <row r="41" spans="2:213" ht="14.25" customHeight="1">
      <c r="B41" s="104"/>
      <c r="C41" s="104"/>
      <c r="D41" s="104"/>
      <c r="E41" s="106"/>
      <c r="F41" s="104"/>
      <c r="G41" s="104"/>
      <c r="H41" s="104"/>
      <c r="I41" s="104"/>
      <c r="J41" s="104"/>
      <c r="K41" s="104"/>
      <c r="L41" s="104"/>
      <c r="M41" s="104"/>
      <c r="N41" s="104"/>
      <c r="O41" s="104"/>
      <c r="P41" s="104"/>
      <c r="Q41" s="104"/>
      <c r="R41" s="104"/>
      <c r="S41" s="104"/>
      <c r="T41" s="104"/>
      <c r="U41" s="244"/>
      <c r="V41" s="244"/>
      <c r="W41" s="259"/>
      <c r="X41" s="510"/>
      <c r="Y41" s="510"/>
      <c r="Z41" s="510"/>
      <c r="AA41" s="510"/>
      <c r="AB41" s="510"/>
      <c r="AC41" s="510"/>
      <c r="AD41" s="515" t="s">
        <v>11</v>
      </c>
      <c r="AE41" s="510">
        <v>200</v>
      </c>
      <c r="AF41" s="510"/>
      <c r="AG41" s="510"/>
      <c r="AH41" s="510"/>
      <c r="AI41" s="510"/>
      <c r="AJ41" s="510"/>
      <c r="AK41" s="510"/>
      <c r="AL41" s="510"/>
      <c r="AM41" s="510"/>
      <c r="AN41" s="510"/>
      <c r="AO41" s="510"/>
      <c r="AP41" s="510"/>
      <c r="AQ41" s="510"/>
      <c r="AR41" s="510"/>
      <c r="AS41" s="510"/>
      <c r="AT41" s="510"/>
      <c r="AU41" s="510"/>
      <c r="AV41" s="510"/>
      <c r="AW41" s="510"/>
      <c r="AX41" s="510"/>
      <c r="AY41" s="510"/>
      <c r="AZ41" s="510"/>
      <c r="BA41" s="510"/>
      <c r="BB41" s="510"/>
      <c r="BC41" s="510"/>
      <c r="BD41" s="510"/>
      <c r="BE41" s="510"/>
      <c r="BF41" s="510"/>
      <c r="BG41" s="510"/>
      <c r="BH41" s="510"/>
      <c r="BI41" s="510"/>
      <c r="BJ41" s="510"/>
      <c r="BK41" s="510"/>
      <c r="BL41" s="510"/>
      <c r="BM41" s="510"/>
      <c r="BN41" s="510"/>
      <c r="BO41" s="510"/>
      <c r="BP41" s="510"/>
      <c r="BQ41" s="510"/>
      <c r="BR41" s="510"/>
      <c r="BS41" s="510"/>
      <c r="BT41" s="510"/>
      <c r="BU41" s="285"/>
      <c r="BV41" s="510"/>
      <c r="BW41" s="510"/>
      <c r="BX41" s="510"/>
      <c r="BY41" s="510"/>
      <c r="BZ41" s="510"/>
      <c r="CA41" s="510"/>
      <c r="CB41" s="510"/>
      <c r="CC41" s="244"/>
      <c r="CD41" s="244"/>
      <c r="CE41" s="244"/>
      <c r="CF41" s="244"/>
      <c r="CG41" s="244"/>
      <c r="CH41" s="244"/>
      <c r="CI41" s="244"/>
      <c r="CJ41" s="244"/>
      <c r="CK41" s="244"/>
      <c r="CL41" s="244"/>
      <c r="CM41" s="244"/>
      <c r="CN41" s="244"/>
      <c r="CO41" s="244"/>
      <c r="CP41" s="244"/>
      <c r="CQ41" s="244"/>
      <c r="CR41" s="244"/>
      <c r="CS41" s="244"/>
      <c r="CT41" s="244"/>
      <c r="CU41" s="244"/>
      <c r="CV41" s="244"/>
      <c r="CW41" s="244"/>
      <c r="CX41" s="244"/>
      <c r="CY41" s="244"/>
      <c r="CZ41" s="244"/>
      <c r="DA41" s="244"/>
      <c r="DB41" s="244"/>
      <c r="DC41" s="244"/>
      <c r="DD41" s="244"/>
      <c r="DE41" s="244"/>
      <c r="DF41" s="244"/>
      <c r="DG41" s="244"/>
      <c r="DH41" s="106"/>
      <c r="DI41" s="106"/>
      <c r="DJ41" s="106"/>
      <c r="DK41" s="106"/>
      <c r="DL41" s="106"/>
      <c r="DM41" s="106"/>
      <c r="DN41" s="106"/>
      <c r="DO41" s="106"/>
      <c r="DP41" s="106"/>
      <c r="DQ41" s="106"/>
      <c r="DR41" s="106"/>
      <c r="DS41" s="106"/>
      <c r="DT41" s="106"/>
      <c r="DU41" s="106"/>
      <c r="DV41" s="106"/>
      <c r="DW41" s="106"/>
      <c r="DX41" s="106"/>
      <c r="DY41" s="106"/>
      <c r="DZ41" s="106"/>
      <c r="EA41" s="106"/>
      <c r="EB41" s="106"/>
      <c r="EC41" s="106"/>
      <c r="ED41" s="106"/>
      <c r="EE41" s="106"/>
      <c r="EF41" s="106"/>
      <c r="EG41" s="106"/>
      <c r="EH41" s="106"/>
      <c r="EI41" s="106"/>
      <c r="EJ41" s="106"/>
      <c r="EK41" s="106"/>
      <c r="EL41" s="106"/>
      <c r="EM41" s="106"/>
      <c r="EN41" s="106"/>
      <c r="EO41" s="106"/>
      <c r="EP41" s="106"/>
      <c r="EQ41" s="106"/>
      <c r="ER41" s="106"/>
      <c r="ES41" s="106"/>
      <c r="ET41" s="244"/>
      <c r="EU41" s="244"/>
      <c r="EV41" s="244"/>
      <c r="EW41" s="244"/>
      <c r="EX41" s="244"/>
      <c r="EY41" s="244"/>
      <c r="EZ41" s="244"/>
      <c r="FA41" s="244"/>
      <c r="FB41" s="244"/>
      <c r="FC41" s="244"/>
      <c r="FD41" s="244"/>
      <c r="FE41" s="244"/>
      <c r="FF41" s="244"/>
      <c r="FG41" s="244"/>
      <c r="FH41" s="244"/>
      <c r="FI41" s="244"/>
      <c r="FJ41" s="244"/>
      <c r="FK41" s="244"/>
      <c r="FL41" s="244"/>
      <c r="FM41" s="244"/>
      <c r="FN41" s="244"/>
      <c r="FO41" s="244"/>
      <c r="FP41" s="244"/>
      <c r="FQ41" s="244"/>
      <c r="FR41" s="244"/>
      <c r="FS41" s="244"/>
      <c r="FT41" s="244"/>
      <c r="FU41" s="244"/>
      <c r="FV41" s="244"/>
      <c r="FW41" s="244"/>
      <c r="FX41" s="244"/>
      <c r="FY41" s="244"/>
      <c r="FZ41" s="244"/>
      <c r="GA41" s="244"/>
      <c r="GB41" s="244"/>
      <c r="GC41" s="244"/>
      <c r="GD41" s="244"/>
      <c r="GE41" s="244"/>
      <c r="GF41" s="244"/>
      <c r="GG41" s="244"/>
      <c r="GH41" s="244"/>
      <c r="GI41" s="244"/>
      <c r="GJ41" s="244"/>
      <c r="GK41" s="244"/>
      <c r="GL41" s="244"/>
      <c r="GM41" s="244"/>
      <c r="GN41" s="244"/>
      <c r="GO41" s="244"/>
      <c r="GP41" s="244"/>
      <c r="GQ41" s="244"/>
      <c r="GR41" s="244"/>
      <c r="GS41" s="244"/>
      <c r="GT41" s="244"/>
      <c r="GU41" s="244"/>
      <c r="GV41" s="244"/>
      <c r="GW41" s="244"/>
      <c r="GX41" s="244"/>
      <c r="GY41" s="244"/>
      <c r="GZ41" s="244"/>
      <c r="HA41" s="244"/>
      <c r="HB41" s="244"/>
      <c r="HC41" s="244"/>
      <c r="HD41" s="244"/>
      <c r="HE41" s="244"/>
    </row>
    <row r="42" spans="2:213" ht="14.25" customHeight="1">
      <c r="B42" s="104"/>
      <c r="C42" s="104"/>
      <c r="D42" s="104"/>
      <c r="E42" s="104"/>
      <c r="F42" s="104"/>
      <c r="G42" s="104"/>
      <c r="H42" s="104"/>
      <c r="I42" s="104"/>
      <c r="J42" s="104"/>
      <c r="K42" s="104"/>
      <c r="L42" s="104"/>
      <c r="M42" s="104"/>
      <c r="N42" s="104"/>
      <c r="O42" s="104"/>
      <c r="P42" s="104"/>
      <c r="Q42" s="104"/>
      <c r="R42" s="104"/>
      <c r="S42" s="104"/>
      <c r="T42" s="104"/>
      <c r="U42" s="244"/>
      <c r="V42" s="244"/>
      <c r="W42" s="259"/>
      <c r="X42" s="510"/>
      <c r="Y42" s="510"/>
      <c r="Z42" s="510"/>
      <c r="AA42" s="510"/>
      <c r="AB42" s="510"/>
      <c r="AC42" s="510"/>
      <c r="AD42" s="515" t="s">
        <v>117</v>
      </c>
      <c r="AE42" s="510">
        <v>250</v>
      </c>
      <c r="AF42" s="510"/>
      <c r="AG42" s="510"/>
      <c r="AH42" s="510"/>
      <c r="AI42" s="510"/>
      <c r="AJ42" s="510"/>
      <c r="AK42" s="510"/>
      <c r="AL42" s="510"/>
      <c r="AM42" s="510"/>
      <c r="AN42" s="510"/>
      <c r="AO42" s="510"/>
      <c r="AP42" s="510"/>
      <c r="AQ42" s="510"/>
      <c r="AR42" s="510"/>
      <c r="AS42" s="510"/>
      <c r="AT42" s="510"/>
      <c r="AU42" s="510"/>
      <c r="AV42" s="510"/>
      <c r="AW42" s="510"/>
      <c r="AX42" s="510"/>
      <c r="AY42" s="510"/>
      <c r="AZ42" s="510"/>
      <c r="BA42" s="510"/>
      <c r="BB42" s="510"/>
      <c r="BC42" s="510"/>
      <c r="BD42" s="510"/>
      <c r="BE42" s="510"/>
      <c r="BF42" s="510"/>
      <c r="BG42" s="510"/>
      <c r="BH42" s="510"/>
      <c r="BI42" s="510"/>
      <c r="BJ42" s="510"/>
      <c r="BK42" s="510"/>
      <c r="BL42" s="510"/>
      <c r="BM42" s="510"/>
      <c r="BN42" s="510"/>
      <c r="BO42" s="510"/>
      <c r="BP42" s="510"/>
      <c r="BQ42" s="510"/>
      <c r="BR42" s="510"/>
      <c r="BS42" s="510"/>
      <c r="BT42" s="510"/>
      <c r="BU42" s="285"/>
      <c r="BV42" s="510"/>
      <c r="BW42" s="510"/>
      <c r="BX42" s="510"/>
      <c r="BY42" s="510"/>
      <c r="BZ42" s="510"/>
      <c r="CA42" s="510"/>
      <c r="CB42" s="510"/>
      <c r="CC42" s="244"/>
      <c r="CD42" s="244"/>
      <c r="CE42" s="244"/>
      <c r="CF42" s="244"/>
      <c r="CG42" s="244"/>
      <c r="CH42" s="244"/>
      <c r="CI42" s="244"/>
      <c r="CJ42" s="244"/>
      <c r="CK42" s="244"/>
      <c r="CL42" s="244"/>
      <c r="CM42" s="244"/>
      <c r="CN42" s="244"/>
      <c r="CO42" s="244"/>
      <c r="CP42" s="244"/>
      <c r="CQ42" s="244"/>
      <c r="CR42" s="244"/>
      <c r="CS42" s="244"/>
      <c r="CT42" s="244"/>
      <c r="CU42" s="244"/>
      <c r="CV42" s="244"/>
      <c r="CW42" s="244"/>
      <c r="CX42" s="244"/>
      <c r="CY42" s="244"/>
      <c r="CZ42" s="244"/>
      <c r="DA42" s="244"/>
      <c r="DB42" s="244"/>
      <c r="DC42" s="244"/>
      <c r="DD42" s="244"/>
      <c r="DE42" s="244"/>
      <c r="DF42" s="244"/>
      <c r="DG42" s="244"/>
      <c r="DH42" s="106"/>
      <c r="DI42" s="106"/>
      <c r="DJ42" s="106"/>
      <c r="DK42" s="106"/>
      <c r="DL42" s="106"/>
      <c r="DM42" s="106"/>
      <c r="DN42" s="106"/>
      <c r="DO42" s="106"/>
      <c r="DP42" s="106"/>
      <c r="DQ42" s="106"/>
      <c r="DR42" s="106"/>
      <c r="DS42" s="106"/>
      <c r="DT42" s="106"/>
      <c r="DU42" s="106"/>
      <c r="DV42" s="106"/>
      <c r="DW42" s="106"/>
      <c r="DX42" s="106"/>
      <c r="DY42" s="106"/>
      <c r="DZ42" s="106"/>
      <c r="EA42" s="106"/>
      <c r="EB42" s="106"/>
      <c r="EC42" s="106"/>
      <c r="ED42" s="106"/>
      <c r="EE42" s="106"/>
      <c r="EF42" s="106"/>
      <c r="EG42" s="106"/>
      <c r="EH42" s="106"/>
      <c r="EI42" s="106"/>
      <c r="EJ42" s="106"/>
      <c r="EK42" s="106"/>
      <c r="EL42" s="106"/>
      <c r="EM42" s="106"/>
      <c r="EN42" s="106"/>
      <c r="EO42" s="106"/>
      <c r="EP42" s="106"/>
      <c r="EQ42" s="106"/>
      <c r="ER42" s="106"/>
      <c r="ES42" s="106"/>
      <c r="ET42" s="244"/>
      <c r="EU42" s="244"/>
      <c r="EV42" s="244"/>
      <c r="EW42" s="244"/>
      <c r="EX42" s="244"/>
      <c r="EY42" s="244"/>
      <c r="EZ42" s="244"/>
      <c r="FA42" s="244"/>
      <c r="FB42" s="244"/>
      <c r="FC42" s="244"/>
      <c r="FD42" s="244"/>
      <c r="FE42" s="244"/>
      <c r="FF42" s="244"/>
      <c r="FG42" s="244"/>
      <c r="FH42" s="244"/>
      <c r="FI42" s="244"/>
      <c r="FJ42" s="244"/>
      <c r="FK42" s="244"/>
      <c r="FL42" s="244"/>
      <c r="FM42" s="244"/>
      <c r="FN42" s="244"/>
      <c r="FO42" s="244"/>
      <c r="FP42" s="244"/>
      <c r="FQ42" s="244"/>
      <c r="FR42" s="244"/>
      <c r="FS42" s="244"/>
      <c r="FT42" s="244"/>
      <c r="FU42" s="244"/>
      <c r="FV42" s="244"/>
      <c r="FW42" s="244"/>
      <c r="FX42" s="244"/>
      <c r="FY42" s="244"/>
      <c r="FZ42" s="244"/>
      <c r="GA42" s="244"/>
      <c r="GB42" s="244"/>
      <c r="GC42" s="244"/>
      <c r="GD42" s="244"/>
      <c r="GE42" s="244"/>
      <c r="GF42" s="244"/>
      <c r="GG42" s="244"/>
      <c r="GH42" s="244"/>
      <c r="GI42" s="244"/>
      <c r="GJ42" s="244"/>
      <c r="GK42" s="244"/>
      <c r="GL42" s="244"/>
      <c r="GM42" s="244"/>
      <c r="GN42" s="244"/>
      <c r="GO42" s="244"/>
      <c r="GP42" s="244"/>
      <c r="GQ42" s="244"/>
      <c r="GR42" s="244"/>
      <c r="GS42" s="244"/>
      <c r="GT42" s="244"/>
      <c r="GU42" s="244"/>
      <c r="GV42" s="244"/>
      <c r="GW42" s="244"/>
      <c r="GX42" s="244"/>
      <c r="GY42" s="244"/>
      <c r="GZ42" s="244"/>
      <c r="HA42" s="244"/>
      <c r="HB42" s="244"/>
      <c r="HC42" s="244"/>
      <c r="HD42" s="244"/>
      <c r="HE42" s="244"/>
    </row>
    <row r="43" spans="2:213" ht="15.6" customHeight="1">
      <c r="B43" s="104"/>
      <c r="C43" s="104"/>
      <c r="D43" s="104"/>
      <c r="E43" s="104"/>
      <c r="F43" s="104"/>
      <c r="G43" s="104"/>
      <c r="H43" s="104"/>
      <c r="I43" s="104"/>
      <c r="J43" s="104"/>
      <c r="K43" s="104"/>
      <c r="L43" s="104"/>
      <c r="M43" s="104"/>
      <c r="N43" s="104"/>
      <c r="O43" s="104"/>
      <c r="P43" s="104"/>
      <c r="Q43" s="104"/>
      <c r="R43" s="128"/>
      <c r="S43" s="128"/>
      <c r="T43" s="350"/>
      <c r="U43" s="98"/>
      <c r="V43" s="244"/>
      <c r="W43" s="259"/>
      <c r="X43" s="510"/>
      <c r="Y43" s="510"/>
      <c r="Z43" s="510"/>
      <c r="AA43" s="510"/>
      <c r="AB43" s="510"/>
      <c r="AC43" s="510"/>
      <c r="AD43" s="515" t="s">
        <v>250</v>
      </c>
      <c r="AE43" s="510">
        <v>300</v>
      </c>
      <c r="AF43" s="510"/>
      <c r="AG43" s="510"/>
      <c r="AH43" s="510"/>
      <c r="AI43" s="510"/>
      <c r="AJ43" s="510"/>
      <c r="AK43" s="510"/>
      <c r="AL43" s="510"/>
      <c r="AM43" s="510"/>
      <c r="AN43" s="510"/>
      <c r="AO43" s="510"/>
      <c r="AP43" s="510"/>
      <c r="AQ43" s="510"/>
      <c r="AR43" s="510"/>
      <c r="AS43" s="510"/>
      <c r="AT43" s="510"/>
      <c r="AU43" s="510"/>
      <c r="AV43" s="510"/>
      <c r="AW43" s="510"/>
      <c r="AX43" s="510"/>
      <c r="AY43" s="510"/>
      <c r="AZ43" s="510"/>
      <c r="BA43" s="510"/>
      <c r="BB43" s="510"/>
      <c r="BC43" s="510"/>
      <c r="BD43" s="510"/>
      <c r="BE43" s="510"/>
      <c r="BF43" s="510"/>
      <c r="BG43" s="510"/>
      <c r="BH43" s="510"/>
      <c r="BI43" s="510"/>
      <c r="BJ43" s="510"/>
      <c r="BK43" s="510"/>
      <c r="BL43" s="510"/>
      <c r="BM43" s="510"/>
      <c r="BN43" s="510"/>
      <c r="BO43" s="510"/>
      <c r="BP43" s="510"/>
      <c r="BQ43" s="510"/>
      <c r="BR43" s="510"/>
      <c r="BS43" s="510"/>
      <c r="BT43" s="510"/>
      <c r="BU43" s="285"/>
      <c r="BV43" s="510"/>
      <c r="BW43" s="510"/>
      <c r="BX43" s="510"/>
      <c r="BY43" s="510"/>
      <c r="BZ43" s="510"/>
      <c r="CA43" s="510"/>
      <c r="CB43" s="510"/>
      <c r="CC43" s="244"/>
      <c r="CD43" s="244"/>
      <c r="CE43" s="244"/>
      <c r="CF43" s="244"/>
      <c r="CG43" s="244"/>
      <c r="CH43" s="244"/>
      <c r="CI43" s="244"/>
      <c r="CJ43" s="244"/>
      <c r="CK43" s="244"/>
      <c r="CL43" s="244"/>
      <c r="CM43" s="244"/>
      <c r="CN43" s="244"/>
      <c r="CO43" s="244"/>
      <c r="CP43" s="244"/>
      <c r="CQ43" s="244"/>
      <c r="CR43" s="244"/>
      <c r="CS43" s="244"/>
      <c r="CT43" s="244"/>
      <c r="CU43" s="244"/>
      <c r="CV43" s="244"/>
      <c r="CW43" s="244"/>
      <c r="CX43" s="244"/>
      <c r="CY43" s="244"/>
      <c r="CZ43" s="244"/>
      <c r="DA43" s="244"/>
      <c r="DB43" s="244"/>
      <c r="DC43" s="244"/>
      <c r="DD43" s="244"/>
      <c r="DE43" s="244"/>
      <c r="DF43" s="244"/>
      <c r="DG43" s="244"/>
      <c r="DH43" s="106"/>
      <c r="DI43" s="106"/>
      <c r="DJ43" s="106"/>
      <c r="DK43" s="106"/>
      <c r="DL43" s="106"/>
      <c r="DM43" s="106"/>
      <c r="DN43" s="106"/>
      <c r="DO43" s="106"/>
      <c r="DP43" s="106"/>
      <c r="DQ43" s="106"/>
      <c r="DR43" s="106"/>
      <c r="DS43" s="106"/>
      <c r="DT43" s="106"/>
      <c r="DU43" s="106"/>
      <c r="DV43" s="106"/>
      <c r="DW43" s="106"/>
      <c r="DX43" s="106"/>
      <c r="DY43" s="106"/>
      <c r="DZ43" s="106"/>
      <c r="EA43" s="106"/>
      <c r="EB43" s="106"/>
      <c r="EC43" s="106"/>
      <c r="ED43" s="106"/>
      <c r="EE43" s="106"/>
      <c r="EF43" s="106"/>
      <c r="EG43" s="106"/>
      <c r="EH43" s="106"/>
      <c r="EI43" s="106"/>
      <c r="EJ43" s="106"/>
      <c r="EK43" s="106"/>
      <c r="EL43" s="106"/>
      <c r="EM43" s="106"/>
      <c r="EN43" s="106"/>
      <c r="EO43" s="106"/>
      <c r="EP43" s="106"/>
      <c r="EQ43" s="106"/>
      <c r="ER43" s="106"/>
      <c r="ES43" s="106"/>
      <c r="ET43" s="244"/>
      <c r="EU43" s="244"/>
      <c r="EV43" s="244"/>
      <c r="EW43" s="244"/>
      <c r="EX43" s="244"/>
      <c r="EY43" s="244"/>
      <c r="EZ43" s="244"/>
      <c r="FA43" s="244"/>
      <c r="FB43" s="244"/>
      <c r="FC43" s="244"/>
      <c r="FD43" s="244"/>
      <c r="FE43" s="244"/>
      <c r="FF43" s="244"/>
      <c r="FG43" s="244"/>
      <c r="FH43" s="244"/>
      <c r="FI43" s="244"/>
      <c r="FJ43" s="244"/>
      <c r="FK43" s="244"/>
      <c r="FL43" s="244"/>
      <c r="FM43" s="244"/>
      <c r="FN43" s="244"/>
      <c r="FO43" s="244"/>
      <c r="FP43" s="244"/>
      <c r="FQ43" s="244"/>
      <c r="FR43" s="244"/>
      <c r="FS43" s="244"/>
      <c r="FT43" s="244"/>
      <c r="FU43" s="244"/>
      <c r="FV43" s="244"/>
      <c r="FW43" s="244"/>
      <c r="FX43" s="244"/>
      <c r="FY43" s="244"/>
      <c r="FZ43" s="244"/>
      <c r="GA43" s="244"/>
      <c r="GB43" s="244"/>
      <c r="GC43" s="244"/>
      <c r="GD43" s="244"/>
      <c r="GE43" s="244"/>
      <c r="GF43" s="244"/>
      <c r="GG43" s="244"/>
      <c r="GH43" s="244"/>
      <c r="GI43" s="244"/>
      <c r="GJ43" s="244"/>
      <c r="GK43" s="244"/>
      <c r="GL43" s="244"/>
      <c r="GM43" s="244"/>
      <c r="GN43" s="244"/>
      <c r="GO43" s="244"/>
      <c r="GP43" s="244"/>
      <c r="GQ43" s="244"/>
      <c r="GR43" s="244"/>
      <c r="GS43" s="244"/>
      <c r="GT43" s="244"/>
      <c r="GU43" s="244"/>
      <c r="GV43" s="244"/>
      <c r="GW43" s="244"/>
      <c r="GX43" s="244"/>
      <c r="GY43" s="244"/>
      <c r="GZ43" s="244"/>
      <c r="HA43" s="244"/>
      <c r="HB43" s="244"/>
      <c r="HC43" s="244"/>
      <c r="HD43" s="244"/>
      <c r="HE43" s="244"/>
    </row>
    <row r="44" spans="2:213" ht="25.5" customHeight="1">
      <c r="B44" s="104"/>
      <c r="C44" s="104"/>
      <c r="D44" s="104"/>
      <c r="E44" s="104"/>
      <c r="F44" s="104"/>
      <c r="G44" s="104"/>
      <c r="H44" s="104"/>
      <c r="I44" s="104"/>
      <c r="J44" s="104"/>
      <c r="K44" s="104"/>
      <c r="L44" s="104"/>
      <c r="M44" s="104"/>
      <c r="N44" s="104"/>
      <c r="O44" s="104"/>
      <c r="P44" s="104"/>
      <c r="Q44" s="104"/>
      <c r="R44" s="128"/>
      <c r="S44" s="360"/>
      <c r="T44" s="361" t="s">
        <v>248</v>
      </c>
      <c r="U44" s="98"/>
      <c r="V44" s="244"/>
      <c r="W44" s="259"/>
      <c r="X44" s="510"/>
      <c r="Y44" s="510"/>
      <c r="Z44" s="510"/>
      <c r="AA44" s="510"/>
      <c r="AB44" s="510"/>
      <c r="AC44" s="510"/>
      <c r="AD44" s="515" t="s">
        <v>251</v>
      </c>
      <c r="AE44" s="510">
        <v>350</v>
      </c>
      <c r="AF44" s="510"/>
      <c r="AG44" s="510"/>
      <c r="AH44" s="510"/>
      <c r="AI44" s="510"/>
      <c r="AJ44" s="510"/>
      <c r="AK44" s="510"/>
      <c r="AL44" s="510"/>
      <c r="AM44" s="510"/>
      <c r="AN44" s="510"/>
      <c r="AO44" s="510"/>
      <c r="AP44" s="510"/>
      <c r="AQ44" s="510"/>
      <c r="AR44" s="510"/>
      <c r="AS44" s="510"/>
      <c r="AT44" s="510"/>
      <c r="AU44" s="510"/>
      <c r="AV44" s="510"/>
      <c r="AW44" s="510"/>
      <c r="AX44" s="510"/>
      <c r="AY44" s="510"/>
      <c r="AZ44" s="510"/>
      <c r="BA44" s="510"/>
      <c r="BB44" s="510"/>
      <c r="BC44" s="510"/>
      <c r="BD44" s="510"/>
      <c r="BE44" s="510"/>
      <c r="BF44" s="510"/>
      <c r="BG44" s="510"/>
      <c r="BH44" s="510"/>
      <c r="BI44" s="510"/>
      <c r="BJ44" s="510"/>
      <c r="BK44" s="510"/>
      <c r="BL44" s="510"/>
      <c r="BM44" s="510"/>
      <c r="BN44" s="510"/>
      <c r="BO44" s="510"/>
      <c r="BP44" s="510"/>
      <c r="BQ44" s="510"/>
      <c r="BR44" s="510"/>
      <c r="BS44" s="510"/>
      <c r="BT44" s="510"/>
      <c r="BU44" s="285"/>
      <c r="BV44" s="510"/>
      <c r="BW44" s="510"/>
      <c r="BX44" s="510"/>
      <c r="BY44" s="510"/>
      <c r="BZ44" s="510"/>
      <c r="CA44" s="510"/>
      <c r="CB44" s="510"/>
      <c r="CC44" s="244"/>
      <c r="CD44" s="244"/>
      <c r="CE44" s="244"/>
      <c r="CF44" s="244"/>
      <c r="CG44" s="244"/>
      <c r="CH44" s="244"/>
      <c r="CI44" s="244"/>
      <c r="CJ44" s="244"/>
      <c r="CK44" s="244"/>
      <c r="CL44" s="244"/>
      <c r="CM44" s="244"/>
      <c r="CN44" s="244"/>
      <c r="CO44" s="244"/>
      <c r="CP44" s="244"/>
      <c r="CQ44" s="244"/>
      <c r="CR44" s="244"/>
      <c r="CS44" s="244"/>
      <c r="CT44" s="244"/>
      <c r="CU44" s="244"/>
      <c r="CV44" s="244"/>
      <c r="CW44" s="244"/>
      <c r="CX44" s="244"/>
      <c r="CY44" s="244"/>
      <c r="CZ44" s="244"/>
      <c r="DA44" s="244"/>
      <c r="DB44" s="244"/>
      <c r="DC44" s="244"/>
      <c r="DD44" s="244"/>
      <c r="DE44" s="244"/>
      <c r="DF44" s="244"/>
      <c r="DG44" s="244"/>
      <c r="DH44" s="106"/>
      <c r="DI44" s="106"/>
      <c r="DJ44" s="106"/>
      <c r="DK44" s="106"/>
      <c r="DL44" s="106"/>
      <c r="DM44" s="106"/>
      <c r="DN44" s="106"/>
      <c r="DO44" s="106"/>
      <c r="DP44" s="106"/>
      <c r="DQ44" s="106"/>
      <c r="DR44" s="106"/>
      <c r="DS44" s="106"/>
      <c r="DT44" s="106"/>
      <c r="DU44" s="106"/>
      <c r="DV44" s="106"/>
      <c r="DW44" s="106"/>
      <c r="DX44" s="106"/>
      <c r="DY44" s="106"/>
      <c r="DZ44" s="106"/>
      <c r="EA44" s="106"/>
      <c r="EB44" s="106"/>
      <c r="EC44" s="106"/>
      <c r="ED44" s="106"/>
      <c r="EE44" s="106"/>
      <c r="EF44" s="106"/>
      <c r="EG44" s="106"/>
      <c r="EH44" s="106"/>
      <c r="EI44" s="106"/>
      <c r="EJ44" s="106"/>
      <c r="EK44" s="106"/>
      <c r="EL44" s="106"/>
      <c r="EM44" s="106"/>
      <c r="EN44" s="106"/>
      <c r="EO44" s="106"/>
      <c r="EP44" s="106"/>
      <c r="EQ44" s="106"/>
      <c r="ER44" s="106"/>
      <c r="ES44" s="106"/>
      <c r="ET44" s="244"/>
      <c r="EU44" s="244"/>
      <c r="EV44" s="244"/>
      <c r="EW44" s="244"/>
      <c r="EX44" s="244"/>
      <c r="EY44" s="244"/>
      <c r="EZ44" s="244"/>
      <c r="FA44" s="244"/>
      <c r="FB44" s="244"/>
      <c r="FC44" s="244"/>
      <c r="FD44" s="244"/>
      <c r="FE44" s="244"/>
      <c r="FF44" s="244"/>
      <c r="FG44" s="244"/>
      <c r="FH44" s="244"/>
      <c r="FI44" s="244"/>
      <c r="FJ44" s="244"/>
      <c r="FK44" s="244"/>
      <c r="FL44" s="244"/>
      <c r="FM44" s="244"/>
      <c r="FN44" s="244"/>
      <c r="FO44" s="244"/>
      <c r="FP44" s="244"/>
      <c r="FQ44" s="244"/>
      <c r="FR44" s="244"/>
      <c r="FS44" s="244"/>
      <c r="FT44" s="244"/>
      <c r="FU44" s="244"/>
      <c r="FV44" s="244"/>
      <c r="FW44" s="244"/>
      <c r="FX44" s="244"/>
      <c r="FY44" s="244"/>
      <c r="FZ44" s="244"/>
      <c r="GA44" s="244"/>
      <c r="GB44" s="244"/>
      <c r="GC44" s="244"/>
      <c r="GD44" s="244"/>
      <c r="GE44" s="244"/>
      <c r="GF44" s="244"/>
      <c r="GG44" s="244"/>
      <c r="GH44" s="244"/>
      <c r="GI44" s="244"/>
      <c r="GJ44" s="244"/>
      <c r="GK44" s="244"/>
      <c r="GL44" s="244"/>
      <c r="GM44" s="244"/>
      <c r="GN44" s="244"/>
      <c r="GO44" s="244"/>
      <c r="GP44" s="244"/>
      <c r="GQ44" s="244"/>
      <c r="GR44" s="244"/>
      <c r="GS44" s="244"/>
      <c r="GT44" s="244"/>
      <c r="GU44" s="244"/>
      <c r="GV44" s="244"/>
      <c r="GW44" s="244"/>
      <c r="GX44" s="244"/>
      <c r="GY44" s="244"/>
      <c r="GZ44" s="244"/>
      <c r="HA44" s="244"/>
      <c r="HB44" s="244"/>
      <c r="HC44" s="244"/>
      <c r="HD44" s="244"/>
      <c r="HE44" s="244"/>
    </row>
    <row r="45" spans="2:213" ht="9.6" customHeight="1">
      <c r="B45" s="104"/>
      <c r="C45" s="104"/>
      <c r="D45" s="104"/>
      <c r="E45" s="104"/>
      <c r="F45" s="104"/>
      <c r="G45" s="104"/>
      <c r="H45" s="104"/>
      <c r="I45" s="104"/>
      <c r="J45" s="104"/>
      <c r="K45" s="104"/>
      <c r="L45" s="104"/>
      <c r="M45" s="104"/>
      <c r="N45" s="104"/>
      <c r="O45" s="104"/>
      <c r="P45" s="104"/>
      <c r="Q45" s="104"/>
      <c r="R45" s="128"/>
      <c r="S45" s="103"/>
      <c r="T45" s="362"/>
      <c r="U45" s="98"/>
      <c r="V45" s="244"/>
      <c r="W45" s="128"/>
      <c r="X45" s="244"/>
      <c r="Y45" s="244"/>
      <c r="Z45" s="244"/>
      <c r="AA45" s="244"/>
      <c r="AB45" s="244"/>
      <c r="AC45" s="244"/>
      <c r="AD45" s="507" t="s">
        <v>252</v>
      </c>
      <c r="AE45" s="244">
        <v>400</v>
      </c>
      <c r="AF45" s="244"/>
      <c r="AG45" s="244"/>
      <c r="AH45" s="244"/>
      <c r="AI45" s="244"/>
      <c r="AJ45" s="244"/>
      <c r="AK45" s="244"/>
      <c r="AL45" s="244"/>
      <c r="AM45" s="244"/>
      <c r="AN45" s="244"/>
      <c r="AO45" s="244"/>
      <c r="AP45" s="244"/>
      <c r="AQ45" s="244"/>
      <c r="AR45" s="244"/>
      <c r="AS45" s="244"/>
      <c r="AT45" s="244"/>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5"/>
      <c r="BV45" s="244"/>
      <c r="BW45" s="244"/>
      <c r="BX45" s="244"/>
      <c r="BY45" s="244"/>
      <c r="BZ45" s="244"/>
      <c r="CA45" s="244"/>
      <c r="CB45" s="244"/>
      <c r="CC45" s="244"/>
      <c r="CD45" s="244"/>
      <c r="CE45" s="244"/>
      <c r="CF45" s="244"/>
      <c r="CG45" s="244"/>
      <c r="CH45" s="244"/>
      <c r="CI45" s="244"/>
      <c r="CJ45" s="244"/>
      <c r="CK45" s="244"/>
      <c r="CL45" s="244"/>
      <c r="CM45" s="244"/>
      <c r="CN45" s="244"/>
      <c r="CO45" s="244"/>
      <c r="CP45" s="244"/>
      <c r="CQ45" s="244"/>
      <c r="CR45" s="244"/>
      <c r="CS45" s="244"/>
      <c r="CT45" s="244"/>
      <c r="CU45" s="244"/>
      <c r="CV45" s="244"/>
      <c r="CW45" s="244"/>
      <c r="CX45" s="244"/>
      <c r="CY45" s="244"/>
      <c r="CZ45" s="244"/>
      <c r="DA45" s="244"/>
      <c r="DB45" s="244"/>
      <c r="DC45" s="244"/>
      <c r="DD45" s="244"/>
      <c r="DE45" s="244"/>
      <c r="DF45" s="244"/>
      <c r="DG45" s="244"/>
      <c r="DH45" s="106"/>
      <c r="DI45" s="106"/>
      <c r="DJ45" s="106"/>
      <c r="DK45" s="106"/>
      <c r="DL45" s="106"/>
      <c r="DM45" s="106"/>
      <c r="DN45" s="106"/>
      <c r="DO45" s="106"/>
      <c r="DP45" s="106"/>
      <c r="DQ45" s="106"/>
      <c r="DR45" s="106"/>
      <c r="DS45" s="106"/>
      <c r="DT45" s="106"/>
      <c r="DU45" s="106"/>
      <c r="DV45" s="106"/>
      <c r="DW45" s="106"/>
      <c r="DX45" s="106"/>
      <c r="DY45" s="106"/>
      <c r="DZ45" s="106"/>
      <c r="EA45" s="106"/>
      <c r="EB45" s="106"/>
      <c r="EC45" s="106"/>
      <c r="ED45" s="106"/>
      <c r="EE45" s="106"/>
      <c r="EF45" s="106"/>
      <c r="EG45" s="106"/>
      <c r="EH45" s="106"/>
      <c r="EI45" s="106"/>
      <c r="EJ45" s="106"/>
      <c r="EK45" s="106"/>
      <c r="EL45" s="106"/>
      <c r="EM45" s="106"/>
      <c r="EN45" s="106"/>
      <c r="EO45" s="106"/>
      <c r="EP45" s="106"/>
      <c r="EQ45" s="106"/>
      <c r="ER45" s="106"/>
      <c r="ES45" s="106"/>
      <c r="ET45" s="244"/>
      <c r="EU45" s="244"/>
      <c r="EV45" s="244"/>
      <c r="EW45" s="244"/>
      <c r="EX45" s="244"/>
      <c r="EY45" s="244"/>
      <c r="EZ45" s="244"/>
      <c r="FA45" s="244"/>
      <c r="FB45" s="244"/>
      <c r="FC45" s="244"/>
      <c r="FD45" s="244"/>
      <c r="FE45" s="244"/>
      <c r="FF45" s="244"/>
      <c r="FG45" s="244"/>
      <c r="FH45" s="244"/>
      <c r="FI45" s="244"/>
      <c r="FJ45" s="244"/>
      <c r="FK45" s="244"/>
      <c r="FL45" s="244"/>
      <c r="FM45" s="244"/>
      <c r="FN45" s="244"/>
      <c r="FO45" s="244"/>
      <c r="FP45" s="244"/>
      <c r="FQ45" s="244"/>
      <c r="FR45" s="244"/>
      <c r="FS45" s="244"/>
      <c r="FT45" s="244"/>
      <c r="FU45" s="244"/>
      <c r="FV45" s="244"/>
      <c r="FW45" s="244"/>
      <c r="FX45" s="244"/>
      <c r="FY45" s="244"/>
      <c r="FZ45" s="244"/>
      <c r="GA45" s="244"/>
      <c r="GB45" s="244"/>
      <c r="GC45" s="244"/>
      <c r="GD45" s="244"/>
      <c r="GE45" s="244"/>
      <c r="GF45" s="244"/>
      <c r="GG45" s="244"/>
      <c r="GH45" s="244"/>
      <c r="GI45" s="244"/>
      <c r="GJ45" s="244"/>
      <c r="GK45" s="244"/>
      <c r="GL45" s="244"/>
      <c r="GM45" s="244"/>
      <c r="GN45" s="244"/>
      <c r="GO45" s="244"/>
      <c r="GP45" s="244"/>
      <c r="GQ45" s="244"/>
      <c r="GR45" s="244"/>
      <c r="GS45" s="244"/>
      <c r="GT45" s="244"/>
      <c r="GU45" s="244"/>
      <c r="GV45" s="244"/>
      <c r="GW45" s="244"/>
      <c r="GX45" s="244"/>
      <c r="GY45" s="244"/>
      <c r="GZ45" s="244"/>
      <c r="HA45" s="244"/>
      <c r="HB45" s="244"/>
      <c r="HC45" s="244"/>
      <c r="HD45" s="244"/>
      <c r="HE45" s="244"/>
    </row>
    <row r="46" spans="2:213" ht="27" customHeight="1">
      <c r="B46" s="104"/>
      <c r="C46" s="104"/>
      <c r="D46" s="104"/>
      <c r="E46" s="104"/>
      <c r="F46" s="104"/>
      <c r="G46" s="104"/>
      <c r="H46" s="104"/>
      <c r="I46" s="104"/>
      <c r="J46" s="104"/>
      <c r="K46" s="104"/>
      <c r="L46" s="104"/>
      <c r="M46" s="104"/>
      <c r="N46" s="104"/>
      <c r="O46" s="104"/>
      <c r="P46" s="104"/>
      <c r="Q46" s="104"/>
      <c r="R46" s="128"/>
      <c r="S46" s="360"/>
      <c r="T46" s="361" t="s">
        <v>249</v>
      </c>
      <c r="U46" s="98"/>
      <c r="V46" s="244"/>
      <c r="W46" s="128"/>
      <c r="X46" s="244"/>
      <c r="Y46" s="244"/>
      <c r="Z46" s="244"/>
      <c r="AA46" s="244"/>
      <c r="AB46" s="244"/>
      <c r="AC46" s="244"/>
      <c r="AD46" s="244"/>
      <c r="AE46" s="244"/>
      <c r="AF46" s="244"/>
      <c r="AG46" s="244"/>
      <c r="AH46" s="244"/>
      <c r="AI46" s="244"/>
      <c r="AJ46" s="244"/>
      <c r="AK46" s="244"/>
      <c r="AL46" s="244"/>
      <c r="AM46" s="244"/>
      <c r="AN46" s="244"/>
      <c r="AO46" s="244"/>
      <c r="AP46" s="244"/>
      <c r="AQ46" s="244"/>
      <c r="AR46" s="244"/>
      <c r="AS46" s="244"/>
      <c r="AT46" s="244"/>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5"/>
      <c r="BV46" s="244"/>
      <c r="BW46" s="244"/>
      <c r="BX46" s="244"/>
      <c r="BY46" s="244"/>
      <c r="BZ46" s="244"/>
      <c r="CA46" s="244"/>
      <c r="CB46" s="244"/>
      <c r="CC46" s="244"/>
      <c r="CD46" s="244"/>
      <c r="CE46" s="244"/>
      <c r="CF46" s="244"/>
      <c r="CG46" s="244"/>
      <c r="CH46" s="244"/>
      <c r="CI46" s="244"/>
      <c r="CJ46" s="244"/>
      <c r="CK46" s="244"/>
      <c r="CL46" s="244"/>
      <c r="CM46" s="244"/>
      <c r="CN46" s="244"/>
      <c r="CO46" s="244"/>
      <c r="CP46" s="244"/>
      <c r="CQ46" s="244"/>
      <c r="CR46" s="244"/>
      <c r="CS46" s="244"/>
      <c r="CT46" s="244"/>
      <c r="CU46" s="244"/>
      <c r="CV46" s="244"/>
      <c r="CW46" s="244"/>
      <c r="CX46" s="244"/>
      <c r="CY46" s="244"/>
      <c r="CZ46" s="244"/>
      <c r="DA46" s="244"/>
      <c r="DB46" s="244"/>
      <c r="DC46" s="244"/>
      <c r="DD46" s="244"/>
      <c r="DE46" s="244"/>
      <c r="DF46" s="244"/>
      <c r="DG46" s="244"/>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244"/>
      <c r="EU46" s="244"/>
      <c r="EV46" s="244"/>
      <c r="EW46" s="244"/>
      <c r="EX46" s="244"/>
      <c r="EY46" s="244"/>
      <c r="EZ46" s="244"/>
      <c r="FA46" s="244"/>
      <c r="FB46" s="244"/>
      <c r="FC46" s="244"/>
      <c r="FD46" s="244"/>
      <c r="FE46" s="244"/>
      <c r="FF46" s="244"/>
      <c r="FG46" s="244"/>
      <c r="FH46" s="244"/>
      <c r="FI46" s="244"/>
      <c r="FJ46" s="244"/>
      <c r="FK46" s="244"/>
      <c r="FL46" s="244"/>
      <c r="FM46" s="244"/>
      <c r="FN46" s="244"/>
      <c r="FO46" s="244"/>
      <c r="FP46" s="244"/>
      <c r="FQ46" s="244"/>
      <c r="FR46" s="244"/>
      <c r="FS46" s="244"/>
      <c r="FT46" s="244"/>
      <c r="FU46" s="244"/>
      <c r="FV46" s="244"/>
      <c r="FW46" s="244"/>
      <c r="FX46" s="244"/>
      <c r="FY46" s="244"/>
      <c r="FZ46" s="244"/>
      <c r="GA46" s="244"/>
      <c r="GB46" s="244"/>
      <c r="GC46" s="244"/>
      <c r="GD46" s="244"/>
      <c r="GE46" s="244"/>
      <c r="GF46" s="244"/>
      <c r="GG46" s="244"/>
      <c r="GH46" s="244"/>
      <c r="GI46" s="244"/>
      <c r="GJ46" s="244"/>
      <c r="GK46" s="244"/>
      <c r="GL46" s="244"/>
      <c r="GM46" s="244"/>
      <c r="GN46" s="244"/>
      <c r="GO46" s="244"/>
      <c r="GP46" s="244"/>
      <c r="GQ46" s="244"/>
      <c r="GR46" s="244"/>
      <c r="GS46" s="244"/>
      <c r="GT46" s="244"/>
      <c r="GU46" s="244"/>
      <c r="GV46" s="244"/>
      <c r="GW46" s="244"/>
      <c r="GX46" s="244"/>
      <c r="GY46" s="244"/>
      <c r="GZ46" s="244"/>
      <c r="HA46" s="244"/>
      <c r="HB46" s="244"/>
      <c r="HC46" s="244"/>
      <c r="HD46" s="244"/>
      <c r="HE46" s="244"/>
    </row>
    <row r="47" spans="2:213" ht="8.1" customHeight="1">
      <c r="B47" s="104"/>
      <c r="C47" s="104"/>
      <c r="D47" s="104"/>
      <c r="E47" s="104"/>
      <c r="F47" s="104"/>
      <c r="G47" s="104"/>
      <c r="H47" s="104"/>
      <c r="I47" s="104"/>
      <c r="J47" s="104"/>
      <c r="K47" s="104"/>
      <c r="L47" s="104"/>
      <c r="M47" s="104"/>
      <c r="N47" s="104"/>
      <c r="O47" s="104"/>
      <c r="P47" s="104"/>
      <c r="Q47" s="104"/>
      <c r="R47" s="128"/>
      <c r="S47" s="103"/>
      <c r="T47" s="363"/>
      <c r="U47" s="98"/>
      <c r="V47" s="244"/>
      <c r="W47" s="128"/>
      <c r="X47" s="244"/>
      <c r="Y47" s="244"/>
      <c r="Z47" s="244"/>
      <c r="AA47" s="244"/>
      <c r="AB47" s="244"/>
      <c r="AC47" s="244"/>
      <c r="AD47" s="244"/>
      <c r="AE47" s="244"/>
      <c r="AF47" s="244"/>
      <c r="AG47" s="244"/>
      <c r="AH47" s="244"/>
      <c r="AI47" s="244"/>
      <c r="AJ47" s="244"/>
      <c r="AK47" s="244"/>
      <c r="AL47" s="244"/>
      <c r="AM47" s="244"/>
      <c r="AN47" s="244"/>
      <c r="AO47" s="244"/>
      <c r="AP47" s="244"/>
      <c r="AQ47" s="244"/>
      <c r="AR47" s="244"/>
      <c r="AS47" s="244"/>
      <c r="AT47" s="244"/>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5"/>
      <c r="BV47" s="244"/>
      <c r="BW47" s="244"/>
      <c r="BX47" s="244"/>
      <c r="BY47" s="244"/>
      <c r="BZ47" s="244"/>
      <c r="CA47" s="244"/>
      <c r="CB47" s="244"/>
      <c r="CC47" s="244"/>
      <c r="CD47" s="244"/>
      <c r="CE47" s="244"/>
      <c r="CF47" s="244"/>
      <c r="CG47" s="244"/>
      <c r="CH47" s="244"/>
      <c r="CI47" s="244"/>
      <c r="CJ47" s="244"/>
      <c r="CK47" s="244"/>
      <c r="CL47" s="244"/>
      <c r="CM47" s="244"/>
      <c r="CN47" s="244"/>
      <c r="CO47" s="244"/>
      <c r="CP47" s="244"/>
      <c r="CQ47" s="244"/>
      <c r="CR47" s="244"/>
      <c r="CS47" s="244"/>
      <c r="CT47" s="244"/>
      <c r="CU47" s="244"/>
      <c r="CV47" s="244"/>
      <c r="CW47" s="244"/>
      <c r="CX47" s="244"/>
      <c r="CY47" s="244"/>
      <c r="CZ47" s="244"/>
      <c r="DA47" s="244"/>
      <c r="DB47" s="244"/>
      <c r="DC47" s="244"/>
      <c r="DD47" s="244"/>
      <c r="DE47" s="244"/>
      <c r="DF47" s="244"/>
      <c r="DG47" s="244"/>
      <c r="DH47" s="106"/>
      <c r="DI47" s="106"/>
      <c r="DJ47" s="106"/>
      <c r="DK47" s="106"/>
      <c r="DL47" s="106"/>
      <c r="DM47" s="106"/>
      <c r="DN47" s="106"/>
      <c r="DO47" s="106"/>
      <c r="DP47" s="106"/>
      <c r="DQ47" s="106"/>
      <c r="DR47" s="106"/>
      <c r="DS47" s="106"/>
      <c r="DT47" s="106"/>
      <c r="DU47" s="106"/>
      <c r="DV47" s="106"/>
      <c r="DW47" s="106"/>
      <c r="DX47" s="106"/>
      <c r="DY47" s="106"/>
      <c r="DZ47" s="106"/>
      <c r="EA47" s="106"/>
      <c r="EB47" s="106"/>
      <c r="EC47" s="106"/>
      <c r="ED47" s="106"/>
      <c r="EE47" s="106"/>
      <c r="EF47" s="106"/>
      <c r="EG47" s="106"/>
      <c r="EH47" s="106"/>
      <c r="EI47" s="106"/>
      <c r="EJ47" s="106"/>
      <c r="EK47" s="106"/>
      <c r="EL47" s="106"/>
      <c r="EM47" s="106"/>
      <c r="EN47" s="106"/>
      <c r="EO47" s="106"/>
      <c r="EP47" s="106"/>
      <c r="EQ47" s="106"/>
      <c r="ER47" s="106"/>
      <c r="ES47" s="106"/>
      <c r="ET47" s="244"/>
      <c r="EU47" s="244"/>
      <c r="EV47" s="244"/>
      <c r="EW47" s="244"/>
      <c r="EX47" s="244"/>
      <c r="EY47" s="244"/>
      <c r="EZ47" s="244"/>
      <c r="FA47" s="244"/>
      <c r="FB47" s="244"/>
      <c r="FC47" s="244"/>
      <c r="FD47" s="244"/>
      <c r="FE47" s="244"/>
      <c r="FF47" s="244"/>
      <c r="FG47" s="244"/>
      <c r="FH47" s="244"/>
      <c r="FI47" s="244"/>
      <c r="FJ47" s="244"/>
      <c r="FK47" s="244"/>
      <c r="FL47" s="244"/>
      <c r="FM47" s="244"/>
      <c r="FN47" s="244"/>
      <c r="FO47" s="244"/>
      <c r="FP47" s="244"/>
      <c r="FQ47" s="244"/>
      <c r="FR47" s="244"/>
      <c r="FS47" s="244"/>
      <c r="FT47" s="244"/>
      <c r="FU47" s="244"/>
      <c r="FV47" s="244"/>
      <c r="FW47" s="244"/>
      <c r="FX47" s="244"/>
      <c r="FY47" s="244"/>
      <c r="FZ47" s="244"/>
      <c r="GA47" s="244"/>
      <c r="GB47" s="244"/>
      <c r="GC47" s="244"/>
      <c r="GD47" s="244"/>
      <c r="GE47" s="244"/>
      <c r="GF47" s="244"/>
      <c r="GG47" s="244"/>
      <c r="GH47" s="244"/>
      <c r="GI47" s="244"/>
      <c r="GJ47" s="244"/>
      <c r="GK47" s="244"/>
      <c r="GL47" s="244"/>
      <c r="GM47" s="244"/>
      <c r="GN47" s="244"/>
      <c r="GO47" s="244"/>
      <c r="GP47" s="244"/>
      <c r="GQ47" s="244"/>
      <c r="GR47" s="244"/>
      <c r="GS47" s="244"/>
      <c r="GT47" s="244"/>
      <c r="GU47" s="244"/>
      <c r="GV47" s="244"/>
      <c r="GW47" s="244"/>
      <c r="GX47" s="244"/>
      <c r="GY47" s="244"/>
      <c r="GZ47" s="244"/>
      <c r="HA47" s="244"/>
      <c r="HB47" s="244"/>
      <c r="HC47" s="244"/>
      <c r="HD47" s="244"/>
      <c r="HE47" s="244"/>
    </row>
    <row r="48" spans="2:213" ht="27" customHeight="1">
      <c r="B48" s="104"/>
      <c r="C48" s="104"/>
      <c r="D48" s="104"/>
      <c r="E48" s="104"/>
      <c r="F48" s="104"/>
      <c r="G48" s="104"/>
      <c r="H48" s="104"/>
      <c r="I48" s="104"/>
      <c r="J48" s="104"/>
      <c r="K48" s="104"/>
      <c r="L48" s="104"/>
      <c r="M48" s="104"/>
      <c r="N48" s="104"/>
      <c r="O48" s="104"/>
      <c r="P48" s="104"/>
      <c r="Q48" s="104"/>
      <c r="R48" s="128"/>
      <c r="S48" s="360"/>
      <c r="T48" s="361" t="s">
        <v>172</v>
      </c>
      <c r="U48" s="98"/>
      <c r="V48" s="244"/>
      <c r="W48" s="128"/>
      <c r="X48" s="244"/>
      <c r="Y48" s="244"/>
      <c r="Z48" s="244"/>
      <c r="AA48" s="244"/>
      <c r="AB48" s="244"/>
      <c r="AC48" s="244"/>
      <c r="AD48" s="244"/>
      <c r="AE48" s="244"/>
      <c r="AF48" s="244"/>
      <c r="AG48" s="244"/>
      <c r="AH48" s="244"/>
      <c r="AI48" s="244"/>
      <c r="AJ48" s="244"/>
      <c r="AK48" s="244"/>
      <c r="AL48" s="244"/>
      <c r="AM48" s="244"/>
      <c r="AN48" s="244"/>
      <c r="AO48" s="244"/>
      <c r="AP48" s="244"/>
      <c r="AQ48" s="244"/>
      <c r="AR48" s="244"/>
      <c r="AS48" s="244"/>
      <c r="AT48" s="244"/>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5"/>
      <c r="BV48" s="244"/>
      <c r="BW48" s="244"/>
      <c r="BX48" s="244"/>
      <c r="BY48" s="244"/>
      <c r="BZ48" s="244"/>
      <c r="CA48" s="244"/>
      <c r="CB48" s="244"/>
      <c r="CC48" s="244"/>
      <c r="CD48" s="244"/>
      <c r="CE48" s="244"/>
      <c r="CF48" s="244"/>
      <c r="CG48" s="244"/>
      <c r="CH48" s="244"/>
      <c r="CI48" s="244"/>
      <c r="CJ48" s="244"/>
      <c r="CK48" s="244"/>
      <c r="CL48" s="244"/>
      <c r="CM48" s="244"/>
      <c r="CN48" s="244"/>
      <c r="CO48" s="244"/>
      <c r="CP48" s="244"/>
      <c r="CQ48" s="244"/>
      <c r="CR48" s="244"/>
      <c r="CS48" s="244"/>
      <c r="CT48" s="244"/>
      <c r="CU48" s="244"/>
      <c r="CV48" s="244"/>
      <c r="CW48" s="244"/>
      <c r="CX48" s="244"/>
      <c r="CY48" s="244"/>
      <c r="CZ48" s="244"/>
      <c r="DA48" s="244"/>
      <c r="DB48" s="244"/>
      <c r="DC48" s="244"/>
      <c r="DD48" s="244"/>
      <c r="DE48" s="244"/>
      <c r="DF48" s="244"/>
      <c r="DG48" s="244"/>
      <c r="DH48" s="106"/>
      <c r="DI48" s="106"/>
      <c r="DJ48" s="106"/>
      <c r="DK48" s="106"/>
      <c r="DL48" s="106"/>
      <c r="DM48" s="106"/>
      <c r="DN48" s="106"/>
      <c r="DO48" s="106"/>
      <c r="DP48" s="106"/>
      <c r="DQ48" s="106"/>
      <c r="DR48" s="106"/>
      <c r="DS48" s="106"/>
      <c r="DT48" s="106"/>
      <c r="DU48" s="106"/>
      <c r="DV48" s="106"/>
      <c r="DW48" s="106"/>
      <c r="DX48" s="106"/>
      <c r="DY48" s="106"/>
      <c r="DZ48" s="106"/>
      <c r="EA48" s="106"/>
      <c r="EB48" s="106"/>
      <c r="EC48" s="106"/>
      <c r="ED48" s="106"/>
      <c r="EE48" s="106"/>
      <c r="EF48" s="106"/>
      <c r="EG48" s="106"/>
      <c r="EH48" s="106"/>
      <c r="EI48" s="106"/>
      <c r="EJ48" s="106"/>
      <c r="EK48" s="106"/>
      <c r="EL48" s="106"/>
      <c r="EM48" s="106"/>
      <c r="EN48" s="106"/>
      <c r="EO48" s="106"/>
      <c r="EP48" s="106"/>
      <c r="EQ48" s="106"/>
      <c r="ER48" s="106"/>
      <c r="ES48" s="106"/>
      <c r="ET48" s="244"/>
      <c r="EU48" s="244"/>
      <c r="EV48" s="244"/>
      <c r="EW48" s="244"/>
      <c r="EX48" s="244"/>
      <c r="EY48" s="244"/>
      <c r="EZ48" s="244"/>
      <c r="FA48" s="244"/>
      <c r="FB48" s="244"/>
      <c r="FC48" s="244"/>
      <c r="FD48" s="244"/>
      <c r="FE48" s="244"/>
      <c r="FF48" s="244"/>
      <c r="FG48" s="244"/>
      <c r="FH48" s="244"/>
      <c r="FI48" s="244"/>
      <c r="FJ48" s="244"/>
      <c r="FK48" s="244"/>
      <c r="FL48" s="244"/>
      <c r="FM48" s="244"/>
      <c r="FN48" s="244"/>
      <c r="FO48" s="244"/>
      <c r="FP48" s="244"/>
      <c r="FQ48" s="244"/>
      <c r="FR48" s="244"/>
      <c r="FS48" s="244"/>
      <c r="FT48" s="244"/>
      <c r="FU48" s="244"/>
      <c r="FV48" s="244"/>
      <c r="FW48" s="244"/>
      <c r="FX48" s="244"/>
      <c r="FY48" s="244"/>
      <c r="FZ48" s="244"/>
      <c r="GA48" s="244"/>
      <c r="GB48" s="244"/>
      <c r="GC48" s="244"/>
      <c r="GD48" s="244"/>
      <c r="GE48" s="244"/>
      <c r="GF48" s="244"/>
      <c r="GG48" s="244"/>
      <c r="GH48" s="244"/>
      <c r="GI48" s="244"/>
      <c r="GJ48" s="244"/>
      <c r="GK48" s="244"/>
      <c r="GL48" s="244"/>
      <c r="GM48" s="244"/>
      <c r="GN48" s="244"/>
      <c r="GO48" s="244"/>
      <c r="GP48" s="244"/>
      <c r="GQ48" s="244"/>
      <c r="GR48" s="244"/>
      <c r="GS48" s="244"/>
      <c r="GT48" s="244"/>
      <c r="GU48" s="244"/>
      <c r="GV48" s="244"/>
      <c r="GW48" s="244"/>
      <c r="GX48" s="244"/>
      <c r="GY48" s="244"/>
      <c r="GZ48" s="244"/>
      <c r="HA48" s="244"/>
      <c r="HB48" s="244"/>
      <c r="HC48" s="244"/>
      <c r="HD48" s="244"/>
      <c r="HE48" s="244"/>
    </row>
    <row r="49" spans="2:213" ht="8.1" customHeight="1">
      <c r="B49" s="104"/>
      <c r="C49" s="104"/>
      <c r="D49" s="104"/>
      <c r="E49" s="104"/>
      <c r="F49" s="104"/>
      <c r="G49" s="104"/>
      <c r="H49" s="104"/>
      <c r="I49" s="104"/>
      <c r="J49" s="104"/>
      <c r="K49" s="104"/>
      <c r="L49" s="104"/>
      <c r="M49" s="104"/>
      <c r="N49" s="104"/>
      <c r="O49" s="104"/>
      <c r="P49" s="104"/>
      <c r="Q49" s="104"/>
      <c r="R49" s="128"/>
      <c r="S49" s="103"/>
      <c r="T49" s="363"/>
      <c r="U49" s="98"/>
      <c r="V49" s="244"/>
      <c r="W49" s="128"/>
      <c r="X49" s="244"/>
      <c r="Y49" s="244"/>
      <c r="Z49" s="244"/>
      <c r="AA49" s="244"/>
      <c r="AB49" s="244"/>
      <c r="AC49" s="244"/>
      <c r="AD49" s="244"/>
      <c r="AE49" s="244"/>
      <c r="AF49" s="244"/>
      <c r="AG49" s="244"/>
      <c r="AH49" s="106"/>
      <c r="AI49" s="106"/>
      <c r="AJ49" s="106"/>
      <c r="AK49" s="106"/>
      <c r="AL49" s="106"/>
      <c r="AM49" s="106"/>
      <c r="AN49" s="106"/>
      <c r="AO49" s="244"/>
      <c r="AP49" s="244"/>
      <c r="AQ49" s="244"/>
      <c r="AR49" s="244"/>
      <c r="AS49" s="244"/>
      <c r="AT49" s="244"/>
      <c r="AU49" s="244"/>
      <c r="AV49" s="244"/>
      <c r="AW49" s="244"/>
      <c r="AX49" s="244"/>
      <c r="AY49" s="244"/>
      <c r="AZ49" s="244"/>
      <c r="BA49" s="244"/>
      <c r="BB49" s="244"/>
      <c r="BC49" s="244"/>
      <c r="BD49" s="244"/>
      <c r="BE49" s="244"/>
      <c r="BF49" s="244"/>
      <c r="BG49" s="244"/>
      <c r="BH49" s="106"/>
      <c r="BI49" s="106"/>
      <c r="BJ49" s="106"/>
      <c r="BK49" s="106"/>
      <c r="BL49" s="106"/>
      <c r="BM49" s="106"/>
      <c r="BN49" s="106"/>
      <c r="BO49" s="106"/>
      <c r="BP49" s="106"/>
      <c r="BQ49" s="106"/>
      <c r="BR49" s="106"/>
      <c r="BS49" s="106"/>
      <c r="BT49" s="106"/>
      <c r="BU49" s="306"/>
      <c r="BV49" s="106"/>
      <c r="BW49" s="106"/>
      <c r="BX49" s="106"/>
      <c r="BY49" s="244"/>
      <c r="BZ49" s="244"/>
      <c r="CA49" s="244"/>
      <c r="CB49" s="106"/>
      <c r="CC49" s="106"/>
      <c r="CD49" s="106"/>
      <c r="CE49" s="106"/>
      <c r="CF49" s="106"/>
      <c r="CG49" s="106"/>
      <c r="CH49" s="106"/>
      <c r="CI49" s="106"/>
      <c r="CJ49" s="106"/>
      <c r="CK49" s="106"/>
      <c r="CL49" s="106"/>
      <c r="CM49" s="106"/>
      <c r="CN49" s="106"/>
      <c r="CO49" s="106"/>
      <c r="CP49" s="106"/>
      <c r="CQ49" s="106"/>
      <c r="CR49" s="106"/>
      <c r="CS49" s="106"/>
      <c r="CT49" s="106"/>
      <c r="CU49" s="106"/>
      <c r="CV49" s="106"/>
      <c r="CW49" s="106"/>
      <c r="CX49" s="106"/>
      <c r="CY49" s="106"/>
      <c r="CZ49" s="106"/>
      <c r="DA49" s="106"/>
      <c r="DB49" s="106"/>
      <c r="DC49" s="106"/>
      <c r="DD49" s="106"/>
      <c r="DE49" s="106"/>
      <c r="DF49" s="106"/>
      <c r="DG49" s="106"/>
      <c r="DH49" s="106"/>
      <c r="DI49" s="106"/>
      <c r="DJ49" s="106"/>
      <c r="DK49" s="106"/>
      <c r="DL49" s="106"/>
      <c r="DM49" s="106"/>
      <c r="DN49" s="106"/>
      <c r="DO49" s="106"/>
      <c r="DP49" s="106"/>
      <c r="DQ49" s="106"/>
      <c r="DR49" s="106"/>
      <c r="DS49" s="106"/>
      <c r="DT49" s="106"/>
      <c r="DU49" s="106"/>
      <c r="DV49" s="106"/>
      <c r="DW49" s="106"/>
      <c r="DX49" s="106"/>
      <c r="DY49" s="106"/>
      <c r="DZ49" s="106"/>
      <c r="EA49" s="106"/>
      <c r="EB49" s="106"/>
      <c r="EC49" s="106"/>
      <c r="ED49" s="106"/>
      <c r="EE49" s="106"/>
      <c r="EF49" s="106"/>
      <c r="EG49" s="106"/>
      <c r="EH49" s="106"/>
      <c r="EI49" s="106"/>
      <c r="EJ49" s="106"/>
      <c r="EK49" s="106"/>
      <c r="EL49" s="106"/>
      <c r="EM49" s="106"/>
      <c r="EN49" s="106"/>
      <c r="EO49" s="106"/>
      <c r="EP49" s="106"/>
      <c r="EQ49" s="106"/>
      <c r="ER49" s="106"/>
      <c r="ES49" s="106"/>
      <c r="ET49" s="244"/>
      <c r="EU49" s="244"/>
      <c r="EV49" s="244"/>
      <c r="EW49" s="244"/>
      <c r="EX49" s="244"/>
      <c r="EY49" s="244"/>
      <c r="EZ49" s="244"/>
      <c r="FA49" s="244"/>
      <c r="FB49" s="244"/>
      <c r="FC49" s="244"/>
      <c r="FD49" s="244"/>
      <c r="FE49" s="244"/>
      <c r="FF49" s="244"/>
      <c r="FG49" s="244"/>
      <c r="FH49" s="244"/>
      <c r="FI49" s="244"/>
      <c r="FJ49" s="244"/>
      <c r="FK49" s="244"/>
      <c r="FL49" s="244"/>
      <c r="FM49" s="244"/>
      <c r="FN49" s="244"/>
      <c r="FO49" s="244"/>
      <c r="FP49" s="244"/>
      <c r="FQ49" s="244"/>
      <c r="FR49" s="244"/>
      <c r="FS49" s="244"/>
      <c r="FT49" s="244"/>
      <c r="FU49" s="244"/>
      <c r="FV49" s="244"/>
      <c r="FW49" s="244"/>
      <c r="FX49" s="244"/>
      <c r="FY49" s="244"/>
      <c r="FZ49" s="244"/>
      <c r="GA49" s="244"/>
      <c r="GB49" s="244"/>
      <c r="GC49" s="244"/>
      <c r="GD49" s="244"/>
      <c r="GE49" s="244"/>
      <c r="GF49" s="244"/>
      <c r="GG49" s="244"/>
      <c r="GH49" s="244"/>
      <c r="GI49" s="244"/>
      <c r="GJ49" s="244"/>
      <c r="GK49" s="244"/>
      <c r="GL49" s="244"/>
      <c r="GM49" s="244"/>
      <c r="GN49" s="244"/>
      <c r="GO49" s="244"/>
      <c r="GP49" s="244"/>
      <c r="GQ49" s="244"/>
      <c r="GR49" s="244"/>
      <c r="GS49" s="244"/>
      <c r="GT49" s="244"/>
      <c r="GU49" s="244"/>
      <c r="GV49" s="244"/>
      <c r="GW49" s="244"/>
      <c r="GX49" s="244"/>
      <c r="GY49" s="244"/>
      <c r="GZ49" s="244"/>
      <c r="HA49" s="244"/>
      <c r="HB49" s="244"/>
      <c r="HC49" s="244"/>
      <c r="HD49" s="244"/>
      <c r="HE49" s="244"/>
    </row>
    <row r="50" spans="2:213" ht="26.25" customHeight="1">
      <c r="B50" s="104"/>
      <c r="C50" s="104"/>
      <c r="D50" s="104"/>
      <c r="E50" s="104"/>
      <c r="F50" s="104"/>
      <c r="G50" s="104"/>
      <c r="H50" s="104"/>
      <c r="I50" s="104"/>
      <c r="J50" s="104"/>
      <c r="K50" s="104"/>
      <c r="L50" s="104"/>
      <c r="M50" s="104"/>
      <c r="N50" s="104"/>
      <c r="O50" s="104"/>
      <c r="P50" s="104"/>
      <c r="Q50" s="104"/>
      <c r="R50" s="128"/>
      <c r="S50" s="360"/>
      <c r="T50" s="361" t="s">
        <v>171</v>
      </c>
      <c r="U50" s="98"/>
      <c r="V50" s="244"/>
      <c r="W50" s="128"/>
      <c r="X50" s="244"/>
      <c r="Y50" s="244"/>
      <c r="Z50" s="244"/>
      <c r="AA50" s="244"/>
      <c r="AB50" s="244"/>
      <c r="AC50" s="244"/>
      <c r="AD50" s="244"/>
      <c r="AE50" s="244"/>
      <c r="AF50" s="244"/>
      <c r="AG50" s="244"/>
      <c r="AH50" s="106"/>
      <c r="AI50" s="106"/>
      <c r="AJ50" s="106"/>
      <c r="AK50" s="106"/>
      <c r="AL50" s="106"/>
      <c r="AM50" s="106"/>
      <c r="AN50" s="106"/>
      <c r="AO50" s="244"/>
      <c r="AP50" s="244"/>
      <c r="AQ50" s="244"/>
      <c r="AR50" s="244"/>
      <c r="AS50" s="244"/>
      <c r="AT50" s="244"/>
      <c r="AU50" s="244"/>
      <c r="AV50" s="244"/>
      <c r="AW50" s="244"/>
      <c r="AX50" s="244"/>
      <c r="AY50" s="244"/>
      <c r="AZ50" s="244"/>
      <c r="BA50" s="244"/>
      <c r="BB50" s="244"/>
      <c r="BC50" s="244"/>
      <c r="BD50" s="244"/>
      <c r="BE50" s="244"/>
      <c r="BF50" s="244"/>
      <c r="BG50" s="244"/>
      <c r="BH50" s="106"/>
      <c r="BI50" s="106"/>
      <c r="BJ50" s="106"/>
      <c r="BK50" s="106"/>
      <c r="BL50" s="106"/>
      <c r="BM50" s="106"/>
      <c r="BN50" s="106"/>
      <c r="BO50" s="106"/>
      <c r="BP50" s="106"/>
      <c r="BQ50" s="106"/>
      <c r="BR50" s="106"/>
      <c r="BS50" s="106"/>
      <c r="BT50" s="106"/>
      <c r="BU50" s="306"/>
      <c r="BV50" s="106"/>
      <c r="BW50" s="106"/>
      <c r="BX50" s="106"/>
      <c r="BY50" s="244"/>
      <c r="BZ50" s="244"/>
      <c r="CA50" s="244"/>
      <c r="CB50" s="106"/>
      <c r="CC50" s="106"/>
      <c r="CD50" s="106"/>
      <c r="CE50" s="106"/>
      <c r="CF50" s="106"/>
      <c r="CG50" s="106"/>
      <c r="CH50" s="106"/>
      <c r="CI50" s="106"/>
      <c r="CJ50" s="106"/>
      <c r="CK50" s="106"/>
      <c r="CL50" s="106"/>
      <c r="CM50" s="106"/>
      <c r="CN50" s="106"/>
      <c r="CO50" s="106"/>
      <c r="CP50" s="106"/>
      <c r="CQ50" s="106"/>
      <c r="CR50" s="106"/>
      <c r="CS50" s="106"/>
      <c r="CT50" s="106"/>
      <c r="CU50" s="106"/>
      <c r="CV50" s="106"/>
      <c r="CW50" s="106"/>
      <c r="CX50" s="106"/>
      <c r="CY50" s="106"/>
      <c r="CZ50" s="106"/>
      <c r="DA50" s="106"/>
      <c r="DB50" s="106"/>
      <c r="DC50" s="106"/>
      <c r="DD50" s="106"/>
      <c r="DE50" s="106"/>
      <c r="DF50" s="106"/>
      <c r="DG50" s="106"/>
      <c r="DH50" s="106"/>
      <c r="DI50" s="106"/>
      <c r="DJ50" s="106"/>
      <c r="DK50" s="106"/>
      <c r="DL50" s="106"/>
      <c r="DM50" s="106"/>
      <c r="DN50" s="106"/>
      <c r="DO50" s="106"/>
      <c r="DP50" s="106"/>
      <c r="DQ50" s="106"/>
      <c r="DR50" s="106"/>
      <c r="DS50" s="106"/>
      <c r="DT50" s="106"/>
      <c r="DU50" s="106"/>
      <c r="DV50" s="106"/>
      <c r="DW50" s="106"/>
      <c r="DX50" s="106"/>
      <c r="DY50" s="106"/>
      <c r="DZ50" s="106"/>
      <c r="EA50" s="106"/>
      <c r="EB50" s="106"/>
      <c r="EC50" s="106"/>
      <c r="ED50" s="106"/>
      <c r="EE50" s="106"/>
      <c r="EF50" s="106"/>
      <c r="EG50" s="106"/>
      <c r="EH50" s="106"/>
      <c r="EI50" s="106"/>
      <c r="EJ50" s="106"/>
      <c r="EK50" s="106"/>
      <c r="EL50" s="106"/>
      <c r="EM50" s="106"/>
      <c r="EN50" s="106"/>
      <c r="EO50" s="106"/>
      <c r="EP50" s="106"/>
      <c r="EQ50" s="106"/>
      <c r="ER50" s="106"/>
      <c r="ES50" s="106"/>
      <c r="ET50" s="244"/>
      <c r="EU50" s="244"/>
      <c r="EV50" s="244"/>
      <c r="EW50" s="244"/>
      <c r="EX50" s="244"/>
      <c r="EY50" s="244"/>
      <c r="EZ50" s="244"/>
      <c r="FA50" s="244"/>
      <c r="FB50" s="244"/>
      <c r="FC50" s="244"/>
      <c r="FD50" s="244"/>
      <c r="FE50" s="244"/>
      <c r="FF50" s="244"/>
      <c r="FG50" s="244"/>
      <c r="FH50" s="244"/>
      <c r="FI50" s="244"/>
      <c r="FJ50" s="244"/>
      <c r="FK50" s="244"/>
      <c r="FL50" s="244"/>
      <c r="FM50" s="244"/>
      <c r="FN50" s="244"/>
      <c r="FO50" s="244"/>
      <c r="FP50" s="244"/>
      <c r="FQ50" s="244"/>
      <c r="FR50" s="244"/>
      <c r="FS50" s="244"/>
      <c r="FT50" s="244"/>
      <c r="FU50" s="244"/>
      <c r="FV50" s="244"/>
      <c r="FW50" s="244"/>
      <c r="FX50" s="244"/>
      <c r="FY50" s="244"/>
      <c r="FZ50" s="244"/>
      <c r="GA50" s="244"/>
      <c r="GB50" s="244"/>
      <c r="GC50" s="244"/>
      <c r="GD50" s="244"/>
      <c r="GE50" s="244"/>
      <c r="GF50" s="244"/>
      <c r="GG50" s="244"/>
      <c r="GH50" s="244"/>
      <c r="GI50" s="244"/>
      <c r="GJ50" s="244"/>
      <c r="GK50" s="244"/>
      <c r="GL50" s="244"/>
      <c r="GM50" s="244"/>
      <c r="GN50" s="244"/>
      <c r="GO50" s="244"/>
      <c r="GP50" s="244"/>
      <c r="GQ50" s="244"/>
      <c r="GR50" s="244"/>
      <c r="GS50" s="244"/>
      <c r="GT50" s="244"/>
      <c r="GU50" s="244"/>
      <c r="GV50" s="244"/>
      <c r="GW50" s="244"/>
      <c r="GX50" s="244"/>
      <c r="GY50" s="244"/>
      <c r="GZ50" s="244"/>
      <c r="HA50" s="244"/>
      <c r="HB50" s="244"/>
      <c r="HC50" s="244"/>
      <c r="HD50" s="244"/>
      <c r="HE50" s="244"/>
    </row>
    <row r="51" spans="2:213" ht="9.6" customHeight="1">
      <c r="B51" s="104"/>
      <c r="C51" s="104"/>
      <c r="D51" s="104"/>
      <c r="E51" s="104"/>
      <c r="F51" s="104"/>
      <c r="G51" s="104"/>
      <c r="H51" s="104"/>
      <c r="I51" s="104"/>
      <c r="J51" s="104"/>
      <c r="K51" s="104"/>
      <c r="L51" s="104"/>
      <c r="M51" s="104"/>
      <c r="N51" s="104"/>
      <c r="O51" s="104"/>
      <c r="P51" s="104"/>
      <c r="Q51" s="104"/>
      <c r="R51" s="128"/>
      <c r="S51" s="103"/>
      <c r="T51" s="363"/>
      <c r="U51" s="98"/>
      <c r="V51" s="244"/>
      <c r="W51" s="128"/>
      <c r="X51" s="244"/>
      <c r="Y51" s="244"/>
      <c r="Z51" s="244"/>
      <c r="AA51" s="244"/>
      <c r="AB51" s="244"/>
      <c r="AC51" s="244"/>
      <c r="AD51" s="244"/>
      <c r="AE51" s="244"/>
      <c r="AF51" s="244"/>
      <c r="AG51" s="244"/>
      <c r="AH51" s="106"/>
      <c r="AI51" s="106"/>
      <c r="AJ51" s="106"/>
      <c r="AK51" s="106"/>
      <c r="AL51" s="106"/>
      <c r="AM51" s="106"/>
      <c r="AN51" s="106"/>
      <c r="AO51" s="244"/>
      <c r="AP51" s="244"/>
      <c r="AQ51" s="244"/>
      <c r="AR51" s="244"/>
      <c r="AS51" s="244"/>
      <c r="AT51" s="244"/>
      <c r="AU51" s="244"/>
      <c r="AV51" s="244"/>
      <c r="AW51" s="244"/>
      <c r="AX51" s="244"/>
      <c r="AY51" s="244"/>
      <c r="AZ51" s="244"/>
      <c r="BA51" s="244"/>
      <c r="BB51" s="244"/>
      <c r="BC51" s="244"/>
      <c r="BD51" s="244"/>
      <c r="BE51" s="244"/>
      <c r="BF51" s="244"/>
      <c r="BG51" s="244"/>
      <c r="BH51" s="106"/>
      <c r="BI51" s="106"/>
      <c r="BJ51" s="106"/>
      <c r="BK51" s="106"/>
      <c r="BL51" s="106"/>
      <c r="BM51" s="106"/>
      <c r="BN51" s="106"/>
      <c r="BO51" s="106"/>
      <c r="BP51" s="106"/>
      <c r="BQ51" s="106"/>
      <c r="BR51" s="106"/>
      <c r="BS51" s="106"/>
      <c r="BT51" s="106"/>
      <c r="BU51" s="306"/>
      <c r="BV51" s="106"/>
      <c r="BW51" s="106"/>
      <c r="BX51" s="106"/>
      <c r="BY51" s="244"/>
      <c r="BZ51" s="244"/>
      <c r="CA51" s="244"/>
      <c r="CB51" s="106"/>
      <c r="CC51" s="106"/>
      <c r="CD51" s="106"/>
      <c r="CE51" s="106"/>
      <c r="CF51" s="106"/>
      <c r="CG51" s="106"/>
      <c r="CH51" s="106"/>
      <c r="CI51" s="106"/>
      <c r="CJ51" s="106"/>
      <c r="CK51" s="106"/>
      <c r="CL51" s="106"/>
      <c r="CM51" s="106"/>
      <c r="CN51" s="106"/>
      <c r="CO51" s="106"/>
      <c r="CP51" s="106"/>
      <c r="CQ51" s="106"/>
      <c r="CR51" s="106"/>
      <c r="CS51" s="106"/>
      <c r="CT51" s="106"/>
      <c r="CU51" s="106"/>
      <c r="CV51" s="106"/>
      <c r="CW51" s="106"/>
      <c r="CX51" s="106"/>
      <c r="CY51" s="106"/>
      <c r="CZ51" s="106"/>
      <c r="DA51" s="106"/>
      <c r="DB51" s="106"/>
      <c r="DC51" s="106"/>
      <c r="DD51" s="106"/>
      <c r="DE51" s="106"/>
      <c r="DF51" s="106"/>
      <c r="DG51" s="106"/>
      <c r="DH51" s="106"/>
      <c r="DI51" s="106"/>
      <c r="DJ51" s="106"/>
      <c r="DK51" s="106"/>
      <c r="DL51" s="106"/>
      <c r="DM51" s="106"/>
      <c r="DN51" s="106"/>
      <c r="DO51" s="106"/>
      <c r="DP51" s="106"/>
      <c r="DQ51" s="106"/>
      <c r="DR51" s="106"/>
      <c r="DS51" s="106"/>
      <c r="DT51" s="106"/>
      <c r="DU51" s="106"/>
      <c r="DV51" s="106"/>
      <c r="DW51" s="106"/>
      <c r="DX51" s="106"/>
      <c r="DY51" s="106"/>
      <c r="DZ51" s="106"/>
      <c r="EA51" s="106"/>
      <c r="EB51" s="106"/>
      <c r="EC51" s="106"/>
      <c r="ED51" s="106"/>
      <c r="EE51" s="106"/>
      <c r="EF51" s="106"/>
      <c r="EG51" s="106"/>
      <c r="EH51" s="106"/>
      <c r="EI51" s="106"/>
      <c r="EJ51" s="106"/>
      <c r="EK51" s="106"/>
      <c r="EL51" s="106"/>
      <c r="EM51" s="106"/>
      <c r="EN51" s="106"/>
      <c r="EO51" s="106"/>
      <c r="EP51" s="106"/>
      <c r="EQ51" s="106"/>
      <c r="ER51" s="106"/>
      <c r="ES51" s="106"/>
      <c r="ET51" s="244"/>
      <c r="EU51" s="244"/>
      <c r="EV51" s="244"/>
      <c r="EW51" s="244"/>
      <c r="EX51" s="244"/>
      <c r="EY51" s="244"/>
      <c r="EZ51" s="244"/>
      <c r="FA51" s="244"/>
      <c r="FB51" s="244"/>
      <c r="FC51" s="244"/>
      <c r="FD51" s="244"/>
      <c r="FE51" s="244"/>
      <c r="FF51" s="244"/>
      <c r="FG51" s="244"/>
      <c r="FH51" s="244"/>
      <c r="FI51" s="244"/>
      <c r="FJ51" s="244"/>
      <c r="FK51" s="244"/>
      <c r="FL51" s="244"/>
      <c r="FM51" s="244"/>
      <c r="FN51" s="244"/>
      <c r="FO51" s="244"/>
      <c r="FP51" s="244"/>
      <c r="FQ51" s="244"/>
      <c r="FR51" s="244"/>
      <c r="FS51" s="244"/>
      <c r="FT51" s="244"/>
      <c r="FU51" s="244"/>
      <c r="FV51" s="244"/>
      <c r="FW51" s="244"/>
      <c r="FX51" s="244"/>
      <c r="FY51" s="244"/>
      <c r="FZ51" s="244"/>
      <c r="GA51" s="244"/>
      <c r="GB51" s="244"/>
      <c r="GC51" s="244"/>
      <c r="GD51" s="244"/>
      <c r="GE51" s="244"/>
      <c r="GF51" s="244"/>
      <c r="GG51" s="244"/>
      <c r="GH51" s="244"/>
      <c r="GI51" s="244"/>
      <c r="GJ51" s="244"/>
      <c r="GK51" s="244"/>
      <c r="GL51" s="244"/>
      <c r="GM51" s="244"/>
      <c r="GN51" s="244"/>
      <c r="GO51" s="244"/>
      <c r="GP51" s="244"/>
      <c r="GQ51" s="244"/>
      <c r="GR51" s="244"/>
      <c r="GS51" s="244"/>
      <c r="GT51" s="244"/>
      <c r="GU51" s="244"/>
      <c r="GV51" s="244"/>
      <c r="GW51" s="244"/>
      <c r="GX51" s="244"/>
      <c r="GY51" s="244"/>
      <c r="GZ51" s="244"/>
      <c r="HA51" s="244"/>
      <c r="HB51" s="244"/>
      <c r="HC51" s="244"/>
      <c r="HD51" s="244"/>
      <c r="HE51" s="244"/>
    </row>
    <row r="52" spans="2:213" ht="25.5" customHeight="1">
      <c r="B52" s="104"/>
      <c r="C52" s="104"/>
      <c r="D52" s="104"/>
      <c r="E52" s="104"/>
      <c r="F52" s="104"/>
      <c r="G52" s="104"/>
      <c r="H52" s="104"/>
      <c r="I52" s="104"/>
      <c r="J52" s="104"/>
      <c r="K52" s="104"/>
      <c r="L52" s="104"/>
      <c r="M52" s="104"/>
      <c r="N52" s="104"/>
      <c r="O52" s="104"/>
      <c r="P52" s="104"/>
      <c r="Q52" s="104"/>
      <c r="R52" s="128"/>
      <c r="S52" s="360"/>
      <c r="T52" s="361" t="s">
        <v>11</v>
      </c>
      <c r="U52" s="98"/>
      <c r="V52" s="244"/>
      <c r="W52" s="128"/>
      <c r="X52" s="244"/>
      <c r="Y52" s="244"/>
      <c r="Z52" s="244"/>
      <c r="AA52" s="244"/>
      <c r="AB52" s="244"/>
      <c r="AC52" s="244"/>
      <c r="AD52" s="244"/>
      <c r="AE52" s="244"/>
      <c r="AF52" s="244"/>
      <c r="AG52" s="244"/>
      <c r="AH52" s="106"/>
      <c r="AI52" s="106"/>
      <c r="AJ52" s="106"/>
      <c r="AK52" s="106"/>
      <c r="AL52" s="106"/>
      <c r="AM52" s="106"/>
      <c r="AN52" s="106"/>
      <c r="AO52" s="244"/>
      <c r="AP52" s="244"/>
      <c r="AQ52" s="244"/>
      <c r="AR52" s="244"/>
      <c r="AS52" s="244"/>
      <c r="AT52" s="244"/>
      <c r="AU52" s="244"/>
      <c r="AV52" s="244"/>
      <c r="AW52" s="244"/>
      <c r="AX52" s="244"/>
      <c r="AY52" s="244"/>
      <c r="AZ52" s="244"/>
      <c r="BA52" s="244"/>
      <c r="BB52" s="244"/>
      <c r="BC52" s="244"/>
      <c r="BD52" s="244"/>
      <c r="BE52" s="244"/>
      <c r="BF52" s="244"/>
      <c r="BG52" s="244"/>
      <c r="BH52" s="106"/>
      <c r="BI52" s="106"/>
      <c r="BJ52" s="106"/>
      <c r="BK52" s="106"/>
      <c r="BL52" s="106"/>
      <c r="BM52" s="106"/>
      <c r="BN52" s="106"/>
      <c r="BO52" s="106"/>
      <c r="BP52" s="106"/>
      <c r="BQ52" s="106"/>
      <c r="BR52" s="106"/>
      <c r="BS52" s="106"/>
      <c r="BT52" s="106"/>
      <c r="BU52" s="306"/>
      <c r="BV52" s="106"/>
      <c r="BW52" s="106"/>
      <c r="BX52" s="106"/>
      <c r="BY52" s="244"/>
      <c r="BZ52" s="244"/>
      <c r="CA52" s="244"/>
      <c r="CB52" s="106"/>
      <c r="CC52" s="106"/>
      <c r="CD52" s="106"/>
      <c r="CE52" s="106"/>
      <c r="CF52" s="106"/>
      <c r="CG52" s="106"/>
      <c r="CH52" s="106"/>
      <c r="CI52" s="106"/>
      <c r="CJ52" s="106"/>
      <c r="CK52" s="106"/>
      <c r="CL52" s="106"/>
      <c r="CM52" s="106"/>
      <c r="CN52" s="106"/>
      <c r="CO52" s="106"/>
      <c r="CP52" s="106"/>
      <c r="CQ52" s="106"/>
      <c r="CR52" s="106"/>
      <c r="CS52" s="106"/>
      <c r="CT52" s="106"/>
      <c r="CU52" s="106"/>
      <c r="CV52" s="106"/>
      <c r="CW52" s="106"/>
      <c r="CX52" s="106"/>
      <c r="CY52" s="106"/>
      <c r="CZ52" s="106"/>
      <c r="DA52" s="106"/>
      <c r="DB52" s="106"/>
      <c r="DC52" s="106"/>
      <c r="DD52" s="106"/>
      <c r="DE52" s="106"/>
      <c r="DF52" s="106"/>
      <c r="DG52" s="106"/>
      <c r="DH52" s="106"/>
      <c r="DI52" s="106"/>
      <c r="DJ52" s="106"/>
      <c r="DK52" s="106"/>
      <c r="DL52" s="106"/>
      <c r="DM52" s="106"/>
      <c r="DN52" s="106"/>
      <c r="DO52" s="106"/>
      <c r="DP52" s="106"/>
      <c r="DQ52" s="106"/>
      <c r="DR52" s="106"/>
      <c r="DS52" s="106"/>
      <c r="DT52" s="106"/>
      <c r="DU52" s="106"/>
      <c r="DV52" s="106"/>
      <c r="DW52" s="106"/>
      <c r="DX52" s="106"/>
      <c r="DY52" s="106"/>
      <c r="DZ52" s="106"/>
      <c r="EA52" s="106"/>
      <c r="EB52" s="106"/>
      <c r="EC52" s="106"/>
      <c r="ED52" s="106"/>
      <c r="EE52" s="106"/>
      <c r="EF52" s="106"/>
      <c r="EG52" s="106"/>
      <c r="EH52" s="106"/>
      <c r="EI52" s="106"/>
      <c r="EJ52" s="106"/>
      <c r="EK52" s="106"/>
      <c r="EL52" s="106"/>
      <c r="EM52" s="106"/>
      <c r="EN52" s="106"/>
      <c r="EO52" s="106"/>
      <c r="EP52" s="106"/>
      <c r="EQ52" s="106"/>
      <c r="ER52" s="106"/>
      <c r="ES52" s="106"/>
      <c r="ET52" s="244"/>
      <c r="EU52" s="244"/>
      <c r="EV52" s="244"/>
      <c r="EW52" s="244"/>
      <c r="EX52" s="244"/>
      <c r="EY52" s="244"/>
      <c r="EZ52" s="244"/>
      <c r="FA52" s="244"/>
      <c r="FB52" s="244"/>
      <c r="FC52" s="244"/>
      <c r="FD52" s="244"/>
      <c r="FE52" s="244"/>
      <c r="FF52" s="244"/>
      <c r="FG52" s="244"/>
      <c r="FH52" s="244"/>
      <c r="FI52" s="244"/>
      <c r="FJ52" s="244"/>
      <c r="FK52" s="244"/>
      <c r="FL52" s="244"/>
      <c r="FM52" s="244"/>
      <c r="FN52" s="244"/>
      <c r="FO52" s="244"/>
      <c r="FP52" s="244"/>
      <c r="FQ52" s="244"/>
      <c r="FR52" s="244"/>
      <c r="FS52" s="244"/>
      <c r="FT52" s="244"/>
      <c r="FU52" s="244"/>
      <c r="FV52" s="244"/>
      <c r="FW52" s="244"/>
      <c r="FX52" s="244"/>
      <c r="FY52" s="244"/>
      <c r="FZ52" s="244"/>
      <c r="GA52" s="244"/>
      <c r="GB52" s="244"/>
      <c r="GC52" s="244"/>
      <c r="GD52" s="244"/>
      <c r="GE52" s="244"/>
      <c r="GF52" s="244"/>
      <c r="GG52" s="244"/>
      <c r="GH52" s="244"/>
      <c r="GI52" s="244"/>
      <c r="GJ52" s="244"/>
      <c r="GK52" s="244"/>
      <c r="GL52" s="244"/>
      <c r="GM52" s="244"/>
      <c r="GN52" s="244"/>
      <c r="GO52" s="244"/>
      <c r="GP52" s="244"/>
      <c r="GQ52" s="244"/>
      <c r="GR52" s="244"/>
      <c r="GS52" s="244"/>
      <c r="GT52" s="244"/>
      <c r="GU52" s="244"/>
      <c r="GV52" s="244"/>
      <c r="GW52" s="244"/>
      <c r="GX52" s="244"/>
      <c r="GY52" s="244"/>
      <c r="GZ52" s="244"/>
      <c r="HA52" s="244"/>
      <c r="HB52" s="244"/>
      <c r="HC52" s="244"/>
      <c r="HD52" s="244"/>
      <c r="HE52" s="244"/>
    </row>
    <row r="53" spans="2:213" ht="9.6" customHeight="1">
      <c r="B53" s="104"/>
      <c r="C53" s="104"/>
      <c r="D53" s="104"/>
      <c r="E53" s="104"/>
      <c r="F53" s="104"/>
      <c r="G53" s="104"/>
      <c r="H53" s="104"/>
      <c r="I53" s="104"/>
      <c r="J53" s="104"/>
      <c r="K53" s="104"/>
      <c r="L53" s="104"/>
      <c r="M53" s="104"/>
      <c r="N53" s="104"/>
      <c r="O53" s="104"/>
      <c r="P53" s="104"/>
      <c r="Q53" s="104"/>
      <c r="R53" s="128"/>
      <c r="S53" s="103"/>
      <c r="T53" s="363"/>
      <c r="U53" s="98"/>
      <c r="V53" s="244"/>
      <c r="W53" s="128"/>
      <c r="X53" s="244"/>
      <c r="Y53" s="244"/>
      <c r="Z53" s="244"/>
      <c r="AA53" s="244"/>
      <c r="AB53" s="244"/>
      <c r="AC53" s="244"/>
      <c r="AD53" s="244"/>
      <c r="AE53" s="244"/>
      <c r="AF53" s="244"/>
      <c r="AG53" s="244"/>
      <c r="AH53" s="106"/>
      <c r="AI53" s="106"/>
      <c r="AJ53" s="106"/>
      <c r="AK53" s="106"/>
      <c r="AL53" s="106"/>
      <c r="AM53" s="106"/>
      <c r="AN53" s="106"/>
      <c r="AO53" s="244"/>
      <c r="AP53" s="244"/>
      <c r="AQ53" s="244"/>
      <c r="AR53" s="244"/>
      <c r="AS53" s="244"/>
      <c r="AT53" s="244"/>
      <c r="AU53" s="244"/>
      <c r="AV53" s="244"/>
      <c r="AW53" s="244"/>
      <c r="AX53" s="244"/>
      <c r="AY53" s="244"/>
      <c r="AZ53" s="244"/>
      <c r="BA53" s="244"/>
      <c r="BB53" s="244"/>
      <c r="BC53" s="244"/>
      <c r="BD53" s="244"/>
      <c r="BE53" s="244"/>
      <c r="BF53" s="244"/>
      <c r="BG53" s="244"/>
      <c r="BH53" s="106"/>
      <c r="BI53" s="106"/>
      <c r="BJ53" s="106"/>
      <c r="BK53" s="106"/>
      <c r="BL53" s="106"/>
      <c r="BM53" s="106"/>
      <c r="BN53" s="106"/>
      <c r="BO53" s="106"/>
      <c r="BP53" s="106"/>
      <c r="BQ53" s="106"/>
      <c r="BR53" s="106"/>
      <c r="BS53" s="106"/>
      <c r="BT53" s="106"/>
      <c r="BU53" s="306"/>
      <c r="BV53" s="106"/>
      <c r="BW53" s="106"/>
      <c r="BX53" s="106"/>
      <c r="BY53" s="244"/>
      <c r="BZ53" s="244"/>
      <c r="CA53" s="244"/>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6"/>
      <c r="DT53" s="106"/>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244"/>
      <c r="EU53" s="244"/>
      <c r="EV53" s="244"/>
      <c r="EW53" s="244"/>
      <c r="EX53" s="244"/>
      <c r="EY53" s="244"/>
      <c r="EZ53" s="244"/>
      <c r="FA53" s="244"/>
      <c r="FB53" s="244"/>
      <c r="FC53" s="244"/>
      <c r="FD53" s="244"/>
      <c r="FE53" s="244"/>
      <c r="FF53" s="244"/>
      <c r="FG53" s="244"/>
      <c r="FH53" s="244"/>
      <c r="FI53" s="244"/>
      <c r="FJ53" s="244"/>
      <c r="FK53" s="244"/>
      <c r="FL53" s="244"/>
      <c r="FM53" s="244"/>
      <c r="FN53" s="244"/>
      <c r="FO53" s="244"/>
      <c r="FP53" s="244"/>
      <c r="FQ53" s="244"/>
      <c r="FR53" s="244"/>
      <c r="FS53" s="244"/>
      <c r="FT53" s="244"/>
      <c r="FU53" s="244"/>
      <c r="FV53" s="244"/>
      <c r="FW53" s="244"/>
      <c r="FX53" s="244"/>
      <c r="FY53" s="244"/>
      <c r="FZ53" s="244"/>
      <c r="GA53" s="244"/>
      <c r="GB53" s="244"/>
      <c r="GC53" s="244"/>
      <c r="GD53" s="244"/>
      <c r="GE53" s="244"/>
      <c r="GF53" s="244"/>
      <c r="GG53" s="244"/>
      <c r="GH53" s="244"/>
      <c r="GI53" s="244"/>
      <c r="GJ53" s="244"/>
      <c r="GK53" s="244"/>
      <c r="GL53" s="244"/>
      <c r="GM53" s="244"/>
      <c r="GN53" s="244"/>
      <c r="GO53" s="244"/>
      <c r="GP53" s="244"/>
      <c r="GQ53" s="244"/>
      <c r="GR53" s="244"/>
      <c r="GS53" s="244"/>
      <c r="GT53" s="244"/>
      <c r="GU53" s="244"/>
      <c r="GV53" s="244"/>
      <c r="GW53" s="244"/>
      <c r="GX53" s="244"/>
      <c r="GY53" s="244"/>
      <c r="GZ53" s="244"/>
      <c r="HA53" s="244"/>
      <c r="HB53" s="244"/>
      <c r="HC53" s="244"/>
      <c r="HD53" s="244"/>
      <c r="HE53" s="244"/>
    </row>
    <row r="54" spans="2:213" ht="27" customHeight="1">
      <c r="B54" s="104"/>
      <c r="C54" s="104"/>
      <c r="D54" s="104"/>
      <c r="E54" s="104"/>
      <c r="F54" s="104"/>
      <c r="G54" s="104"/>
      <c r="H54" s="104"/>
      <c r="I54" s="104"/>
      <c r="J54" s="104"/>
      <c r="K54" s="104"/>
      <c r="L54" s="104"/>
      <c r="M54" s="104"/>
      <c r="N54" s="104"/>
      <c r="O54" s="104"/>
      <c r="P54" s="104"/>
      <c r="Q54" s="104"/>
      <c r="R54" s="128"/>
      <c r="S54" s="360"/>
      <c r="T54" s="361" t="s">
        <v>117</v>
      </c>
      <c r="U54" s="98"/>
      <c r="V54" s="244"/>
      <c r="W54" s="128"/>
      <c r="X54" s="244"/>
      <c r="Y54" s="244"/>
      <c r="Z54" s="244"/>
      <c r="AA54" s="244"/>
      <c r="AB54" s="244"/>
      <c r="AC54" s="244"/>
      <c r="AD54" s="244"/>
      <c r="AE54" s="244"/>
      <c r="AF54" s="244"/>
      <c r="AG54" s="244"/>
      <c r="AH54" s="106"/>
      <c r="AI54" s="106"/>
      <c r="AJ54" s="106"/>
      <c r="AK54" s="106"/>
      <c r="AL54" s="106"/>
      <c r="AM54" s="106"/>
      <c r="AN54" s="106"/>
      <c r="AO54" s="244"/>
      <c r="AP54" s="244"/>
      <c r="AQ54" s="244"/>
      <c r="AR54" s="244"/>
      <c r="AS54" s="244"/>
      <c r="AT54" s="244"/>
      <c r="AU54" s="244"/>
      <c r="AV54" s="244"/>
      <c r="AW54" s="244"/>
      <c r="AX54" s="244"/>
      <c r="AY54" s="244"/>
      <c r="AZ54" s="244"/>
      <c r="BA54" s="244"/>
      <c r="BB54" s="244"/>
      <c r="BC54" s="244"/>
      <c r="BD54" s="244"/>
      <c r="BE54" s="244"/>
      <c r="BF54" s="244"/>
      <c r="BG54" s="244"/>
      <c r="BH54" s="106"/>
      <c r="BI54" s="106"/>
      <c r="BJ54" s="106"/>
      <c r="BK54" s="106"/>
      <c r="BL54" s="106"/>
      <c r="BM54" s="106"/>
      <c r="BN54" s="106"/>
      <c r="BO54" s="106"/>
      <c r="BP54" s="106"/>
      <c r="BQ54" s="106"/>
      <c r="BR54" s="106"/>
      <c r="BS54" s="106"/>
      <c r="BT54" s="106"/>
      <c r="BU54" s="306"/>
      <c r="BV54" s="106"/>
      <c r="BW54" s="106"/>
      <c r="BX54" s="106"/>
      <c r="BY54" s="244"/>
      <c r="BZ54" s="244"/>
      <c r="CA54" s="244"/>
      <c r="CB54" s="106"/>
      <c r="CC54" s="106"/>
      <c r="CD54" s="106"/>
      <c r="CE54" s="106"/>
      <c r="CF54" s="106"/>
      <c r="CG54" s="106"/>
      <c r="CH54" s="106"/>
      <c r="CI54" s="106"/>
      <c r="CJ54" s="106"/>
      <c r="CK54" s="106"/>
      <c r="CL54" s="106"/>
      <c r="CM54" s="106"/>
      <c r="CN54" s="106"/>
      <c r="CO54" s="106"/>
      <c r="CP54" s="106"/>
      <c r="CQ54" s="106"/>
      <c r="CR54" s="106"/>
      <c r="CS54" s="106"/>
      <c r="CT54" s="106"/>
      <c r="CU54" s="106"/>
      <c r="CV54" s="106"/>
      <c r="CW54" s="106"/>
      <c r="CX54" s="106"/>
      <c r="CY54" s="106"/>
      <c r="CZ54" s="106"/>
      <c r="DA54" s="106"/>
      <c r="DB54" s="106"/>
      <c r="DC54" s="106"/>
      <c r="DD54" s="106"/>
      <c r="DE54" s="106"/>
      <c r="DF54" s="106"/>
      <c r="DG54" s="106"/>
      <c r="DH54" s="106"/>
      <c r="DI54" s="106"/>
      <c r="DJ54" s="106"/>
      <c r="DK54" s="106"/>
      <c r="DL54" s="106"/>
      <c r="DM54" s="106"/>
      <c r="DN54" s="106"/>
      <c r="DO54" s="106"/>
      <c r="DP54" s="106"/>
      <c r="DQ54" s="106"/>
      <c r="DR54" s="106"/>
      <c r="DS54" s="106"/>
      <c r="DT54" s="106"/>
      <c r="DU54" s="106"/>
      <c r="DV54" s="106"/>
      <c r="DW54" s="106"/>
      <c r="DX54" s="106"/>
      <c r="DY54" s="106"/>
      <c r="DZ54" s="106"/>
      <c r="EA54" s="106"/>
      <c r="EB54" s="106"/>
      <c r="EC54" s="106"/>
      <c r="ED54" s="106"/>
      <c r="EE54" s="106"/>
      <c r="EF54" s="106"/>
      <c r="EG54" s="106"/>
      <c r="EH54" s="106"/>
      <c r="EI54" s="106"/>
      <c r="EJ54" s="106"/>
      <c r="EK54" s="106"/>
      <c r="EL54" s="106"/>
      <c r="EM54" s="106"/>
      <c r="EN54" s="106"/>
      <c r="EO54" s="106"/>
      <c r="EP54" s="106"/>
      <c r="EQ54" s="106"/>
      <c r="ER54" s="106"/>
      <c r="ES54" s="106"/>
      <c r="ET54" s="244"/>
      <c r="EU54" s="244"/>
      <c r="EV54" s="244"/>
      <c r="EW54" s="244"/>
      <c r="EX54" s="244"/>
      <c r="EY54" s="244"/>
      <c r="EZ54" s="244"/>
      <c r="FA54" s="244"/>
      <c r="FB54" s="244"/>
      <c r="FC54" s="244"/>
      <c r="FD54" s="244"/>
      <c r="FE54" s="244"/>
      <c r="FF54" s="244"/>
      <c r="FG54" s="244"/>
      <c r="FH54" s="244"/>
      <c r="FI54" s="244"/>
      <c r="FJ54" s="244"/>
      <c r="FK54" s="244"/>
      <c r="FL54" s="244"/>
      <c r="FM54" s="244"/>
      <c r="FN54" s="244"/>
      <c r="FO54" s="244"/>
      <c r="FP54" s="244"/>
      <c r="FQ54" s="244"/>
      <c r="FR54" s="244"/>
      <c r="FS54" s="244"/>
      <c r="FT54" s="244"/>
      <c r="FU54" s="244"/>
      <c r="FV54" s="244"/>
      <c r="FW54" s="244"/>
      <c r="FX54" s="244"/>
      <c r="FY54" s="244"/>
      <c r="FZ54" s="244"/>
      <c r="GA54" s="244"/>
      <c r="GB54" s="244"/>
      <c r="GC54" s="244"/>
      <c r="GD54" s="244"/>
      <c r="GE54" s="244"/>
      <c r="GF54" s="244"/>
      <c r="GG54" s="244"/>
      <c r="GH54" s="244"/>
      <c r="GI54" s="244"/>
      <c r="GJ54" s="244"/>
      <c r="GK54" s="244"/>
      <c r="GL54" s="244"/>
      <c r="GM54" s="244"/>
      <c r="GN54" s="244"/>
      <c r="GO54" s="244"/>
      <c r="GP54" s="244"/>
      <c r="GQ54" s="244"/>
      <c r="GR54" s="244"/>
      <c r="GS54" s="244"/>
      <c r="GT54" s="244"/>
      <c r="GU54" s="244"/>
      <c r="GV54" s="244"/>
      <c r="GW54" s="244"/>
      <c r="GX54" s="244"/>
      <c r="GY54" s="244"/>
      <c r="GZ54" s="244"/>
      <c r="HA54" s="244"/>
      <c r="HB54" s="244"/>
      <c r="HC54" s="244"/>
      <c r="HD54" s="244"/>
      <c r="HE54" s="244"/>
    </row>
    <row r="55" spans="2:213" ht="7.35" customHeight="1">
      <c r="B55" s="104"/>
      <c r="C55" s="104"/>
      <c r="D55" s="104"/>
      <c r="E55" s="104"/>
      <c r="F55" s="104"/>
      <c r="G55" s="104"/>
      <c r="H55" s="104"/>
      <c r="I55" s="104"/>
      <c r="J55" s="104"/>
      <c r="K55" s="104"/>
      <c r="L55" s="104"/>
      <c r="M55" s="104"/>
      <c r="N55" s="104"/>
      <c r="O55" s="104"/>
      <c r="P55" s="104"/>
      <c r="Q55" s="104"/>
      <c r="R55" s="128"/>
      <c r="S55" s="103"/>
      <c r="T55" s="363"/>
      <c r="U55" s="98"/>
      <c r="V55" s="244"/>
      <c r="W55" s="128"/>
      <c r="X55" s="244"/>
      <c r="Y55" s="244"/>
      <c r="Z55" s="244"/>
      <c r="AA55" s="244"/>
      <c r="AB55" s="244"/>
      <c r="AC55" s="244"/>
      <c r="AD55" s="244"/>
      <c r="AE55" s="244"/>
      <c r="AF55" s="244"/>
      <c r="AG55" s="244"/>
      <c r="AH55" s="106"/>
      <c r="AI55" s="106"/>
      <c r="AJ55" s="106"/>
      <c r="AK55" s="106"/>
      <c r="AL55" s="106"/>
      <c r="AM55" s="106"/>
      <c r="AN55" s="106"/>
      <c r="AO55" s="244"/>
      <c r="AP55" s="244"/>
      <c r="AQ55" s="244"/>
      <c r="AR55" s="244"/>
      <c r="AS55" s="244"/>
      <c r="AT55" s="244"/>
      <c r="AU55" s="244"/>
      <c r="AV55" s="244"/>
      <c r="AW55" s="244"/>
      <c r="AX55" s="244"/>
      <c r="AY55" s="244"/>
      <c r="AZ55" s="244"/>
      <c r="BA55" s="244"/>
      <c r="BB55" s="244"/>
      <c r="BC55" s="244"/>
      <c r="BD55" s="244"/>
      <c r="BE55" s="244"/>
      <c r="BF55" s="244"/>
      <c r="BG55" s="244"/>
      <c r="BH55" s="106"/>
      <c r="BI55" s="106"/>
      <c r="BJ55" s="106"/>
      <c r="BK55" s="106"/>
      <c r="BL55" s="106"/>
      <c r="BM55" s="106"/>
      <c r="BN55" s="106"/>
      <c r="BO55" s="106"/>
      <c r="BP55" s="106"/>
      <c r="BQ55" s="106"/>
      <c r="BR55" s="106"/>
      <c r="BS55" s="106"/>
      <c r="BT55" s="106"/>
      <c r="BU55" s="306"/>
      <c r="BV55" s="106"/>
      <c r="BW55" s="106"/>
      <c r="BX55" s="106"/>
      <c r="BY55" s="244"/>
      <c r="BZ55" s="244"/>
      <c r="CA55" s="244"/>
      <c r="CB55" s="106"/>
      <c r="CC55" s="106"/>
      <c r="CD55" s="106"/>
      <c r="CE55" s="106"/>
      <c r="CF55" s="106"/>
      <c r="CG55" s="106"/>
      <c r="CH55" s="106"/>
      <c r="CI55" s="106"/>
      <c r="CJ55" s="106"/>
      <c r="CK55" s="106"/>
      <c r="CL55" s="106"/>
      <c r="CM55" s="106"/>
      <c r="CN55" s="106"/>
      <c r="CO55" s="106"/>
      <c r="CP55" s="106"/>
      <c r="CQ55" s="106"/>
      <c r="CR55" s="106"/>
      <c r="CS55" s="106"/>
      <c r="CT55" s="106"/>
      <c r="CU55" s="106"/>
      <c r="CV55" s="106"/>
      <c r="CW55" s="106"/>
      <c r="CX55" s="106"/>
      <c r="CY55" s="106"/>
      <c r="CZ55" s="106"/>
      <c r="DA55" s="106"/>
      <c r="DB55" s="106"/>
      <c r="DC55" s="106"/>
      <c r="DD55" s="106"/>
      <c r="DE55" s="106"/>
      <c r="DF55" s="106"/>
      <c r="DG55" s="106"/>
      <c r="DH55" s="106"/>
      <c r="DI55" s="106"/>
      <c r="DJ55" s="106"/>
      <c r="DK55" s="106"/>
      <c r="DL55" s="106"/>
      <c r="DM55" s="106"/>
      <c r="DN55" s="106"/>
      <c r="DO55" s="106"/>
      <c r="DP55" s="106"/>
      <c r="DQ55" s="106"/>
      <c r="DR55" s="106"/>
      <c r="DS55" s="106"/>
      <c r="DT55" s="106"/>
      <c r="DU55" s="106"/>
      <c r="DV55" s="106"/>
      <c r="DW55" s="106"/>
      <c r="DX55" s="106"/>
      <c r="DY55" s="106"/>
      <c r="DZ55" s="106"/>
      <c r="EA55" s="106"/>
      <c r="EB55" s="106"/>
      <c r="EC55" s="106"/>
      <c r="ED55" s="106"/>
      <c r="EE55" s="106"/>
      <c r="EF55" s="106"/>
      <c r="EG55" s="106"/>
      <c r="EH55" s="106"/>
      <c r="EI55" s="106"/>
      <c r="EJ55" s="106"/>
      <c r="EK55" s="106"/>
      <c r="EL55" s="106"/>
      <c r="EM55" s="106"/>
      <c r="EN55" s="106"/>
      <c r="EO55" s="106"/>
      <c r="EP55" s="106"/>
      <c r="EQ55" s="106"/>
      <c r="ER55" s="106"/>
      <c r="ES55" s="106"/>
      <c r="ET55" s="244"/>
      <c r="EU55" s="244"/>
      <c r="EV55" s="244"/>
      <c r="EW55" s="244"/>
      <c r="EX55" s="244"/>
      <c r="EY55" s="244"/>
      <c r="EZ55" s="244"/>
      <c r="FA55" s="244"/>
      <c r="FB55" s="244"/>
      <c r="FC55" s="244"/>
      <c r="FD55" s="244"/>
      <c r="FE55" s="244"/>
      <c r="FF55" s="244"/>
      <c r="FG55" s="244"/>
      <c r="FH55" s="244"/>
      <c r="FI55" s="244"/>
      <c r="FJ55" s="244"/>
      <c r="FK55" s="244"/>
      <c r="FL55" s="244"/>
      <c r="FM55" s="244"/>
      <c r="FN55" s="244"/>
      <c r="FO55" s="244"/>
      <c r="FP55" s="244"/>
      <c r="FQ55" s="244"/>
      <c r="FR55" s="244"/>
      <c r="FS55" s="244"/>
      <c r="FT55" s="244"/>
      <c r="FU55" s="244"/>
      <c r="FV55" s="244"/>
      <c r="FW55" s="244"/>
      <c r="FX55" s="244"/>
      <c r="FY55" s="244"/>
      <c r="FZ55" s="244"/>
      <c r="GA55" s="244"/>
      <c r="GB55" s="244"/>
      <c r="GC55" s="244"/>
      <c r="GD55" s="244"/>
      <c r="GE55" s="244"/>
      <c r="GF55" s="244"/>
      <c r="GG55" s="244"/>
      <c r="GH55" s="244"/>
      <c r="GI55" s="244"/>
      <c r="GJ55" s="244"/>
      <c r="GK55" s="244"/>
      <c r="GL55" s="244"/>
      <c r="GM55" s="244"/>
      <c r="GN55" s="244"/>
      <c r="GO55" s="244"/>
      <c r="GP55" s="244"/>
      <c r="GQ55" s="244"/>
      <c r="GR55" s="244"/>
      <c r="GS55" s="244"/>
      <c r="GT55" s="244"/>
      <c r="GU55" s="244"/>
      <c r="GV55" s="244"/>
      <c r="GW55" s="244"/>
      <c r="GX55" s="244"/>
      <c r="GY55" s="244"/>
      <c r="GZ55" s="244"/>
      <c r="HA55" s="244"/>
      <c r="HB55" s="244"/>
      <c r="HC55" s="244"/>
      <c r="HD55" s="244"/>
      <c r="HE55" s="244"/>
    </row>
    <row r="56" spans="2:213" ht="27" customHeight="1">
      <c r="B56" s="104"/>
      <c r="C56" s="104"/>
      <c r="D56" s="104"/>
      <c r="E56" s="104"/>
      <c r="F56" s="104"/>
      <c r="G56" s="104"/>
      <c r="H56" s="104"/>
      <c r="I56" s="104"/>
      <c r="J56" s="104"/>
      <c r="K56" s="104"/>
      <c r="L56" s="104"/>
      <c r="M56" s="104"/>
      <c r="N56" s="104"/>
      <c r="O56" s="104"/>
      <c r="P56" s="104"/>
      <c r="Q56" s="104"/>
      <c r="R56" s="128"/>
      <c r="S56" s="360"/>
      <c r="T56" s="361" t="s">
        <v>250</v>
      </c>
      <c r="U56" s="98"/>
      <c r="V56" s="244"/>
      <c r="W56" s="128"/>
      <c r="X56" s="244"/>
      <c r="Y56" s="244"/>
      <c r="Z56" s="244"/>
      <c r="AA56" s="244"/>
      <c r="AB56" s="244"/>
      <c r="AC56" s="244"/>
      <c r="AD56" s="244"/>
      <c r="AE56" s="244"/>
      <c r="AF56" s="244"/>
      <c r="AG56" s="244"/>
      <c r="AH56" s="106"/>
      <c r="AI56" s="106"/>
      <c r="AJ56" s="106"/>
      <c r="AK56" s="106"/>
      <c r="AL56" s="106"/>
      <c r="AM56" s="106"/>
      <c r="AN56" s="106"/>
      <c r="AO56" s="244"/>
      <c r="AP56" s="244"/>
      <c r="AQ56" s="244"/>
      <c r="AR56" s="244"/>
      <c r="AS56" s="244"/>
      <c r="AT56" s="244"/>
      <c r="AU56" s="244"/>
      <c r="AV56" s="244"/>
      <c r="AW56" s="244"/>
      <c r="AX56" s="244"/>
      <c r="AY56" s="244"/>
      <c r="AZ56" s="244"/>
      <c r="BA56" s="244"/>
      <c r="BB56" s="244"/>
      <c r="BC56" s="244"/>
      <c r="BD56" s="244"/>
      <c r="BE56" s="244"/>
      <c r="BF56" s="244"/>
      <c r="BG56" s="244"/>
      <c r="BH56" s="106"/>
      <c r="BI56" s="106"/>
      <c r="BJ56" s="106"/>
      <c r="BK56" s="106"/>
      <c r="BL56" s="106"/>
      <c r="BM56" s="106"/>
      <c r="BN56" s="106"/>
      <c r="BO56" s="106"/>
      <c r="BP56" s="106"/>
      <c r="BQ56" s="106"/>
      <c r="BR56" s="106"/>
      <c r="BS56" s="106"/>
      <c r="BT56" s="106"/>
      <c r="BU56" s="306"/>
      <c r="BV56" s="106"/>
      <c r="BW56" s="106"/>
      <c r="BX56" s="106"/>
      <c r="BY56" s="244"/>
      <c r="BZ56" s="244"/>
      <c r="CA56" s="244"/>
      <c r="CB56" s="106"/>
      <c r="CC56" s="106"/>
      <c r="CD56" s="106"/>
      <c r="CE56" s="106"/>
      <c r="CF56" s="106"/>
      <c r="CG56" s="106"/>
      <c r="CH56" s="106"/>
      <c r="CI56" s="106"/>
      <c r="CJ56" s="106"/>
      <c r="CK56" s="106"/>
      <c r="CL56" s="106"/>
      <c r="CM56" s="106"/>
      <c r="CN56" s="106"/>
      <c r="CO56" s="106"/>
      <c r="CP56" s="106"/>
      <c r="CQ56" s="106"/>
      <c r="CR56" s="106"/>
      <c r="CS56" s="106"/>
      <c r="CT56" s="106"/>
      <c r="CU56" s="106"/>
      <c r="CV56" s="106"/>
      <c r="CW56" s="106"/>
      <c r="CX56" s="106"/>
      <c r="CY56" s="106"/>
      <c r="CZ56" s="106"/>
      <c r="DA56" s="106"/>
      <c r="DB56" s="106"/>
      <c r="DC56" s="106"/>
      <c r="DD56" s="106"/>
      <c r="DE56" s="106"/>
      <c r="DF56" s="106"/>
      <c r="DG56" s="106"/>
      <c r="DH56" s="106"/>
      <c r="DI56" s="106"/>
      <c r="DJ56" s="106"/>
      <c r="DK56" s="106"/>
      <c r="DL56" s="106"/>
      <c r="DM56" s="106"/>
      <c r="DN56" s="106"/>
      <c r="DO56" s="106"/>
      <c r="DP56" s="106"/>
      <c r="DQ56" s="106"/>
      <c r="DR56" s="106"/>
      <c r="DS56" s="106"/>
      <c r="DT56" s="106"/>
      <c r="DU56" s="106"/>
      <c r="DV56" s="106"/>
      <c r="DW56" s="106"/>
      <c r="DX56" s="106"/>
      <c r="DY56" s="106"/>
      <c r="DZ56" s="106"/>
      <c r="EA56" s="106"/>
      <c r="EB56" s="106"/>
      <c r="EC56" s="106"/>
      <c r="ED56" s="106"/>
      <c r="EE56" s="106"/>
      <c r="EF56" s="106"/>
      <c r="EG56" s="106"/>
      <c r="EH56" s="106"/>
      <c r="EI56" s="106"/>
      <c r="EJ56" s="106"/>
      <c r="EK56" s="106"/>
      <c r="EL56" s="106"/>
      <c r="EM56" s="106"/>
      <c r="EN56" s="106"/>
      <c r="EO56" s="106"/>
      <c r="EP56" s="106"/>
      <c r="EQ56" s="106"/>
      <c r="ER56" s="106"/>
      <c r="ES56" s="106"/>
      <c r="ET56" s="244"/>
      <c r="EU56" s="244"/>
      <c r="EV56" s="244"/>
      <c r="EW56" s="244"/>
      <c r="EX56" s="244"/>
      <c r="EY56" s="244"/>
      <c r="EZ56" s="244"/>
      <c r="FA56" s="244"/>
      <c r="FB56" s="244"/>
      <c r="FC56" s="244"/>
      <c r="FD56" s="244"/>
      <c r="FE56" s="244"/>
      <c r="FF56" s="244"/>
      <c r="FG56" s="244"/>
      <c r="FH56" s="244"/>
      <c r="FI56" s="244"/>
      <c r="FJ56" s="244"/>
      <c r="FK56" s="244"/>
      <c r="FL56" s="244"/>
      <c r="FM56" s="244"/>
      <c r="FN56" s="244"/>
      <c r="FO56" s="244"/>
      <c r="FP56" s="244"/>
      <c r="FQ56" s="244"/>
      <c r="FR56" s="244"/>
      <c r="FS56" s="244"/>
      <c r="FT56" s="244"/>
      <c r="FU56" s="244"/>
      <c r="FV56" s="244"/>
      <c r="FW56" s="244"/>
      <c r="FX56" s="244"/>
      <c r="FY56" s="244"/>
      <c r="FZ56" s="244"/>
      <c r="GA56" s="244"/>
      <c r="GB56" s="244"/>
      <c r="GC56" s="244"/>
      <c r="GD56" s="244"/>
      <c r="GE56" s="244"/>
      <c r="GF56" s="244"/>
      <c r="GG56" s="244"/>
      <c r="GH56" s="244"/>
      <c r="GI56" s="244"/>
      <c r="GJ56" s="244"/>
      <c r="GK56" s="244"/>
      <c r="GL56" s="244"/>
      <c r="GM56" s="244"/>
      <c r="GN56" s="244"/>
      <c r="GO56" s="244"/>
      <c r="GP56" s="244"/>
      <c r="GQ56" s="244"/>
      <c r="GR56" s="244"/>
      <c r="GS56" s="244"/>
      <c r="GT56" s="244"/>
      <c r="GU56" s="244"/>
      <c r="GV56" s="244"/>
      <c r="GW56" s="244"/>
      <c r="GX56" s="244"/>
      <c r="GY56" s="244"/>
      <c r="GZ56" s="244"/>
      <c r="HA56" s="244"/>
      <c r="HB56" s="244"/>
      <c r="HC56" s="244"/>
      <c r="HD56" s="244"/>
      <c r="HE56" s="244"/>
    </row>
    <row r="57" spans="2:213" ht="9.6" customHeight="1">
      <c r="B57" s="104"/>
      <c r="C57" s="104"/>
      <c r="D57" s="104"/>
      <c r="E57" s="104"/>
      <c r="F57" s="104"/>
      <c r="G57" s="104"/>
      <c r="H57" s="104"/>
      <c r="I57" s="104"/>
      <c r="J57" s="104"/>
      <c r="K57" s="104"/>
      <c r="L57" s="104"/>
      <c r="M57" s="104"/>
      <c r="N57" s="104"/>
      <c r="O57" s="104"/>
      <c r="P57" s="104"/>
      <c r="Q57" s="104"/>
      <c r="R57" s="128"/>
      <c r="S57" s="103"/>
      <c r="T57" s="363"/>
      <c r="U57" s="98"/>
      <c r="V57" s="244"/>
      <c r="W57" s="128"/>
      <c r="X57" s="244"/>
      <c r="Y57" s="244"/>
      <c r="Z57" s="244"/>
      <c r="AA57" s="244"/>
      <c r="AB57" s="244"/>
      <c r="AC57" s="244"/>
      <c r="AD57" s="244"/>
      <c r="AE57" s="244"/>
      <c r="AF57" s="244"/>
      <c r="AG57" s="244"/>
      <c r="AH57" s="106"/>
      <c r="AI57" s="106"/>
      <c r="AJ57" s="106"/>
      <c r="AK57" s="106"/>
      <c r="AL57" s="106"/>
      <c r="AM57" s="106"/>
      <c r="AN57" s="106"/>
      <c r="AO57" s="244"/>
      <c r="AP57" s="244"/>
      <c r="AQ57" s="244"/>
      <c r="AR57" s="244"/>
      <c r="AS57" s="244"/>
      <c r="AT57" s="244"/>
      <c r="AU57" s="244"/>
      <c r="AV57" s="244"/>
      <c r="AW57" s="244"/>
      <c r="AX57" s="244"/>
      <c r="AY57" s="244"/>
      <c r="AZ57" s="244"/>
      <c r="BA57" s="244"/>
      <c r="BB57" s="244"/>
      <c r="BC57" s="244"/>
      <c r="BD57" s="244"/>
      <c r="BE57" s="244"/>
      <c r="BF57" s="244"/>
      <c r="BG57" s="244"/>
      <c r="BH57" s="106"/>
      <c r="BI57" s="106"/>
      <c r="BJ57" s="106"/>
      <c r="BK57" s="106"/>
      <c r="BL57" s="106"/>
      <c r="BM57" s="106"/>
      <c r="BN57" s="106"/>
      <c r="BO57" s="106"/>
      <c r="BP57" s="106"/>
      <c r="BQ57" s="106"/>
      <c r="BR57" s="106"/>
      <c r="BS57" s="106"/>
      <c r="BT57" s="106"/>
      <c r="BU57" s="306"/>
      <c r="BV57" s="106"/>
      <c r="BW57" s="106"/>
      <c r="BX57" s="106"/>
      <c r="BY57" s="244"/>
      <c r="BZ57" s="244"/>
      <c r="CA57" s="244"/>
      <c r="CB57" s="106"/>
      <c r="CC57" s="106"/>
      <c r="CD57" s="106"/>
      <c r="CE57" s="106"/>
      <c r="CF57" s="106"/>
      <c r="CG57" s="106"/>
      <c r="CH57" s="106"/>
      <c r="CI57" s="106"/>
      <c r="CJ57" s="106"/>
      <c r="CK57" s="106"/>
      <c r="CL57" s="106"/>
      <c r="CM57" s="106"/>
      <c r="CN57" s="106"/>
      <c r="CO57" s="106"/>
      <c r="CP57" s="106"/>
      <c r="CQ57" s="106"/>
      <c r="CR57" s="106"/>
      <c r="CS57" s="106"/>
      <c r="CT57" s="106"/>
      <c r="CU57" s="106"/>
      <c r="CV57" s="106"/>
      <c r="CW57" s="106"/>
      <c r="CX57" s="106"/>
      <c r="CY57" s="106"/>
      <c r="CZ57" s="106"/>
      <c r="DA57" s="106"/>
      <c r="DB57" s="106"/>
      <c r="DC57" s="106"/>
      <c r="DD57" s="106"/>
      <c r="DE57" s="106"/>
      <c r="DF57" s="106"/>
      <c r="DG57" s="106"/>
      <c r="DH57" s="106"/>
      <c r="DI57" s="106"/>
      <c r="DJ57" s="106"/>
      <c r="DK57" s="106"/>
      <c r="DL57" s="106"/>
      <c r="DM57" s="106"/>
      <c r="DN57" s="106"/>
      <c r="DO57" s="106"/>
      <c r="DP57" s="106"/>
      <c r="DQ57" s="106"/>
      <c r="DR57" s="106"/>
      <c r="DS57" s="106"/>
      <c r="DT57" s="106"/>
      <c r="DU57" s="106"/>
      <c r="DV57" s="106"/>
      <c r="DW57" s="106"/>
      <c r="DX57" s="106"/>
      <c r="DY57" s="106"/>
      <c r="DZ57" s="106"/>
      <c r="EA57" s="106"/>
      <c r="EB57" s="106"/>
      <c r="EC57" s="106"/>
      <c r="ED57" s="106"/>
      <c r="EE57" s="106"/>
      <c r="EF57" s="106"/>
      <c r="EG57" s="106"/>
      <c r="EH57" s="106"/>
      <c r="EI57" s="106"/>
      <c r="EJ57" s="106"/>
      <c r="EK57" s="106"/>
      <c r="EL57" s="106"/>
      <c r="EM57" s="106"/>
      <c r="EN57" s="106"/>
      <c r="EO57" s="106"/>
      <c r="EP57" s="106"/>
      <c r="EQ57" s="106"/>
      <c r="ER57" s="106"/>
      <c r="ES57" s="106"/>
      <c r="ET57" s="244"/>
      <c r="EU57" s="244"/>
      <c r="EV57" s="244"/>
      <c r="EW57" s="244"/>
      <c r="EX57" s="244"/>
      <c r="EY57" s="244"/>
      <c r="EZ57" s="244"/>
      <c r="FA57" s="244"/>
      <c r="FB57" s="244"/>
      <c r="FC57" s="244"/>
      <c r="FD57" s="244"/>
      <c r="FE57" s="244"/>
      <c r="FF57" s="244"/>
      <c r="FG57" s="244"/>
      <c r="FH57" s="244"/>
      <c r="FI57" s="244"/>
      <c r="FJ57" s="244"/>
      <c r="FK57" s="244"/>
      <c r="FL57" s="244"/>
      <c r="FM57" s="244"/>
      <c r="FN57" s="244"/>
      <c r="FO57" s="244"/>
      <c r="FP57" s="244"/>
      <c r="FQ57" s="244"/>
      <c r="FR57" s="244"/>
      <c r="FS57" s="244"/>
      <c r="FT57" s="244"/>
      <c r="FU57" s="244"/>
      <c r="FV57" s="244"/>
      <c r="FW57" s="244"/>
      <c r="FX57" s="244"/>
      <c r="FY57" s="244"/>
      <c r="FZ57" s="244"/>
      <c r="GA57" s="244"/>
      <c r="GB57" s="244"/>
      <c r="GC57" s="244"/>
      <c r="GD57" s="244"/>
      <c r="GE57" s="244"/>
      <c r="GF57" s="244"/>
      <c r="GG57" s="244"/>
      <c r="GH57" s="244"/>
      <c r="GI57" s="244"/>
      <c r="GJ57" s="244"/>
      <c r="GK57" s="244"/>
      <c r="GL57" s="244"/>
      <c r="GM57" s="244"/>
      <c r="GN57" s="244"/>
      <c r="GO57" s="244"/>
      <c r="GP57" s="244"/>
      <c r="GQ57" s="244"/>
      <c r="GR57" s="244"/>
      <c r="GS57" s="244"/>
      <c r="GT57" s="244"/>
      <c r="GU57" s="244"/>
      <c r="GV57" s="244"/>
      <c r="GW57" s="244"/>
      <c r="GX57" s="244"/>
      <c r="GY57" s="244"/>
      <c r="GZ57" s="244"/>
      <c r="HA57" s="244"/>
      <c r="HB57" s="244"/>
      <c r="HC57" s="244"/>
      <c r="HD57" s="244"/>
      <c r="HE57" s="244"/>
    </row>
    <row r="58" spans="2:213" ht="24" customHeight="1">
      <c r="B58" s="104"/>
      <c r="C58" s="104"/>
      <c r="D58" s="104"/>
      <c r="E58" s="104"/>
      <c r="F58" s="104"/>
      <c r="G58" s="104"/>
      <c r="H58" s="104"/>
      <c r="I58" s="104"/>
      <c r="J58" s="104"/>
      <c r="K58" s="104"/>
      <c r="L58" s="104"/>
      <c r="M58" s="104"/>
      <c r="N58" s="104"/>
      <c r="O58" s="104"/>
      <c r="P58" s="104"/>
      <c r="Q58" s="104"/>
      <c r="R58" s="128"/>
      <c r="S58" s="360"/>
      <c r="T58" s="361" t="s">
        <v>251</v>
      </c>
      <c r="U58" s="98"/>
      <c r="V58" s="244"/>
      <c r="W58" s="128"/>
      <c r="X58" s="244"/>
      <c r="Y58" s="244"/>
      <c r="Z58" s="244"/>
      <c r="AA58" s="244"/>
      <c r="AB58" s="244"/>
      <c r="AC58" s="244"/>
      <c r="AD58" s="244"/>
      <c r="AE58" s="244"/>
      <c r="AF58" s="244"/>
      <c r="AG58" s="244"/>
      <c r="AH58" s="106"/>
      <c r="AI58" s="106"/>
      <c r="AJ58" s="106"/>
      <c r="AK58" s="106"/>
      <c r="AL58" s="106"/>
      <c r="AM58" s="106"/>
      <c r="AN58" s="106"/>
      <c r="AO58" s="244"/>
      <c r="AP58" s="244"/>
      <c r="AQ58" s="244"/>
      <c r="AR58" s="244"/>
      <c r="AS58" s="244"/>
      <c r="AT58" s="244"/>
      <c r="AU58" s="244"/>
      <c r="AV58" s="244"/>
      <c r="AW58" s="244"/>
      <c r="AX58" s="244"/>
      <c r="AY58" s="244"/>
      <c r="AZ58" s="244"/>
      <c r="BA58" s="244"/>
      <c r="BB58" s="244"/>
      <c r="BC58" s="244"/>
      <c r="BD58" s="244"/>
      <c r="BE58" s="244"/>
      <c r="BF58" s="244"/>
      <c r="BG58" s="244"/>
      <c r="BH58" s="106"/>
      <c r="BI58" s="106"/>
      <c r="BJ58" s="106"/>
      <c r="BK58" s="106"/>
      <c r="BL58" s="106"/>
      <c r="BM58" s="106"/>
      <c r="BN58" s="106"/>
      <c r="BO58" s="106"/>
      <c r="BP58" s="106"/>
      <c r="BQ58" s="106"/>
      <c r="BR58" s="106"/>
      <c r="BS58" s="106"/>
      <c r="BT58" s="106"/>
      <c r="BU58" s="306"/>
      <c r="BV58" s="106"/>
      <c r="BW58" s="106"/>
      <c r="BX58" s="106"/>
      <c r="BY58" s="244"/>
      <c r="BZ58" s="244"/>
      <c r="CA58" s="244"/>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244"/>
      <c r="EU58" s="244"/>
      <c r="EV58" s="244"/>
      <c r="EW58" s="244"/>
      <c r="EX58" s="244"/>
      <c r="EY58" s="244"/>
      <c r="EZ58" s="244"/>
      <c r="FA58" s="244"/>
      <c r="FB58" s="244"/>
      <c r="FC58" s="244"/>
      <c r="FD58" s="244"/>
      <c r="FE58" s="244"/>
      <c r="FF58" s="244"/>
      <c r="FG58" s="244"/>
      <c r="FH58" s="244"/>
      <c r="FI58" s="244"/>
      <c r="FJ58" s="244"/>
      <c r="FK58" s="244"/>
      <c r="FL58" s="244"/>
      <c r="FM58" s="244"/>
      <c r="FN58" s="244"/>
      <c r="FO58" s="244"/>
      <c r="FP58" s="244"/>
      <c r="FQ58" s="244"/>
      <c r="FR58" s="244"/>
      <c r="FS58" s="244"/>
      <c r="FT58" s="244"/>
      <c r="FU58" s="244"/>
      <c r="FV58" s="244"/>
      <c r="FW58" s="244"/>
      <c r="FX58" s="244"/>
      <c r="FY58" s="244"/>
      <c r="FZ58" s="244"/>
      <c r="GA58" s="244"/>
      <c r="GB58" s="244"/>
      <c r="GC58" s="244"/>
      <c r="GD58" s="244"/>
      <c r="GE58" s="244"/>
      <c r="GF58" s="244"/>
      <c r="GG58" s="244"/>
      <c r="GH58" s="244"/>
      <c r="GI58" s="244"/>
      <c r="GJ58" s="244"/>
      <c r="GK58" s="244"/>
      <c r="GL58" s="244"/>
      <c r="GM58" s="244"/>
      <c r="GN58" s="244"/>
      <c r="GO58" s="244"/>
      <c r="GP58" s="244"/>
      <c r="GQ58" s="244"/>
      <c r="GR58" s="244"/>
      <c r="GS58" s="244"/>
      <c r="GT58" s="244"/>
      <c r="GU58" s="244"/>
      <c r="GV58" s="244"/>
      <c r="GW58" s="244"/>
      <c r="GX58" s="244"/>
      <c r="GY58" s="244"/>
      <c r="GZ58" s="244"/>
      <c r="HA58" s="244"/>
      <c r="HB58" s="244"/>
      <c r="HC58" s="244"/>
      <c r="HD58" s="244"/>
      <c r="HE58" s="244"/>
    </row>
    <row r="59" spans="2:213" ht="9.6" customHeight="1">
      <c r="B59" s="104"/>
      <c r="C59" s="104"/>
      <c r="D59" s="104"/>
      <c r="E59" s="104"/>
      <c r="F59" s="104"/>
      <c r="G59" s="104"/>
      <c r="H59" s="104"/>
      <c r="I59" s="104"/>
      <c r="J59" s="104"/>
      <c r="K59" s="104"/>
      <c r="L59" s="105"/>
      <c r="M59" s="105"/>
      <c r="N59" s="105"/>
      <c r="O59" s="105"/>
      <c r="P59" s="105"/>
      <c r="Q59" s="105"/>
      <c r="R59" s="128"/>
      <c r="S59" s="103"/>
      <c r="T59" s="363"/>
      <c r="U59" s="98"/>
      <c r="V59" s="244"/>
      <c r="W59" s="128"/>
      <c r="X59" s="244"/>
      <c r="Y59" s="244"/>
      <c r="Z59" s="244"/>
      <c r="AA59" s="244"/>
      <c r="AB59" s="244"/>
      <c r="AC59" s="244"/>
      <c r="AD59" s="244"/>
      <c r="AE59" s="244"/>
      <c r="AF59" s="244"/>
      <c r="AG59" s="244"/>
      <c r="AH59" s="106"/>
      <c r="AI59" s="106"/>
      <c r="AJ59" s="106"/>
      <c r="AK59" s="106"/>
      <c r="AL59" s="106"/>
      <c r="AM59" s="106"/>
      <c r="AN59" s="106"/>
      <c r="AO59" s="244"/>
      <c r="AP59" s="244"/>
      <c r="AQ59" s="244"/>
      <c r="AR59" s="244"/>
      <c r="AS59" s="244"/>
      <c r="AT59" s="244"/>
      <c r="AU59" s="244"/>
      <c r="AV59" s="244"/>
      <c r="AW59" s="244"/>
      <c r="AX59" s="244"/>
      <c r="AY59" s="244"/>
      <c r="AZ59" s="244"/>
      <c r="BA59" s="244"/>
      <c r="BB59" s="244"/>
      <c r="BC59" s="244"/>
      <c r="BD59" s="244"/>
      <c r="BE59" s="244"/>
      <c r="BF59" s="244"/>
      <c r="BG59" s="244"/>
      <c r="BH59" s="106"/>
      <c r="BI59" s="106"/>
      <c r="BJ59" s="106"/>
      <c r="BK59" s="106"/>
      <c r="BL59" s="106"/>
      <c r="BM59" s="106"/>
      <c r="BN59" s="106"/>
      <c r="BO59" s="106"/>
      <c r="BP59" s="106"/>
      <c r="BQ59" s="106"/>
      <c r="BR59" s="106"/>
      <c r="BS59" s="106"/>
      <c r="BT59" s="106"/>
      <c r="BU59" s="306"/>
      <c r="BV59" s="106"/>
      <c r="BW59" s="106"/>
      <c r="BX59" s="106"/>
      <c r="BY59" s="244"/>
      <c r="BZ59" s="244"/>
      <c r="CA59" s="244"/>
      <c r="CB59" s="106"/>
      <c r="CC59" s="106"/>
      <c r="CD59" s="106"/>
      <c r="CE59" s="106"/>
      <c r="CF59" s="106"/>
      <c r="CG59" s="106"/>
      <c r="CH59" s="106"/>
      <c r="CI59" s="106"/>
      <c r="CJ59" s="106"/>
      <c r="CK59" s="106"/>
      <c r="CL59" s="106"/>
      <c r="CM59" s="106"/>
      <c r="CN59" s="106"/>
      <c r="CO59" s="106"/>
      <c r="CP59" s="106"/>
      <c r="CQ59" s="106"/>
      <c r="CR59" s="106"/>
      <c r="CS59" s="106"/>
      <c r="CT59" s="106"/>
      <c r="CU59" s="106"/>
      <c r="CV59" s="106"/>
      <c r="CW59" s="106"/>
      <c r="CX59" s="106"/>
      <c r="CY59" s="106"/>
      <c r="CZ59" s="106"/>
      <c r="DA59" s="106"/>
      <c r="DB59" s="106"/>
      <c r="DC59" s="106"/>
      <c r="DD59" s="106"/>
      <c r="DE59" s="106"/>
      <c r="DF59" s="106"/>
      <c r="DG59" s="106"/>
      <c r="DH59" s="106"/>
      <c r="DI59" s="106"/>
      <c r="DJ59" s="106"/>
      <c r="DK59" s="106"/>
      <c r="DL59" s="106"/>
      <c r="DM59" s="106"/>
      <c r="DN59" s="106"/>
      <c r="DO59" s="106"/>
      <c r="DP59" s="106"/>
      <c r="DQ59" s="106"/>
      <c r="DR59" s="106"/>
      <c r="DS59" s="106"/>
      <c r="DT59" s="106"/>
      <c r="DU59" s="106"/>
      <c r="DV59" s="106"/>
      <c r="DW59" s="106"/>
      <c r="DX59" s="106"/>
      <c r="DY59" s="106"/>
      <c r="DZ59" s="106"/>
      <c r="EA59" s="106"/>
      <c r="EB59" s="106"/>
      <c r="EC59" s="106"/>
      <c r="ED59" s="106"/>
      <c r="EE59" s="106"/>
      <c r="EF59" s="106"/>
      <c r="EG59" s="106"/>
      <c r="EH59" s="106"/>
      <c r="EI59" s="106"/>
      <c r="EJ59" s="106"/>
      <c r="EK59" s="106"/>
      <c r="EL59" s="106"/>
      <c r="EM59" s="106"/>
      <c r="EN59" s="106"/>
      <c r="EO59" s="106"/>
      <c r="EP59" s="106"/>
      <c r="EQ59" s="106"/>
      <c r="ER59" s="106"/>
      <c r="ES59" s="106"/>
      <c r="ET59" s="244"/>
      <c r="EU59" s="244"/>
      <c r="EV59" s="244"/>
      <c r="EW59" s="244"/>
      <c r="EX59" s="244"/>
      <c r="EY59" s="244"/>
      <c r="EZ59" s="244"/>
      <c r="FA59" s="244"/>
      <c r="FB59" s="244"/>
      <c r="FC59" s="244"/>
      <c r="FD59" s="244"/>
      <c r="FE59" s="244"/>
      <c r="FF59" s="244"/>
      <c r="FG59" s="244"/>
      <c r="FH59" s="244"/>
      <c r="FI59" s="244"/>
      <c r="FJ59" s="244"/>
      <c r="FK59" s="244"/>
      <c r="FL59" s="244"/>
      <c r="FM59" s="244"/>
      <c r="FN59" s="244"/>
      <c r="FO59" s="244"/>
      <c r="FP59" s="244"/>
      <c r="FQ59" s="244"/>
      <c r="FR59" s="244"/>
      <c r="FS59" s="244"/>
      <c r="FT59" s="244"/>
      <c r="FU59" s="244"/>
      <c r="FV59" s="244"/>
      <c r="FW59" s="244"/>
      <c r="FX59" s="244"/>
      <c r="FY59" s="244"/>
      <c r="FZ59" s="244"/>
      <c r="GA59" s="244"/>
      <c r="GB59" s="244"/>
      <c r="GC59" s="244"/>
      <c r="GD59" s="244"/>
      <c r="GE59" s="244"/>
      <c r="GF59" s="244"/>
      <c r="GG59" s="244"/>
      <c r="GH59" s="244"/>
      <c r="GI59" s="244"/>
      <c r="GJ59" s="244"/>
      <c r="GK59" s="244"/>
      <c r="GL59" s="244"/>
      <c r="GM59" s="244"/>
      <c r="GN59" s="244"/>
      <c r="GO59" s="244"/>
      <c r="GP59" s="244"/>
      <c r="GQ59" s="244"/>
      <c r="GR59" s="244"/>
      <c r="GS59" s="244"/>
      <c r="GT59" s="244"/>
      <c r="GU59" s="244"/>
      <c r="GV59" s="244"/>
      <c r="GW59" s="244"/>
      <c r="GX59" s="244"/>
      <c r="GY59" s="244"/>
      <c r="GZ59" s="244"/>
      <c r="HA59" s="244"/>
      <c r="HB59" s="244"/>
      <c r="HC59" s="244"/>
      <c r="HD59" s="244"/>
      <c r="HE59" s="244"/>
    </row>
    <row r="60" spans="2:213" ht="26.1" customHeight="1">
      <c r="B60" s="104"/>
      <c r="C60" s="104"/>
      <c r="D60" s="104"/>
      <c r="E60" s="104"/>
      <c r="F60" s="104"/>
      <c r="G60" s="104"/>
      <c r="H60" s="104"/>
      <c r="I60" s="104"/>
      <c r="J60" s="104"/>
      <c r="K60" s="104"/>
      <c r="L60" s="105"/>
      <c r="M60" s="105"/>
      <c r="N60" s="105"/>
      <c r="O60" s="105"/>
      <c r="P60" s="105"/>
      <c r="Q60" s="105"/>
      <c r="R60" s="128"/>
      <c r="S60" s="360"/>
      <c r="T60" s="361" t="s">
        <v>252</v>
      </c>
      <c r="U60" s="98"/>
      <c r="V60" s="244"/>
      <c r="W60" s="128"/>
      <c r="X60" s="244"/>
      <c r="Y60" s="244"/>
      <c r="Z60" s="244"/>
      <c r="AA60" s="244"/>
      <c r="AB60" s="244"/>
      <c r="AC60" s="244"/>
      <c r="AD60" s="244"/>
      <c r="AE60" s="244"/>
      <c r="AF60" s="244"/>
      <c r="AG60" s="244"/>
      <c r="AH60" s="106"/>
      <c r="AI60" s="106"/>
      <c r="AJ60" s="106"/>
      <c r="AK60" s="106"/>
      <c r="AL60" s="106"/>
      <c r="AM60" s="106"/>
      <c r="AN60" s="106"/>
      <c r="AO60" s="244"/>
      <c r="AP60" s="244"/>
      <c r="AQ60" s="244"/>
      <c r="AR60" s="244"/>
      <c r="AS60" s="244"/>
      <c r="AT60" s="244"/>
      <c r="AU60" s="244"/>
      <c r="AV60" s="244"/>
      <c r="AW60" s="244"/>
      <c r="AX60" s="244"/>
      <c r="AY60" s="244"/>
      <c r="AZ60" s="244"/>
      <c r="BA60" s="244"/>
      <c r="BB60" s="244"/>
      <c r="BC60" s="244"/>
      <c r="BD60" s="244"/>
      <c r="BE60" s="244"/>
      <c r="BF60" s="244"/>
      <c r="BG60" s="244"/>
      <c r="BH60" s="106"/>
      <c r="BI60" s="106"/>
      <c r="BJ60" s="106"/>
      <c r="BK60" s="106"/>
      <c r="BL60" s="106"/>
      <c r="BM60" s="106"/>
      <c r="BN60" s="106"/>
      <c r="BO60" s="106"/>
      <c r="BP60" s="106"/>
      <c r="BQ60" s="106"/>
      <c r="BR60" s="106"/>
      <c r="BS60" s="106"/>
      <c r="BT60" s="106"/>
      <c r="BU60" s="306"/>
      <c r="BV60" s="106"/>
      <c r="BW60" s="106"/>
      <c r="BX60" s="106"/>
      <c r="BY60" s="244"/>
      <c r="BZ60" s="244"/>
      <c r="CA60" s="244"/>
      <c r="CB60" s="106"/>
      <c r="CC60" s="106"/>
      <c r="CD60" s="106"/>
      <c r="CE60" s="106"/>
      <c r="CF60" s="106"/>
      <c r="CG60" s="106"/>
      <c r="CH60" s="106"/>
      <c r="CI60" s="106"/>
      <c r="CJ60" s="106"/>
      <c r="CK60" s="106"/>
      <c r="CL60" s="106"/>
      <c r="CM60" s="106"/>
      <c r="CN60" s="106"/>
      <c r="CO60" s="106"/>
      <c r="CP60" s="106"/>
      <c r="CQ60" s="106"/>
      <c r="CR60" s="106"/>
      <c r="CS60" s="106"/>
      <c r="CT60" s="106"/>
      <c r="CU60" s="106"/>
      <c r="CV60" s="106"/>
      <c r="CW60" s="106"/>
      <c r="CX60" s="106"/>
      <c r="CY60" s="106"/>
      <c r="CZ60" s="106"/>
      <c r="DA60" s="106"/>
      <c r="DB60" s="106"/>
      <c r="DC60" s="106"/>
      <c r="DD60" s="106"/>
      <c r="DE60" s="106"/>
      <c r="DF60" s="106"/>
      <c r="DG60" s="106"/>
      <c r="DH60" s="106"/>
      <c r="DI60" s="106"/>
      <c r="DJ60" s="106"/>
      <c r="DK60" s="106"/>
      <c r="DL60" s="106"/>
      <c r="DM60" s="106"/>
      <c r="DN60" s="106"/>
      <c r="DO60" s="106"/>
      <c r="DP60" s="106"/>
      <c r="DQ60" s="106"/>
      <c r="DR60" s="106"/>
      <c r="DS60" s="106"/>
      <c r="DT60" s="106"/>
      <c r="DU60" s="106"/>
      <c r="DV60" s="106"/>
      <c r="DW60" s="106"/>
      <c r="DX60" s="106"/>
      <c r="DY60" s="106"/>
      <c r="DZ60" s="106"/>
      <c r="EA60" s="106"/>
      <c r="EB60" s="106"/>
      <c r="EC60" s="106"/>
      <c r="ED60" s="106"/>
      <c r="EE60" s="106"/>
      <c r="EF60" s="106"/>
      <c r="EG60" s="106"/>
      <c r="EH60" s="106"/>
      <c r="EI60" s="106"/>
      <c r="EJ60" s="106"/>
      <c r="EK60" s="106"/>
      <c r="EL60" s="106"/>
      <c r="EM60" s="106"/>
      <c r="EN60" s="106"/>
      <c r="EO60" s="106"/>
      <c r="EP60" s="106"/>
      <c r="EQ60" s="106"/>
      <c r="ER60" s="106"/>
      <c r="ES60" s="106"/>
      <c r="ET60" s="244"/>
      <c r="EU60" s="244"/>
      <c r="EV60" s="244"/>
      <c r="EW60" s="244"/>
      <c r="EX60" s="244"/>
      <c r="EY60" s="244"/>
      <c r="EZ60" s="244"/>
      <c r="FA60" s="244"/>
      <c r="FB60" s="244"/>
      <c r="FC60" s="244"/>
      <c r="FD60" s="244"/>
      <c r="FE60" s="244"/>
      <c r="FF60" s="244"/>
      <c r="FG60" s="244"/>
      <c r="FH60" s="244"/>
      <c r="FI60" s="244"/>
      <c r="FJ60" s="244"/>
      <c r="FK60" s="244"/>
      <c r="FL60" s="244"/>
      <c r="FM60" s="244"/>
      <c r="FN60" s="244"/>
      <c r="FO60" s="244"/>
      <c r="FP60" s="244"/>
      <c r="FQ60" s="244"/>
      <c r="FR60" s="244"/>
      <c r="FS60" s="244"/>
      <c r="FT60" s="244"/>
      <c r="FU60" s="244"/>
      <c r="FV60" s="244"/>
      <c r="FW60" s="244"/>
      <c r="FX60" s="244"/>
      <c r="FY60" s="244"/>
      <c r="FZ60" s="244"/>
      <c r="GA60" s="244"/>
      <c r="GB60" s="244"/>
      <c r="GC60" s="244"/>
      <c r="GD60" s="244"/>
      <c r="GE60" s="244"/>
      <c r="GF60" s="244"/>
      <c r="GG60" s="244"/>
      <c r="GH60" s="244"/>
      <c r="GI60" s="244"/>
      <c r="GJ60" s="244"/>
      <c r="GK60" s="244"/>
      <c r="GL60" s="244"/>
      <c r="GM60" s="244"/>
      <c r="GN60" s="244"/>
      <c r="GO60" s="244"/>
      <c r="GP60" s="244"/>
      <c r="GQ60" s="244"/>
      <c r="GR60" s="244"/>
      <c r="GS60" s="244"/>
      <c r="GT60" s="244"/>
      <c r="GU60" s="244"/>
      <c r="GV60" s="244"/>
      <c r="GW60" s="244"/>
      <c r="GX60" s="244"/>
      <c r="GY60" s="244"/>
      <c r="GZ60" s="244"/>
      <c r="HA60" s="244"/>
      <c r="HB60" s="244"/>
      <c r="HC60" s="244"/>
      <c r="HD60" s="244"/>
      <c r="HE60" s="244"/>
    </row>
    <row r="61" spans="2:213" ht="18" customHeight="1">
      <c r="B61" s="104"/>
      <c r="C61" s="104"/>
      <c r="D61" s="104"/>
      <c r="E61" s="104"/>
      <c r="F61" s="104"/>
      <c r="G61" s="104"/>
      <c r="H61" s="104"/>
      <c r="I61" s="104"/>
      <c r="J61" s="104"/>
      <c r="K61" s="104"/>
      <c r="L61" s="105"/>
      <c r="M61" s="105"/>
      <c r="N61" s="105"/>
      <c r="O61" s="105"/>
      <c r="P61" s="105"/>
      <c r="Q61" s="105"/>
      <c r="R61" s="128"/>
      <c r="S61" s="364" t="s">
        <v>463</v>
      </c>
      <c r="T61" s="365" t="e">
        <f>$G$32</f>
        <v>#DIV/0!</v>
      </c>
      <c r="U61" s="98"/>
      <c r="V61" s="244"/>
      <c r="W61" s="128"/>
      <c r="X61" s="244"/>
      <c r="Y61" s="244"/>
      <c r="Z61" s="244"/>
      <c r="AA61" s="244"/>
      <c r="AB61" s="244"/>
      <c r="AC61" s="244"/>
      <c r="AD61" s="244"/>
      <c r="AE61" s="244"/>
      <c r="AF61" s="244"/>
      <c r="AG61" s="244"/>
      <c r="AH61" s="106"/>
      <c r="AI61" s="106"/>
      <c r="AJ61" s="106"/>
      <c r="AK61" s="106"/>
      <c r="AL61" s="106"/>
      <c r="AM61" s="106"/>
      <c r="AN61" s="106"/>
      <c r="AO61" s="244"/>
      <c r="AP61" s="244"/>
      <c r="AQ61" s="244"/>
      <c r="AR61" s="244"/>
      <c r="AS61" s="244"/>
      <c r="AT61" s="244"/>
      <c r="AU61" s="244"/>
      <c r="AV61" s="244"/>
      <c r="AW61" s="244"/>
      <c r="AX61" s="244"/>
      <c r="AY61" s="244"/>
      <c r="AZ61" s="244"/>
      <c r="BA61" s="244"/>
      <c r="BB61" s="244"/>
      <c r="BC61" s="244"/>
      <c r="BD61" s="244"/>
      <c r="BE61" s="244"/>
      <c r="BF61" s="244"/>
      <c r="BG61" s="244"/>
      <c r="BH61" s="106"/>
      <c r="BI61" s="106"/>
      <c r="BJ61" s="106"/>
      <c r="BK61" s="106"/>
      <c r="BL61" s="106"/>
      <c r="BM61" s="106"/>
      <c r="BN61" s="106"/>
      <c r="BO61" s="106"/>
      <c r="BP61" s="106"/>
      <c r="BQ61" s="106"/>
      <c r="BR61" s="106"/>
      <c r="BS61" s="106"/>
      <c r="BT61" s="106"/>
      <c r="BU61" s="306"/>
      <c r="BV61" s="106"/>
      <c r="BW61" s="106"/>
      <c r="BX61" s="106"/>
      <c r="BY61" s="244"/>
      <c r="BZ61" s="244"/>
      <c r="CA61" s="244"/>
      <c r="CB61" s="106"/>
      <c r="CC61" s="106"/>
      <c r="CD61" s="106"/>
      <c r="CE61" s="106"/>
      <c r="CF61" s="106"/>
      <c r="CG61" s="106"/>
      <c r="CH61" s="106"/>
      <c r="CI61" s="106"/>
      <c r="CJ61" s="106"/>
      <c r="CK61" s="106"/>
      <c r="CL61" s="106"/>
      <c r="CM61" s="106"/>
      <c r="CN61" s="106"/>
      <c r="CO61" s="106"/>
      <c r="CP61" s="106"/>
      <c r="CQ61" s="106"/>
      <c r="CR61" s="106"/>
      <c r="CS61" s="106"/>
      <c r="CT61" s="106"/>
      <c r="CU61" s="106"/>
      <c r="CV61" s="106"/>
      <c r="CW61" s="106"/>
      <c r="CX61" s="106"/>
      <c r="CY61" s="106"/>
      <c r="CZ61" s="106"/>
      <c r="DA61" s="106"/>
      <c r="DB61" s="106"/>
      <c r="DC61" s="106"/>
      <c r="DD61" s="106"/>
      <c r="DE61" s="106"/>
      <c r="DF61" s="106"/>
      <c r="DG61" s="106"/>
      <c r="DH61" s="106"/>
      <c r="DI61" s="106"/>
      <c r="DJ61" s="106"/>
      <c r="DK61" s="106"/>
      <c r="DL61" s="106"/>
      <c r="DM61" s="106"/>
      <c r="DN61" s="106"/>
      <c r="DO61" s="106"/>
      <c r="DP61" s="106"/>
      <c r="DQ61" s="106"/>
      <c r="DR61" s="106"/>
      <c r="DS61" s="106"/>
      <c r="DT61" s="106"/>
      <c r="DU61" s="106"/>
      <c r="DV61" s="106"/>
      <c r="DW61" s="106"/>
      <c r="DX61" s="106"/>
      <c r="DY61" s="106"/>
      <c r="DZ61" s="106"/>
      <c r="EA61" s="106"/>
      <c r="EB61" s="106"/>
      <c r="EC61" s="106"/>
      <c r="ED61" s="106"/>
      <c r="EE61" s="106"/>
      <c r="EF61" s="106"/>
      <c r="EG61" s="106"/>
      <c r="EH61" s="106"/>
      <c r="EI61" s="106"/>
      <c r="EJ61" s="106"/>
      <c r="EK61" s="106"/>
      <c r="EL61" s="106"/>
      <c r="EM61" s="106"/>
      <c r="EN61" s="106"/>
      <c r="EO61" s="106"/>
      <c r="EP61" s="106"/>
      <c r="EQ61" s="106"/>
      <c r="ER61" s="106"/>
      <c r="ES61" s="106"/>
      <c r="ET61" s="244"/>
      <c r="EU61" s="244"/>
      <c r="EV61" s="244"/>
      <c r="EW61" s="244"/>
      <c r="EX61" s="244"/>
      <c r="EY61" s="244"/>
      <c r="EZ61" s="244"/>
      <c r="FA61" s="244"/>
      <c r="FB61" s="244"/>
      <c r="FC61" s="244"/>
      <c r="FD61" s="244"/>
      <c r="FE61" s="244"/>
      <c r="FF61" s="244"/>
      <c r="FG61" s="244"/>
      <c r="FH61" s="244"/>
      <c r="FI61" s="244"/>
      <c r="FJ61" s="244"/>
      <c r="FK61" s="244"/>
      <c r="FL61" s="244"/>
      <c r="FM61" s="244"/>
      <c r="FN61" s="244"/>
      <c r="FO61" s="244"/>
      <c r="FP61" s="244"/>
      <c r="FQ61" s="244"/>
      <c r="FR61" s="244"/>
      <c r="FS61" s="244"/>
      <c r="FT61" s="244"/>
      <c r="FU61" s="244"/>
      <c r="FV61" s="244"/>
      <c r="FW61" s="244"/>
      <c r="FX61" s="244"/>
      <c r="FY61" s="244"/>
      <c r="FZ61" s="244"/>
      <c r="GA61" s="244"/>
      <c r="GB61" s="244"/>
      <c r="GC61" s="244"/>
      <c r="GD61" s="244"/>
      <c r="GE61" s="244"/>
      <c r="GF61" s="244"/>
      <c r="GG61" s="244"/>
      <c r="GH61" s="244"/>
      <c r="GI61" s="244"/>
      <c r="GJ61" s="244"/>
      <c r="GK61" s="244"/>
      <c r="GL61" s="244"/>
      <c r="GM61" s="244"/>
      <c r="GN61" s="244"/>
      <c r="GO61" s="244"/>
      <c r="GP61" s="244"/>
      <c r="GQ61" s="244"/>
      <c r="GR61" s="244"/>
      <c r="GS61" s="244"/>
      <c r="GT61" s="244"/>
      <c r="GU61" s="244"/>
      <c r="GV61" s="244"/>
      <c r="GW61" s="244"/>
      <c r="GX61" s="244"/>
      <c r="GY61" s="244"/>
      <c r="GZ61" s="244"/>
      <c r="HA61" s="244"/>
      <c r="HB61" s="244"/>
      <c r="HC61" s="244"/>
      <c r="HD61" s="244"/>
      <c r="HE61" s="244"/>
    </row>
    <row r="62" spans="2:213" ht="18" customHeight="1">
      <c r="B62" s="104"/>
      <c r="C62" s="104"/>
      <c r="D62" s="104"/>
      <c r="E62" s="104"/>
      <c r="F62" s="104"/>
      <c r="G62" s="104"/>
      <c r="H62" s="104"/>
      <c r="I62" s="104"/>
      <c r="J62" s="104"/>
      <c r="K62" s="104"/>
      <c r="L62" s="105"/>
      <c r="M62" s="105"/>
      <c r="N62" s="105"/>
      <c r="O62" s="105"/>
      <c r="P62" s="105"/>
      <c r="Q62" s="105"/>
      <c r="R62" s="105"/>
      <c r="S62" s="105"/>
      <c r="T62" s="105"/>
      <c r="U62" s="98"/>
      <c r="V62" s="244"/>
      <c r="W62" s="128"/>
      <c r="X62" s="244"/>
      <c r="Y62" s="244"/>
      <c r="Z62" s="244"/>
      <c r="AA62" s="244"/>
      <c r="AB62" s="244"/>
      <c r="AC62" s="244"/>
      <c r="AD62" s="244"/>
      <c r="AE62" s="244"/>
      <c r="AF62" s="244"/>
      <c r="AG62" s="244"/>
      <c r="AH62" s="106"/>
      <c r="AI62" s="106"/>
      <c r="AJ62" s="106"/>
      <c r="AK62" s="106"/>
      <c r="AL62" s="106"/>
      <c r="AM62" s="106"/>
      <c r="AN62" s="106"/>
      <c r="AO62" s="244"/>
      <c r="AP62" s="244"/>
      <c r="AQ62" s="244"/>
      <c r="AR62" s="244"/>
      <c r="AS62" s="244"/>
      <c r="AT62" s="244"/>
      <c r="AU62" s="244"/>
      <c r="AV62" s="244"/>
      <c r="AW62" s="244"/>
      <c r="AX62" s="244"/>
      <c r="AY62" s="244"/>
      <c r="AZ62" s="244"/>
      <c r="BA62" s="244"/>
      <c r="BB62" s="244"/>
      <c r="BC62" s="244"/>
      <c r="BD62" s="244"/>
      <c r="BE62" s="244"/>
      <c r="BF62" s="244"/>
      <c r="BG62" s="244"/>
      <c r="BH62" s="106"/>
      <c r="BI62" s="106"/>
      <c r="BJ62" s="106"/>
      <c r="BK62" s="106"/>
      <c r="BL62" s="106"/>
      <c r="BM62" s="106"/>
      <c r="BN62" s="106"/>
      <c r="BO62" s="106"/>
      <c r="BP62" s="106"/>
      <c r="BQ62" s="106"/>
      <c r="BR62" s="106"/>
      <c r="BS62" s="106"/>
      <c r="BT62" s="106"/>
      <c r="BU62" s="306"/>
      <c r="BV62" s="106"/>
      <c r="BW62" s="106"/>
      <c r="BX62" s="106"/>
      <c r="BY62" s="244"/>
      <c r="BZ62" s="244"/>
      <c r="CA62" s="244"/>
      <c r="CB62" s="106"/>
      <c r="CC62" s="106"/>
      <c r="CD62" s="106"/>
      <c r="CE62" s="106"/>
      <c r="CF62" s="106"/>
      <c r="CG62" s="106"/>
      <c r="CH62" s="106"/>
      <c r="CI62" s="106"/>
      <c r="CJ62" s="106"/>
      <c r="CK62" s="106"/>
      <c r="CL62" s="106"/>
      <c r="CM62" s="106"/>
      <c r="CN62" s="106"/>
      <c r="CO62" s="106"/>
      <c r="CP62" s="106"/>
      <c r="CQ62" s="106"/>
      <c r="CR62" s="106"/>
      <c r="CS62" s="106"/>
      <c r="CT62" s="106"/>
      <c r="CU62" s="106"/>
      <c r="CV62" s="106"/>
      <c r="CW62" s="106"/>
      <c r="CX62" s="106"/>
      <c r="CY62" s="106"/>
      <c r="CZ62" s="106"/>
      <c r="DA62" s="106"/>
      <c r="DB62" s="106"/>
      <c r="DC62" s="106"/>
      <c r="DD62" s="106"/>
      <c r="DE62" s="106"/>
      <c r="DF62" s="106"/>
      <c r="DG62" s="106"/>
      <c r="DH62" s="106"/>
      <c r="DI62" s="106"/>
      <c r="DJ62" s="106"/>
      <c r="DK62" s="106"/>
      <c r="DL62" s="106"/>
      <c r="DM62" s="106"/>
      <c r="DN62" s="106"/>
      <c r="DO62" s="106"/>
      <c r="DP62" s="106"/>
      <c r="DQ62" s="106"/>
      <c r="DR62" s="106"/>
      <c r="DS62" s="106"/>
      <c r="DT62" s="106"/>
      <c r="DU62" s="106"/>
      <c r="DV62" s="106"/>
      <c r="DW62" s="106"/>
      <c r="DX62" s="106"/>
      <c r="DY62" s="106"/>
      <c r="DZ62" s="106"/>
      <c r="EA62" s="106"/>
      <c r="EB62" s="106"/>
      <c r="EC62" s="106"/>
      <c r="ED62" s="106"/>
      <c r="EE62" s="106"/>
      <c r="EF62" s="106"/>
      <c r="EG62" s="106"/>
      <c r="EH62" s="106"/>
      <c r="EI62" s="106"/>
      <c r="EJ62" s="106"/>
      <c r="EK62" s="106"/>
      <c r="EL62" s="106"/>
      <c r="EM62" s="106"/>
      <c r="EN62" s="106"/>
      <c r="EO62" s="106"/>
      <c r="EP62" s="106"/>
      <c r="EQ62" s="106"/>
      <c r="ER62" s="106"/>
      <c r="ES62" s="106"/>
      <c r="ET62" s="244"/>
      <c r="EU62" s="244"/>
      <c r="EV62" s="244"/>
      <c r="EW62" s="244"/>
      <c r="EX62" s="244"/>
      <c r="EY62" s="244"/>
      <c r="EZ62" s="244"/>
      <c r="FA62" s="244"/>
      <c r="FB62" s="244"/>
      <c r="FC62" s="244"/>
      <c r="FD62" s="244"/>
      <c r="FE62" s="244"/>
      <c r="FF62" s="244"/>
      <c r="FG62" s="244"/>
      <c r="FH62" s="244"/>
      <c r="FI62" s="244"/>
      <c r="FJ62" s="244"/>
      <c r="FK62" s="244"/>
      <c r="FL62" s="244"/>
      <c r="FM62" s="244"/>
      <c r="FN62" s="244"/>
      <c r="FO62" s="244"/>
      <c r="FP62" s="244"/>
      <c r="FQ62" s="244"/>
      <c r="FR62" s="244"/>
      <c r="FS62" s="244"/>
      <c r="FT62" s="244"/>
      <c r="FU62" s="244"/>
      <c r="FV62" s="244"/>
      <c r="FW62" s="244"/>
      <c r="FX62" s="244"/>
      <c r="FY62" s="244"/>
      <c r="FZ62" s="244"/>
      <c r="GA62" s="244"/>
      <c r="GB62" s="244"/>
      <c r="GC62" s="244"/>
      <c r="GD62" s="244"/>
      <c r="GE62" s="244"/>
      <c r="GF62" s="244"/>
      <c r="GG62" s="244"/>
      <c r="GH62" s="244"/>
      <c r="GI62" s="244"/>
      <c r="GJ62" s="244"/>
      <c r="GK62" s="244"/>
      <c r="GL62" s="244"/>
      <c r="GM62" s="244"/>
      <c r="GN62" s="244"/>
      <c r="GO62" s="244"/>
      <c r="GP62" s="244"/>
      <c r="GQ62" s="244"/>
      <c r="GR62" s="244"/>
      <c r="GS62" s="244"/>
      <c r="GT62" s="244"/>
      <c r="GU62" s="244"/>
      <c r="GV62" s="244"/>
      <c r="GW62" s="244"/>
      <c r="GX62" s="244"/>
      <c r="GY62" s="244"/>
      <c r="GZ62" s="244"/>
      <c r="HA62" s="244"/>
      <c r="HB62" s="244"/>
      <c r="HC62" s="244"/>
      <c r="HD62" s="244"/>
      <c r="HE62" s="244"/>
    </row>
    <row r="63" spans="2:213" ht="18" customHeight="1">
      <c r="B63" s="104"/>
      <c r="C63" s="104"/>
      <c r="D63" s="104"/>
      <c r="E63" s="104"/>
      <c r="F63" s="104"/>
      <c r="G63" s="104"/>
      <c r="H63" s="104"/>
      <c r="I63" s="104"/>
      <c r="J63" s="104"/>
      <c r="K63" s="104"/>
      <c r="L63" s="105"/>
      <c r="N63" s="105"/>
      <c r="O63" s="105"/>
      <c r="P63" s="105"/>
      <c r="Q63" s="105"/>
      <c r="R63" s="105"/>
      <c r="S63" s="105"/>
      <c r="T63" s="105"/>
      <c r="U63" s="98"/>
      <c r="V63" s="244"/>
      <c r="W63" s="128"/>
      <c r="X63" s="244"/>
      <c r="Y63" s="244"/>
      <c r="Z63" s="244"/>
      <c r="AA63" s="244"/>
      <c r="AB63" s="244"/>
      <c r="AC63" s="244"/>
      <c r="AD63" s="244"/>
      <c r="AE63" s="244"/>
      <c r="AF63" s="244"/>
      <c r="AG63" s="244"/>
      <c r="AH63" s="106"/>
      <c r="AI63" s="106"/>
      <c r="AJ63" s="106"/>
      <c r="AK63" s="106"/>
      <c r="AL63" s="106"/>
      <c r="AM63" s="106"/>
      <c r="AN63" s="106"/>
      <c r="AO63" s="244"/>
      <c r="AP63" s="244"/>
      <c r="AQ63" s="244"/>
      <c r="AR63" s="244"/>
      <c r="AS63" s="244"/>
      <c r="AT63" s="244"/>
      <c r="AU63" s="244"/>
      <c r="AV63" s="244"/>
      <c r="AW63" s="244"/>
      <c r="AX63" s="244"/>
      <c r="AY63" s="244"/>
      <c r="AZ63" s="244"/>
      <c r="BA63" s="244"/>
      <c r="BB63" s="244"/>
      <c r="BC63" s="244"/>
      <c r="BD63" s="244"/>
      <c r="BE63" s="244"/>
      <c r="BF63" s="244"/>
      <c r="BG63" s="244"/>
      <c r="BH63" s="106"/>
      <c r="BI63" s="106"/>
      <c r="BJ63" s="106"/>
      <c r="BK63" s="106"/>
      <c r="BL63" s="106"/>
      <c r="BM63" s="106"/>
      <c r="BN63" s="106"/>
      <c r="BO63" s="106"/>
      <c r="BP63" s="106"/>
      <c r="BQ63" s="106"/>
      <c r="BR63" s="106"/>
      <c r="BS63" s="106"/>
      <c r="BT63" s="106"/>
      <c r="BU63" s="306"/>
      <c r="BV63" s="106"/>
      <c r="BW63" s="106"/>
      <c r="BX63" s="106"/>
      <c r="BY63" s="244"/>
      <c r="BZ63" s="244"/>
      <c r="CA63" s="244"/>
      <c r="CB63" s="106"/>
      <c r="CC63" s="106"/>
      <c r="CD63" s="106"/>
      <c r="CE63" s="106"/>
      <c r="CF63" s="106"/>
      <c r="CG63" s="106"/>
      <c r="CH63" s="106"/>
      <c r="CI63" s="106"/>
      <c r="CJ63" s="106"/>
      <c r="CK63" s="106"/>
      <c r="CL63" s="106"/>
      <c r="CM63" s="106"/>
      <c r="CN63" s="106"/>
      <c r="CO63" s="106"/>
      <c r="CP63" s="106"/>
      <c r="CQ63" s="106"/>
      <c r="CR63" s="106"/>
      <c r="CS63" s="106"/>
      <c r="CT63" s="106"/>
      <c r="CU63" s="106"/>
      <c r="CV63" s="106"/>
      <c r="CW63" s="106"/>
      <c r="CX63" s="106"/>
      <c r="CY63" s="106"/>
      <c r="CZ63" s="106"/>
      <c r="DA63" s="106"/>
      <c r="DB63" s="106"/>
      <c r="DC63" s="106"/>
      <c r="DD63" s="106"/>
      <c r="DE63" s="106"/>
      <c r="DF63" s="106"/>
      <c r="DG63" s="106"/>
      <c r="DH63" s="106"/>
      <c r="DI63" s="106"/>
      <c r="DJ63" s="106"/>
      <c r="DK63" s="106"/>
      <c r="DL63" s="106"/>
      <c r="DM63" s="106"/>
      <c r="DN63" s="106"/>
      <c r="DO63" s="106"/>
      <c r="DP63" s="106"/>
      <c r="DQ63" s="106"/>
      <c r="DR63" s="106"/>
      <c r="DS63" s="106"/>
      <c r="DT63" s="106"/>
      <c r="DU63" s="106"/>
      <c r="DV63" s="106"/>
      <c r="DW63" s="106"/>
      <c r="DX63" s="106"/>
      <c r="DY63" s="106"/>
      <c r="DZ63" s="106"/>
      <c r="EA63" s="106"/>
      <c r="EB63" s="106"/>
      <c r="EC63" s="106"/>
      <c r="ED63" s="106"/>
      <c r="EE63" s="106"/>
      <c r="EF63" s="106"/>
      <c r="EG63" s="106"/>
      <c r="EH63" s="106"/>
      <c r="EI63" s="106"/>
      <c r="EJ63" s="106"/>
      <c r="EK63" s="106"/>
      <c r="EL63" s="106"/>
      <c r="EM63" s="106"/>
      <c r="EN63" s="106"/>
      <c r="EO63" s="106"/>
      <c r="EP63" s="106"/>
      <c r="EQ63" s="106"/>
      <c r="ER63" s="106"/>
      <c r="ES63" s="106"/>
      <c r="ET63" s="244"/>
      <c r="EU63" s="244"/>
      <c r="EV63" s="244"/>
      <c r="EW63" s="244"/>
      <c r="EX63" s="244"/>
      <c r="EY63" s="244"/>
      <c r="EZ63" s="244"/>
      <c r="FA63" s="244"/>
      <c r="FB63" s="244"/>
      <c r="FC63" s="244"/>
      <c r="FD63" s="244"/>
      <c r="FE63" s="244"/>
      <c r="FF63" s="244"/>
      <c r="FG63" s="244"/>
      <c r="FH63" s="244"/>
      <c r="FI63" s="244"/>
      <c r="FJ63" s="244"/>
      <c r="FK63" s="244"/>
      <c r="FL63" s="244"/>
      <c r="FM63" s="244"/>
      <c r="FN63" s="244"/>
      <c r="FO63" s="244"/>
      <c r="FP63" s="244"/>
      <c r="FQ63" s="244"/>
      <c r="FR63" s="244"/>
      <c r="FS63" s="244"/>
      <c r="FT63" s="244"/>
      <c r="FU63" s="244"/>
      <c r="FV63" s="244"/>
      <c r="FW63" s="244"/>
      <c r="FX63" s="244"/>
      <c r="FY63" s="244"/>
      <c r="FZ63" s="244"/>
      <c r="GA63" s="244"/>
      <c r="GB63" s="244"/>
      <c r="GC63" s="244"/>
      <c r="GD63" s="244"/>
      <c r="GE63" s="244"/>
      <c r="GF63" s="244"/>
      <c r="GG63" s="244"/>
      <c r="GH63" s="244"/>
      <c r="GI63" s="244"/>
      <c r="GJ63" s="244"/>
      <c r="GK63" s="244"/>
      <c r="GL63" s="244"/>
      <c r="GM63" s="244"/>
      <c r="GN63" s="244"/>
      <c r="GO63" s="244"/>
      <c r="GP63" s="244"/>
      <c r="GQ63" s="244"/>
      <c r="GR63" s="244"/>
      <c r="GS63" s="244"/>
      <c r="GT63" s="244"/>
      <c r="GU63" s="244"/>
      <c r="GV63" s="244"/>
      <c r="GW63" s="244"/>
      <c r="GX63" s="244"/>
      <c r="GY63" s="244"/>
      <c r="GZ63" s="244"/>
      <c r="HA63" s="244"/>
      <c r="HB63" s="244"/>
      <c r="HC63" s="244"/>
      <c r="HD63" s="244"/>
      <c r="HE63" s="244"/>
    </row>
    <row r="64" spans="2:213" ht="18" customHeight="1">
      <c r="B64" s="104"/>
      <c r="C64" s="104"/>
      <c r="D64" s="104"/>
      <c r="E64" s="104"/>
      <c r="F64" s="104"/>
      <c r="G64" s="104"/>
      <c r="H64" s="104"/>
      <c r="I64" s="104"/>
      <c r="J64" s="104"/>
      <c r="K64" s="104"/>
      <c r="L64" s="105"/>
      <c r="M64" s="655" t="s">
        <v>668</v>
      </c>
      <c r="N64" s="655"/>
      <c r="O64" s="655"/>
      <c r="P64" s="655"/>
      <c r="Q64" s="655"/>
      <c r="R64" s="655"/>
      <c r="S64" s="655"/>
      <c r="T64" s="655"/>
      <c r="U64" s="98"/>
      <c r="V64" s="244"/>
      <c r="W64" s="128"/>
      <c r="X64" s="244"/>
      <c r="Y64" s="244"/>
      <c r="Z64" s="244"/>
      <c r="AA64" s="244"/>
      <c r="AB64" s="244"/>
      <c r="AC64" s="244"/>
      <c r="AD64" s="244"/>
      <c r="AE64" s="244"/>
      <c r="AF64" s="244"/>
      <c r="AG64" s="244"/>
      <c r="AH64" s="106"/>
      <c r="AI64" s="106"/>
      <c r="AJ64" s="106"/>
      <c r="AK64" s="106"/>
      <c r="AL64" s="106"/>
      <c r="AM64" s="106"/>
      <c r="AN64" s="106"/>
      <c r="AO64" s="244"/>
      <c r="AP64" s="244"/>
      <c r="AQ64" s="244"/>
      <c r="AR64" s="244"/>
      <c r="AS64" s="244"/>
      <c r="AT64" s="244"/>
      <c r="AU64" s="244"/>
      <c r="AV64" s="244"/>
      <c r="AW64" s="244"/>
      <c r="AX64" s="244"/>
      <c r="AY64" s="244"/>
      <c r="AZ64" s="244"/>
      <c r="BA64" s="244"/>
      <c r="BB64" s="244"/>
      <c r="BC64" s="244"/>
      <c r="BD64" s="244"/>
      <c r="BE64" s="244"/>
      <c r="BF64" s="244"/>
      <c r="BG64" s="244"/>
      <c r="BH64" s="106"/>
      <c r="BI64" s="106"/>
      <c r="BJ64" s="106"/>
      <c r="BK64" s="106"/>
      <c r="BL64" s="106"/>
      <c r="BM64" s="106"/>
      <c r="BN64" s="106"/>
      <c r="BO64" s="106"/>
      <c r="BP64" s="106"/>
      <c r="BQ64" s="106"/>
      <c r="BR64" s="106"/>
      <c r="BS64" s="106"/>
      <c r="BT64" s="106"/>
      <c r="BU64" s="306"/>
      <c r="BV64" s="106"/>
      <c r="BW64" s="106"/>
      <c r="BX64" s="106"/>
      <c r="BY64" s="244"/>
      <c r="BZ64" s="244"/>
      <c r="CA64" s="244"/>
      <c r="CB64" s="106"/>
      <c r="CC64" s="106"/>
      <c r="CD64" s="106"/>
      <c r="CE64" s="106"/>
      <c r="CF64" s="106"/>
      <c r="CG64" s="106"/>
      <c r="CH64" s="106"/>
      <c r="CI64" s="106"/>
      <c r="CJ64" s="106"/>
      <c r="CK64" s="106"/>
      <c r="CL64" s="106"/>
      <c r="CM64" s="106"/>
      <c r="CN64" s="106"/>
      <c r="CO64" s="106"/>
      <c r="CP64" s="106"/>
      <c r="CQ64" s="106"/>
      <c r="CR64" s="106"/>
      <c r="CS64" s="106"/>
      <c r="CT64" s="106"/>
      <c r="CU64" s="106"/>
      <c r="CV64" s="106"/>
      <c r="CW64" s="106"/>
      <c r="CX64" s="106"/>
      <c r="CY64" s="106"/>
      <c r="CZ64" s="106"/>
      <c r="DA64" s="106"/>
      <c r="DB64" s="106"/>
      <c r="DC64" s="106"/>
      <c r="DD64" s="106"/>
      <c r="DE64" s="106"/>
      <c r="DF64" s="106"/>
      <c r="DG64" s="106"/>
      <c r="DH64" s="106"/>
      <c r="DI64" s="106"/>
      <c r="DJ64" s="106"/>
      <c r="DK64" s="106"/>
      <c r="DL64" s="106"/>
      <c r="DM64" s="106"/>
      <c r="DN64" s="106"/>
      <c r="DO64" s="106"/>
      <c r="DP64" s="106"/>
      <c r="DQ64" s="106"/>
      <c r="DR64" s="106"/>
      <c r="DS64" s="106"/>
      <c r="DT64" s="106"/>
      <c r="DU64" s="106"/>
      <c r="DV64" s="106"/>
      <c r="DW64" s="106"/>
      <c r="DX64" s="106"/>
      <c r="DY64" s="106"/>
      <c r="DZ64" s="106"/>
      <c r="EA64" s="106"/>
      <c r="EB64" s="106"/>
      <c r="EC64" s="106"/>
      <c r="ED64" s="106"/>
      <c r="EE64" s="106"/>
      <c r="EF64" s="106"/>
      <c r="EG64" s="106"/>
      <c r="EH64" s="106"/>
      <c r="EI64" s="106"/>
      <c r="EJ64" s="106"/>
      <c r="EK64" s="106"/>
      <c r="EL64" s="106"/>
      <c r="EM64" s="106"/>
      <c r="EN64" s="106"/>
      <c r="EO64" s="106"/>
      <c r="EP64" s="106"/>
      <c r="EQ64" s="106"/>
      <c r="ER64" s="106"/>
      <c r="ES64" s="106"/>
      <c r="ET64" s="244"/>
      <c r="EU64" s="244"/>
      <c r="EV64" s="244"/>
      <c r="EW64" s="244"/>
      <c r="EX64" s="244"/>
      <c r="EY64" s="244"/>
      <c r="EZ64" s="244"/>
      <c r="FA64" s="244"/>
      <c r="FB64" s="244"/>
      <c r="FC64" s="244"/>
      <c r="FD64" s="244"/>
      <c r="FE64" s="244"/>
      <c r="FF64" s="244"/>
      <c r="FG64" s="244"/>
      <c r="FH64" s="244"/>
      <c r="FI64" s="244"/>
      <c r="FJ64" s="244"/>
      <c r="FK64" s="244"/>
      <c r="FL64" s="244"/>
      <c r="FM64" s="244"/>
      <c r="FN64" s="244"/>
      <c r="FO64" s="244"/>
      <c r="FP64" s="244"/>
      <c r="FQ64" s="244"/>
      <c r="FR64" s="244"/>
      <c r="FS64" s="244"/>
      <c r="FT64" s="244"/>
      <c r="FU64" s="244"/>
      <c r="FV64" s="244"/>
      <c r="FW64" s="244"/>
      <c r="FX64" s="244"/>
      <c r="FY64" s="244"/>
      <c r="FZ64" s="244"/>
      <c r="GA64" s="244"/>
      <c r="GB64" s="244"/>
      <c r="GC64" s="244"/>
      <c r="GD64" s="244"/>
      <c r="GE64" s="244"/>
      <c r="GF64" s="244"/>
      <c r="GG64" s="244"/>
      <c r="GH64" s="244"/>
      <c r="GI64" s="244"/>
      <c r="GJ64" s="244"/>
      <c r="GK64" s="244"/>
      <c r="GL64" s="244"/>
      <c r="GM64" s="244"/>
      <c r="GN64" s="244"/>
      <c r="GO64" s="244"/>
      <c r="GP64" s="244"/>
      <c r="GQ64" s="244"/>
      <c r="GR64" s="244"/>
      <c r="GS64" s="244"/>
      <c r="GT64" s="244"/>
      <c r="GU64" s="244"/>
      <c r="GV64" s="244"/>
      <c r="GW64" s="244"/>
      <c r="GX64" s="244"/>
      <c r="GY64" s="244"/>
      <c r="GZ64" s="244"/>
      <c r="HA64" s="244"/>
      <c r="HB64" s="244"/>
      <c r="HC64" s="244"/>
      <c r="HD64" s="244"/>
      <c r="HE64" s="244"/>
    </row>
    <row r="65" spans="2:213" ht="31.5" customHeight="1">
      <c r="B65" s="102" t="s">
        <v>490</v>
      </c>
      <c r="C65" s="107"/>
      <c r="D65" s="107"/>
      <c r="E65" s="107"/>
      <c r="F65" s="107"/>
      <c r="G65" s="107"/>
      <c r="H65" s="107"/>
      <c r="I65" s="107"/>
      <c r="J65" s="107"/>
      <c r="K65" s="107"/>
      <c r="L65" s="105"/>
      <c r="M65" s="655"/>
      <c r="N65" s="655"/>
      <c r="O65" s="655"/>
      <c r="P65" s="655"/>
      <c r="Q65" s="655"/>
      <c r="R65" s="655"/>
      <c r="S65" s="655"/>
      <c r="T65" s="655"/>
      <c r="U65" s="98"/>
      <c r="V65" s="244"/>
      <c r="W65" s="128"/>
      <c r="X65" s="244"/>
      <c r="Y65" s="244"/>
      <c r="Z65" s="244"/>
      <c r="AA65" s="244"/>
      <c r="AB65" s="244"/>
      <c r="AC65" s="244"/>
      <c r="AD65" s="244"/>
      <c r="AE65" s="244"/>
      <c r="AF65" s="244"/>
      <c r="AG65" s="244"/>
      <c r="AH65" s="106"/>
      <c r="AI65" s="106"/>
      <c r="AJ65" s="106"/>
      <c r="AK65" s="106"/>
      <c r="AL65" s="106"/>
      <c r="AM65" s="106"/>
      <c r="AN65" s="106"/>
      <c r="AO65" s="244"/>
      <c r="AP65" s="244"/>
      <c r="AQ65" s="244"/>
      <c r="AR65" s="244"/>
      <c r="AS65" s="244"/>
      <c r="AT65" s="244"/>
      <c r="AU65" s="244"/>
      <c r="AV65" s="244"/>
      <c r="AW65" s="244"/>
      <c r="AX65" s="244"/>
      <c r="AY65" s="244"/>
      <c r="AZ65" s="244"/>
      <c r="BA65" s="244"/>
      <c r="BB65" s="244"/>
      <c r="BC65" s="244"/>
      <c r="BD65" s="244"/>
      <c r="BE65" s="244"/>
      <c r="BF65" s="244"/>
      <c r="BG65" s="245"/>
      <c r="BH65" s="306"/>
      <c r="BI65" s="306"/>
      <c r="BJ65" s="305"/>
      <c r="BK65" s="305"/>
      <c r="BL65" s="305"/>
      <c r="BM65" s="305"/>
      <c r="BN65" s="106"/>
      <c r="BO65" s="106"/>
      <c r="BP65" s="106"/>
      <c r="BQ65" s="106"/>
      <c r="BR65" s="126"/>
      <c r="BS65" s="126"/>
      <c r="BT65" s="126"/>
      <c r="BU65" s="127"/>
      <c r="BV65" s="126"/>
      <c r="BW65" s="126"/>
      <c r="BX65" s="126"/>
      <c r="BY65" s="126"/>
      <c r="BZ65" s="126"/>
      <c r="CA65" s="244"/>
      <c r="CB65" s="106"/>
      <c r="CC65" s="106"/>
      <c r="CD65" s="106"/>
      <c r="CE65" s="106"/>
      <c r="CF65" s="106"/>
      <c r="CG65" s="106"/>
      <c r="CH65" s="106"/>
      <c r="CI65" s="106"/>
      <c r="CJ65" s="106"/>
      <c r="CK65" s="106"/>
      <c r="CL65" s="106"/>
      <c r="CM65" s="106"/>
      <c r="CN65" s="106"/>
      <c r="CO65" s="106"/>
      <c r="CP65" s="106"/>
      <c r="CQ65" s="106"/>
      <c r="CR65" s="106"/>
      <c r="CS65" s="106"/>
      <c r="CT65" s="106"/>
      <c r="CU65" s="106"/>
      <c r="CV65" s="106"/>
      <c r="CW65" s="106"/>
      <c r="CX65" s="106"/>
      <c r="CY65" s="106"/>
      <c r="CZ65" s="106"/>
      <c r="DA65" s="106"/>
      <c r="DB65" s="106"/>
      <c r="DC65" s="106"/>
      <c r="DD65" s="106"/>
      <c r="DE65" s="106"/>
      <c r="DF65" s="106"/>
      <c r="DG65" s="106"/>
      <c r="DH65" s="106"/>
      <c r="DI65" s="106"/>
      <c r="DJ65" s="106"/>
      <c r="DK65" s="106"/>
      <c r="DL65" s="106"/>
      <c r="DM65" s="106"/>
      <c r="DN65" s="106"/>
      <c r="DO65" s="106"/>
      <c r="DP65" s="106"/>
      <c r="DQ65" s="106"/>
      <c r="DR65" s="106"/>
      <c r="DS65" s="106"/>
      <c r="DT65" s="106"/>
      <c r="DU65" s="106"/>
      <c r="DV65" s="106"/>
      <c r="DW65" s="106"/>
      <c r="DX65" s="106"/>
      <c r="DY65" s="106"/>
      <c r="DZ65" s="106"/>
      <c r="EA65" s="106"/>
      <c r="EB65" s="106"/>
      <c r="EC65" s="106"/>
      <c r="ED65" s="106"/>
      <c r="EE65" s="106"/>
      <c r="EF65" s="106"/>
      <c r="EG65" s="106"/>
      <c r="EH65" s="106"/>
      <c r="EI65" s="106"/>
      <c r="EJ65" s="106"/>
      <c r="EK65" s="106"/>
      <c r="EL65" s="106"/>
      <c r="EM65" s="106"/>
      <c r="EN65" s="106"/>
      <c r="EO65" s="106"/>
      <c r="EP65" s="106"/>
      <c r="EQ65" s="106"/>
      <c r="ER65" s="106"/>
      <c r="ES65" s="106"/>
      <c r="ET65" s="244"/>
      <c r="EU65" s="244"/>
      <c r="EV65" s="244"/>
      <c r="EW65" s="244"/>
      <c r="EX65" s="244"/>
      <c r="EY65" s="244"/>
      <c r="EZ65" s="244"/>
      <c r="FA65" s="244"/>
      <c r="FB65" s="244"/>
      <c r="FC65" s="244"/>
      <c r="FD65" s="244"/>
      <c r="FE65" s="244"/>
      <c r="FF65" s="244"/>
      <c r="FG65" s="244"/>
      <c r="FH65" s="244"/>
      <c r="FI65" s="244"/>
      <c r="FJ65" s="244"/>
      <c r="FK65" s="244"/>
      <c r="FL65" s="244"/>
      <c r="FM65" s="244"/>
      <c r="FN65" s="244"/>
      <c r="FO65" s="244"/>
      <c r="FP65" s="244"/>
      <c r="FQ65" s="244"/>
      <c r="FR65" s="244"/>
      <c r="FS65" s="244"/>
      <c r="FT65" s="244"/>
      <c r="FU65" s="244"/>
      <c r="FV65" s="244"/>
      <c r="FW65" s="244"/>
      <c r="FX65" s="244"/>
      <c r="FY65" s="244"/>
      <c r="FZ65" s="244"/>
      <c r="GA65" s="244"/>
      <c r="GB65" s="244"/>
      <c r="GC65" s="244"/>
      <c r="GD65" s="244"/>
      <c r="GE65" s="244"/>
      <c r="GF65" s="244"/>
      <c r="GG65" s="244"/>
      <c r="GH65" s="244"/>
      <c r="GI65" s="244"/>
      <c r="GJ65" s="244"/>
      <c r="GK65" s="244"/>
      <c r="GL65" s="244"/>
      <c r="GM65" s="244"/>
      <c r="GN65" s="244"/>
      <c r="GO65" s="244"/>
      <c r="GP65" s="244"/>
      <c r="GQ65" s="244"/>
      <c r="GR65" s="244"/>
      <c r="GS65" s="244"/>
      <c r="GT65" s="244"/>
      <c r="GU65" s="244"/>
      <c r="GV65" s="244"/>
      <c r="GW65" s="244"/>
      <c r="GX65" s="244"/>
      <c r="GY65" s="244"/>
      <c r="GZ65" s="244"/>
      <c r="HA65" s="244"/>
      <c r="HB65" s="244"/>
      <c r="HC65" s="244"/>
      <c r="HD65" s="244"/>
      <c r="HE65" s="244"/>
    </row>
    <row r="66" spans="2:213" ht="18" customHeight="1">
      <c r="B66" s="104"/>
      <c r="C66" s="107"/>
      <c r="D66" s="107"/>
      <c r="E66" s="107"/>
      <c r="F66" s="107"/>
      <c r="G66" s="107"/>
      <c r="H66" s="107"/>
      <c r="I66" s="107"/>
      <c r="J66" s="107"/>
      <c r="K66" s="107"/>
      <c r="L66" s="105"/>
      <c r="M66" s="105"/>
      <c r="N66" s="105"/>
      <c r="O66" s="105"/>
      <c r="P66" s="105"/>
      <c r="Q66" s="105"/>
      <c r="R66" s="105"/>
      <c r="S66" s="105"/>
      <c r="T66" s="105"/>
      <c r="U66" s="98"/>
      <c r="V66" s="244"/>
      <c r="W66" s="128"/>
      <c r="X66" s="244"/>
      <c r="Y66" s="244"/>
      <c r="Z66" s="244"/>
      <c r="AA66" s="244"/>
      <c r="AB66" s="244"/>
      <c r="AC66" s="244"/>
      <c r="AD66" s="244"/>
      <c r="AE66" s="244"/>
      <c r="AF66" s="244"/>
      <c r="AG66" s="244"/>
      <c r="AH66" s="106"/>
      <c r="AI66" s="106"/>
      <c r="AJ66" s="106"/>
      <c r="AK66" s="106"/>
      <c r="AL66" s="106"/>
      <c r="AM66" s="106"/>
      <c r="AN66" s="106"/>
      <c r="AO66" s="244"/>
      <c r="AP66" s="244"/>
      <c r="AQ66" s="244"/>
      <c r="AR66" s="244"/>
      <c r="AS66" s="244"/>
      <c r="AT66" s="244"/>
      <c r="AU66" s="244"/>
      <c r="AV66" s="244"/>
      <c r="AW66" s="244"/>
      <c r="AX66" s="244"/>
      <c r="AY66" s="244"/>
      <c r="AZ66" s="244"/>
      <c r="BA66" s="244"/>
      <c r="BB66" s="244"/>
      <c r="BC66" s="244"/>
      <c r="BD66" s="244"/>
      <c r="BE66" s="244"/>
      <c r="BF66" s="244"/>
      <c r="BG66" s="245"/>
      <c r="BH66" s="306"/>
      <c r="BI66" s="306"/>
      <c r="BJ66" s="305"/>
      <c r="BK66" s="305"/>
      <c r="BL66" s="305"/>
      <c r="BM66" s="305"/>
      <c r="BN66" s="106"/>
      <c r="BO66" s="106"/>
      <c r="BP66" s="106"/>
      <c r="BQ66" s="106"/>
      <c r="BR66" s="126"/>
      <c r="BS66" s="126"/>
      <c r="BT66" s="126"/>
      <c r="BU66" s="127"/>
      <c r="BV66" s="126"/>
      <c r="BW66" s="126"/>
      <c r="BX66" s="126"/>
      <c r="BY66" s="126"/>
      <c r="BZ66" s="126"/>
      <c r="CA66" s="244"/>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244"/>
      <c r="EU66" s="244"/>
      <c r="EV66" s="244"/>
      <c r="EW66" s="244"/>
      <c r="EX66" s="244"/>
      <c r="EY66" s="244"/>
      <c r="EZ66" s="244"/>
      <c r="FA66" s="244"/>
      <c r="FB66" s="244"/>
      <c r="FC66" s="244"/>
      <c r="FD66" s="244"/>
      <c r="FE66" s="244"/>
      <c r="FF66" s="244"/>
      <c r="FG66" s="244"/>
      <c r="FH66" s="244"/>
      <c r="FI66" s="244"/>
      <c r="FJ66" s="244"/>
      <c r="FK66" s="244"/>
      <c r="FL66" s="244"/>
      <c r="FM66" s="244"/>
      <c r="FN66" s="244"/>
      <c r="FO66" s="244"/>
      <c r="FP66" s="244"/>
      <c r="FQ66" s="244"/>
      <c r="FR66" s="244"/>
      <c r="FS66" s="244"/>
      <c r="FT66" s="244"/>
      <c r="FU66" s="244"/>
      <c r="FV66" s="244"/>
      <c r="FW66" s="244"/>
      <c r="FX66" s="244"/>
      <c r="FY66" s="244"/>
      <c r="FZ66" s="244"/>
      <c r="GA66" s="244"/>
      <c r="GB66" s="244"/>
      <c r="GC66" s="244"/>
      <c r="GD66" s="244"/>
      <c r="GE66" s="244"/>
      <c r="GF66" s="244"/>
      <c r="GG66" s="244"/>
      <c r="GH66" s="244"/>
      <c r="GI66" s="244"/>
      <c r="GJ66" s="244"/>
      <c r="GK66" s="244"/>
      <c r="GL66" s="244"/>
      <c r="GM66" s="244"/>
      <c r="GN66" s="244"/>
      <c r="GO66" s="244"/>
      <c r="GP66" s="244"/>
      <c r="GQ66" s="244"/>
      <c r="GR66" s="244"/>
      <c r="GS66" s="244"/>
      <c r="GT66" s="244"/>
      <c r="GU66" s="244"/>
      <c r="GV66" s="244"/>
      <c r="GW66" s="244"/>
      <c r="GX66" s="244"/>
      <c r="GY66" s="244"/>
      <c r="GZ66" s="244"/>
      <c r="HA66" s="244"/>
      <c r="HB66" s="244"/>
      <c r="HC66" s="244"/>
      <c r="HD66" s="244"/>
      <c r="HE66" s="244"/>
    </row>
    <row r="67" spans="2:213" ht="18" customHeight="1">
      <c r="B67" s="104"/>
      <c r="C67" s="107"/>
      <c r="D67" s="107"/>
      <c r="E67" s="107"/>
      <c r="F67" s="107"/>
      <c r="G67" s="107"/>
      <c r="H67" s="107"/>
      <c r="I67" s="107"/>
      <c r="J67" s="107"/>
      <c r="K67" s="107"/>
      <c r="L67" s="105"/>
      <c r="M67" s="105"/>
      <c r="N67" s="105"/>
      <c r="O67" s="105"/>
      <c r="P67" s="105"/>
      <c r="Q67" s="105"/>
      <c r="R67" s="105"/>
      <c r="S67" s="105"/>
      <c r="T67" s="105"/>
      <c r="U67" s="98"/>
      <c r="V67" s="244"/>
      <c r="W67" s="128"/>
      <c r="X67" s="244"/>
      <c r="Y67" s="244"/>
      <c r="Z67" s="244"/>
      <c r="AA67" s="244"/>
      <c r="AB67" s="244"/>
      <c r="AC67" s="244"/>
      <c r="AD67" s="244"/>
      <c r="AE67" s="244"/>
      <c r="AF67" s="244"/>
      <c r="AG67" s="244"/>
      <c r="AH67" s="106"/>
      <c r="AI67" s="106"/>
      <c r="AJ67" s="106"/>
      <c r="AK67" s="106"/>
      <c r="AL67" s="106"/>
      <c r="AM67" s="106"/>
      <c r="AN67" s="106"/>
      <c r="AO67" s="244"/>
      <c r="AP67" s="244"/>
      <c r="AQ67" s="244"/>
      <c r="AR67" s="244"/>
      <c r="AS67" s="244"/>
      <c r="AT67" s="244"/>
      <c r="AU67" s="244"/>
      <c r="AV67" s="244"/>
      <c r="AW67" s="244"/>
      <c r="AX67" s="244"/>
      <c r="AY67" s="244"/>
      <c r="AZ67" s="244"/>
      <c r="BA67" s="244"/>
      <c r="BB67" s="244"/>
      <c r="BC67" s="244"/>
      <c r="BD67" s="244"/>
      <c r="BE67" s="244"/>
      <c r="BF67" s="244"/>
      <c r="BG67" s="245"/>
      <c r="BH67" s="306"/>
      <c r="BI67" s="306"/>
      <c r="BJ67" s="305"/>
      <c r="BK67" s="305"/>
      <c r="BL67" s="305"/>
      <c r="BM67" s="305"/>
      <c r="BN67" s="106"/>
      <c r="BO67" s="106"/>
      <c r="BP67" s="106"/>
      <c r="BQ67" s="106"/>
      <c r="BR67" s="126"/>
      <c r="BS67" s="126"/>
      <c r="BT67" s="126"/>
      <c r="BU67" s="127"/>
      <c r="BV67" s="126"/>
      <c r="BW67" s="126"/>
      <c r="BX67" s="126"/>
      <c r="BY67" s="126"/>
      <c r="BZ67" s="126"/>
      <c r="CA67" s="244"/>
      <c r="CB67" s="106"/>
      <c r="CC67" s="106"/>
      <c r="CD67" s="106"/>
      <c r="CE67" s="106"/>
      <c r="CF67" s="106"/>
      <c r="CG67" s="106"/>
      <c r="CH67" s="106"/>
      <c r="CI67" s="106"/>
      <c r="CJ67" s="106"/>
      <c r="CK67" s="106"/>
      <c r="CL67" s="106"/>
      <c r="CM67" s="106"/>
      <c r="CN67" s="106"/>
      <c r="CO67" s="106"/>
      <c r="CP67" s="106"/>
      <c r="CQ67" s="106"/>
      <c r="CR67" s="106"/>
      <c r="CS67" s="106"/>
      <c r="CT67" s="106"/>
      <c r="CU67" s="106"/>
      <c r="CV67" s="106"/>
      <c r="CW67" s="106"/>
      <c r="CX67" s="106"/>
      <c r="CY67" s="106"/>
      <c r="CZ67" s="106"/>
      <c r="DA67" s="106"/>
      <c r="DB67" s="106"/>
      <c r="DC67" s="106"/>
      <c r="DD67" s="106"/>
      <c r="DE67" s="106"/>
      <c r="DF67" s="106"/>
      <c r="DG67" s="106"/>
      <c r="DH67" s="106"/>
      <c r="DI67" s="106"/>
      <c r="DJ67" s="106"/>
      <c r="DK67" s="106"/>
      <c r="DL67" s="106"/>
      <c r="DM67" s="106"/>
      <c r="DN67" s="106"/>
      <c r="DO67" s="106"/>
      <c r="DP67" s="106"/>
      <c r="DQ67" s="106"/>
      <c r="DR67" s="106"/>
      <c r="DS67" s="106"/>
      <c r="DT67" s="106"/>
      <c r="DU67" s="106"/>
      <c r="DV67" s="106"/>
      <c r="DW67" s="106"/>
      <c r="DX67" s="106"/>
      <c r="DY67" s="106"/>
      <c r="DZ67" s="106"/>
      <c r="EA67" s="106"/>
      <c r="EB67" s="106"/>
      <c r="EC67" s="106"/>
      <c r="ED67" s="106"/>
      <c r="EE67" s="106"/>
      <c r="EF67" s="106"/>
      <c r="EG67" s="106"/>
      <c r="EH67" s="106"/>
      <c r="EI67" s="106"/>
      <c r="EJ67" s="106"/>
      <c r="EK67" s="106"/>
      <c r="EL67" s="106"/>
      <c r="EM67" s="106"/>
      <c r="EN67" s="106"/>
      <c r="EO67" s="106"/>
      <c r="EP67" s="106"/>
      <c r="EQ67" s="106"/>
      <c r="ER67" s="106"/>
      <c r="ES67" s="106"/>
      <c r="ET67" s="244"/>
      <c r="EU67" s="244"/>
      <c r="EV67" s="244"/>
      <c r="EW67" s="244"/>
      <c r="EX67" s="244"/>
      <c r="EY67" s="244"/>
      <c r="EZ67" s="244"/>
      <c r="FA67" s="244"/>
      <c r="FB67" s="244"/>
      <c r="FC67" s="244"/>
      <c r="FD67" s="244"/>
      <c r="FE67" s="244"/>
      <c r="FF67" s="244"/>
      <c r="FG67" s="244"/>
      <c r="FH67" s="244"/>
      <c r="FI67" s="244"/>
      <c r="FJ67" s="244"/>
      <c r="FK67" s="244"/>
      <c r="FL67" s="244"/>
      <c r="FM67" s="244"/>
      <c r="FN67" s="244"/>
      <c r="FO67" s="244"/>
      <c r="FP67" s="244"/>
      <c r="FQ67" s="244"/>
      <c r="FR67" s="244"/>
      <c r="FS67" s="244"/>
      <c r="FT67" s="244"/>
      <c r="FU67" s="244"/>
      <c r="FV67" s="244"/>
      <c r="FW67" s="244"/>
      <c r="FX67" s="244"/>
      <c r="FY67" s="244"/>
      <c r="FZ67" s="244"/>
      <c r="GA67" s="244"/>
      <c r="GB67" s="244"/>
      <c r="GC67" s="244"/>
      <c r="GD67" s="244"/>
      <c r="GE67" s="244"/>
      <c r="GF67" s="244"/>
      <c r="GG67" s="244"/>
      <c r="GH67" s="244"/>
      <c r="GI67" s="244"/>
      <c r="GJ67" s="244"/>
      <c r="GK67" s="244"/>
      <c r="GL67" s="244"/>
      <c r="GM67" s="244"/>
      <c r="GN67" s="244"/>
      <c r="GO67" s="244"/>
      <c r="GP67" s="244"/>
      <c r="GQ67" s="244"/>
      <c r="GR67" s="244"/>
      <c r="GS67" s="244"/>
      <c r="GT67" s="244"/>
      <c r="GU67" s="244"/>
      <c r="GV67" s="244"/>
      <c r="GW67" s="244"/>
      <c r="GX67" s="244"/>
      <c r="GY67" s="244"/>
      <c r="GZ67" s="244"/>
      <c r="HA67" s="244"/>
      <c r="HB67" s="244"/>
      <c r="HC67" s="244"/>
      <c r="HD67" s="244"/>
      <c r="HE67" s="244"/>
    </row>
    <row r="68" spans="2:213" ht="18" customHeight="1">
      <c r="B68" s="104"/>
      <c r="C68" s="107"/>
      <c r="D68" s="107"/>
      <c r="E68" s="107"/>
      <c r="F68" s="107"/>
      <c r="G68" s="107"/>
      <c r="H68" s="107"/>
      <c r="I68" s="107"/>
      <c r="J68" s="107"/>
      <c r="K68" s="107"/>
      <c r="L68" s="105"/>
      <c r="M68" s="105"/>
      <c r="N68" s="105"/>
      <c r="O68" s="105"/>
      <c r="P68" s="105"/>
      <c r="Q68" s="105"/>
      <c r="R68" s="105"/>
      <c r="S68" s="105"/>
      <c r="T68" s="105"/>
      <c r="U68" s="98"/>
      <c r="V68" s="244"/>
      <c r="W68" s="128"/>
      <c r="X68" s="244"/>
      <c r="Y68" s="244"/>
      <c r="Z68" s="244"/>
      <c r="AA68" s="244"/>
      <c r="AB68" s="244"/>
      <c r="AC68" s="244"/>
      <c r="AD68" s="244"/>
      <c r="AE68" s="244"/>
      <c r="AF68" s="244"/>
      <c r="AG68" s="244"/>
      <c r="AH68" s="106"/>
      <c r="AI68" s="106"/>
      <c r="AJ68" s="106"/>
      <c r="AK68" s="106"/>
      <c r="AL68" s="106"/>
      <c r="AM68" s="106"/>
      <c r="AN68" s="106"/>
      <c r="AO68" s="244"/>
      <c r="AP68" s="244"/>
      <c r="AQ68" s="244"/>
      <c r="AR68" s="244"/>
      <c r="AS68" s="244"/>
      <c r="AT68" s="244"/>
      <c r="AU68" s="244"/>
      <c r="AV68" s="244"/>
      <c r="AW68" s="244"/>
      <c r="AX68" s="244"/>
      <c r="AY68" s="244"/>
      <c r="AZ68" s="244"/>
      <c r="BA68" s="244"/>
      <c r="BB68" s="244"/>
      <c r="BC68" s="244"/>
      <c r="BD68" s="244"/>
      <c r="BE68" s="244"/>
      <c r="BF68" s="244"/>
      <c r="BG68" s="245"/>
      <c r="BH68" s="306"/>
      <c r="BI68" s="306"/>
      <c r="BJ68" s="305"/>
      <c r="BK68" s="305"/>
      <c r="BL68" s="305"/>
      <c r="BM68" s="305"/>
      <c r="BN68" s="106"/>
      <c r="BO68" s="106"/>
      <c r="BP68" s="106"/>
      <c r="BQ68" s="106"/>
      <c r="BR68" s="126"/>
      <c r="BS68" s="126"/>
      <c r="BT68" s="126"/>
      <c r="BU68" s="127"/>
      <c r="BV68" s="126"/>
      <c r="BW68" s="126"/>
      <c r="BX68" s="126"/>
      <c r="BY68" s="126"/>
      <c r="BZ68" s="126"/>
      <c r="CA68" s="244"/>
      <c r="CB68" s="106"/>
      <c r="CC68" s="106"/>
      <c r="CD68" s="106"/>
      <c r="CE68" s="106"/>
      <c r="CF68" s="106"/>
      <c r="CG68" s="106"/>
      <c r="CH68" s="106"/>
      <c r="CI68" s="106"/>
      <c r="CJ68" s="106"/>
      <c r="CK68" s="106"/>
      <c r="CL68" s="106"/>
      <c r="CM68" s="106"/>
      <c r="CN68" s="106"/>
      <c r="CO68" s="106"/>
      <c r="CP68" s="106"/>
      <c r="CQ68" s="106"/>
      <c r="CR68" s="106"/>
      <c r="CS68" s="106"/>
      <c r="CT68" s="106"/>
      <c r="CU68" s="106"/>
      <c r="CV68" s="106"/>
      <c r="CW68" s="106"/>
      <c r="CX68" s="106"/>
      <c r="CY68" s="106"/>
      <c r="CZ68" s="106"/>
      <c r="DA68" s="106"/>
      <c r="DB68" s="106"/>
      <c r="DC68" s="106"/>
      <c r="DD68" s="106"/>
      <c r="DE68" s="106"/>
      <c r="DF68" s="106"/>
      <c r="DG68" s="106"/>
      <c r="DH68" s="106"/>
      <c r="DI68" s="106"/>
      <c r="DJ68" s="106"/>
      <c r="DK68" s="106"/>
      <c r="DL68" s="106"/>
      <c r="DM68" s="106"/>
      <c r="DN68" s="106"/>
      <c r="DO68" s="106"/>
      <c r="DP68" s="106"/>
      <c r="DQ68" s="106"/>
      <c r="DR68" s="106"/>
      <c r="DS68" s="106"/>
      <c r="DT68" s="106"/>
      <c r="DU68" s="106"/>
      <c r="DV68" s="106"/>
      <c r="DW68" s="106"/>
      <c r="DX68" s="106"/>
      <c r="DY68" s="106"/>
      <c r="DZ68" s="106"/>
      <c r="EA68" s="106"/>
      <c r="EB68" s="106"/>
      <c r="EC68" s="106"/>
      <c r="ED68" s="106"/>
      <c r="EE68" s="106"/>
      <c r="EF68" s="106"/>
      <c r="EG68" s="106"/>
      <c r="EH68" s="106"/>
      <c r="EI68" s="106"/>
      <c r="EJ68" s="106"/>
      <c r="EK68" s="106"/>
      <c r="EL68" s="106"/>
      <c r="EM68" s="106"/>
      <c r="EN68" s="106"/>
      <c r="EO68" s="106"/>
      <c r="EP68" s="106"/>
      <c r="EQ68" s="106"/>
      <c r="ER68" s="106"/>
      <c r="ES68" s="106"/>
      <c r="ET68" s="244"/>
      <c r="EU68" s="244"/>
      <c r="EV68" s="244"/>
      <c r="EW68" s="244"/>
      <c r="EX68" s="244"/>
      <c r="EY68" s="244"/>
      <c r="EZ68" s="244"/>
      <c r="FA68" s="244"/>
      <c r="FB68" s="244"/>
      <c r="FC68" s="244"/>
      <c r="FD68" s="244"/>
      <c r="FE68" s="244"/>
      <c r="FF68" s="244"/>
      <c r="FG68" s="244"/>
      <c r="FH68" s="244"/>
      <c r="FI68" s="244"/>
      <c r="FJ68" s="244"/>
      <c r="FK68" s="244"/>
      <c r="FL68" s="244"/>
      <c r="FM68" s="244"/>
      <c r="FN68" s="244"/>
      <c r="FO68" s="244"/>
      <c r="FP68" s="244"/>
      <c r="FQ68" s="244"/>
      <c r="FR68" s="244"/>
      <c r="FS68" s="244"/>
      <c r="FT68" s="244"/>
      <c r="FU68" s="244"/>
      <c r="FV68" s="244"/>
      <c r="FW68" s="244"/>
      <c r="FX68" s="244"/>
      <c r="FY68" s="244"/>
      <c r="FZ68" s="244"/>
      <c r="GA68" s="244"/>
      <c r="GB68" s="244"/>
      <c r="GC68" s="244"/>
      <c r="GD68" s="244"/>
      <c r="GE68" s="244"/>
      <c r="GF68" s="244"/>
      <c r="GG68" s="244"/>
      <c r="GH68" s="244"/>
      <c r="GI68" s="244"/>
      <c r="GJ68" s="244"/>
      <c r="GK68" s="244"/>
      <c r="GL68" s="244"/>
      <c r="GM68" s="244"/>
      <c r="GN68" s="244"/>
      <c r="GO68" s="244"/>
      <c r="GP68" s="244"/>
      <c r="GQ68" s="244"/>
      <c r="GR68" s="244"/>
      <c r="GS68" s="244"/>
      <c r="GT68" s="244"/>
      <c r="GU68" s="244"/>
      <c r="GV68" s="244"/>
      <c r="GW68" s="244"/>
      <c r="GX68" s="244"/>
      <c r="GY68" s="244"/>
      <c r="GZ68" s="244"/>
      <c r="HA68" s="244"/>
      <c r="HB68" s="244"/>
      <c r="HC68" s="244"/>
      <c r="HD68" s="244"/>
      <c r="HE68" s="244"/>
    </row>
    <row r="69" spans="2:213" ht="18" customHeight="1">
      <c r="B69" s="104"/>
      <c r="C69" s="107"/>
      <c r="D69" s="107"/>
      <c r="E69" s="107"/>
      <c r="F69" s="107"/>
      <c r="G69" s="107"/>
      <c r="H69" s="107"/>
      <c r="I69" s="107"/>
      <c r="J69" s="110"/>
      <c r="K69" s="107"/>
      <c r="L69" s="105"/>
      <c r="M69" s="105"/>
      <c r="N69" s="105"/>
      <c r="O69" s="105"/>
      <c r="P69" s="105"/>
      <c r="Q69" s="105"/>
      <c r="R69" s="128"/>
      <c r="S69" s="128"/>
      <c r="T69" s="128"/>
      <c r="U69" s="305"/>
      <c r="V69" s="106"/>
      <c r="W69" s="288"/>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306"/>
      <c r="BH69" s="306"/>
      <c r="BI69" s="306"/>
      <c r="BJ69" s="305"/>
      <c r="BK69" s="305"/>
      <c r="BL69" s="305"/>
      <c r="BM69" s="305"/>
      <c r="BN69" s="106"/>
      <c r="BO69" s="106"/>
      <c r="BP69" s="106"/>
      <c r="BQ69" s="106"/>
      <c r="BR69" s="126"/>
      <c r="BS69" s="126"/>
      <c r="BT69" s="126"/>
      <c r="BU69" s="127"/>
      <c r="BV69" s="126"/>
      <c r="BW69" s="126"/>
      <c r="BX69" s="126"/>
      <c r="BY69" s="126"/>
      <c r="BZ69" s="126"/>
      <c r="CA69" s="106"/>
      <c r="CB69" s="106"/>
      <c r="CC69" s="106"/>
      <c r="CD69" s="106"/>
      <c r="CE69" s="106"/>
      <c r="CF69" s="106"/>
      <c r="CG69" s="106"/>
      <c r="CH69" s="106"/>
      <c r="CI69" s="106"/>
      <c r="CJ69" s="106"/>
      <c r="CK69" s="106"/>
      <c r="CL69" s="106"/>
      <c r="CM69" s="106"/>
      <c r="CN69" s="106"/>
      <c r="CO69" s="106"/>
      <c r="CP69" s="106"/>
      <c r="CQ69" s="106"/>
      <c r="CR69" s="106"/>
      <c r="CS69" s="106"/>
      <c r="CT69" s="106"/>
      <c r="CU69" s="106"/>
      <c r="CV69" s="106"/>
      <c r="CW69" s="106"/>
      <c r="CX69" s="106"/>
      <c r="CY69" s="106"/>
      <c r="CZ69" s="106"/>
      <c r="DA69" s="106"/>
      <c r="DB69" s="106"/>
      <c r="DC69" s="106"/>
      <c r="DD69" s="106"/>
      <c r="DE69" s="106"/>
      <c r="DF69" s="106"/>
      <c r="DG69" s="106"/>
      <c r="DH69" s="106"/>
      <c r="DI69" s="106"/>
      <c r="DJ69" s="106"/>
      <c r="DK69" s="106"/>
      <c r="DL69" s="106"/>
      <c r="DM69" s="106"/>
      <c r="DN69" s="106"/>
      <c r="DO69" s="106"/>
      <c r="DP69" s="106"/>
      <c r="DQ69" s="106"/>
      <c r="DR69" s="106"/>
      <c r="DS69" s="106"/>
      <c r="DT69" s="106"/>
      <c r="DU69" s="106"/>
      <c r="DV69" s="106"/>
      <c r="DW69" s="106"/>
      <c r="DX69" s="106"/>
      <c r="DY69" s="106"/>
      <c r="DZ69" s="106"/>
      <c r="EA69" s="106"/>
      <c r="EB69" s="106"/>
      <c r="EC69" s="106"/>
      <c r="ED69" s="106"/>
      <c r="EE69" s="106"/>
      <c r="EF69" s="106"/>
      <c r="EG69" s="106"/>
      <c r="EH69" s="106"/>
      <c r="EI69" s="106"/>
      <c r="EJ69" s="106"/>
      <c r="EK69" s="106"/>
      <c r="EL69" s="106"/>
      <c r="EM69" s="106"/>
      <c r="EN69" s="106"/>
      <c r="EO69" s="106"/>
      <c r="EP69" s="106"/>
      <c r="EQ69" s="106"/>
      <c r="ER69" s="106"/>
      <c r="ES69" s="106"/>
      <c r="ET69" s="102"/>
      <c r="EU69" s="102"/>
      <c r="EV69" s="102"/>
      <c r="EW69" s="102"/>
      <c r="EX69" s="102"/>
      <c r="EY69" s="102"/>
      <c r="EZ69" s="102"/>
      <c r="FA69" s="102"/>
      <c r="FB69" s="102"/>
      <c r="FC69" s="102"/>
      <c r="FD69" s="102"/>
      <c r="FE69" s="102"/>
      <c r="FF69" s="102"/>
      <c r="FG69" s="102"/>
      <c r="FH69" s="102"/>
      <c r="FI69" s="102"/>
      <c r="FJ69" s="101"/>
      <c r="FK69" s="101"/>
      <c r="FL69" s="101"/>
      <c r="FM69" s="101"/>
      <c r="FN69" s="101"/>
      <c r="FO69" s="101"/>
      <c r="FP69" s="101"/>
      <c r="FQ69" s="101"/>
      <c r="FR69" s="101"/>
      <c r="FS69" s="101"/>
      <c r="FT69" s="101"/>
      <c r="FU69" s="101"/>
      <c r="FV69" s="101"/>
      <c r="FW69" s="101"/>
      <c r="FX69" s="101"/>
      <c r="FY69" s="101"/>
      <c r="FZ69" s="101"/>
      <c r="GA69" s="101"/>
      <c r="GB69" s="101"/>
      <c r="GC69" s="101"/>
      <c r="GD69" s="101"/>
      <c r="GE69" s="101"/>
      <c r="GF69" s="101"/>
      <c r="GG69" s="101"/>
      <c r="GH69" s="101"/>
      <c r="GI69" s="101"/>
      <c r="GJ69" s="101"/>
      <c r="GK69" s="101"/>
      <c r="GL69" s="101"/>
      <c r="GM69" s="101"/>
      <c r="GN69" s="101"/>
      <c r="GO69" s="101"/>
      <c r="GP69" s="101"/>
      <c r="GQ69" s="101"/>
      <c r="GR69" s="101"/>
      <c r="GS69" s="101"/>
      <c r="GT69" s="101"/>
      <c r="GU69" s="101"/>
      <c r="GV69" s="101"/>
      <c r="GW69" s="101"/>
      <c r="GX69" s="101"/>
      <c r="GY69" s="101"/>
      <c r="GZ69" s="101"/>
      <c r="HA69" s="101"/>
      <c r="HB69" s="101"/>
      <c r="HC69" s="101"/>
      <c r="HD69" s="101"/>
      <c r="HE69" s="101"/>
    </row>
    <row r="70" spans="2:213" ht="18" customHeight="1">
      <c r="B70" s="104"/>
      <c r="C70" s="107"/>
      <c r="D70" s="107"/>
      <c r="E70" s="107"/>
      <c r="F70" s="107"/>
      <c r="G70" s="107"/>
      <c r="H70" s="107"/>
      <c r="I70" s="107"/>
      <c r="J70" s="107"/>
      <c r="K70" s="107"/>
      <c r="L70" s="105"/>
      <c r="M70" s="105"/>
      <c r="N70" s="105"/>
      <c r="O70" s="105"/>
      <c r="P70" s="105"/>
      <c r="Q70" s="105"/>
      <c r="R70" s="105"/>
      <c r="S70" s="105"/>
      <c r="T70" s="105"/>
      <c r="U70" s="305"/>
      <c r="V70" s="106"/>
      <c r="W70" s="288"/>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306"/>
      <c r="BH70" s="306"/>
      <c r="BI70" s="306"/>
      <c r="BJ70" s="305"/>
      <c r="BK70" s="305"/>
      <c r="BL70" s="305"/>
      <c r="BM70" s="305"/>
      <c r="BN70" s="106"/>
      <c r="BO70" s="106"/>
      <c r="BP70" s="106"/>
      <c r="BQ70" s="106"/>
      <c r="BR70" s="126"/>
      <c r="BS70" s="126"/>
      <c r="BT70" s="126"/>
      <c r="BU70" s="127"/>
      <c r="BV70" s="126"/>
      <c r="BW70" s="126"/>
      <c r="BX70" s="126"/>
      <c r="BY70" s="126"/>
      <c r="BZ70" s="126"/>
      <c r="CA70" s="106"/>
      <c r="CB70" s="106"/>
      <c r="CC70" s="106"/>
      <c r="CD70" s="106"/>
      <c r="CE70" s="106"/>
      <c r="CF70" s="106"/>
      <c r="CG70" s="106"/>
      <c r="CH70" s="106"/>
      <c r="CI70" s="106"/>
      <c r="CJ70" s="106"/>
      <c r="CK70" s="106"/>
      <c r="CL70" s="106"/>
      <c r="CM70" s="106"/>
      <c r="CN70" s="106"/>
      <c r="CO70" s="106"/>
      <c r="CP70" s="106"/>
      <c r="CQ70" s="106"/>
      <c r="CR70" s="106"/>
      <c r="CS70" s="106"/>
      <c r="CT70" s="106"/>
      <c r="CU70" s="106"/>
      <c r="CV70" s="106"/>
      <c r="CW70" s="106"/>
      <c r="CX70" s="106"/>
      <c r="CY70" s="106"/>
      <c r="CZ70" s="106"/>
      <c r="DA70" s="106"/>
      <c r="DB70" s="106"/>
      <c r="DC70" s="106"/>
      <c r="DD70" s="106"/>
      <c r="DE70" s="106"/>
      <c r="DF70" s="106"/>
      <c r="DG70" s="106"/>
      <c r="DH70" s="106"/>
      <c r="DI70" s="106"/>
      <c r="DJ70" s="106"/>
      <c r="DK70" s="106"/>
      <c r="DL70" s="106"/>
      <c r="DM70" s="106"/>
      <c r="DN70" s="106"/>
      <c r="DO70" s="106"/>
      <c r="DP70" s="106"/>
      <c r="DQ70" s="106"/>
      <c r="DR70" s="106"/>
      <c r="DS70" s="106"/>
      <c r="DT70" s="106"/>
      <c r="DU70" s="106"/>
      <c r="DV70" s="106"/>
      <c r="DW70" s="106"/>
      <c r="DX70" s="106"/>
      <c r="DY70" s="106"/>
      <c r="DZ70" s="106"/>
      <c r="EA70" s="106"/>
      <c r="EB70" s="106"/>
      <c r="EC70" s="106"/>
      <c r="ED70" s="106"/>
      <c r="EE70" s="106"/>
      <c r="EF70" s="106"/>
      <c r="EG70" s="106"/>
      <c r="EH70" s="106"/>
      <c r="EI70" s="106"/>
      <c r="EJ70" s="106"/>
      <c r="EK70" s="106"/>
      <c r="EL70" s="106"/>
      <c r="EM70" s="106"/>
      <c r="EN70" s="106"/>
      <c r="EO70" s="106"/>
      <c r="EP70" s="106"/>
      <c r="EQ70" s="106"/>
      <c r="ER70" s="106"/>
      <c r="ES70" s="106"/>
      <c r="ET70" s="102"/>
      <c r="EU70" s="102"/>
      <c r="EV70" s="102"/>
      <c r="EW70" s="102"/>
      <c r="EX70" s="102"/>
      <c r="EY70" s="102"/>
      <c r="EZ70" s="102"/>
      <c r="FA70" s="102"/>
      <c r="FB70" s="102"/>
      <c r="FC70" s="102"/>
      <c r="FD70" s="102"/>
      <c r="FE70" s="102"/>
      <c r="FF70" s="102"/>
      <c r="FG70" s="102"/>
      <c r="FH70" s="102"/>
      <c r="FI70" s="102"/>
      <c r="FJ70" s="101"/>
      <c r="FK70" s="101"/>
      <c r="FL70" s="101"/>
      <c r="FM70" s="101"/>
      <c r="FN70" s="101"/>
      <c r="FO70" s="101"/>
      <c r="FP70" s="101"/>
      <c r="FQ70" s="101"/>
      <c r="FR70" s="101"/>
      <c r="FS70" s="101"/>
      <c r="FT70" s="101"/>
      <c r="FU70" s="101"/>
      <c r="FV70" s="101"/>
      <c r="FW70" s="101"/>
      <c r="FX70" s="101"/>
      <c r="FY70" s="101"/>
      <c r="FZ70" s="101"/>
      <c r="GA70" s="101"/>
      <c r="GB70" s="101"/>
      <c r="GC70" s="101"/>
      <c r="GD70" s="101"/>
      <c r="GE70" s="101"/>
      <c r="GF70" s="101"/>
      <c r="GG70" s="101"/>
      <c r="GH70" s="101"/>
      <c r="GI70" s="101"/>
      <c r="GJ70" s="101"/>
      <c r="GK70" s="101"/>
      <c r="GL70" s="101"/>
      <c r="GM70" s="101"/>
      <c r="GN70" s="101"/>
      <c r="GO70" s="101"/>
      <c r="GP70" s="101"/>
      <c r="GQ70" s="101"/>
      <c r="GR70" s="101"/>
      <c r="GS70" s="101"/>
      <c r="GT70" s="101"/>
      <c r="GU70" s="101"/>
      <c r="GV70" s="101"/>
      <c r="GW70" s="101"/>
      <c r="GX70" s="101"/>
      <c r="GY70" s="101"/>
      <c r="GZ70" s="101"/>
      <c r="HA70" s="101"/>
      <c r="HB70" s="101"/>
      <c r="HC70" s="101"/>
      <c r="HD70" s="101"/>
      <c r="HE70" s="101"/>
    </row>
    <row r="71" spans="2:213">
      <c r="B71" s="104"/>
      <c r="C71" s="107"/>
      <c r="D71" s="107"/>
      <c r="E71" s="107"/>
      <c r="F71" s="107"/>
      <c r="G71" s="107"/>
      <c r="H71" s="107"/>
      <c r="I71" s="107"/>
      <c r="J71" s="107"/>
      <c r="K71" s="107"/>
      <c r="L71" s="105"/>
      <c r="N71" s="105"/>
      <c r="O71" s="105"/>
      <c r="P71" s="105"/>
      <c r="Q71" s="105"/>
      <c r="R71" s="105"/>
      <c r="S71" s="105"/>
      <c r="T71" s="105"/>
      <c r="U71" s="305"/>
      <c r="V71" s="106"/>
      <c r="W71" s="288"/>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c r="AX71" s="106"/>
      <c r="AY71" s="106"/>
      <c r="AZ71" s="106"/>
      <c r="BA71" s="106"/>
      <c r="BB71" s="106"/>
      <c r="BC71" s="106"/>
      <c r="BD71" s="106"/>
      <c r="BE71" s="106"/>
      <c r="BF71" s="106"/>
      <c r="BG71" s="306"/>
      <c r="BH71" s="306"/>
      <c r="BI71" s="306"/>
      <c r="BJ71" s="305"/>
      <c r="BK71" s="305"/>
      <c r="BL71" s="305"/>
      <c r="BM71" s="305"/>
      <c r="BN71" s="106"/>
      <c r="BO71" s="106"/>
      <c r="BP71" s="106"/>
      <c r="BQ71" s="106"/>
      <c r="BR71" s="126"/>
      <c r="BS71" s="126"/>
      <c r="BT71" s="126"/>
      <c r="BU71" s="127"/>
      <c r="BV71" s="126"/>
      <c r="BW71" s="126"/>
      <c r="BX71" s="126"/>
      <c r="BY71" s="126"/>
      <c r="BZ71" s="126"/>
      <c r="CA71" s="106"/>
      <c r="CB71" s="106"/>
      <c r="CC71" s="106"/>
      <c r="CD71" s="106"/>
      <c r="CE71" s="106"/>
      <c r="CF71" s="106"/>
      <c r="CG71" s="106"/>
      <c r="CH71" s="106"/>
      <c r="CI71" s="106"/>
      <c r="CJ71" s="106"/>
      <c r="CK71" s="106"/>
      <c r="CL71" s="106"/>
      <c r="CM71" s="106"/>
      <c r="CN71" s="106"/>
      <c r="CO71" s="106"/>
      <c r="CP71" s="106"/>
      <c r="CQ71" s="106"/>
      <c r="CR71" s="106"/>
      <c r="CS71" s="106"/>
      <c r="CT71" s="106"/>
      <c r="CU71" s="106"/>
      <c r="CV71" s="106"/>
      <c r="CW71" s="106"/>
      <c r="CX71" s="106"/>
      <c r="CY71" s="106"/>
      <c r="CZ71" s="106"/>
      <c r="DA71" s="106"/>
      <c r="DB71" s="106"/>
      <c r="DC71" s="106"/>
      <c r="DD71" s="106"/>
      <c r="DE71" s="106"/>
      <c r="DF71" s="106"/>
      <c r="DG71" s="106"/>
      <c r="DH71" s="106"/>
      <c r="DI71" s="106"/>
      <c r="DJ71" s="106"/>
      <c r="DK71" s="106"/>
      <c r="DL71" s="106"/>
      <c r="DM71" s="106"/>
      <c r="DN71" s="106"/>
      <c r="DO71" s="106"/>
      <c r="DP71" s="106"/>
      <c r="DQ71" s="106"/>
      <c r="DR71" s="106"/>
      <c r="DS71" s="106"/>
      <c r="DT71" s="106"/>
      <c r="DU71" s="106"/>
      <c r="DV71" s="106"/>
      <c r="DW71" s="106"/>
      <c r="DX71" s="106"/>
      <c r="DY71" s="106"/>
      <c r="DZ71" s="106"/>
      <c r="EA71" s="106"/>
      <c r="EB71" s="106"/>
      <c r="EC71" s="106"/>
      <c r="ED71" s="106"/>
      <c r="EE71" s="106"/>
      <c r="EF71" s="106"/>
      <c r="EG71" s="106"/>
      <c r="EH71" s="106"/>
      <c r="EI71" s="106"/>
      <c r="EJ71" s="106"/>
      <c r="EK71" s="106"/>
      <c r="EL71" s="106"/>
      <c r="EM71" s="106"/>
      <c r="EN71" s="106"/>
      <c r="EO71" s="106"/>
      <c r="EP71" s="106"/>
      <c r="EQ71" s="106"/>
      <c r="ER71" s="106"/>
      <c r="ES71" s="106"/>
      <c r="ET71" s="102"/>
      <c r="EU71" s="102"/>
      <c r="EV71" s="102"/>
      <c r="EW71" s="102"/>
      <c r="EX71" s="102"/>
      <c r="EY71" s="102"/>
      <c r="EZ71" s="102"/>
      <c r="FA71" s="102"/>
      <c r="FB71" s="102"/>
      <c r="FC71" s="102"/>
      <c r="FD71" s="102"/>
      <c r="FE71" s="102"/>
      <c r="FF71" s="102"/>
      <c r="FG71" s="102"/>
      <c r="FH71" s="102"/>
      <c r="FI71" s="102"/>
      <c r="FJ71" s="101"/>
      <c r="FK71" s="101"/>
      <c r="FL71" s="101"/>
      <c r="FM71" s="101"/>
      <c r="FN71" s="101"/>
      <c r="FO71" s="101"/>
      <c r="FP71" s="101"/>
      <c r="FQ71" s="101"/>
      <c r="FR71" s="101"/>
      <c r="FS71" s="101"/>
      <c r="FT71" s="101"/>
      <c r="FU71" s="101"/>
      <c r="FV71" s="101"/>
      <c r="FW71" s="101"/>
      <c r="FX71" s="101"/>
      <c r="FY71" s="101"/>
      <c r="FZ71" s="101"/>
      <c r="GA71" s="101"/>
      <c r="GB71" s="101"/>
      <c r="GC71" s="101"/>
      <c r="GD71" s="101"/>
      <c r="GE71" s="101"/>
      <c r="GF71" s="101"/>
      <c r="GG71" s="101"/>
      <c r="GH71" s="101"/>
      <c r="GI71" s="101"/>
      <c r="GJ71" s="101"/>
      <c r="GK71" s="101"/>
      <c r="GL71" s="101"/>
      <c r="GM71" s="101"/>
      <c r="GN71" s="101"/>
      <c r="GO71" s="101"/>
      <c r="GP71" s="101"/>
      <c r="GQ71" s="101"/>
      <c r="GR71" s="101"/>
      <c r="GS71" s="101"/>
      <c r="GT71" s="101"/>
      <c r="GU71" s="101"/>
      <c r="GV71" s="101"/>
      <c r="GW71" s="101"/>
      <c r="GX71" s="101"/>
      <c r="GY71" s="101"/>
      <c r="GZ71" s="101"/>
      <c r="HA71" s="101"/>
      <c r="HB71" s="101"/>
      <c r="HC71" s="101"/>
      <c r="HD71" s="101"/>
      <c r="HE71" s="101"/>
    </row>
    <row r="72" spans="2:213">
      <c r="B72" s="104"/>
      <c r="C72" s="107"/>
      <c r="D72" s="107"/>
      <c r="E72" s="107"/>
      <c r="F72" s="107"/>
      <c r="G72" s="107"/>
      <c r="H72" s="107"/>
      <c r="I72" s="107"/>
      <c r="J72" s="107"/>
      <c r="K72" s="107"/>
      <c r="L72" s="105"/>
      <c r="M72" s="647"/>
      <c r="N72" s="647"/>
      <c r="O72" s="647"/>
      <c r="P72" s="647"/>
      <c r="Q72" s="647"/>
      <c r="R72" s="647"/>
      <c r="S72" s="647"/>
      <c r="T72" s="647"/>
      <c r="U72" s="305"/>
      <c r="V72" s="106"/>
      <c r="W72" s="288"/>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306"/>
      <c r="BH72" s="306"/>
      <c r="BI72" s="306"/>
      <c r="BJ72" s="305"/>
      <c r="BK72" s="305"/>
      <c r="BL72" s="305"/>
      <c r="BM72" s="305"/>
      <c r="BN72" s="106"/>
      <c r="BO72" s="106"/>
      <c r="BP72" s="106"/>
      <c r="BQ72" s="106"/>
      <c r="BR72" s="126"/>
      <c r="BS72" s="126"/>
      <c r="BT72" s="126"/>
      <c r="BU72" s="127"/>
      <c r="BV72" s="126"/>
      <c r="BW72" s="126"/>
      <c r="BX72" s="126"/>
      <c r="BY72" s="126"/>
      <c r="BZ72" s="126"/>
      <c r="CA72" s="106"/>
      <c r="CB72" s="106"/>
      <c r="CC72" s="106"/>
      <c r="CD72" s="106"/>
      <c r="CE72" s="106"/>
      <c r="CF72" s="106"/>
      <c r="CG72" s="106"/>
      <c r="CH72" s="106"/>
      <c r="CI72" s="106"/>
      <c r="CJ72" s="106"/>
      <c r="CK72" s="106"/>
      <c r="CL72" s="106"/>
      <c r="CM72" s="106"/>
      <c r="CN72" s="106"/>
      <c r="CO72" s="106"/>
      <c r="CP72" s="106"/>
      <c r="CQ72" s="106"/>
      <c r="CR72" s="106"/>
      <c r="CS72" s="106"/>
      <c r="CT72" s="106"/>
      <c r="CU72" s="106"/>
      <c r="CV72" s="106"/>
      <c r="CW72" s="106"/>
      <c r="CX72" s="106"/>
      <c r="CY72" s="106"/>
      <c r="CZ72" s="106"/>
      <c r="DA72" s="106"/>
      <c r="DB72" s="106"/>
      <c r="DC72" s="106"/>
      <c r="DD72" s="106"/>
      <c r="DE72" s="106"/>
      <c r="DF72" s="106"/>
      <c r="DG72" s="106"/>
      <c r="DH72" s="106"/>
      <c r="DI72" s="106"/>
      <c r="DJ72" s="106"/>
      <c r="DK72" s="106"/>
      <c r="DL72" s="106"/>
      <c r="DM72" s="106"/>
      <c r="DN72" s="106"/>
      <c r="DO72" s="106"/>
      <c r="DP72" s="106"/>
      <c r="DQ72" s="106"/>
      <c r="DR72" s="106"/>
      <c r="DS72" s="106"/>
      <c r="DT72" s="106"/>
      <c r="DU72" s="106"/>
      <c r="DV72" s="106"/>
      <c r="DW72" s="106"/>
      <c r="DX72" s="106"/>
      <c r="DY72" s="106"/>
      <c r="DZ72" s="106"/>
      <c r="EA72" s="106"/>
      <c r="EB72" s="106"/>
      <c r="EC72" s="106"/>
      <c r="ED72" s="106"/>
      <c r="EE72" s="106"/>
      <c r="EF72" s="106"/>
      <c r="EG72" s="106"/>
      <c r="EH72" s="106"/>
      <c r="EI72" s="106"/>
      <c r="EJ72" s="106"/>
      <c r="EK72" s="106"/>
      <c r="EL72" s="106"/>
      <c r="EM72" s="106"/>
      <c r="EN72" s="106"/>
      <c r="EO72" s="106"/>
      <c r="EP72" s="106"/>
      <c r="EQ72" s="106"/>
      <c r="ER72" s="106"/>
      <c r="ES72" s="106"/>
      <c r="ET72" s="102"/>
      <c r="EU72" s="102"/>
      <c r="EV72" s="102"/>
      <c r="EW72" s="102"/>
      <c r="EX72" s="102"/>
      <c r="EY72" s="102"/>
      <c r="EZ72" s="102"/>
      <c r="FA72" s="102"/>
      <c r="FB72" s="102"/>
      <c r="FC72" s="102"/>
      <c r="FD72" s="102"/>
      <c r="FE72" s="102"/>
      <c r="FF72" s="102"/>
      <c r="FG72" s="102"/>
      <c r="FH72" s="102"/>
      <c r="FI72" s="102"/>
      <c r="FJ72" s="101"/>
      <c r="FK72" s="101"/>
      <c r="FL72" s="101"/>
      <c r="FM72" s="101"/>
      <c r="FN72" s="101"/>
      <c r="FO72" s="101"/>
      <c r="FP72" s="101"/>
      <c r="FQ72" s="101"/>
      <c r="FR72" s="101"/>
      <c r="FS72" s="101"/>
      <c r="FT72" s="101"/>
      <c r="FU72" s="101"/>
      <c r="FV72" s="101"/>
      <c r="FW72" s="101"/>
      <c r="FX72" s="101"/>
      <c r="FY72" s="101"/>
      <c r="FZ72" s="101"/>
      <c r="GA72" s="101"/>
      <c r="GB72" s="101"/>
      <c r="GC72" s="101"/>
      <c r="GD72" s="101"/>
      <c r="GE72" s="101"/>
      <c r="GF72" s="101"/>
      <c r="GG72" s="101"/>
      <c r="GH72" s="101"/>
      <c r="GI72" s="101"/>
      <c r="GJ72" s="101"/>
      <c r="GK72" s="101"/>
      <c r="GL72" s="101"/>
      <c r="GM72" s="101"/>
      <c r="GN72" s="101"/>
      <c r="GO72" s="101"/>
      <c r="GP72" s="101"/>
      <c r="GQ72" s="101"/>
      <c r="GR72" s="101"/>
      <c r="GS72" s="101"/>
      <c r="GT72" s="101"/>
      <c r="GU72" s="101"/>
      <c r="GV72" s="101"/>
      <c r="GW72" s="101"/>
      <c r="GX72" s="101"/>
      <c r="GY72" s="101"/>
      <c r="GZ72" s="101"/>
      <c r="HA72" s="101"/>
      <c r="HB72" s="101"/>
      <c r="HC72" s="101"/>
      <c r="HD72" s="101"/>
      <c r="HE72" s="101"/>
    </row>
    <row r="73" spans="2:213" ht="26.25">
      <c r="B73" s="107"/>
      <c r="C73" s="107"/>
      <c r="D73" s="107"/>
      <c r="E73" s="107"/>
      <c r="F73" s="107"/>
      <c r="G73" s="107"/>
      <c r="H73" s="107"/>
      <c r="I73" s="107"/>
      <c r="J73" s="107"/>
      <c r="K73" s="107"/>
      <c r="L73" s="105"/>
      <c r="M73" s="647"/>
      <c r="N73" s="647"/>
      <c r="O73" s="647"/>
      <c r="P73" s="647"/>
      <c r="Q73" s="647"/>
      <c r="R73" s="647"/>
      <c r="S73" s="647"/>
      <c r="T73" s="647"/>
      <c r="U73" s="305"/>
      <c r="V73" s="106"/>
      <c r="W73" s="288"/>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306"/>
      <c r="BH73" s="306"/>
      <c r="BI73" s="306"/>
      <c r="BJ73" s="305"/>
      <c r="BK73" s="305"/>
      <c r="BL73" s="305"/>
      <c r="BM73" s="502"/>
      <c r="BN73" s="106"/>
      <c r="BO73" s="106"/>
      <c r="BP73" s="106"/>
      <c r="BQ73" s="106"/>
      <c r="BR73" s="126"/>
      <c r="BS73" s="126"/>
      <c r="BT73" s="377" t="s">
        <v>466</v>
      </c>
      <c r="BU73" s="378">
        <f>CA6</f>
        <v>137</v>
      </c>
      <c r="BV73" s="377" t="e">
        <f>IF(BU73=0, "Target N/A",IF($G$32&lt;BU73,"Scheme meets target", "Scheme does not meet target"))</f>
        <v>#DIV/0!</v>
      </c>
      <c r="BW73" s="566"/>
      <c r="BX73" s="126"/>
      <c r="BY73" s="126"/>
      <c r="BZ73" s="126"/>
      <c r="CA73" s="106"/>
      <c r="CB73" s="106"/>
      <c r="CC73" s="106"/>
      <c r="CD73" s="106"/>
      <c r="CE73" s="106"/>
      <c r="CF73" s="106"/>
      <c r="CG73" s="106"/>
      <c r="CH73" s="106"/>
      <c r="CI73" s="106"/>
      <c r="CJ73" s="106"/>
      <c r="CK73" s="106"/>
      <c r="CL73" s="106"/>
      <c r="CM73" s="106"/>
      <c r="CN73" s="106"/>
      <c r="CO73" s="106"/>
      <c r="CP73" s="106"/>
      <c r="CQ73" s="106"/>
      <c r="CR73" s="106"/>
      <c r="CS73" s="106"/>
      <c r="CT73" s="106"/>
      <c r="CU73" s="106"/>
      <c r="CV73" s="106"/>
      <c r="CW73" s="106"/>
      <c r="CX73" s="106"/>
      <c r="CY73" s="106"/>
      <c r="CZ73" s="106"/>
      <c r="DA73" s="106"/>
      <c r="DB73" s="106"/>
      <c r="DC73" s="106"/>
      <c r="DD73" s="106"/>
      <c r="DE73" s="106"/>
      <c r="DF73" s="106"/>
      <c r="DG73" s="106"/>
      <c r="DH73" s="106"/>
      <c r="DI73" s="106"/>
      <c r="DJ73" s="106"/>
      <c r="DK73" s="106"/>
      <c r="DL73" s="106"/>
      <c r="DM73" s="106"/>
      <c r="DN73" s="106"/>
      <c r="DO73" s="106"/>
      <c r="DP73" s="106"/>
      <c r="DQ73" s="106"/>
      <c r="DR73" s="106"/>
      <c r="DS73" s="106"/>
      <c r="DT73" s="106"/>
      <c r="DU73" s="106"/>
      <c r="DV73" s="106"/>
      <c r="DW73" s="106"/>
      <c r="DX73" s="106"/>
      <c r="DY73" s="106"/>
      <c r="DZ73" s="106"/>
      <c r="EA73" s="106"/>
      <c r="EB73" s="106"/>
      <c r="EC73" s="106"/>
      <c r="ED73" s="106"/>
      <c r="EE73" s="106"/>
      <c r="EF73" s="106"/>
      <c r="EG73" s="106"/>
      <c r="EH73" s="106"/>
      <c r="EI73" s="106"/>
      <c r="EJ73" s="106"/>
      <c r="EK73" s="106"/>
      <c r="EL73" s="106"/>
      <c r="EM73" s="106"/>
      <c r="EN73" s="106"/>
      <c r="EO73" s="106"/>
      <c r="EP73" s="106"/>
      <c r="EQ73" s="106"/>
      <c r="ER73" s="106"/>
      <c r="ES73" s="106"/>
      <c r="ET73" s="102"/>
      <c r="EU73" s="102"/>
      <c r="EV73" s="102"/>
      <c r="EW73" s="102"/>
      <c r="EX73" s="102"/>
      <c r="EY73" s="102"/>
      <c r="EZ73" s="102"/>
      <c r="FA73" s="102"/>
      <c r="FB73" s="102"/>
      <c r="FC73" s="102"/>
      <c r="FD73" s="102"/>
      <c r="FE73" s="102"/>
      <c r="FF73" s="102"/>
      <c r="FG73" s="102"/>
      <c r="FH73" s="102"/>
      <c r="FI73" s="102"/>
      <c r="FJ73" s="101"/>
      <c r="FK73" s="101"/>
      <c r="FL73" s="101"/>
      <c r="FM73" s="101"/>
      <c r="FN73" s="101"/>
      <c r="FO73" s="101"/>
      <c r="FP73" s="101"/>
      <c r="FQ73" s="101"/>
      <c r="FR73" s="101"/>
      <c r="FS73" s="101"/>
      <c r="FT73" s="101"/>
      <c r="FU73" s="101"/>
      <c r="FV73" s="101"/>
      <c r="FW73" s="101"/>
      <c r="FX73" s="101"/>
      <c r="FY73" s="101"/>
      <c r="FZ73" s="101"/>
      <c r="GA73" s="101"/>
      <c r="GB73" s="101"/>
      <c r="GC73" s="101"/>
      <c r="GD73" s="101"/>
      <c r="GE73" s="101"/>
      <c r="GF73" s="101"/>
      <c r="GG73" s="101"/>
      <c r="GH73" s="101"/>
      <c r="GI73" s="101"/>
      <c r="GJ73" s="101"/>
      <c r="GK73" s="101"/>
      <c r="GL73" s="101"/>
      <c r="GM73" s="101"/>
      <c r="GN73" s="101"/>
      <c r="GO73" s="101"/>
      <c r="GP73" s="101"/>
      <c r="GQ73" s="101"/>
      <c r="GR73" s="101"/>
      <c r="GS73" s="101"/>
      <c r="GT73" s="101"/>
      <c r="GU73" s="101"/>
      <c r="GV73" s="101"/>
      <c r="GW73" s="101"/>
      <c r="GX73" s="101"/>
      <c r="GY73" s="101"/>
      <c r="GZ73" s="101"/>
      <c r="HA73" s="101"/>
      <c r="HB73" s="101"/>
      <c r="HC73" s="101"/>
      <c r="HD73" s="101"/>
      <c r="HE73" s="101"/>
    </row>
    <row r="74" spans="2:213" ht="26.25">
      <c r="B74" s="104"/>
      <c r="C74" s="107"/>
      <c r="D74" s="107"/>
      <c r="E74" s="107"/>
      <c r="F74" s="107"/>
      <c r="G74" s="107"/>
      <c r="H74" s="107"/>
      <c r="I74" s="107"/>
      <c r="J74" s="107"/>
      <c r="K74" s="107"/>
      <c r="L74" s="105"/>
      <c r="M74" s="105"/>
      <c r="N74" s="105"/>
      <c r="O74" s="105"/>
      <c r="P74" s="105"/>
      <c r="Q74" s="105"/>
      <c r="R74" s="105"/>
      <c r="S74" s="105"/>
      <c r="T74" s="105"/>
      <c r="U74" s="305"/>
      <c r="V74" s="106"/>
      <c r="W74" s="288"/>
      <c r="X74" s="106"/>
      <c r="Y74" s="106"/>
      <c r="Z74" s="106"/>
      <c r="AA74" s="106"/>
      <c r="AB74" s="106"/>
      <c r="AC74" s="106"/>
      <c r="AD74" s="106"/>
      <c r="AE74" s="106"/>
      <c r="AF74" s="106"/>
      <c r="AG74" s="106"/>
      <c r="AH74" s="106"/>
      <c r="AI74" s="106"/>
      <c r="AJ74" s="106"/>
      <c r="AK74" s="106"/>
      <c r="AL74" s="106"/>
      <c r="AM74" s="106"/>
      <c r="AN74" s="106"/>
      <c r="AO74" s="106"/>
      <c r="AP74" s="106"/>
      <c r="AQ74" s="106"/>
      <c r="AR74" s="106"/>
      <c r="AS74" s="106"/>
      <c r="AT74" s="106"/>
      <c r="AU74" s="106"/>
      <c r="AV74" s="106"/>
      <c r="AW74" s="106"/>
      <c r="AX74" s="106"/>
      <c r="AY74" s="106"/>
      <c r="AZ74" s="106"/>
      <c r="BA74" s="106"/>
      <c r="BB74" s="106"/>
      <c r="BC74" s="106"/>
      <c r="BD74" s="106"/>
      <c r="BE74" s="106"/>
      <c r="BF74" s="106"/>
      <c r="BG74" s="306"/>
      <c r="BH74" s="306"/>
      <c r="BI74" s="306"/>
      <c r="BJ74" s="305"/>
      <c r="BK74" s="305"/>
      <c r="BL74" s="305"/>
      <c r="BM74" s="305"/>
      <c r="BN74" s="106"/>
      <c r="BO74" s="106"/>
      <c r="BP74" s="106"/>
      <c r="BQ74" s="106"/>
      <c r="BR74" s="126"/>
      <c r="BS74" s="126"/>
      <c r="BT74" s="377" t="s">
        <v>464</v>
      </c>
      <c r="BU74" s="378">
        <f>IF(ISERROR(FIND(TYPOLOGY,BZ7)),IF(ISERROR(FIND(TYPOLOGY,BZ8)),0,CA8),CA7)</f>
        <v>144</v>
      </c>
      <c r="BV74" s="377" t="e">
        <f>IF(BU74=0, "Target N/A",IF($G$32&lt;BU74,"Scheme meets target", "Scheme does not meet target"))</f>
        <v>#DIV/0!</v>
      </c>
      <c r="BW74" s="566"/>
      <c r="BX74" s="126"/>
      <c r="BY74" s="126"/>
      <c r="BZ74" s="126"/>
      <c r="CA74" s="106"/>
      <c r="CB74" s="106"/>
      <c r="CC74" s="106"/>
      <c r="CD74" s="106"/>
      <c r="CE74" s="106"/>
      <c r="CF74" s="106"/>
      <c r="CG74" s="106"/>
      <c r="CH74" s="106"/>
      <c r="CI74" s="106"/>
      <c r="CJ74" s="106"/>
      <c r="CK74" s="106"/>
      <c r="CL74" s="106"/>
      <c r="CM74" s="106"/>
      <c r="CN74" s="106"/>
      <c r="CO74" s="106"/>
      <c r="CP74" s="106"/>
      <c r="CQ74" s="106"/>
      <c r="CR74" s="106"/>
      <c r="CS74" s="106"/>
      <c r="CT74" s="106"/>
      <c r="CU74" s="106"/>
      <c r="CV74" s="106"/>
      <c r="CW74" s="106"/>
      <c r="CX74" s="106"/>
      <c r="CY74" s="106"/>
      <c r="CZ74" s="106"/>
      <c r="DA74" s="106"/>
      <c r="DB74" s="106"/>
      <c r="DC74" s="106"/>
      <c r="DD74" s="106"/>
      <c r="DE74" s="106"/>
      <c r="DF74" s="106"/>
      <c r="DG74" s="106"/>
      <c r="DH74" s="106"/>
      <c r="DI74" s="106"/>
      <c r="DJ74" s="106"/>
      <c r="DK74" s="106"/>
      <c r="DL74" s="106"/>
      <c r="DM74" s="106"/>
      <c r="DN74" s="106"/>
      <c r="DO74" s="106"/>
      <c r="DP74" s="106"/>
      <c r="DQ74" s="106"/>
      <c r="DR74" s="106"/>
      <c r="DS74" s="106"/>
      <c r="DT74" s="106"/>
      <c r="DU74" s="106"/>
      <c r="DV74" s="106"/>
      <c r="DW74" s="106"/>
      <c r="DX74" s="106"/>
      <c r="DY74" s="106"/>
      <c r="DZ74" s="106"/>
      <c r="EA74" s="106"/>
      <c r="EB74" s="106"/>
      <c r="EC74" s="106"/>
      <c r="ED74" s="106"/>
      <c r="EE74" s="106"/>
      <c r="EF74" s="106"/>
      <c r="EG74" s="106"/>
      <c r="EH74" s="106"/>
      <c r="EI74" s="106"/>
      <c r="EJ74" s="106"/>
      <c r="EK74" s="106"/>
      <c r="EL74" s="106"/>
      <c r="EM74" s="106"/>
      <c r="EN74" s="106"/>
      <c r="EO74" s="106"/>
      <c r="EP74" s="106"/>
      <c r="EQ74" s="106"/>
      <c r="ER74" s="106"/>
      <c r="ES74" s="106"/>
      <c r="ET74" s="102"/>
      <c r="EU74" s="102"/>
      <c r="EV74" s="102"/>
      <c r="EW74" s="102"/>
      <c r="EX74" s="102"/>
      <c r="EY74" s="102"/>
      <c r="EZ74" s="102"/>
      <c r="FA74" s="102"/>
      <c r="FB74" s="102"/>
      <c r="FC74" s="102"/>
      <c r="FD74" s="102"/>
      <c r="FE74" s="102"/>
      <c r="FF74" s="102"/>
      <c r="FG74" s="102"/>
      <c r="FH74" s="102"/>
      <c r="FI74" s="102"/>
      <c r="FJ74" s="101"/>
      <c r="FK74" s="101"/>
      <c r="FL74" s="101"/>
      <c r="FM74" s="101"/>
      <c r="FN74" s="101"/>
      <c r="FO74" s="101"/>
      <c r="FP74" s="101"/>
      <c r="FQ74" s="101"/>
      <c r="FR74" s="101"/>
      <c r="FS74" s="101"/>
      <c r="FT74" s="101"/>
      <c r="FU74" s="101"/>
      <c r="FV74" s="101"/>
      <c r="FW74" s="101"/>
      <c r="FX74" s="101"/>
      <c r="FY74" s="101"/>
      <c r="FZ74" s="101"/>
      <c r="GA74" s="101"/>
      <c r="GB74" s="101"/>
      <c r="GC74" s="101"/>
      <c r="GD74" s="101"/>
      <c r="GE74" s="101"/>
      <c r="GF74" s="101"/>
      <c r="GG74" s="101"/>
      <c r="GH74" s="101"/>
      <c r="GI74" s="101"/>
      <c r="GJ74" s="101"/>
      <c r="GK74" s="101"/>
      <c r="GL74" s="101"/>
      <c r="GM74" s="101"/>
      <c r="GN74" s="101"/>
      <c r="GO74" s="101"/>
      <c r="GP74" s="101"/>
      <c r="GQ74" s="101"/>
      <c r="GR74" s="101"/>
      <c r="GS74" s="101"/>
      <c r="GT74" s="101"/>
      <c r="GU74" s="101"/>
      <c r="GV74" s="101"/>
      <c r="GW74" s="101"/>
      <c r="GX74" s="101"/>
      <c r="GY74" s="101"/>
      <c r="GZ74" s="101"/>
      <c r="HA74" s="101"/>
      <c r="HB74" s="101"/>
      <c r="HC74" s="101"/>
      <c r="HD74" s="101"/>
      <c r="HE74" s="101"/>
    </row>
    <row r="75" spans="2:213" ht="26.25">
      <c r="B75" s="104"/>
      <c r="C75" s="107"/>
      <c r="D75" s="107"/>
      <c r="E75" s="107"/>
      <c r="F75" s="107"/>
      <c r="G75" s="107"/>
      <c r="H75" s="107"/>
      <c r="I75" s="107"/>
      <c r="J75" s="107"/>
      <c r="K75" s="107"/>
      <c r="L75" s="105"/>
      <c r="M75" s="105"/>
      <c r="N75" s="105"/>
      <c r="O75" s="105"/>
      <c r="P75" s="105"/>
      <c r="Q75" s="105"/>
      <c r="R75" s="105"/>
      <c r="S75" s="105"/>
      <c r="T75" s="105"/>
      <c r="U75" s="305"/>
      <c r="V75" s="106"/>
      <c r="W75" s="288"/>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306"/>
      <c r="BH75" s="306"/>
      <c r="BI75" s="306"/>
      <c r="BJ75" s="305"/>
      <c r="BK75" s="305"/>
      <c r="BL75" s="305"/>
      <c r="BM75" s="305"/>
      <c r="BN75" s="106"/>
      <c r="BO75" s="106"/>
      <c r="BP75" s="106"/>
      <c r="BQ75" s="106"/>
      <c r="BR75" s="126"/>
      <c r="BS75" s="126"/>
      <c r="BT75" s="377" t="s">
        <v>465</v>
      </c>
      <c r="BU75" s="378">
        <f>IFERROR(VLOOKUP(TYPOLOGY,$BZ$9:$CA$11,2,FALSE),0)</f>
        <v>0</v>
      </c>
      <c r="BV75" s="377" t="str">
        <f>IF(BU75=0, "Target N/A",IF($G$32&lt;BU75,"Scheme meets target", "Scheme does not meet target"))</f>
        <v>Target N/A</v>
      </c>
      <c r="BW75" s="566"/>
      <c r="BX75" s="126"/>
      <c r="BY75" s="126"/>
      <c r="BZ75" s="126"/>
      <c r="CA75" s="106"/>
      <c r="CB75" s="106"/>
      <c r="CC75" s="106"/>
      <c r="CD75" s="106"/>
      <c r="CE75" s="106"/>
      <c r="CF75" s="106"/>
      <c r="CG75" s="106"/>
      <c r="CH75" s="106"/>
      <c r="CI75" s="106"/>
      <c r="CJ75" s="106"/>
      <c r="CK75" s="106"/>
      <c r="CL75" s="106"/>
      <c r="CM75" s="106"/>
      <c r="CN75" s="106"/>
      <c r="CO75" s="106"/>
      <c r="CP75" s="106"/>
      <c r="CQ75" s="106"/>
      <c r="CR75" s="106"/>
      <c r="CS75" s="106"/>
      <c r="CT75" s="106"/>
      <c r="CU75" s="106"/>
      <c r="CV75" s="106"/>
      <c r="CW75" s="106"/>
      <c r="CX75" s="106"/>
      <c r="CY75" s="106"/>
      <c r="CZ75" s="106"/>
      <c r="DA75" s="106"/>
      <c r="DB75" s="106"/>
      <c r="DC75" s="106"/>
      <c r="DD75" s="106"/>
      <c r="DE75" s="106"/>
      <c r="DF75" s="106"/>
      <c r="DG75" s="106"/>
      <c r="DH75" s="106"/>
      <c r="DI75" s="106"/>
      <c r="DJ75" s="106"/>
      <c r="DK75" s="106"/>
      <c r="DL75" s="106"/>
      <c r="DM75" s="106"/>
      <c r="DN75" s="106"/>
      <c r="DO75" s="106"/>
      <c r="DP75" s="106"/>
      <c r="DQ75" s="106"/>
      <c r="DR75" s="106"/>
      <c r="DS75" s="106"/>
      <c r="DT75" s="106"/>
      <c r="DU75" s="106"/>
      <c r="DV75" s="106"/>
      <c r="DW75" s="106"/>
      <c r="DX75" s="106"/>
      <c r="DY75" s="106"/>
      <c r="DZ75" s="106"/>
      <c r="EA75" s="106"/>
      <c r="EB75" s="106"/>
      <c r="EC75" s="106"/>
      <c r="ED75" s="106"/>
      <c r="EE75" s="106"/>
      <c r="EF75" s="106"/>
      <c r="EG75" s="106"/>
      <c r="EH75" s="106"/>
      <c r="EI75" s="106"/>
      <c r="EJ75" s="106"/>
      <c r="EK75" s="106"/>
      <c r="EL75" s="106"/>
      <c r="EM75" s="106"/>
      <c r="EN75" s="106"/>
      <c r="EO75" s="106"/>
      <c r="EP75" s="106"/>
      <c r="EQ75" s="106"/>
      <c r="ER75" s="106"/>
      <c r="ES75" s="106"/>
      <c r="ET75" s="102"/>
      <c r="EU75" s="102"/>
      <c r="EV75" s="102"/>
      <c r="EW75" s="102"/>
      <c r="EX75" s="102"/>
      <c r="EY75" s="102"/>
      <c r="EZ75" s="102"/>
      <c r="FA75" s="102"/>
      <c r="FB75" s="102"/>
      <c r="FC75" s="102"/>
      <c r="FD75" s="102"/>
      <c r="FE75" s="102"/>
      <c r="FF75" s="102"/>
      <c r="FG75" s="102"/>
      <c r="FH75" s="102"/>
      <c r="FI75" s="102"/>
      <c r="FJ75" s="101"/>
      <c r="FK75" s="101"/>
      <c r="FL75" s="101"/>
      <c r="FM75" s="101"/>
      <c r="FN75" s="101"/>
      <c r="FO75" s="101"/>
      <c r="FP75" s="101"/>
      <c r="FQ75" s="101"/>
      <c r="FR75" s="101"/>
      <c r="FS75" s="101"/>
      <c r="FT75" s="101"/>
      <c r="FU75" s="101"/>
      <c r="FV75" s="101"/>
      <c r="FW75" s="101"/>
      <c r="FX75" s="101"/>
      <c r="FY75" s="101"/>
      <c r="FZ75" s="101"/>
      <c r="GA75" s="101"/>
      <c r="GB75" s="101"/>
      <c r="GC75" s="101"/>
      <c r="GD75" s="101"/>
      <c r="GE75" s="101"/>
      <c r="GF75" s="101"/>
      <c r="GG75" s="101"/>
      <c r="GH75" s="101"/>
      <c r="GI75" s="101"/>
      <c r="GJ75" s="101"/>
      <c r="GK75" s="101"/>
      <c r="GL75" s="101"/>
      <c r="GM75" s="101"/>
      <c r="GN75" s="101"/>
      <c r="GO75" s="101"/>
      <c r="GP75" s="101"/>
      <c r="GQ75" s="101"/>
      <c r="GR75" s="101"/>
      <c r="GS75" s="101"/>
      <c r="GT75" s="101"/>
      <c r="GU75" s="101"/>
      <c r="GV75" s="101"/>
      <c r="GW75" s="101"/>
      <c r="GX75" s="101"/>
      <c r="GY75" s="101"/>
      <c r="GZ75" s="101"/>
      <c r="HA75" s="101"/>
      <c r="HB75" s="101"/>
      <c r="HC75" s="101"/>
      <c r="HD75" s="101"/>
      <c r="HE75" s="101"/>
    </row>
    <row r="76" spans="2:213">
      <c r="B76" s="104"/>
      <c r="C76" s="107"/>
      <c r="D76" s="107"/>
      <c r="E76" s="107"/>
      <c r="F76" s="107"/>
      <c r="G76" s="107"/>
      <c r="H76" s="107"/>
      <c r="I76" s="107"/>
      <c r="J76" s="107"/>
      <c r="K76" s="107"/>
      <c r="L76" s="105"/>
      <c r="M76" s="105"/>
      <c r="N76" s="105"/>
      <c r="O76" s="105"/>
      <c r="P76" s="105"/>
      <c r="Q76" s="105"/>
      <c r="R76" s="105"/>
      <c r="S76" s="105"/>
      <c r="T76" s="105"/>
      <c r="U76" s="305"/>
      <c r="V76" s="106"/>
      <c r="W76" s="288"/>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306"/>
      <c r="BH76" s="306"/>
      <c r="BI76" s="306"/>
      <c r="BJ76" s="305"/>
      <c r="BK76" s="305"/>
      <c r="BL76" s="305"/>
      <c r="BM76" s="305"/>
      <c r="BN76" s="106"/>
      <c r="BO76" s="106"/>
      <c r="BP76" s="106"/>
      <c r="BQ76" s="106"/>
      <c r="BR76" s="126"/>
      <c r="BS76" s="126"/>
      <c r="BT76" s="126"/>
      <c r="BU76" s="127"/>
      <c r="BV76" s="126"/>
      <c r="BW76" s="126"/>
      <c r="BX76" s="126"/>
      <c r="BY76" s="126"/>
      <c r="BZ76" s="126"/>
      <c r="CA76" s="106"/>
      <c r="CB76" s="106"/>
      <c r="CC76" s="106"/>
      <c r="CD76" s="106"/>
      <c r="CE76" s="106"/>
      <c r="CF76" s="106"/>
      <c r="CG76" s="106"/>
      <c r="CH76" s="106"/>
      <c r="CI76" s="106"/>
      <c r="CJ76" s="106"/>
      <c r="CK76" s="106"/>
      <c r="CL76" s="106"/>
      <c r="CM76" s="106"/>
      <c r="CN76" s="106"/>
      <c r="CO76" s="106"/>
      <c r="CP76" s="106"/>
      <c r="CQ76" s="106"/>
      <c r="CR76" s="106"/>
      <c r="CS76" s="106"/>
      <c r="CT76" s="106"/>
      <c r="CU76" s="106"/>
      <c r="CV76" s="106"/>
      <c r="CW76" s="106"/>
      <c r="CX76" s="106"/>
      <c r="CY76" s="106"/>
      <c r="CZ76" s="106"/>
      <c r="DA76" s="106"/>
      <c r="DB76" s="106"/>
      <c r="DC76" s="106"/>
      <c r="DD76" s="106"/>
      <c r="DE76" s="106"/>
      <c r="DF76" s="106"/>
      <c r="DG76" s="106"/>
      <c r="DH76" s="106"/>
      <c r="DI76" s="106"/>
      <c r="DJ76" s="106"/>
      <c r="DK76" s="106"/>
      <c r="DL76" s="106"/>
      <c r="DM76" s="106"/>
      <c r="DN76" s="106"/>
      <c r="DO76" s="106"/>
      <c r="DP76" s="106"/>
      <c r="DQ76" s="106"/>
      <c r="DR76" s="106"/>
      <c r="DS76" s="106"/>
      <c r="DT76" s="106"/>
      <c r="DU76" s="106"/>
      <c r="DV76" s="106"/>
      <c r="DW76" s="106"/>
      <c r="DX76" s="106"/>
      <c r="DY76" s="106"/>
      <c r="DZ76" s="106"/>
      <c r="EA76" s="106"/>
      <c r="EB76" s="106"/>
      <c r="EC76" s="106"/>
      <c r="ED76" s="106"/>
      <c r="EE76" s="106"/>
      <c r="EF76" s="106"/>
      <c r="EG76" s="106"/>
      <c r="EH76" s="106"/>
      <c r="EI76" s="106"/>
      <c r="EJ76" s="106"/>
      <c r="EK76" s="106"/>
      <c r="EL76" s="106"/>
      <c r="EM76" s="106"/>
      <c r="EN76" s="106"/>
      <c r="EO76" s="106"/>
      <c r="EP76" s="106"/>
      <c r="EQ76" s="106"/>
      <c r="ER76" s="106"/>
      <c r="ES76" s="106"/>
      <c r="ET76" s="102"/>
      <c r="EU76" s="102"/>
      <c r="EV76" s="102"/>
      <c r="EW76" s="102"/>
      <c r="EX76" s="102"/>
      <c r="EY76" s="102"/>
      <c r="EZ76" s="102"/>
      <c r="FA76" s="102"/>
      <c r="FB76" s="102"/>
      <c r="FC76" s="102"/>
      <c r="FD76" s="102"/>
      <c r="FE76" s="102"/>
      <c r="FF76" s="102"/>
      <c r="FG76" s="102"/>
      <c r="FH76" s="102"/>
      <c r="FI76" s="102"/>
      <c r="FJ76" s="101"/>
      <c r="FK76" s="101"/>
      <c r="FL76" s="101"/>
      <c r="FM76" s="101"/>
      <c r="FN76" s="101"/>
      <c r="FO76" s="101"/>
      <c r="FP76" s="101"/>
      <c r="FQ76" s="101"/>
      <c r="FR76" s="101"/>
      <c r="FS76" s="101"/>
      <c r="FT76" s="101"/>
      <c r="FU76" s="101"/>
      <c r="FV76" s="101"/>
      <c r="FW76" s="101"/>
      <c r="FX76" s="101"/>
      <c r="FY76" s="101"/>
      <c r="FZ76" s="101"/>
      <c r="GA76" s="101"/>
      <c r="GB76" s="101"/>
      <c r="GC76" s="101"/>
      <c r="GD76" s="101"/>
      <c r="GE76" s="101"/>
      <c r="GF76" s="101"/>
      <c r="GG76" s="101"/>
      <c r="GH76" s="101"/>
      <c r="GI76" s="101"/>
      <c r="GJ76" s="101"/>
      <c r="GK76" s="101"/>
      <c r="GL76" s="101"/>
      <c r="GM76" s="101"/>
      <c r="GN76" s="101"/>
      <c r="GO76" s="101"/>
      <c r="GP76" s="101"/>
      <c r="GQ76" s="101"/>
      <c r="GR76" s="101"/>
      <c r="GS76" s="101"/>
      <c r="GT76" s="101"/>
      <c r="GU76" s="101"/>
      <c r="GV76" s="101"/>
      <c r="GW76" s="101"/>
      <c r="GX76" s="101"/>
      <c r="GY76" s="101"/>
      <c r="GZ76" s="101"/>
      <c r="HA76" s="101"/>
      <c r="HB76" s="101"/>
      <c r="HC76" s="101"/>
      <c r="HD76" s="101"/>
      <c r="HE76" s="101"/>
    </row>
    <row r="77" spans="2:213" ht="20.25">
      <c r="B77" s="104"/>
      <c r="C77" s="107"/>
      <c r="D77" s="107"/>
      <c r="E77" s="107"/>
      <c r="F77" s="109"/>
      <c r="G77" s="109"/>
      <c r="H77" s="109"/>
      <c r="I77" s="109"/>
      <c r="J77" s="107"/>
      <c r="K77" s="107"/>
      <c r="L77" s="105"/>
      <c r="M77" s="105"/>
      <c r="N77" s="105"/>
      <c r="O77" s="105"/>
      <c r="P77" s="105"/>
      <c r="Q77" s="105"/>
      <c r="R77" s="105"/>
      <c r="S77" s="105"/>
      <c r="T77" s="105"/>
      <c r="U77" s="305"/>
      <c r="V77" s="106"/>
      <c r="W77" s="288"/>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c r="AX77" s="106"/>
      <c r="AY77" s="106"/>
      <c r="AZ77" s="106"/>
      <c r="BA77" s="106"/>
      <c r="BB77" s="106"/>
      <c r="BC77" s="106"/>
      <c r="BD77" s="106"/>
      <c r="BE77" s="106"/>
      <c r="BF77" s="106"/>
      <c r="BG77" s="306"/>
      <c r="BH77" s="306"/>
      <c r="BI77" s="306"/>
      <c r="BJ77" s="305"/>
      <c r="BK77" s="305"/>
      <c r="BL77" s="305"/>
      <c r="BM77" s="305"/>
      <c r="BN77" s="106"/>
      <c r="BO77" s="106"/>
      <c r="BP77" s="106"/>
      <c r="BQ77" s="106"/>
      <c r="BR77" s="126"/>
      <c r="BS77" s="126"/>
      <c r="BT77" s="126"/>
      <c r="BU77" s="127"/>
      <c r="BV77" s="126"/>
      <c r="BW77" s="126"/>
      <c r="BX77" s="126"/>
      <c r="BY77" s="126"/>
      <c r="BZ77" s="126"/>
      <c r="CA77" s="106"/>
      <c r="CB77" s="106"/>
      <c r="CC77" s="106"/>
      <c r="CD77" s="106"/>
      <c r="CE77" s="106"/>
      <c r="CF77" s="106"/>
      <c r="CG77" s="106"/>
      <c r="CH77" s="106"/>
      <c r="CI77" s="106"/>
      <c r="CJ77" s="106"/>
      <c r="CK77" s="106"/>
      <c r="CL77" s="106"/>
      <c r="CM77" s="106"/>
      <c r="CN77" s="106"/>
      <c r="CO77" s="106"/>
      <c r="CP77" s="106"/>
      <c r="CQ77" s="106"/>
      <c r="CR77" s="106"/>
      <c r="CS77" s="106"/>
      <c r="CT77" s="106"/>
      <c r="CU77" s="106"/>
      <c r="CV77" s="106"/>
      <c r="CW77" s="106"/>
      <c r="CX77" s="106"/>
      <c r="CY77" s="106"/>
      <c r="CZ77" s="106"/>
      <c r="DA77" s="106"/>
      <c r="DB77" s="106"/>
      <c r="DC77" s="106"/>
      <c r="DD77" s="106"/>
      <c r="DE77" s="106"/>
      <c r="DF77" s="106"/>
      <c r="DG77" s="106"/>
      <c r="DH77" s="106"/>
      <c r="DI77" s="106"/>
      <c r="DJ77" s="106"/>
      <c r="DK77" s="106"/>
      <c r="DL77" s="106"/>
      <c r="DM77" s="106"/>
      <c r="DN77" s="106"/>
      <c r="DO77" s="106"/>
      <c r="DP77" s="106"/>
      <c r="DQ77" s="106"/>
      <c r="DR77" s="106"/>
      <c r="DS77" s="106"/>
      <c r="DT77" s="106"/>
      <c r="DU77" s="106"/>
      <c r="DV77" s="106"/>
      <c r="DW77" s="106"/>
      <c r="DX77" s="106"/>
      <c r="DY77" s="106"/>
      <c r="DZ77" s="106"/>
      <c r="EA77" s="106"/>
      <c r="EB77" s="106"/>
      <c r="EC77" s="106"/>
      <c r="ED77" s="106"/>
      <c r="EE77" s="106"/>
      <c r="EF77" s="106"/>
      <c r="EG77" s="106"/>
      <c r="EH77" s="106"/>
      <c r="EI77" s="106"/>
      <c r="EJ77" s="106"/>
      <c r="EK77" s="106"/>
      <c r="EL77" s="106"/>
      <c r="EM77" s="106"/>
      <c r="EN77" s="106"/>
      <c r="EO77" s="106"/>
      <c r="EP77" s="106"/>
      <c r="EQ77" s="106"/>
      <c r="ER77" s="106"/>
      <c r="ES77" s="106"/>
      <c r="ET77" s="102"/>
      <c r="EU77" s="102"/>
      <c r="EV77" s="102"/>
      <c r="EW77" s="102"/>
      <c r="EX77" s="102"/>
      <c r="EY77" s="102"/>
      <c r="EZ77" s="102"/>
      <c r="FA77" s="102"/>
      <c r="FB77" s="102"/>
      <c r="FC77" s="102"/>
      <c r="FD77" s="102"/>
      <c r="FE77" s="102"/>
      <c r="FF77" s="102"/>
      <c r="FG77" s="102"/>
      <c r="FH77" s="102"/>
      <c r="FI77" s="102"/>
      <c r="FJ77" s="101"/>
      <c r="FK77" s="101"/>
      <c r="FL77" s="101"/>
      <c r="FM77" s="101"/>
      <c r="FN77" s="101"/>
      <c r="FO77" s="101"/>
      <c r="FP77" s="101"/>
      <c r="FQ77" s="101"/>
      <c r="FR77" s="101"/>
      <c r="FS77" s="101"/>
      <c r="FT77" s="101"/>
      <c r="FU77" s="101"/>
      <c r="FV77" s="101"/>
      <c r="FW77" s="101"/>
      <c r="FX77" s="101"/>
      <c r="FY77" s="101"/>
      <c r="FZ77" s="101"/>
      <c r="GA77" s="101"/>
      <c r="GB77" s="101"/>
      <c r="GC77" s="101"/>
      <c r="GD77" s="101"/>
      <c r="GE77" s="101"/>
      <c r="GF77" s="101"/>
      <c r="GG77" s="101"/>
      <c r="GH77" s="101"/>
      <c r="GI77" s="101"/>
      <c r="GJ77" s="101"/>
      <c r="GK77" s="101"/>
      <c r="GL77" s="101"/>
      <c r="GM77" s="101"/>
      <c r="GN77" s="101"/>
      <c r="GO77" s="101"/>
      <c r="GP77" s="101"/>
      <c r="GQ77" s="101"/>
      <c r="GR77" s="101"/>
      <c r="GS77" s="101"/>
      <c r="GT77" s="101"/>
      <c r="GU77" s="101"/>
      <c r="GV77" s="101"/>
      <c r="GW77" s="101"/>
      <c r="GX77" s="101"/>
      <c r="GY77" s="101"/>
      <c r="GZ77" s="101"/>
      <c r="HA77" s="101"/>
      <c r="HB77" s="101"/>
      <c r="HC77" s="101"/>
      <c r="HD77" s="101"/>
      <c r="HE77" s="101"/>
    </row>
    <row r="78" spans="2:213">
      <c r="B78" s="104"/>
      <c r="C78" s="107"/>
      <c r="D78" s="107"/>
      <c r="E78" s="107"/>
      <c r="F78" s="107"/>
      <c r="G78" s="107"/>
      <c r="H78" s="107"/>
      <c r="I78" s="107"/>
      <c r="J78" s="108"/>
      <c r="K78" s="107"/>
      <c r="L78" s="105"/>
      <c r="M78" s="105"/>
      <c r="N78" s="105"/>
      <c r="O78" s="105"/>
      <c r="P78" s="105"/>
      <c r="Q78" s="105"/>
      <c r="R78" s="105"/>
      <c r="S78" s="105"/>
      <c r="T78" s="105"/>
      <c r="U78" s="305"/>
      <c r="V78" s="106"/>
      <c r="W78" s="288"/>
      <c r="X78" s="106"/>
      <c r="Y78" s="106"/>
      <c r="Z78" s="106"/>
      <c r="AA78" s="106"/>
      <c r="AB78" s="106"/>
      <c r="AC78" s="106"/>
      <c r="AD78" s="106"/>
      <c r="AE78" s="106"/>
      <c r="AF78" s="106"/>
      <c r="AG78" s="106"/>
      <c r="AH78" s="106"/>
      <c r="AI78" s="106"/>
      <c r="AJ78" s="106"/>
      <c r="AK78" s="106"/>
      <c r="AL78" s="106"/>
      <c r="AM78" s="106"/>
      <c r="AN78" s="106"/>
      <c r="AO78" s="106"/>
      <c r="AP78" s="106"/>
      <c r="AQ78" s="106"/>
      <c r="AR78" s="106"/>
      <c r="AS78" s="106"/>
      <c r="AT78" s="106"/>
      <c r="AU78" s="106"/>
      <c r="AV78" s="106"/>
      <c r="AW78" s="106"/>
      <c r="AX78" s="106"/>
      <c r="AY78" s="106"/>
      <c r="AZ78" s="106"/>
      <c r="BA78" s="106"/>
      <c r="BB78" s="106"/>
      <c r="BC78" s="106"/>
      <c r="BD78" s="106"/>
      <c r="BE78" s="106"/>
      <c r="BF78" s="106"/>
      <c r="BG78" s="306"/>
      <c r="BH78" s="306"/>
      <c r="BI78" s="306"/>
      <c r="BJ78" s="305"/>
      <c r="BK78" s="305"/>
      <c r="BL78" s="305"/>
      <c r="BM78" s="305"/>
      <c r="BN78" s="106"/>
      <c r="BO78" s="106"/>
      <c r="BP78" s="106"/>
      <c r="BQ78" s="106"/>
      <c r="BR78" s="126"/>
      <c r="BS78" s="126"/>
      <c r="BT78" s="126"/>
      <c r="BU78" s="127"/>
      <c r="BV78" s="126"/>
      <c r="BW78" s="126"/>
      <c r="BX78" s="126"/>
      <c r="BY78" s="126"/>
      <c r="BZ78" s="126"/>
      <c r="CA78" s="106"/>
      <c r="CB78" s="106"/>
      <c r="CC78" s="106"/>
      <c r="CD78" s="106"/>
      <c r="CE78" s="106"/>
      <c r="CF78" s="106"/>
      <c r="CG78" s="106"/>
      <c r="CH78" s="106"/>
      <c r="CI78" s="106"/>
      <c r="CJ78" s="106"/>
      <c r="CK78" s="106"/>
      <c r="CL78" s="106"/>
      <c r="CM78" s="106"/>
      <c r="CN78" s="106"/>
      <c r="CO78" s="106"/>
      <c r="CP78" s="106"/>
      <c r="CQ78" s="106"/>
      <c r="CR78" s="106"/>
      <c r="CS78" s="106"/>
      <c r="CT78" s="106"/>
      <c r="CU78" s="106"/>
      <c r="CV78" s="106"/>
      <c r="CW78" s="106"/>
      <c r="CX78" s="106"/>
      <c r="CY78" s="106"/>
      <c r="CZ78" s="106"/>
      <c r="DA78" s="106"/>
      <c r="DB78" s="106"/>
      <c r="DC78" s="106"/>
      <c r="DD78" s="106"/>
      <c r="DE78" s="106"/>
      <c r="DF78" s="106"/>
      <c r="DG78" s="106"/>
      <c r="DH78" s="106"/>
      <c r="DI78" s="106"/>
      <c r="DJ78" s="106"/>
      <c r="DK78" s="106"/>
      <c r="DL78" s="106"/>
      <c r="DM78" s="106"/>
      <c r="DN78" s="106"/>
      <c r="DO78" s="106"/>
      <c r="DP78" s="106"/>
      <c r="DQ78" s="106"/>
      <c r="DR78" s="106"/>
      <c r="DS78" s="106"/>
      <c r="DT78" s="106"/>
      <c r="DU78" s="106"/>
      <c r="DV78" s="106"/>
      <c r="DW78" s="106"/>
      <c r="DX78" s="106"/>
      <c r="DY78" s="106"/>
      <c r="DZ78" s="106"/>
      <c r="EA78" s="106"/>
      <c r="EB78" s="106"/>
      <c r="EC78" s="106"/>
      <c r="ED78" s="106"/>
      <c r="EE78" s="106"/>
      <c r="EF78" s="106"/>
      <c r="EG78" s="106"/>
      <c r="EH78" s="106"/>
      <c r="EI78" s="106"/>
      <c r="EJ78" s="106"/>
      <c r="EK78" s="106"/>
      <c r="EL78" s="106"/>
      <c r="EM78" s="106"/>
      <c r="EN78" s="106"/>
      <c r="EO78" s="106"/>
      <c r="EP78" s="106"/>
      <c r="EQ78" s="106"/>
      <c r="ER78" s="106"/>
      <c r="ES78" s="106"/>
      <c r="ET78" s="102"/>
      <c r="EU78" s="102"/>
      <c r="EV78" s="102"/>
      <c r="EW78" s="102"/>
      <c r="EX78" s="102"/>
      <c r="EY78" s="102"/>
      <c r="EZ78" s="102"/>
      <c r="FA78" s="102"/>
      <c r="FB78" s="102"/>
      <c r="FC78" s="102"/>
      <c r="FD78" s="102"/>
      <c r="FE78" s="102"/>
      <c r="FF78" s="102"/>
      <c r="FG78" s="102"/>
      <c r="FH78" s="102"/>
      <c r="FI78" s="102"/>
      <c r="FJ78" s="101"/>
      <c r="FK78" s="101"/>
      <c r="FL78" s="101"/>
      <c r="FM78" s="101"/>
      <c r="FN78" s="101"/>
      <c r="FO78" s="101"/>
      <c r="FP78" s="101"/>
      <c r="FQ78" s="101"/>
      <c r="FR78" s="101"/>
      <c r="FS78" s="101"/>
      <c r="FT78" s="101"/>
      <c r="FU78" s="101"/>
      <c r="FV78" s="101"/>
      <c r="FW78" s="101"/>
      <c r="FX78" s="101"/>
      <c r="FY78" s="101"/>
      <c r="FZ78" s="101"/>
      <c r="GA78" s="101"/>
      <c r="GB78" s="101"/>
      <c r="GC78" s="101"/>
      <c r="GD78" s="101"/>
      <c r="GE78" s="101"/>
      <c r="GF78" s="101"/>
      <c r="GG78" s="101"/>
      <c r="GH78" s="101"/>
      <c r="GI78" s="101"/>
      <c r="GJ78" s="101"/>
      <c r="GK78" s="101"/>
      <c r="GL78" s="101"/>
      <c r="GM78" s="101"/>
      <c r="GN78" s="101"/>
      <c r="GO78" s="101"/>
      <c r="GP78" s="101"/>
      <c r="GQ78" s="101"/>
      <c r="GR78" s="101"/>
      <c r="GS78" s="101"/>
      <c r="GT78" s="101"/>
      <c r="GU78" s="101"/>
      <c r="GV78" s="101"/>
      <c r="GW78" s="101"/>
      <c r="GX78" s="101"/>
      <c r="GY78" s="101"/>
      <c r="GZ78" s="101"/>
      <c r="HA78" s="101"/>
      <c r="HB78" s="101"/>
      <c r="HC78" s="101"/>
      <c r="HD78" s="101"/>
      <c r="HE78" s="101"/>
    </row>
    <row r="79" spans="2:213" ht="26.25">
      <c r="C79" s="107"/>
      <c r="D79" s="107"/>
      <c r="E79" s="107"/>
      <c r="F79" s="107"/>
      <c r="G79" s="107"/>
      <c r="H79" s="107"/>
      <c r="I79" s="107"/>
      <c r="J79" s="107"/>
      <c r="K79" s="107"/>
      <c r="L79" s="105"/>
      <c r="M79" s="105"/>
      <c r="N79" s="105"/>
      <c r="O79" s="105"/>
      <c r="P79" s="105"/>
      <c r="Q79" s="105"/>
      <c r="R79" s="105"/>
      <c r="S79" s="105"/>
      <c r="T79" s="105"/>
      <c r="U79" s="305"/>
      <c r="V79" s="106"/>
      <c r="W79" s="288"/>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306"/>
      <c r="BH79" s="306"/>
      <c r="BI79" s="306"/>
      <c r="BJ79" s="305"/>
      <c r="BK79" s="305"/>
      <c r="BL79" s="305"/>
      <c r="BM79" s="305"/>
      <c r="BN79" s="106"/>
      <c r="BO79" s="106"/>
      <c r="BP79" s="106"/>
      <c r="BQ79" s="106"/>
      <c r="BR79" s="126"/>
      <c r="BS79" s="126"/>
      <c r="BT79" s="126"/>
      <c r="BU79" s="127"/>
      <c r="BV79" s="126"/>
      <c r="BW79" s="126"/>
      <c r="BX79" s="126"/>
      <c r="BY79" s="126"/>
      <c r="BZ79" s="126"/>
      <c r="CA79" s="106"/>
      <c r="CB79" s="501"/>
      <c r="CC79" s="106"/>
      <c r="CD79" s="106"/>
      <c r="CE79" s="106"/>
      <c r="CF79" s="106"/>
      <c r="CG79" s="106"/>
      <c r="CH79" s="106"/>
      <c r="CI79" s="106"/>
      <c r="CJ79" s="106"/>
      <c r="CK79" s="106"/>
      <c r="CL79" s="106"/>
      <c r="CM79" s="106"/>
      <c r="CN79" s="106"/>
      <c r="CO79" s="106"/>
      <c r="CP79" s="106"/>
      <c r="CQ79" s="106"/>
      <c r="CR79" s="106"/>
      <c r="CS79" s="106"/>
      <c r="CT79" s="106"/>
      <c r="CU79" s="106"/>
      <c r="CV79" s="106"/>
      <c r="CW79" s="106"/>
      <c r="CX79" s="106"/>
      <c r="CY79" s="106"/>
      <c r="CZ79" s="106"/>
      <c r="DA79" s="106"/>
      <c r="DB79" s="106"/>
      <c r="DC79" s="106"/>
      <c r="DD79" s="106"/>
      <c r="DE79" s="106"/>
      <c r="DF79" s="106"/>
      <c r="DG79" s="106"/>
      <c r="DH79" s="106"/>
      <c r="DI79" s="106"/>
      <c r="DJ79" s="106"/>
      <c r="DK79" s="106"/>
      <c r="DL79" s="106"/>
      <c r="DM79" s="106"/>
      <c r="DN79" s="106"/>
      <c r="DO79" s="106"/>
      <c r="DP79" s="106"/>
      <c r="DQ79" s="106"/>
      <c r="DR79" s="106"/>
      <c r="DS79" s="106"/>
      <c r="DT79" s="106"/>
      <c r="DU79" s="106"/>
      <c r="DV79" s="106"/>
      <c r="DW79" s="106"/>
      <c r="DX79" s="106"/>
      <c r="DY79" s="106"/>
      <c r="DZ79" s="106"/>
      <c r="EA79" s="106"/>
      <c r="EB79" s="106"/>
      <c r="EC79" s="106"/>
      <c r="ED79" s="106"/>
      <c r="EE79" s="106"/>
      <c r="EF79" s="106"/>
      <c r="EG79" s="106"/>
      <c r="EH79" s="106"/>
      <c r="EI79" s="106"/>
      <c r="EJ79" s="106"/>
      <c r="EK79" s="106"/>
      <c r="EL79" s="106"/>
      <c r="EM79" s="106"/>
      <c r="EN79" s="106"/>
      <c r="EO79" s="106"/>
      <c r="EP79" s="106"/>
      <c r="EQ79" s="106"/>
      <c r="ER79" s="106"/>
      <c r="ES79" s="106"/>
      <c r="ET79" s="102"/>
      <c r="EU79" s="102"/>
      <c r="EV79" s="102"/>
      <c r="EW79" s="102"/>
      <c r="EX79" s="102"/>
      <c r="EY79" s="102"/>
      <c r="EZ79" s="102"/>
      <c r="FA79" s="102"/>
      <c r="FB79" s="102"/>
      <c r="FC79" s="102"/>
      <c r="FD79" s="102"/>
      <c r="FE79" s="102"/>
      <c r="FF79" s="102"/>
      <c r="FG79" s="102"/>
      <c r="FH79" s="102"/>
      <c r="FI79" s="102"/>
      <c r="FJ79" s="101"/>
      <c r="FK79" s="101"/>
      <c r="FL79" s="101"/>
      <c r="FM79" s="101"/>
      <c r="FN79" s="101"/>
      <c r="FO79" s="101"/>
      <c r="FP79" s="101"/>
      <c r="FQ79" s="101"/>
      <c r="FR79" s="101"/>
      <c r="FS79" s="101"/>
      <c r="FT79" s="101"/>
      <c r="FU79" s="101"/>
      <c r="FV79" s="101"/>
      <c r="FW79" s="101"/>
      <c r="FX79" s="101"/>
      <c r="FY79" s="101"/>
      <c r="FZ79" s="101"/>
      <c r="GA79" s="101"/>
      <c r="GB79" s="101"/>
      <c r="GC79" s="101"/>
      <c r="GD79" s="101"/>
      <c r="GE79" s="101"/>
      <c r="GF79" s="101"/>
      <c r="GG79" s="101"/>
      <c r="GH79" s="101"/>
      <c r="GI79" s="101"/>
      <c r="GJ79" s="101"/>
      <c r="GK79" s="101"/>
      <c r="GL79" s="101"/>
      <c r="GM79" s="101"/>
      <c r="GN79" s="101"/>
      <c r="GO79" s="101"/>
      <c r="GP79" s="101"/>
      <c r="GQ79" s="101"/>
      <c r="GR79" s="101"/>
      <c r="GS79" s="101"/>
      <c r="GT79" s="101"/>
      <c r="GU79" s="101"/>
      <c r="GV79" s="101"/>
      <c r="GW79" s="101"/>
      <c r="GX79" s="101"/>
      <c r="GY79" s="101"/>
      <c r="GZ79" s="101"/>
      <c r="HA79" s="101"/>
      <c r="HB79" s="101"/>
      <c r="HC79" s="101"/>
      <c r="HD79" s="101"/>
      <c r="HE79" s="101"/>
    </row>
  </sheetData>
  <sheetProtection algorithmName="SHA-512" hashValue="FufPBGKtgC67jSgnpXWd8XMFGvaw54QWcxxiruejnCcjOLwJr+xNdrvxNTuc9c3PyWrowwo/cjGmlyrpEpR4NA==" saltValue="0zn4gX0ib88DHPouNs2a3g==" spinCount="100000" sheet="1" objects="1" scenarios="1"/>
  <dataConsolidate/>
  <mergeCells count="7">
    <mergeCell ref="M72:T73"/>
    <mergeCell ref="F3:J3"/>
    <mergeCell ref="AJ6:AL6"/>
    <mergeCell ref="AM6:AP6"/>
    <mergeCell ref="R34:S34"/>
    <mergeCell ref="R35:S35"/>
    <mergeCell ref="M64:T65"/>
  </mergeCells>
  <conditionalFormatting sqref="U6:U27">
    <cfRule type="expression" dxfId="420" priority="23">
      <formula>AND(ISERROR($BJ6),K6&gt;0)</formula>
    </cfRule>
  </conditionalFormatting>
  <conditionalFormatting sqref="BT73:BV73">
    <cfRule type="expression" dxfId="419" priority="21">
      <formula>$BV$73="Scheme meets target"</formula>
    </cfRule>
    <cfRule type="expression" dxfId="418" priority="22">
      <formula>$BV$73="Target N/A"</formula>
    </cfRule>
  </conditionalFormatting>
  <conditionalFormatting sqref="BT74:BV74">
    <cfRule type="expression" dxfId="417" priority="3">
      <formula>$BV$74="Scheme meets target"</formula>
    </cfRule>
    <cfRule type="expression" dxfId="416" priority="20">
      <formula>$BV$74="Target N/A"</formula>
    </cfRule>
  </conditionalFormatting>
  <conditionalFormatting sqref="BT75:BV75">
    <cfRule type="expression" dxfId="415" priority="1">
      <formula>$BV$75="Scheme meets target"</formula>
    </cfRule>
    <cfRule type="expression" dxfId="414" priority="2">
      <formula>$BV$75="Target N/A"</formula>
    </cfRule>
  </conditionalFormatting>
  <conditionalFormatting sqref="M28:T29">
    <cfRule type="expression" dxfId="413" priority="19">
      <formula>M28=0</formula>
    </cfRule>
  </conditionalFormatting>
  <conditionalFormatting sqref="F77:I77">
    <cfRule type="expression" dxfId="412" priority="26">
      <formula>$G$32&lt;=228</formula>
    </cfRule>
    <cfRule type="expression" dxfId="411" priority="27">
      <formula>$G$32&gt;228</formula>
    </cfRule>
  </conditionalFormatting>
  <conditionalFormatting sqref="BM73">
    <cfRule type="expression" dxfId="410" priority="32">
      <formula>$G$32&lt;=144</formula>
    </cfRule>
    <cfRule type="expression" dxfId="409" priority="33">
      <formula>$G$32&gt;144</formula>
    </cfRule>
  </conditionalFormatting>
  <conditionalFormatting sqref="S44:T44 T45">
    <cfRule type="expression" dxfId="408" priority="34">
      <formula>$G$32&gt;=50</formula>
    </cfRule>
  </conditionalFormatting>
  <conditionalFormatting sqref="S46:T46">
    <cfRule type="expression" dxfId="407" priority="35">
      <formula>$G$32&lt;50</formula>
    </cfRule>
    <cfRule type="expression" dxfId="406" priority="36">
      <formula>$G$32&gt;=100</formula>
    </cfRule>
  </conditionalFormatting>
  <conditionalFormatting sqref="S48:T48">
    <cfRule type="expression" dxfId="405" priority="37">
      <formula>$G$32&lt;100</formula>
    </cfRule>
    <cfRule type="expression" dxfId="404" priority="38">
      <formula>$G$32&gt;=150</formula>
    </cfRule>
  </conditionalFormatting>
  <conditionalFormatting sqref="S50:T50">
    <cfRule type="expression" dxfId="403" priority="39">
      <formula>$G$32&lt;150</formula>
    </cfRule>
    <cfRule type="expression" dxfId="402" priority="40">
      <formula>$G$32&gt;=200</formula>
    </cfRule>
  </conditionalFormatting>
  <conditionalFormatting sqref="S52:T52">
    <cfRule type="expression" dxfId="401" priority="41">
      <formula>$G$32&lt;200</formula>
    </cfRule>
    <cfRule type="expression" dxfId="400" priority="42">
      <formula>$G$32&gt;=250</formula>
    </cfRule>
  </conditionalFormatting>
  <conditionalFormatting sqref="S54:T54">
    <cfRule type="expression" dxfId="399" priority="43">
      <formula>$G$32&lt;250</formula>
    </cfRule>
    <cfRule type="expression" dxfId="398" priority="44">
      <formula>$G$32&gt;=300</formula>
    </cfRule>
  </conditionalFormatting>
  <conditionalFormatting sqref="S56:T56">
    <cfRule type="expression" dxfId="397" priority="45">
      <formula>$G$32&lt;300</formula>
    </cfRule>
    <cfRule type="expression" dxfId="396" priority="46">
      <formula>$G$32&gt;=350</formula>
    </cfRule>
  </conditionalFormatting>
  <conditionalFormatting sqref="S58:T58">
    <cfRule type="expression" dxfId="395" priority="47">
      <formula>$G$32&lt;350</formula>
    </cfRule>
    <cfRule type="expression" dxfId="394" priority="48">
      <formula>$G$32&gt;=400</formula>
    </cfRule>
  </conditionalFormatting>
  <conditionalFormatting sqref="S60:T60">
    <cfRule type="expression" dxfId="393" priority="49">
      <formula>$G$32&lt;400</formula>
    </cfRule>
  </conditionalFormatting>
  <conditionalFormatting sqref="D6:D27">
    <cfRule type="expression" dxfId="392" priority="16">
      <formula>OR(C6="Galvanised_profiled_sheet (e.g. decking)",C6="Plate",C6="Granular_Fill", C6="Hot Rolled Galvanised")</formula>
    </cfRule>
  </conditionalFormatting>
  <conditionalFormatting sqref="C6:D27">
    <cfRule type="expression" dxfId="391" priority="15">
      <formula>AND(ISERROR($BJ6),$K6&gt;0)</formula>
    </cfRule>
  </conditionalFormatting>
  <conditionalFormatting sqref="M6:T27">
    <cfRule type="expression" dxfId="390" priority="14">
      <formula>M6=0</formula>
    </cfRule>
  </conditionalFormatting>
  <conditionalFormatting sqref="L6:L27">
    <cfRule type="expression" dxfId="389" priority="8">
      <formula>AND($BL6&gt;0,$BI6="No_Reinforcement")</formula>
    </cfRule>
    <cfRule type="expression" dxfId="388" priority="13">
      <formula>$BI6="No_Reinforcement"</formula>
    </cfRule>
    <cfRule type="expression" dxfId="387" priority="18">
      <formula>$BI6="Reinforcement"</formula>
    </cfRule>
  </conditionalFormatting>
  <conditionalFormatting sqref="H6:H27">
    <cfRule type="expression" dxfId="386" priority="11">
      <formula>$H6="Yes"</formula>
    </cfRule>
  </conditionalFormatting>
  <conditionalFormatting sqref="I6:I27">
    <cfRule type="expression" dxfId="385" priority="6">
      <formula>$H6="No"</formula>
    </cfRule>
    <cfRule type="expression" dxfId="384" priority="12">
      <formula>OR(0&gt;I6,1&lt;I6)</formula>
    </cfRule>
  </conditionalFormatting>
  <conditionalFormatting sqref="G6:I27">
    <cfRule type="expression" dxfId="383" priority="5">
      <formula>ISBLANK($B6)</formula>
    </cfRule>
  </conditionalFormatting>
  <conditionalFormatting sqref="G6:G27">
    <cfRule type="expression" dxfId="382" priority="7">
      <formula>$H6="Yes"</formula>
    </cfRule>
    <cfRule type="expression" dxfId="381" priority="9">
      <formula>$G6&gt;DESIGN_LIFE</formula>
    </cfRule>
    <cfRule type="expression" dxfId="380" priority="10">
      <formula>$G6&lt;&gt;DESIGN_LIFE</formula>
    </cfRule>
  </conditionalFormatting>
  <conditionalFormatting sqref="K6:K27">
    <cfRule type="expression" dxfId="379" priority="4">
      <formula>$K6&lt;0</formula>
    </cfRule>
  </conditionalFormatting>
  <dataValidations count="9">
    <dataValidation type="list" allowBlank="1" showInputMessage="1" showErrorMessage="1" sqref="L29 L6:L27" xr:uid="{A7D5E527-DDCE-4BC5-A6FD-94C514F94CA1}">
      <formula1>INDIRECT(BI6)</formula1>
    </dataValidation>
    <dataValidation type="list" allowBlank="1" showInputMessage="1" showErrorMessage="1" sqref="E6:E27" xr:uid="{7374FAB1-D222-4357-8131-6903071B9849}">
      <formula1>LST_STR_ELEMENT</formula1>
    </dataValidation>
    <dataValidation type="list" allowBlank="1" showInputMessage="1" showErrorMessage="1" sqref="C6:D27" xr:uid="{498AC319-84CB-40D4-A472-BC4DBA92ABA2}">
      <formula1>INDIRECT(B6)</formula1>
    </dataValidation>
    <dataValidation type="list" allowBlank="1" showInputMessage="1" showErrorMessage="1" sqref="B6:B27" xr:uid="{06A545CD-2917-43D7-A819-B973BD12AC7F}">
      <formula1>Material_list</formula1>
    </dataValidation>
    <dataValidation type="list" allowBlank="1" showInputMessage="1" showErrorMessage="1" sqref="J29 J6:J27" xr:uid="{B2BD563A-2C3E-433A-AEAB-8FCB04FFA236}">
      <formula1>LST_MATQUANT</formula1>
    </dataValidation>
    <dataValidation type="list" allowBlank="1" showInputMessage="1" showErrorMessage="1" sqref="H6:H27" xr:uid="{853AD150-BA31-416B-9132-E39CF49F4D7F}">
      <formula1>"No, Yes"</formula1>
    </dataValidation>
    <dataValidation type="custom" showInputMessage="1" showErrorMessage="1" error="'Temp Works Waste Rate' only applicable to temporary works._x000a__x000a_'Temp Works Waste Rate' must be between 0 and 100%." sqref="I6:I27" xr:uid="{2BAD5335-5DE4-4DB0-A5F5-72143C78C2ED}">
      <formula1>AND($H6="yes",0&lt;=I6,1&gt;=I6)</formula1>
    </dataValidation>
    <dataValidation type="custom" allowBlank="1" showInputMessage="1" showErrorMessage="1" error="'Component Lifespan' must be less than or equal to the 'Design Life' of the building._x000a__x000a_The 'Design Life' is entered by the user on the 'Project Info' sheet. " sqref="G6:G27" xr:uid="{EF101174-EEF0-4C29-BB64-826E5AA93395}">
      <formula1>AND(H6="No",G6&gt;1,G6&lt;=DESIGN_LIFE)</formula1>
    </dataValidation>
    <dataValidation type="custom" allowBlank="1" showInputMessage="1" showErrorMessage="1" error="Material Quantity must not be negative." sqref="K6:K27" xr:uid="{F909982D-07A3-4810-86F5-A13E0CEAC845}">
      <formula1>K6&gt;=0</formula1>
    </dataValidation>
  </dataValidations>
  <printOptions horizontalCentered="1" verticalCentered="1"/>
  <pageMargins left="0.23622047244094491" right="0.23622047244094491" top="0.74803149606299213" bottom="0.74803149606299213" header="0.31496062992125984" footer="0.31496062992125984"/>
  <pageSetup paperSize="8" scale="5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9825" r:id="rId4" name="Button 1">
              <controlPr defaultSize="0" print="0" autoFill="0" autoPict="0" macro="[0]!PrintPDF" altText="Print Page- PDF">
                <anchor moveWithCells="1">
                  <from>
                    <xdr:col>2</xdr:col>
                    <xdr:colOff>171450</xdr:colOff>
                    <xdr:row>3</xdr:row>
                    <xdr:rowOff>19050</xdr:rowOff>
                  </from>
                  <to>
                    <xdr:col>2</xdr:col>
                    <xdr:colOff>2000250</xdr:colOff>
                    <xdr:row>3</xdr:row>
                    <xdr:rowOff>285750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5992AAE6-F421-4961-AA84-E2EC479E6CC4}">
            <xm:f>AND(K6&gt;0,COUNTIF('Custom Data'!$N$16:$N$36,L6)=0)</xm:f>
            <x14:dxf>
              <fill>
                <patternFill>
                  <bgColor rgb="FFFF0000"/>
                </patternFill>
              </fill>
            </x14:dxf>
          </x14:cfRule>
          <xm:sqref>L6:L27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17BB0-369A-4463-8DCB-7406A0B0F85D}">
  <sheetPr codeName="Sheet41">
    <tabColor theme="5"/>
    <pageSetUpPr fitToPage="1"/>
  </sheetPr>
  <dimension ref="A1:HE79"/>
  <sheetViews>
    <sheetView showGridLines="0" zoomScale="70" zoomScaleNormal="70" zoomScaleSheetLayoutView="55" zoomScalePageLayoutView="55" workbookViewId="0">
      <selection activeCell="B6" sqref="B6"/>
    </sheetView>
  </sheetViews>
  <sheetFormatPr defaultColWidth="9" defaultRowHeight="14.25"/>
  <cols>
    <col min="1" max="1" width="2.625" style="104" customWidth="1"/>
    <col min="2" max="2" width="20.75" style="93" customWidth="1"/>
    <col min="3" max="3" width="31.5" style="93" customWidth="1"/>
    <col min="4" max="4" width="39.25" style="93" customWidth="1"/>
    <col min="5" max="5" width="32.125" style="93" customWidth="1"/>
    <col min="6" max="6" width="27.625" style="93" customWidth="1"/>
    <col min="7" max="7" width="18.875" style="93" customWidth="1"/>
    <col min="8" max="8" width="11.25" style="93" customWidth="1"/>
    <col min="9" max="9" width="14.5" style="93" customWidth="1"/>
    <col min="10" max="10" width="20.25" style="93" customWidth="1"/>
    <col min="11" max="11" width="16.625" style="93" customWidth="1"/>
    <col min="12" max="12" width="23.25" style="1" customWidth="1"/>
    <col min="13" max="13" width="23.5" style="1" customWidth="1"/>
    <col min="14" max="19" width="7.75" style="1" customWidth="1"/>
    <col min="20" max="20" width="16.5" style="1" customWidth="1"/>
    <col min="21" max="21" width="19.75" style="246" customWidth="1"/>
    <col min="22" max="22" width="9" style="280" customWidth="1"/>
    <col min="23" max="23" width="5.625" style="279" customWidth="1"/>
    <col min="24" max="24" width="5.375" style="280" customWidth="1"/>
    <col min="25" max="25" width="27.75" style="280" customWidth="1"/>
    <col min="26" max="28" width="9" style="280" customWidth="1"/>
    <col min="29" max="29" width="47.25" style="280" customWidth="1"/>
    <col min="30" max="30" width="9" style="280" customWidth="1"/>
    <col min="31" max="31" width="9.75" style="280" customWidth="1"/>
    <col min="32" max="32" width="9" style="280" customWidth="1"/>
    <col min="33" max="33" width="11.75" style="280" customWidth="1"/>
    <col min="34" max="35" width="9" style="548" customWidth="1"/>
    <col min="36" max="36" width="17.75" style="548" customWidth="1"/>
    <col min="37" max="37" width="9.125" style="548" customWidth="1"/>
    <col min="38" max="38" width="9" style="548" customWidth="1"/>
    <col min="39" max="39" width="17.875" style="548" customWidth="1"/>
    <col min="40" max="40" width="9.75" style="548" customWidth="1"/>
    <col min="41" max="42" width="9.75" style="280" customWidth="1"/>
    <col min="43" max="43" width="9.25" style="280" customWidth="1"/>
    <col min="44" max="44" width="9.5" style="280" customWidth="1"/>
    <col min="45" max="48" width="11.75" style="280" customWidth="1"/>
    <col min="49" max="58" width="9" style="280" customWidth="1"/>
    <col min="59" max="59" width="15.625" style="285" customWidth="1"/>
    <col min="60" max="60" width="56.5" style="545" customWidth="1"/>
    <col min="61" max="61" width="19.25" style="545" customWidth="1"/>
    <col min="62" max="62" width="20.5" style="546" customWidth="1"/>
    <col min="63" max="63" width="16.75" style="546" customWidth="1"/>
    <col min="64" max="64" width="20" style="546" customWidth="1"/>
    <col min="65" max="65" width="13.75" style="546" customWidth="1"/>
    <col min="66" max="67" width="12.625" style="548" customWidth="1"/>
    <col min="68" max="68" width="13.75" style="548" customWidth="1"/>
    <col min="69" max="69" width="15.125" style="548" customWidth="1"/>
    <col min="70" max="70" width="15.5" style="548" customWidth="1"/>
    <col min="71" max="71" width="9" style="548" customWidth="1"/>
    <col min="72" max="72" width="15" style="548" customWidth="1"/>
    <col min="73" max="73" width="26.25" style="544" customWidth="1"/>
    <col min="74" max="74" width="51.25" style="548" customWidth="1"/>
    <col min="75" max="75" width="9" style="548"/>
    <col min="76" max="76" width="23.75" style="548" bestFit="1" customWidth="1"/>
    <col min="77" max="79" width="9" style="100"/>
    <col min="80" max="80" width="83.625" style="548" customWidth="1"/>
    <col min="81" max="149" width="9" style="548"/>
    <col min="150" max="213" width="9" style="100"/>
    <col min="214" max="16384" width="9" style="101"/>
  </cols>
  <sheetData>
    <row r="1" spans="1:213" ht="10.9" customHeight="1" thickBot="1">
      <c r="A1" s="403"/>
      <c r="B1" s="404"/>
      <c r="C1" s="404"/>
      <c r="D1" s="404"/>
      <c r="E1" s="404"/>
      <c r="F1" s="404"/>
      <c r="G1" s="404"/>
      <c r="H1" s="404"/>
      <c r="I1" s="404"/>
      <c r="J1" s="404"/>
      <c r="K1" s="404"/>
      <c r="L1" s="405"/>
      <c r="M1" s="405"/>
      <c r="N1" s="405"/>
      <c r="O1" s="405"/>
      <c r="P1" s="405"/>
      <c r="Q1" s="405"/>
      <c r="R1" s="405"/>
      <c r="S1" s="405"/>
      <c r="T1" s="405"/>
      <c r="U1" s="98"/>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5"/>
      <c r="BH1" s="245"/>
      <c r="BI1" s="245"/>
      <c r="BJ1" s="98"/>
      <c r="BK1" s="98"/>
      <c r="BL1" s="98"/>
      <c r="BM1" s="98"/>
      <c r="BN1" s="244"/>
      <c r="BO1" s="244"/>
      <c r="BP1" s="244"/>
      <c r="BQ1" s="244"/>
      <c r="BR1" s="244"/>
      <c r="BS1" s="244"/>
      <c r="BT1" s="244"/>
      <c r="BU1" s="245"/>
      <c r="BV1" s="244"/>
      <c r="BW1" s="510"/>
      <c r="BX1" s="510"/>
      <c r="BY1" s="510"/>
      <c r="BZ1" s="510"/>
      <c r="CA1" s="510"/>
      <c r="CB1" s="510"/>
      <c r="CC1" s="510"/>
      <c r="CD1" s="510"/>
      <c r="CE1" s="510"/>
      <c r="CF1" s="510"/>
      <c r="CG1" s="510"/>
      <c r="CH1" s="510"/>
      <c r="CI1" s="510"/>
      <c r="CJ1" s="510"/>
      <c r="CK1" s="510"/>
      <c r="CL1" s="510"/>
      <c r="CM1" s="510"/>
      <c r="CN1" s="510"/>
      <c r="CO1" s="510"/>
      <c r="CP1" s="510"/>
      <c r="CQ1" s="510"/>
      <c r="CR1" s="510"/>
      <c r="CS1" s="510"/>
      <c r="CT1" s="569"/>
      <c r="CU1" s="569"/>
      <c r="CV1" s="569"/>
      <c r="CW1" s="569"/>
      <c r="CX1" s="569"/>
      <c r="CY1" s="569"/>
      <c r="CZ1" s="569"/>
      <c r="DA1" s="569"/>
      <c r="DB1" s="569"/>
      <c r="DC1" s="569"/>
      <c r="DD1" s="569"/>
      <c r="DE1" s="569"/>
      <c r="DF1" s="569"/>
      <c r="DG1" s="569"/>
      <c r="DH1" s="569"/>
      <c r="DI1" s="569"/>
      <c r="DJ1" s="569"/>
      <c r="DK1" s="569"/>
      <c r="DL1" s="569"/>
      <c r="DM1" s="569"/>
      <c r="DN1" s="569"/>
      <c r="DO1" s="569"/>
      <c r="DP1" s="569"/>
      <c r="DQ1" s="569"/>
      <c r="DR1" s="569"/>
      <c r="DS1" s="569"/>
      <c r="DT1" s="569"/>
      <c r="DU1" s="569"/>
      <c r="DV1" s="569"/>
      <c r="DW1" s="569"/>
      <c r="DX1" s="569"/>
      <c r="DY1" s="569"/>
      <c r="DZ1" s="569"/>
      <c r="EA1" s="569"/>
      <c r="EB1" s="569"/>
      <c r="EC1" s="569"/>
      <c r="ED1" s="569"/>
      <c r="EE1" s="569"/>
      <c r="EF1" s="569"/>
      <c r="EG1" s="569"/>
      <c r="EH1" s="569"/>
      <c r="EI1" s="569"/>
      <c r="EJ1" s="569"/>
      <c r="EK1" s="569"/>
      <c r="EL1" s="569"/>
      <c r="EM1" s="569"/>
      <c r="EN1" s="569"/>
      <c r="EO1" s="569"/>
      <c r="EP1" s="569"/>
      <c r="EQ1" s="569"/>
      <c r="ER1" s="569"/>
      <c r="ES1" s="569"/>
      <c r="ET1" s="569"/>
      <c r="EU1" s="569"/>
      <c r="EV1" s="569"/>
      <c r="EW1" s="569"/>
      <c r="EX1" s="569"/>
      <c r="EY1" s="569"/>
      <c r="EZ1" s="569"/>
      <c r="FA1" s="569"/>
      <c r="FB1" s="569"/>
      <c r="FC1" s="569"/>
      <c r="FD1" s="569"/>
      <c r="FE1" s="569"/>
      <c r="FF1" s="569"/>
      <c r="FG1" s="569"/>
      <c r="FH1" s="569"/>
      <c r="FI1" s="569"/>
      <c r="FJ1" s="569"/>
      <c r="FK1" s="569"/>
      <c r="FL1" s="569"/>
      <c r="FM1" s="569"/>
      <c r="FN1" s="569"/>
      <c r="FO1" s="569"/>
      <c r="FP1" s="569"/>
      <c r="FQ1" s="569"/>
      <c r="FR1" s="569"/>
      <c r="FS1" s="569"/>
      <c r="FT1" s="569"/>
      <c r="FU1" s="569"/>
      <c r="FV1" s="569"/>
      <c r="FW1" s="569"/>
      <c r="FX1" s="569"/>
      <c r="FY1" s="569"/>
      <c r="FZ1" s="569"/>
      <c r="GA1" s="569"/>
      <c r="GB1" s="569"/>
      <c r="GC1" s="569"/>
      <c r="GD1" s="569"/>
      <c r="GE1" s="569"/>
      <c r="GF1" s="569"/>
      <c r="GG1" s="569"/>
      <c r="GH1" s="569"/>
      <c r="GI1" s="569"/>
      <c r="GJ1" s="569"/>
      <c r="GK1" s="569"/>
      <c r="GL1" s="569"/>
      <c r="GM1" s="569"/>
      <c r="GN1" s="569"/>
      <c r="GO1" s="569"/>
      <c r="GP1" s="569"/>
      <c r="GQ1" s="101"/>
      <c r="GR1" s="101"/>
      <c r="GS1" s="101"/>
      <c r="GT1" s="101"/>
      <c r="GU1" s="101"/>
      <c r="GV1" s="101"/>
      <c r="GW1" s="101"/>
      <c r="GX1" s="101"/>
      <c r="GY1" s="101"/>
      <c r="GZ1" s="101"/>
      <c r="HA1" s="101"/>
      <c r="HB1" s="101"/>
      <c r="HC1" s="101"/>
      <c r="HD1" s="101"/>
      <c r="HE1" s="101"/>
    </row>
    <row r="2" spans="1:213" s="102" customFormat="1">
      <c r="A2" s="403"/>
      <c r="B2" s="93"/>
      <c r="C2" s="93"/>
      <c r="D2" s="93"/>
      <c r="E2" s="93"/>
      <c r="F2" s="93"/>
      <c r="G2" s="93"/>
      <c r="H2" s="93"/>
      <c r="I2" s="93"/>
      <c r="J2" s="93"/>
      <c r="K2" s="107"/>
      <c r="L2" s="105"/>
      <c r="M2" s="105"/>
      <c r="N2" s="105"/>
      <c r="O2" s="105"/>
      <c r="P2" s="105"/>
      <c r="Q2" s="105"/>
      <c r="R2" s="105"/>
      <c r="S2" s="105"/>
      <c r="T2" s="105"/>
      <c r="U2" s="305"/>
      <c r="V2" s="244"/>
      <c r="W2" s="244"/>
      <c r="X2" s="244"/>
      <c r="Y2" s="244"/>
      <c r="Z2" s="244"/>
      <c r="AA2" s="244"/>
      <c r="AB2" s="244"/>
      <c r="AC2" s="244"/>
      <c r="AD2" s="244"/>
      <c r="AE2" s="244"/>
      <c r="AF2" s="244"/>
      <c r="AG2" s="244"/>
      <c r="AH2" s="244"/>
      <c r="AI2" s="244"/>
      <c r="AJ2" s="244"/>
      <c r="AK2" s="244"/>
      <c r="AL2" s="244"/>
      <c r="AM2" s="244"/>
      <c r="AN2" s="244"/>
      <c r="AO2" s="244"/>
      <c r="AP2" s="244"/>
      <c r="AQ2" s="244"/>
      <c r="AR2" s="244"/>
      <c r="AS2" s="244"/>
      <c r="AT2" s="244"/>
      <c r="AU2" s="244"/>
      <c r="AV2" s="244"/>
      <c r="AW2" s="244"/>
      <c r="AX2" s="244"/>
      <c r="AY2" s="244"/>
      <c r="AZ2" s="244"/>
      <c r="BA2" s="244"/>
      <c r="BB2" s="244"/>
      <c r="BC2" s="244"/>
      <c r="BD2" s="244"/>
      <c r="BE2" s="244"/>
      <c r="BF2" s="244"/>
      <c r="BG2" s="245"/>
      <c r="BH2" s="245"/>
      <c r="BI2" s="245"/>
      <c r="BJ2" s="98"/>
      <c r="BK2" s="98"/>
      <c r="BL2" s="98"/>
      <c r="BM2" s="98"/>
      <c r="BN2" s="244"/>
      <c r="BO2" s="244"/>
      <c r="BP2" s="244"/>
      <c r="BQ2" s="244"/>
      <c r="BR2" s="244"/>
      <c r="BS2" s="244"/>
      <c r="BT2" s="244"/>
      <c r="BU2" s="245"/>
      <c r="BV2" s="244"/>
      <c r="BW2" s="244"/>
      <c r="BX2" s="244"/>
      <c r="BY2" s="244"/>
      <c r="BZ2" s="244"/>
      <c r="CA2" s="244"/>
      <c r="CB2" s="244"/>
      <c r="CC2" s="244"/>
      <c r="CD2" s="244"/>
      <c r="CE2" s="244"/>
      <c r="CF2" s="244"/>
      <c r="CG2" s="244"/>
      <c r="CH2" s="244"/>
      <c r="CI2" s="244"/>
      <c r="CJ2" s="244"/>
      <c r="CK2" s="244"/>
      <c r="CL2" s="244"/>
      <c r="CM2" s="244"/>
      <c r="CN2" s="244"/>
      <c r="CO2" s="244"/>
      <c r="CP2" s="244"/>
      <c r="CQ2" s="244"/>
      <c r="CR2" s="244"/>
      <c r="CS2" s="244"/>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row>
    <row r="3" spans="1:213" ht="30">
      <c r="A3" s="403"/>
      <c r="B3" s="93" t="str">
        <f>VERSION</f>
        <v>TSCT v2</v>
      </c>
      <c r="C3" s="406"/>
      <c r="D3" s="406"/>
      <c r="E3" s="407" t="s">
        <v>245</v>
      </c>
      <c r="F3" s="648" t="s">
        <v>517</v>
      </c>
      <c r="G3" s="648"/>
      <c r="H3" s="648"/>
      <c r="I3" s="648"/>
      <c r="J3" s="648"/>
      <c r="K3" s="119"/>
      <c r="L3" s="111"/>
      <c r="M3" s="111"/>
      <c r="N3" s="111"/>
      <c r="O3" s="111"/>
      <c r="P3" s="111"/>
      <c r="Q3" s="111"/>
      <c r="R3" s="111"/>
      <c r="S3" s="111"/>
      <c r="T3" s="111"/>
      <c r="U3" s="503"/>
      <c r="V3" s="244"/>
      <c r="W3" s="259"/>
      <c r="X3" s="259"/>
      <c r="Y3" s="510"/>
      <c r="Z3" s="510"/>
      <c r="AA3" s="510"/>
      <c r="AB3" s="510"/>
      <c r="AC3" s="510"/>
      <c r="AD3" s="510"/>
      <c r="AE3" s="510"/>
      <c r="AF3" s="510"/>
      <c r="AG3" s="510"/>
      <c r="AH3" s="510"/>
      <c r="AI3" s="510"/>
      <c r="AJ3" s="510"/>
      <c r="AK3" s="510"/>
      <c r="AL3" s="510"/>
      <c r="AM3" s="510"/>
      <c r="AN3" s="510"/>
      <c r="AO3" s="510"/>
      <c r="AP3" s="510"/>
      <c r="AQ3" s="510"/>
      <c r="AR3" s="510"/>
      <c r="AS3" s="510"/>
      <c r="AT3" s="510"/>
      <c r="AU3" s="510"/>
      <c r="AV3" s="510"/>
      <c r="AW3" s="510"/>
      <c r="AX3" s="510"/>
      <c r="AY3" s="510"/>
      <c r="AZ3" s="510"/>
      <c r="BA3" s="510"/>
      <c r="BB3" s="510"/>
      <c r="BC3" s="510"/>
      <c r="BD3" s="510"/>
      <c r="BE3" s="510"/>
      <c r="BF3" s="510"/>
      <c r="BG3" s="511"/>
      <c r="BH3" s="511"/>
      <c r="BI3" s="511"/>
      <c r="BJ3" s="511"/>
      <c r="BK3" s="511"/>
      <c r="BL3" s="511"/>
      <c r="BM3" s="512"/>
      <c r="BN3" s="510"/>
      <c r="BO3" s="510"/>
      <c r="BP3" s="510"/>
      <c r="BQ3" s="510"/>
      <c r="BR3" s="510"/>
      <c r="BS3" s="510"/>
      <c r="BT3" s="510"/>
      <c r="BU3" s="285"/>
      <c r="BV3" s="510"/>
      <c r="BW3" s="510"/>
      <c r="BX3" s="510"/>
      <c r="BY3" s="510"/>
      <c r="BZ3" s="510"/>
      <c r="CA3" s="510"/>
      <c r="CB3" s="510"/>
      <c r="CC3" s="244"/>
      <c r="CD3" s="244"/>
      <c r="CE3" s="244"/>
      <c r="CF3" s="244"/>
      <c r="CG3" s="244"/>
      <c r="CH3" s="244"/>
      <c r="CI3" s="244"/>
      <c r="CJ3" s="244"/>
      <c r="CK3" s="244"/>
      <c r="CL3" s="244"/>
      <c r="CM3" s="244"/>
      <c r="CN3" s="244"/>
      <c r="CO3" s="244"/>
      <c r="CP3" s="244"/>
      <c r="CQ3" s="244"/>
      <c r="CR3" s="244"/>
      <c r="CS3" s="244"/>
      <c r="CT3" s="126"/>
      <c r="CU3" s="126"/>
      <c r="CV3" s="126"/>
      <c r="CW3" s="126"/>
      <c r="CX3" s="126"/>
      <c r="CY3" s="126"/>
      <c r="CZ3" s="126"/>
      <c r="DA3" s="126"/>
      <c r="DB3" s="126"/>
      <c r="DC3" s="126"/>
      <c r="DD3" s="126"/>
      <c r="DE3" s="126"/>
      <c r="DF3" s="126"/>
      <c r="DG3" s="126"/>
      <c r="DH3" s="126"/>
      <c r="DI3" s="126"/>
      <c r="DJ3" s="126"/>
      <c r="DK3" s="126"/>
      <c r="DL3" s="126"/>
      <c r="DM3" s="126"/>
      <c r="DN3" s="126"/>
      <c r="DO3" s="126"/>
      <c r="DP3" s="126"/>
      <c r="DQ3" s="126"/>
      <c r="DR3" s="126"/>
      <c r="DS3" s="126"/>
      <c r="DT3" s="126"/>
      <c r="DU3" s="126"/>
      <c r="DV3" s="126"/>
      <c r="DW3" s="126"/>
      <c r="DX3" s="126"/>
      <c r="DY3" s="126"/>
      <c r="DZ3" s="126"/>
      <c r="EA3" s="126"/>
      <c r="EB3" s="126"/>
      <c r="EC3" s="126"/>
      <c r="ED3" s="126"/>
      <c r="EE3" s="126"/>
      <c r="EF3" s="126"/>
      <c r="EG3" s="126"/>
      <c r="EH3" s="126"/>
      <c r="EI3" s="126"/>
      <c r="EJ3" s="126"/>
      <c r="EK3" s="126"/>
      <c r="EL3" s="126"/>
      <c r="EM3" s="126"/>
      <c r="EN3" s="126"/>
      <c r="EO3" s="126"/>
      <c r="EP3" s="126"/>
      <c r="EQ3" s="126"/>
      <c r="ER3" s="126"/>
      <c r="ES3" s="126"/>
      <c r="ET3" s="126"/>
      <c r="EU3" s="126"/>
      <c r="EV3" s="126"/>
      <c r="EW3" s="126"/>
      <c r="EX3" s="126"/>
      <c r="EY3" s="126"/>
      <c r="EZ3" s="126"/>
      <c r="FA3" s="126"/>
      <c r="FB3" s="126"/>
      <c r="FC3" s="126"/>
      <c r="FD3" s="126"/>
      <c r="FE3" s="126"/>
      <c r="FF3" s="126"/>
      <c r="FG3" s="126"/>
      <c r="FH3" s="126"/>
      <c r="FI3" s="126"/>
      <c r="FJ3" s="126"/>
      <c r="FK3" s="126"/>
      <c r="FL3" s="126"/>
      <c r="FM3" s="126"/>
      <c r="FN3" s="126"/>
      <c r="FO3" s="126"/>
      <c r="FP3" s="126"/>
      <c r="FQ3" s="126"/>
      <c r="FR3" s="126"/>
      <c r="FS3" s="126"/>
      <c r="FT3" s="126"/>
      <c r="FU3" s="126"/>
      <c r="FV3" s="126"/>
      <c r="FW3" s="126"/>
      <c r="FX3" s="126"/>
      <c r="FY3" s="126"/>
      <c r="FZ3" s="126"/>
      <c r="GA3" s="126"/>
      <c r="GB3" s="126"/>
      <c r="GC3" s="126"/>
      <c r="GD3" s="126"/>
      <c r="GE3" s="126"/>
      <c r="GF3" s="126"/>
      <c r="GG3" s="126"/>
      <c r="GH3" s="126"/>
      <c r="GI3" s="126"/>
      <c r="GJ3" s="126"/>
      <c r="GK3" s="126"/>
      <c r="GL3" s="126"/>
      <c r="GM3" s="126"/>
      <c r="GN3" s="126"/>
      <c r="GO3" s="126"/>
      <c r="GP3" s="126"/>
      <c r="GQ3" s="126"/>
      <c r="GR3" s="126"/>
      <c r="GS3" s="126"/>
      <c r="GT3" s="126"/>
      <c r="GU3" s="126"/>
      <c r="GV3" s="126"/>
      <c r="GW3" s="126"/>
      <c r="GX3" s="126"/>
      <c r="GY3" s="126"/>
      <c r="GZ3" s="126"/>
      <c r="HA3" s="126"/>
      <c r="HB3" s="126"/>
      <c r="HC3" s="126"/>
      <c r="HD3" s="126"/>
      <c r="HE3" s="126"/>
    </row>
    <row r="4" spans="1:213" ht="30.75" thickBot="1">
      <c r="A4" s="403"/>
      <c r="B4" s="406"/>
      <c r="C4" s="406"/>
      <c r="E4" s="408"/>
      <c r="F4" s="125"/>
      <c r="G4" s="125"/>
      <c r="H4" s="125"/>
      <c r="I4" s="125"/>
      <c r="J4" s="125"/>
      <c r="K4" s="291"/>
      <c r="L4" s="291"/>
      <c r="M4" s="351"/>
      <c r="N4" s="111"/>
      <c r="O4" s="111"/>
      <c r="P4" s="111"/>
      <c r="Q4" s="111"/>
      <c r="R4" s="111"/>
      <c r="S4" s="111"/>
      <c r="T4" s="111"/>
      <c r="U4" s="504"/>
      <c r="V4" s="244"/>
      <c r="W4" s="259"/>
      <c r="X4" s="510"/>
      <c r="Y4" s="510"/>
      <c r="Z4" s="510"/>
      <c r="AA4" s="510"/>
      <c r="AB4" s="510"/>
      <c r="AC4" s="510"/>
      <c r="AD4" s="510"/>
      <c r="AE4" s="510"/>
      <c r="AF4" s="510"/>
      <c r="AG4" s="510"/>
      <c r="AH4" s="510"/>
      <c r="AI4" s="510"/>
      <c r="AJ4" s="516"/>
      <c r="AK4" s="516"/>
      <c r="AL4" s="516"/>
      <c r="AM4" s="516"/>
      <c r="AN4" s="517"/>
      <c r="AO4" s="517"/>
      <c r="AP4" s="517"/>
      <c r="AQ4" s="517"/>
      <c r="AR4" s="517"/>
      <c r="AS4" s="517"/>
      <c r="AT4" s="517"/>
      <c r="AU4" s="517"/>
      <c r="AV4" s="518"/>
      <c r="AW4" s="518"/>
      <c r="AX4" s="518"/>
      <c r="AY4" s="518"/>
      <c r="AZ4" s="518"/>
      <c r="BA4" s="518"/>
      <c r="BB4" s="518"/>
      <c r="BC4" s="518"/>
      <c r="BD4" s="518"/>
      <c r="BE4" s="518"/>
      <c r="BF4" s="510"/>
      <c r="BG4" s="519" t="s">
        <v>474</v>
      </c>
      <c r="BH4" s="511"/>
      <c r="BI4" s="511"/>
      <c r="BJ4" s="520"/>
      <c r="BK4" s="511"/>
      <c r="BL4" s="511"/>
      <c r="BM4" s="520"/>
      <c r="BN4" s="510"/>
      <c r="BO4" s="510"/>
      <c r="BP4" s="510"/>
      <c r="BQ4" s="510"/>
      <c r="BR4" s="510"/>
      <c r="BS4" s="510"/>
      <c r="BT4" s="510"/>
      <c r="BU4" s="285"/>
      <c r="BV4" s="510"/>
      <c r="BW4" s="510"/>
      <c r="BX4" s="510"/>
      <c r="BY4" s="510"/>
      <c r="BZ4" s="510"/>
      <c r="CA4" s="510"/>
      <c r="CB4" s="510"/>
      <c r="CC4" s="244"/>
      <c r="CD4" s="244"/>
      <c r="CE4" s="244"/>
      <c r="CF4" s="244"/>
      <c r="CG4" s="510"/>
      <c r="CH4" s="516">
        <v>0</v>
      </c>
      <c r="CI4" s="516">
        <f>CH4+1</f>
        <v>1</v>
      </c>
      <c r="CJ4" s="516"/>
      <c r="CK4" s="516">
        <f>CI4+1</f>
        <v>2</v>
      </c>
      <c r="CL4" s="516">
        <f t="shared" ref="CL4:DA5" si="0">CK4+1</f>
        <v>3</v>
      </c>
      <c r="CM4" s="516">
        <f t="shared" si="0"/>
        <v>4</v>
      </c>
      <c r="CN4" s="516">
        <f t="shared" si="0"/>
        <v>5</v>
      </c>
      <c r="CO4" s="516">
        <f t="shared" si="0"/>
        <v>6</v>
      </c>
      <c r="CP4" s="516">
        <f t="shared" si="0"/>
        <v>7</v>
      </c>
      <c r="CQ4" s="516">
        <f t="shared" si="0"/>
        <v>8</v>
      </c>
      <c r="CR4" s="516">
        <f t="shared" si="0"/>
        <v>9</v>
      </c>
      <c r="CS4" s="516">
        <f t="shared" si="0"/>
        <v>10</v>
      </c>
      <c r="CT4" s="516">
        <f t="shared" si="0"/>
        <v>11</v>
      </c>
      <c r="CU4" s="516">
        <f t="shared" si="0"/>
        <v>12</v>
      </c>
      <c r="CV4" s="516">
        <f t="shared" si="0"/>
        <v>13</v>
      </c>
      <c r="CW4" s="516">
        <f t="shared" si="0"/>
        <v>14</v>
      </c>
      <c r="CX4" s="516">
        <f t="shared" si="0"/>
        <v>15</v>
      </c>
      <c r="CY4" s="516">
        <f t="shared" si="0"/>
        <v>16</v>
      </c>
      <c r="CZ4" s="516">
        <f t="shared" si="0"/>
        <v>17</v>
      </c>
      <c r="DA4" s="516">
        <f t="shared" si="0"/>
        <v>18</v>
      </c>
      <c r="DB4" s="516">
        <f t="shared" ref="DB4:DQ5" si="1">DA4+1</f>
        <v>19</v>
      </c>
      <c r="DC4" s="516">
        <f t="shared" si="1"/>
        <v>20</v>
      </c>
      <c r="DD4" s="516">
        <f t="shared" si="1"/>
        <v>21</v>
      </c>
      <c r="DE4" s="516">
        <f t="shared" si="1"/>
        <v>22</v>
      </c>
      <c r="DF4" s="516">
        <f t="shared" si="1"/>
        <v>23</v>
      </c>
      <c r="DG4" s="516">
        <f t="shared" si="1"/>
        <v>24</v>
      </c>
      <c r="DH4" s="516">
        <f t="shared" si="1"/>
        <v>25</v>
      </c>
      <c r="DI4" s="516">
        <f t="shared" si="1"/>
        <v>26</v>
      </c>
      <c r="DJ4" s="516">
        <f t="shared" si="1"/>
        <v>27</v>
      </c>
      <c r="DK4" s="516">
        <f t="shared" si="1"/>
        <v>28</v>
      </c>
      <c r="DL4" s="516">
        <f t="shared" si="1"/>
        <v>29</v>
      </c>
      <c r="DM4" s="516">
        <f t="shared" si="1"/>
        <v>30</v>
      </c>
      <c r="DN4" s="516">
        <f t="shared" si="1"/>
        <v>31</v>
      </c>
      <c r="DO4" s="516">
        <f t="shared" si="1"/>
        <v>32</v>
      </c>
      <c r="DP4" s="516">
        <f t="shared" si="1"/>
        <v>33</v>
      </c>
      <c r="DQ4" s="516">
        <f t="shared" si="1"/>
        <v>34</v>
      </c>
      <c r="DR4" s="516">
        <f t="shared" ref="DR4:EG5" si="2">DQ4+1</f>
        <v>35</v>
      </c>
      <c r="DS4" s="516">
        <f t="shared" si="2"/>
        <v>36</v>
      </c>
      <c r="DT4" s="516">
        <f t="shared" si="2"/>
        <v>37</v>
      </c>
      <c r="DU4" s="516">
        <f t="shared" si="2"/>
        <v>38</v>
      </c>
      <c r="DV4" s="516">
        <f t="shared" si="2"/>
        <v>39</v>
      </c>
      <c r="DW4" s="516">
        <f t="shared" si="2"/>
        <v>40</v>
      </c>
      <c r="DX4" s="516">
        <f t="shared" si="2"/>
        <v>41</v>
      </c>
      <c r="DY4" s="516">
        <f t="shared" si="2"/>
        <v>42</v>
      </c>
      <c r="DZ4" s="516">
        <f t="shared" si="2"/>
        <v>43</v>
      </c>
      <c r="EA4" s="516">
        <f t="shared" si="2"/>
        <v>44</v>
      </c>
      <c r="EB4" s="516">
        <f t="shared" si="2"/>
        <v>45</v>
      </c>
      <c r="EC4" s="516">
        <f t="shared" si="2"/>
        <v>46</v>
      </c>
      <c r="ED4" s="516">
        <f t="shared" si="2"/>
        <v>47</v>
      </c>
      <c r="EE4" s="516">
        <f t="shared" si="2"/>
        <v>48</v>
      </c>
      <c r="EF4" s="516">
        <f t="shared" si="2"/>
        <v>49</v>
      </c>
      <c r="EG4" s="516">
        <f t="shared" si="2"/>
        <v>50</v>
      </c>
      <c r="EH4" s="516">
        <f t="shared" ref="EH4:EW5" si="3">EG4+1</f>
        <v>51</v>
      </c>
      <c r="EI4" s="516">
        <f t="shared" si="3"/>
        <v>52</v>
      </c>
      <c r="EJ4" s="516">
        <f t="shared" si="3"/>
        <v>53</v>
      </c>
      <c r="EK4" s="516">
        <f t="shared" si="3"/>
        <v>54</v>
      </c>
      <c r="EL4" s="516">
        <f t="shared" si="3"/>
        <v>55</v>
      </c>
      <c r="EM4" s="516">
        <f t="shared" si="3"/>
        <v>56</v>
      </c>
      <c r="EN4" s="516">
        <f t="shared" si="3"/>
        <v>57</v>
      </c>
      <c r="EO4" s="516">
        <f t="shared" si="3"/>
        <v>58</v>
      </c>
      <c r="EP4" s="516">
        <f t="shared" si="3"/>
        <v>59</v>
      </c>
      <c r="EQ4" s="516">
        <f t="shared" si="3"/>
        <v>60</v>
      </c>
      <c r="ER4" s="516">
        <f t="shared" si="3"/>
        <v>61</v>
      </c>
      <c r="ES4" s="516">
        <f t="shared" si="3"/>
        <v>62</v>
      </c>
      <c r="ET4" s="516">
        <f t="shared" si="3"/>
        <v>63</v>
      </c>
      <c r="EU4" s="516">
        <f t="shared" si="3"/>
        <v>64</v>
      </c>
      <c r="EV4" s="516">
        <f t="shared" si="3"/>
        <v>65</v>
      </c>
      <c r="EW4" s="516">
        <f t="shared" si="3"/>
        <v>66</v>
      </c>
      <c r="EX4" s="516">
        <f t="shared" ref="EX4:FM5" si="4">EW4+1</f>
        <v>67</v>
      </c>
      <c r="EY4" s="516">
        <f t="shared" si="4"/>
        <v>68</v>
      </c>
      <c r="EZ4" s="516">
        <f t="shared" si="4"/>
        <v>69</v>
      </c>
      <c r="FA4" s="516">
        <f t="shared" si="4"/>
        <v>70</v>
      </c>
      <c r="FB4" s="516">
        <f t="shared" si="4"/>
        <v>71</v>
      </c>
      <c r="FC4" s="516">
        <f t="shared" si="4"/>
        <v>72</v>
      </c>
      <c r="FD4" s="516">
        <f t="shared" si="4"/>
        <v>73</v>
      </c>
      <c r="FE4" s="516">
        <f t="shared" si="4"/>
        <v>74</v>
      </c>
      <c r="FF4" s="516">
        <f t="shared" si="4"/>
        <v>75</v>
      </c>
      <c r="FG4" s="516">
        <f t="shared" si="4"/>
        <v>76</v>
      </c>
      <c r="FH4" s="516">
        <f t="shared" si="4"/>
        <v>77</v>
      </c>
      <c r="FI4" s="516">
        <f t="shared" si="4"/>
        <v>78</v>
      </c>
      <c r="FJ4" s="516">
        <f t="shared" si="4"/>
        <v>79</v>
      </c>
      <c r="FK4" s="516">
        <f t="shared" si="4"/>
        <v>80</v>
      </c>
      <c r="FL4" s="516">
        <f t="shared" si="4"/>
        <v>81</v>
      </c>
      <c r="FM4" s="516">
        <f t="shared" si="4"/>
        <v>82</v>
      </c>
      <c r="FN4" s="516">
        <f t="shared" ref="FN4:GC5" si="5">FM4+1</f>
        <v>83</v>
      </c>
      <c r="FO4" s="516">
        <f t="shared" si="5"/>
        <v>84</v>
      </c>
      <c r="FP4" s="516">
        <f t="shared" si="5"/>
        <v>85</v>
      </c>
      <c r="FQ4" s="516">
        <f t="shared" si="5"/>
        <v>86</v>
      </c>
      <c r="FR4" s="516">
        <f t="shared" si="5"/>
        <v>87</v>
      </c>
      <c r="FS4" s="516">
        <f t="shared" si="5"/>
        <v>88</v>
      </c>
      <c r="FT4" s="516">
        <f t="shared" si="5"/>
        <v>89</v>
      </c>
      <c r="FU4" s="516">
        <f t="shared" si="5"/>
        <v>90</v>
      </c>
      <c r="FV4" s="516">
        <f t="shared" si="5"/>
        <v>91</v>
      </c>
      <c r="FW4" s="516">
        <f t="shared" si="5"/>
        <v>92</v>
      </c>
      <c r="FX4" s="516">
        <f t="shared" si="5"/>
        <v>93</v>
      </c>
      <c r="FY4" s="516">
        <f t="shared" si="5"/>
        <v>94</v>
      </c>
      <c r="FZ4" s="516">
        <f t="shared" si="5"/>
        <v>95</v>
      </c>
      <c r="GA4" s="516">
        <f t="shared" si="5"/>
        <v>96</v>
      </c>
      <c r="GB4" s="516">
        <f t="shared" si="5"/>
        <v>97</v>
      </c>
      <c r="GC4" s="516">
        <f t="shared" si="5"/>
        <v>98</v>
      </c>
      <c r="GD4" s="516">
        <f t="shared" ref="GD4:GS5" si="6">GC4+1</f>
        <v>99</v>
      </c>
      <c r="GE4" s="516">
        <f t="shared" si="6"/>
        <v>100</v>
      </c>
      <c r="GF4" s="516">
        <f t="shared" si="6"/>
        <v>101</v>
      </c>
      <c r="GG4" s="516">
        <f t="shared" si="6"/>
        <v>102</v>
      </c>
      <c r="GH4" s="516">
        <f t="shared" si="6"/>
        <v>103</v>
      </c>
      <c r="GI4" s="516">
        <f t="shared" si="6"/>
        <v>104</v>
      </c>
      <c r="GJ4" s="516">
        <f t="shared" si="6"/>
        <v>105</v>
      </c>
      <c r="GK4" s="516">
        <f t="shared" si="6"/>
        <v>106</v>
      </c>
      <c r="GL4" s="516">
        <f t="shared" si="6"/>
        <v>107</v>
      </c>
      <c r="GM4" s="516">
        <f t="shared" si="6"/>
        <v>108</v>
      </c>
      <c r="GN4" s="516">
        <f t="shared" si="6"/>
        <v>109</v>
      </c>
      <c r="GO4" s="516">
        <f t="shared" si="6"/>
        <v>110</v>
      </c>
      <c r="GP4" s="516">
        <f t="shared" si="6"/>
        <v>111</v>
      </c>
      <c r="GQ4" s="516">
        <f t="shared" si="6"/>
        <v>112</v>
      </c>
      <c r="GR4" s="516">
        <f t="shared" si="6"/>
        <v>113</v>
      </c>
      <c r="GS4" s="516">
        <f t="shared" si="6"/>
        <v>114</v>
      </c>
      <c r="GT4" s="516">
        <f t="shared" ref="GT4:GX5" si="7">GS4+1</f>
        <v>115</v>
      </c>
      <c r="GU4" s="516">
        <f t="shared" si="7"/>
        <v>116</v>
      </c>
      <c r="GV4" s="516">
        <f t="shared" si="7"/>
        <v>117</v>
      </c>
      <c r="GW4" s="516">
        <f t="shared" si="7"/>
        <v>118</v>
      </c>
      <c r="GX4" s="516">
        <f t="shared" si="7"/>
        <v>119</v>
      </c>
      <c r="GY4" s="516">
        <f>GX4+1</f>
        <v>120</v>
      </c>
      <c r="GZ4" s="516">
        <f t="shared" ref="GZ4:GZ5" si="8">GY4+1</f>
        <v>121</v>
      </c>
      <c r="HA4" s="516">
        <f>GZ4+1</f>
        <v>122</v>
      </c>
      <c r="HB4" s="244"/>
      <c r="HC4" s="244"/>
      <c r="HD4" s="126"/>
      <c r="HE4" s="126"/>
    </row>
    <row r="5" spans="1:213" ht="45" customHeight="1" thickBot="1">
      <c r="B5" s="352" t="s">
        <v>1</v>
      </c>
      <c r="C5" s="352" t="s">
        <v>320</v>
      </c>
      <c r="D5" s="352" t="s">
        <v>321</v>
      </c>
      <c r="E5" s="352" t="s">
        <v>140</v>
      </c>
      <c r="F5" s="352" t="s">
        <v>322</v>
      </c>
      <c r="G5" s="352" t="s">
        <v>527</v>
      </c>
      <c r="H5" s="352" t="s">
        <v>519</v>
      </c>
      <c r="I5" s="352" t="s">
        <v>732</v>
      </c>
      <c r="J5" s="352" t="s">
        <v>323</v>
      </c>
      <c r="K5" s="352" t="s">
        <v>324</v>
      </c>
      <c r="L5" s="353" t="s">
        <v>335</v>
      </c>
      <c r="M5" s="352" t="s">
        <v>325</v>
      </c>
      <c r="N5" s="352" t="s">
        <v>109</v>
      </c>
      <c r="O5" s="352" t="s">
        <v>110</v>
      </c>
      <c r="P5" s="352" t="s">
        <v>159</v>
      </c>
      <c r="Q5" s="352" t="s">
        <v>520</v>
      </c>
      <c r="R5" s="352" t="s">
        <v>170</v>
      </c>
      <c r="S5" s="352" t="s">
        <v>117</v>
      </c>
      <c r="T5" s="352" t="s">
        <v>662</v>
      </c>
      <c r="U5" s="98"/>
      <c r="V5" s="244"/>
      <c r="W5" s="259"/>
      <c r="X5" s="510"/>
      <c r="Y5" s="510"/>
      <c r="Z5" s="510"/>
      <c r="AA5" s="510"/>
      <c r="AB5" s="510"/>
      <c r="AC5" s="510"/>
      <c r="AD5" s="510"/>
      <c r="AE5" s="510"/>
      <c r="AF5" s="510"/>
      <c r="AG5" s="510"/>
      <c r="AH5" s="510"/>
      <c r="AI5" s="510"/>
      <c r="AJ5" s="516" t="s">
        <v>472</v>
      </c>
      <c r="AK5" s="510"/>
      <c r="AL5" s="510"/>
      <c r="AM5" s="510"/>
      <c r="AN5" s="521"/>
      <c r="AO5" s="521"/>
      <c r="AP5" s="521"/>
      <c r="AQ5" s="516"/>
      <c r="AR5" s="518"/>
      <c r="AS5" s="518"/>
      <c r="AT5" s="518"/>
      <c r="AU5" s="518"/>
      <c r="AV5" s="518"/>
      <c r="AW5" s="518"/>
      <c r="AX5" s="518"/>
      <c r="AY5" s="518"/>
      <c r="AZ5" s="518"/>
      <c r="BA5" s="518"/>
      <c r="BB5" s="522"/>
      <c r="BC5" s="522"/>
      <c r="BD5" s="522"/>
      <c r="BE5" s="522"/>
      <c r="BF5" s="522"/>
      <c r="BG5" s="523" t="s">
        <v>79</v>
      </c>
      <c r="BH5" s="523"/>
      <c r="BI5" s="523"/>
      <c r="BJ5" s="521" t="s">
        <v>8</v>
      </c>
      <c r="BK5" s="523" t="s">
        <v>3</v>
      </c>
      <c r="BL5" s="523" t="s">
        <v>119</v>
      </c>
      <c r="BM5" s="523" t="s">
        <v>104</v>
      </c>
      <c r="BN5" s="516" t="s">
        <v>112</v>
      </c>
      <c r="BO5" s="516" t="s">
        <v>358</v>
      </c>
      <c r="BP5" s="516" t="s">
        <v>430</v>
      </c>
      <c r="BQ5" s="516" t="s">
        <v>431</v>
      </c>
      <c r="BR5" s="524" t="s">
        <v>109</v>
      </c>
      <c r="BS5" s="516" t="s">
        <v>110</v>
      </c>
      <c r="BT5" s="510" t="s">
        <v>346</v>
      </c>
      <c r="BU5" s="285" t="s">
        <v>170</v>
      </c>
      <c r="BV5" s="510" t="s">
        <v>482</v>
      </c>
      <c r="BW5" s="510" t="s">
        <v>117</v>
      </c>
      <c r="BX5" s="510"/>
      <c r="BY5" s="516" t="s">
        <v>475</v>
      </c>
      <c r="BZ5" s="285"/>
      <c r="CA5" s="516" t="s">
        <v>476</v>
      </c>
      <c r="CB5" s="510" t="s">
        <v>733</v>
      </c>
      <c r="CC5" s="244" t="s">
        <v>542</v>
      </c>
      <c r="CD5" s="244"/>
      <c r="CE5" s="244" t="s">
        <v>663</v>
      </c>
      <c r="CF5" s="244"/>
      <c r="CG5" s="516" t="s">
        <v>538</v>
      </c>
      <c r="CH5" s="516">
        <v>-2</v>
      </c>
      <c r="CI5" s="516">
        <v>-1</v>
      </c>
      <c r="CJ5" s="516">
        <v>-0.5</v>
      </c>
      <c r="CK5" s="516">
        <f>CI5+1</f>
        <v>0</v>
      </c>
      <c r="CL5" s="516">
        <f t="shared" si="0"/>
        <v>1</v>
      </c>
      <c r="CM5" s="516">
        <f t="shared" si="0"/>
        <v>2</v>
      </c>
      <c r="CN5" s="516">
        <f t="shared" si="0"/>
        <v>3</v>
      </c>
      <c r="CO5" s="516">
        <f t="shared" si="0"/>
        <v>4</v>
      </c>
      <c r="CP5" s="516">
        <f t="shared" si="0"/>
        <v>5</v>
      </c>
      <c r="CQ5" s="516">
        <f t="shared" si="0"/>
        <v>6</v>
      </c>
      <c r="CR5" s="516">
        <f t="shared" si="0"/>
        <v>7</v>
      </c>
      <c r="CS5" s="516">
        <f t="shared" si="0"/>
        <v>8</v>
      </c>
      <c r="CT5" s="516">
        <f t="shared" si="0"/>
        <v>9</v>
      </c>
      <c r="CU5" s="516">
        <f t="shared" si="0"/>
        <v>10</v>
      </c>
      <c r="CV5" s="516">
        <f t="shared" si="0"/>
        <v>11</v>
      </c>
      <c r="CW5" s="516">
        <f t="shared" si="0"/>
        <v>12</v>
      </c>
      <c r="CX5" s="516">
        <f t="shared" si="0"/>
        <v>13</v>
      </c>
      <c r="CY5" s="516">
        <f t="shared" si="0"/>
        <v>14</v>
      </c>
      <c r="CZ5" s="516">
        <f t="shared" si="0"/>
        <v>15</v>
      </c>
      <c r="DA5" s="516">
        <f t="shared" si="0"/>
        <v>16</v>
      </c>
      <c r="DB5" s="516">
        <f t="shared" si="1"/>
        <v>17</v>
      </c>
      <c r="DC5" s="516">
        <f t="shared" si="1"/>
        <v>18</v>
      </c>
      <c r="DD5" s="516">
        <f t="shared" si="1"/>
        <v>19</v>
      </c>
      <c r="DE5" s="516">
        <f t="shared" si="1"/>
        <v>20</v>
      </c>
      <c r="DF5" s="516">
        <f t="shared" si="1"/>
        <v>21</v>
      </c>
      <c r="DG5" s="516">
        <f t="shared" si="1"/>
        <v>22</v>
      </c>
      <c r="DH5" s="516">
        <f t="shared" si="1"/>
        <v>23</v>
      </c>
      <c r="DI5" s="516">
        <f t="shared" si="1"/>
        <v>24</v>
      </c>
      <c r="DJ5" s="516">
        <f t="shared" si="1"/>
        <v>25</v>
      </c>
      <c r="DK5" s="516">
        <f t="shared" si="1"/>
        <v>26</v>
      </c>
      <c r="DL5" s="516">
        <f t="shared" si="1"/>
        <v>27</v>
      </c>
      <c r="DM5" s="516">
        <f t="shared" si="1"/>
        <v>28</v>
      </c>
      <c r="DN5" s="516">
        <f t="shared" si="1"/>
        <v>29</v>
      </c>
      <c r="DO5" s="516">
        <f t="shared" si="1"/>
        <v>30</v>
      </c>
      <c r="DP5" s="516">
        <f t="shared" si="1"/>
        <v>31</v>
      </c>
      <c r="DQ5" s="516">
        <f t="shared" si="1"/>
        <v>32</v>
      </c>
      <c r="DR5" s="516">
        <f t="shared" si="2"/>
        <v>33</v>
      </c>
      <c r="DS5" s="516">
        <f t="shared" si="2"/>
        <v>34</v>
      </c>
      <c r="DT5" s="516">
        <f t="shared" si="2"/>
        <v>35</v>
      </c>
      <c r="DU5" s="516">
        <f t="shared" si="2"/>
        <v>36</v>
      </c>
      <c r="DV5" s="516">
        <f t="shared" si="2"/>
        <v>37</v>
      </c>
      <c r="DW5" s="516">
        <f t="shared" si="2"/>
        <v>38</v>
      </c>
      <c r="DX5" s="516">
        <f t="shared" si="2"/>
        <v>39</v>
      </c>
      <c r="DY5" s="516">
        <f t="shared" si="2"/>
        <v>40</v>
      </c>
      <c r="DZ5" s="516">
        <f t="shared" si="2"/>
        <v>41</v>
      </c>
      <c r="EA5" s="516">
        <f t="shared" si="2"/>
        <v>42</v>
      </c>
      <c r="EB5" s="516">
        <f t="shared" si="2"/>
        <v>43</v>
      </c>
      <c r="EC5" s="516">
        <f t="shared" si="2"/>
        <v>44</v>
      </c>
      <c r="ED5" s="516">
        <f t="shared" si="2"/>
        <v>45</v>
      </c>
      <c r="EE5" s="516">
        <f t="shared" si="2"/>
        <v>46</v>
      </c>
      <c r="EF5" s="516">
        <f t="shared" si="2"/>
        <v>47</v>
      </c>
      <c r="EG5" s="516">
        <f t="shared" si="2"/>
        <v>48</v>
      </c>
      <c r="EH5" s="516">
        <f t="shared" si="3"/>
        <v>49</v>
      </c>
      <c r="EI5" s="516">
        <f t="shared" si="3"/>
        <v>50</v>
      </c>
      <c r="EJ5" s="516">
        <f t="shared" si="3"/>
        <v>51</v>
      </c>
      <c r="EK5" s="516">
        <f t="shared" si="3"/>
        <v>52</v>
      </c>
      <c r="EL5" s="516">
        <f t="shared" si="3"/>
        <v>53</v>
      </c>
      <c r="EM5" s="516">
        <f t="shared" si="3"/>
        <v>54</v>
      </c>
      <c r="EN5" s="516">
        <f t="shared" si="3"/>
        <v>55</v>
      </c>
      <c r="EO5" s="516">
        <f t="shared" si="3"/>
        <v>56</v>
      </c>
      <c r="EP5" s="516">
        <f t="shared" si="3"/>
        <v>57</v>
      </c>
      <c r="EQ5" s="516">
        <f t="shared" si="3"/>
        <v>58</v>
      </c>
      <c r="ER5" s="516">
        <f t="shared" si="3"/>
        <v>59</v>
      </c>
      <c r="ES5" s="516">
        <f t="shared" si="3"/>
        <v>60</v>
      </c>
      <c r="ET5" s="516">
        <f t="shared" si="3"/>
        <v>61</v>
      </c>
      <c r="EU5" s="516">
        <f t="shared" si="3"/>
        <v>62</v>
      </c>
      <c r="EV5" s="516">
        <f t="shared" si="3"/>
        <v>63</v>
      </c>
      <c r="EW5" s="516">
        <f t="shared" si="3"/>
        <v>64</v>
      </c>
      <c r="EX5" s="516">
        <f t="shared" si="4"/>
        <v>65</v>
      </c>
      <c r="EY5" s="516">
        <f t="shared" si="4"/>
        <v>66</v>
      </c>
      <c r="EZ5" s="516">
        <f t="shared" si="4"/>
        <v>67</v>
      </c>
      <c r="FA5" s="516">
        <f t="shared" si="4"/>
        <v>68</v>
      </c>
      <c r="FB5" s="516">
        <f t="shared" si="4"/>
        <v>69</v>
      </c>
      <c r="FC5" s="516">
        <f t="shared" si="4"/>
        <v>70</v>
      </c>
      <c r="FD5" s="516">
        <f t="shared" si="4"/>
        <v>71</v>
      </c>
      <c r="FE5" s="516">
        <f t="shared" si="4"/>
        <v>72</v>
      </c>
      <c r="FF5" s="516">
        <f t="shared" si="4"/>
        <v>73</v>
      </c>
      <c r="FG5" s="516">
        <f t="shared" si="4"/>
        <v>74</v>
      </c>
      <c r="FH5" s="516">
        <f t="shared" si="4"/>
        <v>75</v>
      </c>
      <c r="FI5" s="516">
        <f t="shared" si="4"/>
        <v>76</v>
      </c>
      <c r="FJ5" s="516">
        <f t="shared" si="4"/>
        <v>77</v>
      </c>
      <c r="FK5" s="516">
        <f t="shared" si="4"/>
        <v>78</v>
      </c>
      <c r="FL5" s="516">
        <f t="shared" si="4"/>
        <v>79</v>
      </c>
      <c r="FM5" s="516">
        <f t="shared" si="4"/>
        <v>80</v>
      </c>
      <c r="FN5" s="516">
        <f t="shared" si="5"/>
        <v>81</v>
      </c>
      <c r="FO5" s="516">
        <f t="shared" si="5"/>
        <v>82</v>
      </c>
      <c r="FP5" s="516">
        <f t="shared" si="5"/>
        <v>83</v>
      </c>
      <c r="FQ5" s="516">
        <f t="shared" si="5"/>
        <v>84</v>
      </c>
      <c r="FR5" s="516">
        <f t="shared" si="5"/>
        <v>85</v>
      </c>
      <c r="FS5" s="516">
        <f t="shared" si="5"/>
        <v>86</v>
      </c>
      <c r="FT5" s="516">
        <f t="shared" si="5"/>
        <v>87</v>
      </c>
      <c r="FU5" s="516">
        <f t="shared" si="5"/>
        <v>88</v>
      </c>
      <c r="FV5" s="516">
        <f t="shared" si="5"/>
        <v>89</v>
      </c>
      <c r="FW5" s="516">
        <f t="shared" si="5"/>
        <v>90</v>
      </c>
      <c r="FX5" s="516">
        <f t="shared" si="5"/>
        <v>91</v>
      </c>
      <c r="FY5" s="516">
        <f t="shared" si="5"/>
        <v>92</v>
      </c>
      <c r="FZ5" s="516">
        <f t="shared" si="5"/>
        <v>93</v>
      </c>
      <c r="GA5" s="516">
        <f t="shared" si="5"/>
        <v>94</v>
      </c>
      <c r="GB5" s="516">
        <f t="shared" si="5"/>
        <v>95</v>
      </c>
      <c r="GC5" s="516">
        <f t="shared" si="5"/>
        <v>96</v>
      </c>
      <c r="GD5" s="516">
        <f t="shared" si="6"/>
        <v>97</v>
      </c>
      <c r="GE5" s="516">
        <f t="shared" si="6"/>
        <v>98</v>
      </c>
      <c r="GF5" s="516">
        <f t="shared" si="6"/>
        <v>99</v>
      </c>
      <c r="GG5" s="516">
        <f t="shared" si="6"/>
        <v>100</v>
      </c>
      <c r="GH5" s="516">
        <f t="shared" si="6"/>
        <v>101</v>
      </c>
      <c r="GI5" s="516">
        <f t="shared" si="6"/>
        <v>102</v>
      </c>
      <c r="GJ5" s="516">
        <f t="shared" si="6"/>
        <v>103</v>
      </c>
      <c r="GK5" s="516">
        <f t="shared" si="6"/>
        <v>104</v>
      </c>
      <c r="GL5" s="516">
        <f t="shared" si="6"/>
        <v>105</v>
      </c>
      <c r="GM5" s="516">
        <f t="shared" si="6"/>
        <v>106</v>
      </c>
      <c r="GN5" s="516">
        <f t="shared" si="6"/>
        <v>107</v>
      </c>
      <c r="GO5" s="516">
        <f t="shared" si="6"/>
        <v>108</v>
      </c>
      <c r="GP5" s="516">
        <f t="shared" si="6"/>
        <v>109</v>
      </c>
      <c r="GQ5" s="516">
        <f t="shared" si="6"/>
        <v>110</v>
      </c>
      <c r="GR5" s="516">
        <f t="shared" si="6"/>
        <v>111</v>
      </c>
      <c r="GS5" s="516">
        <f t="shared" si="6"/>
        <v>112</v>
      </c>
      <c r="GT5" s="516">
        <f t="shared" si="7"/>
        <v>113</v>
      </c>
      <c r="GU5" s="516">
        <f t="shared" si="7"/>
        <v>114</v>
      </c>
      <c r="GV5" s="516">
        <f t="shared" si="7"/>
        <v>115</v>
      </c>
      <c r="GW5" s="516">
        <f t="shared" si="7"/>
        <v>116</v>
      </c>
      <c r="GX5" s="516">
        <f t="shared" si="7"/>
        <v>117</v>
      </c>
      <c r="GY5" s="516">
        <f>GX5+1</f>
        <v>118</v>
      </c>
      <c r="GZ5" s="516">
        <f t="shared" si="8"/>
        <v>119</v>
      </c>
      <c r="HA5" s="516">
        <f>GZ5+1</f>
        <v>120</v>
      </c>
      <c r="HB5" s="244"/>
      <c r="HC5" s="244"/>
      <c r="HD5" s="126"/>
      <c r="HE5" s="126"/>
    </row>
    <row r="6" spans="1:213" ht="20.100000000000001" customHeight="1">
      <c r="B6" s="479"/>
      <c r="C6" s="122"/>
      <c r="D6" s="123"/>
      <c r="E6" s="124"/>
      <c r="F6" s="123"/>
      <c r="G6" s="465">
        <f t="shared" ref="G6:G27" si="9">DESIGN_LIFE</f>
        <v>60</v>
      </c>
      <c r="H6" s="466" t="s">
        <v>64</v>
      </c>
      <c r="I6" s="464">
        <v>1</v>
      </c>
      <c r="J6" s="123"/>
      <c r="K6" s="97"/>
      <c r="L6" s="480"/>
      <c r="M6" s="188">
        <f>IFERROR(SUM(N6:R6,T6),"")</f>
        <v>0</v>
      </c>
      <c r="N6" s="189" t="str">
        <f>IFERROR(IF($H6="Yes","",$BR6),"")</f>
        <v/>
      </c>
      <c r="O6" s="190" t="str">
        <f>IFERROR(IF($H6="Yes",$BS6*(1-$I6),$BS6),"")</f>
        <v/>
      </c>
      <c r="P6" s="190" t="str">
        <f>IFERROR(IF($H6="Yes",$CB6*(($I6*$BR6)+$BS6+$BN6+($I6*($BO6+BV6))),$BT6),"")</f>
        <v/>
      </c>
      <c r="Q6" s="191">
        <f>IF(H6="Yes","",(SUM(N6:P6,R6)+T6)*CC6)</f>
        <v>0</v>
      </c>
      <c r="R6" s="191" t="str">
        <f>IFERROR(IF($H6="Yes","",$BU6),"")</f>
        <v/>
      </c>
      <c r="S6" s="188" t="str">
        <f>IFERROR(IF($H6="Yes","",$BW6*($CC6+1)),"")</f>
        <v/>
      </c>
      <c r="T6" s="192">
        <f>IFERROR(IF($H6="Yes","",$BV6),"")</f>
        <v>0</v>
      </c>
      <c r="U6" s="366" t="s">
        <v>478</v>
      </c>
      <c r="V6" s="244"/>
      <c r="W6" s="259"/>
      <c r="X6" s="510"/>
      <c r="Y6" s="510"/>
      <c r="Z6" s="510"/>
      <c r="AA6" s="510"/>
      <c r="AB6" s="510"/>
      <c r="AC6" s="510"/>
      <c r="AD6" s="510"/>
      <c r="AE6" s="510"/>
      <c r="AF6" s="510"/>
      <c r="AG6" s="510"/>
      <c r="AH6" s="510"/>
      <c r="AI6" s="510"/>
      <c r="AJ6" s="649"/>
      <c r="AK6" s="649"/>
      <c r="AL6" s="649"/>
      <c r="AM6" s="650"/>
      <c r="AN6" s="650"/>
      <c r="AO6" s="650"/>
      <c r="AP6" s="650"/>
      <c r="AQ6" s="516"/>
      <c r="AR6" s="525"/>
      <c r="AS6" s="525"/>
      <c r="AT6" s="525"/>
      <c r="AU6" s="525"/>
      <c r="AV6" s="525"/>
      <c r="AW6" s="525"/>
      <c r="AX6" s="525"/>
      <c r="AY6" s="525"/>
      <c r="AZ6" s="525"/>
      <c r="BA6" s="525"/>
      <c r="BB6" s="510"/>
      <c r="BC6" s="510"/>
      <c r="BD6" s="510"/>
      <c r="BE6" s="510"/>
      <c r="BF6" s="510"/>
      <c r="BG6" s="285" t="str">
        <f t="shared" ref="BG6:BG27" si="10">IF(B6="Concrete","C_",IF(B6="Steel","S_",IF(B6="Timber","T_",IF(B6="Other","O_",IF(B6="Custom EPD","E_",IF(B6="_","ER","ER"))))))</f>
        <v>ER</v>
      </c>
      <c r="BH6" s="285" t="str">
        <f t="shared" ref="BH6:BH27" si="11">CONCATENATE(B6," - ",C6," - ", D6)</f>
        <v xml:space="preserve"> -  - </v>
      </c>
      <c r="BI6" s="285" t="str">
        <f t="shared" ref="BI6:BI27" si="12">IF(OR(AND(B6="concrete",D6&lt;&gt;"Reinforced - 150mm hollow core slab"),C6="Concrete_EPD",), "Reinforcement", "No_Reinforcement")</f>
        <v>No_Reinforcement</v>
      </c>
      <c r="BJ6" s="246" t="e">
        <f>VLOOKUP(BH6,'Lifecycle Material Data'!$A$5:$G$67,4,FALSE)</f>
        <v>#N/A</v>
      </c>
      <c r="BK6" s="246">
        <f>IFERROR(VLOOKUP(L6,'Custom Data'!$N$16:$P$36,3,FALSE),0)</f>
        <v>0</v>
      </c>
      <c r="BL6" s="246">
        <f t="shared" ref="BL6:BL27" si="13">IFERROR(BK6*BM6/(1000*BJ6),0)</f>
        <v>0</v>
      </c>
      <c r="BM6" s="526" t="str">
        <f>IF(J6="VOLUME [m3]", 1000*$K6*$BJ6, IF(AND(J6="MASS [kg]",ISNUMBER(BJ6)), $K6,"ER"))</f>
        <v>ER</v>
      </c>
      <c r="BN6" s="510" t="str">
        <f>IFERROR(VLOOKUP($BH6,'Lifecycle Material Data'!$A$5:$L$67,9,FALSE)*($BM6/1000)+VLOOKUP('Project Info'!$C$15,'Lifecycle Material Data'!$A$5:$L$67,9,FALSE)*($BL6/1000),"")</f>
        <v/>
      </c>
      <c r="BO6" s="510" t="str">
        <f>IFERROR(VLOOKUP($BH6,'Lifecycle Material Data'!$A$5:$L$67,10,FALSE)*($BM6/1000)+VLOOKUP('Project Info'!$C$15,'Lifecycle Material Data'!$A$5:$L$67,10,FALSE)*($BL6/1000),"")</f>
        <v/>
      </c>
      <c r="BP6" s="510" t="str">
        <f>IF(OR($E6=$Y$8, $E6=$Y$9, $E6=$Y$10),"Excavation","")</f>
        <v/>
      </c>
      <c r="BQ6" s="510" t="str">
        <f>IF($J6='MATERIAL DATA'!$O$5,$K6, IF($J6='MATERIAL DATA'!$O$6,$K6/(1000*'Scheme 6'!$BJ6),""))</f>
        <v/>
      </c>
      <c r="BR6" s="510" t="str">
        <f>IFERROR(((VLOOKUP($BH6,'Lifecycle Material Data'!$A$5:$L$67,6,FALSE))*$BM6/1000+VLOOKUP('Project Info'!$C$15,'Lifecycle Material Data'!$A$5:$L$67,6,FALSE)*$BL6/1000),"")</f>
        <v/>
      </c>
      <c r="BS6" s="510" t="str">
        <f>IFERROR((VLOOKUP($BH6,'Lifecycle Material Data'!$A$5:$L$67,7,FALSE)*$BM6/1000++VLOOKUP('Project Info'!$C$15,'Lifecycle Material Data'!$A$5:$L$67,7,FALSE)*$BL6/1000),"")</f>
        <v/>
      </c>
      <c r="BT6" s="510" t="str">
        <f>IFERROR(VLOOKUP($BH6,'Lifecycle Material Data'!$A$5:$L$67,8,FALSE)*SUM(BR6,BS6,BU6,BV6),"")</f>
        <v/>
      </c>
      <c r="BU6" s="285" t="str">
        <f>IFERROR((VLOOKUP($BH6,'Lifecycle Material Data'!$A$5:$L$67,11,FALSE)*$BM6/1000++VLOOKUP('Project Info'!$C$15,'Lifecycle Material Data'!$A$5:$L$67,11,FALSE)*$BL6/1000),"")</f>
        <v/>
      </c>
      <c r="BV6" s="510">
        <f>IFERROR(IF(OR($B6="Timber",$C6="Timber_EPD"),VLOOKUP($BH6,'LIFECYCLE MATERIAL DATA Master'!$A$10:$N$68,5,FALSE)*$BM6,0),"")/1000</f>
        <v>0</v>
      </c>
      <c r="BW6" s="510" t="str">
        <f>IFERROR((VLOOKUP($BH6,'Lifecycle Material Data'!$A$5:$M$67,12,FALSE)*$BM6/1000++VLOOKUP('Project Info'!$C$15,'Lifecycle Material Data'!$A$5:$L$67,12,FALSE)*$BL6/1000),"")</f>
        <v/>
      </c>
      <c r="BX6" s="510"/>
      <c r="BY6" s="510" t="str">
        <f>Targets!A16</f>
        <v>SCORS Target (137)</v>
      </c>
      <c r="BZ6" s="285" t="str">
        <f>Targets!B16</f>
        <v>Residential, Commercial, Education, Other</v>
      </c>
      <c r="CA6" s="285">
        <f>Targets!C16</f>
        <v>137</v>
      </c>
      <c r="CB6" s="510">
        <f>IFERROR(1+VLOOKUP($BH6,'Lifecycle Material Data'!$A$5:$L$67,8,FALSE),0)</f>
        <v>0</v>
      </c>
      <c r="CC6" s="244">
        <f t="shared" ref="CC6:CC27" si="14">IFERROR(ROUNDUP((DESIGN_LIFE/G6)-1,0),0)</f>
        <v>0</v>
      </c>
      <c r="CD6" s="505">
        <f>IFERROR(Q6/CC6,0)</f>
        <v>0</v>
      </c>
      <c r="CE6" s="244">
        <f t="shared" ref="CE6:CE27" si="15">IFERROR(DESIGN_LIFE/G6,0)</f>
        <v>1</v>
      </c>
      <c r="CF6" s="244"/>
      <c r="CG6" s="510"/>
      <c r="CH6" s="510">
        <v>0</v>
      </c>
      <c r="CI6" s="510">
        <f t="shared" ref="CI6:CJ27" si="16">IF(CI$5&gt;=DESIGN_LIFE,CH6,IF(AND(CI$5-2&gt;0,$CE6&lt;&gt;0),IF(INT((CI$5-2)/(DESIGN_LIFE/$CE6))=((CI$5-2)/(DESIGN_LIFE/$CE6)),$CD6+CH6,CH6),CH6))</f>
        <v>0</v>
      </c>
      <c r="CJ6" s="510">
        <f t="shared" si="16"/>
        <v>0</v>
      </c>
      <c r="CK6" s="510">
        <f t="shared" ref="CK6:CZ21" si="17">IF(CK$5&gt;=DESIGN_LIFE,CJ6,IF(AND(CK$5&gt;0,$CE6&lt;&gt;0),IF(INT((CK$5)/(DESIGN_LIFE/$CE6))=((CK$5)/(DESIGN_LIFE/$CE6)),$CD6+CJ6,CJ6),CJ6))</f>
        <v>0</v>
      </c>
      <c r="CL6" s="510">
        <f t="shared" si="17"/>
        <v>0</v>
      </c>
      <c r="CM6" s="510">
        <f t="shared" si="17"/>
        <v>0</v>
      </c>
      <c r="CN6" s="510">
        <f t="shared" si="17"/>
        <v>0</v>
      </c>
      <c r="CO6" s="510">
        <f t="shared" si="17"/>
        <v>0</v>
      </c>
      <c r="CP6" s="510">
        <f t="shared" si="17"/>
        <v>0</v>
      </c>
      <c r="CQ6" s="510">
        <f t="shared" si="17"/>
        <v>0</v>
      </c>
      <c r="CR6" s="510">
        <f t="shared" si="17"/>
        <v>0</v>
      </c>
      <c r="CS6" s="510">
        <f t="shared" si="17"/>
        <v>0</v>
      </c>
      <c r="CT6" s="510">
        <f t="shared" si="17"/>
        <v>0</v>
      </c>
      <c r="CU6" s="510">
        <f t="shared" si="17"/>
        <v>0</v>
      </c>
      <c r="CV6" s="510">
        <f t="shared" si="17"/>
        <v>0</v>
      </c>
      <c r="CW6" s="510">
        <f t="shared" si="17"/>
        <v>0</v>
      </c>
      <c r="CX6" s="510">
        <f t="shared" si="17"/>
        <v>0</v>
      </c>
      <c r="CY6" s="510">
        <f t="shared" si="17"/>
        <v>0</v>
      </c>
      <c r="CZ6" s="510">
        <f t="shared" si="17"/>
        <v>0</v>
      </c>
      <c r="DA6" s="510">
        <f t="shared" ref="DA6:DP21" si="18">IF(DA$5&gt;=DESIGN_LIFE,CZ6,IF(AND(DA$5&gt;0,$CE6&lt;&gt;0),IF(INT((DA$5)/(DESIGN_LIFE/$CE6))=((DA$5)/(DESIGN_LIFE/$CE6)),$CD6+CZ6,CZ6),CZ6))</f>
        <v>0</v>
      </c>
      <c r="DB6" s="510">
        <f t="shared" si="18"/>
        <v>0</v>
      </c>
      <c r="DC6" s="510">
        <f t="shared" si="18"/>
        <v>0</v>
      </c>
      <c r="DD6" s="510">
        <f t="shared" si="18"/>
        <v>0</v>
      </c>
      <c r="DE6" s="510">
        <f t="shared" si="18"/>
        <v>0</v>
      </c>
      <c r="DF6" s="510">
        <f t="shared" si="18"/>
        <v>0</v>
      </c>
      <c r="DG6" s="510">
        <f t="shared" si="18"/>
        <v>0</v>
      </c>
      <c r="DH6" s="510">
        <f t="shared" si="18"/>
        <v>0</v>
      </c>
      <c r="DI6" s="510">
        <f t="shared" si="18"/>
        <v>0</v>
      </c>
      <c r="DJ6" s="510">
        <f t="shared" si="18"/>
        <v>0</v>
      </c>
      <c r="DK6" s="510">
        <f t="shared" si="18"/>
        <v>0</v>
      </c>
      <c r="DL6" s="510">
        <f t="shared" si="18"/>
        <v>0</v>
      </c>
      <c r="DM6" s="510">
        <f t="shared" si="18"/>
        <v>0</v>
      </c>
      <c r="DN6" s="510">
        <f t="shared" si="18"/>
        <v>0</v>
      </c>
      <c r="DO6" s="510">
        <f t="shared" si="18"/>
        <v>0</v>
      </c>
      <c r="DP6" s="510">
        <f t="shared" si="18"/>
        <v>0</v>
      </c>
      <c r="DQ6" s="510">
        <f t="shared" ref="DQ6:EF21" si="19">IF(DQ$5&gt;=DESIGN_LIFE,DP6,IF(AND(DQ$5&gt;0,$CE6&lt;&gt;0),IF(INT((DQ$5)/(DESIGN_LIFE/$CE6))=((DQ$5)/(DESIGN_LIFE/$CE6)),$CD6+DP6,DP6),DP6))</f>
        <v>0</v>
      </c>
      <c r="DR6" s="510">
        <f t="shared" si="19"/>
        <v>0</v>
      </c>
      <c r="DS6" s="510">
        <f t="shared" si="19"/>
        <v>0</v>
      </c>
      <c r="DT6" s="510">
        <f t="shared" si="19"/>
        <v>0</v>
      </c>
      <c r="DU6" s="510">
        <f t="shared" si="19"/>
        <v>0</v>
      </c>
      <c r="DV6" s="510">
        <f t="shared" si="19"/>
        <v>0</v>
      </c>
      <c r="DW6" s="510">
        <f t="shared" si="19"/>
        <v>0</v>
      </c>
      <c r="DX6" s="510">
        <f t="shared" si="19"/>
        <v>0</v>
      </c>
      <c r="DY6" s="510">
        <f t="shared" si="19"/>
        <v>0</v>
      </c>
      <c r="DZ6" s="510">
        <f t="shared" si="19"/>
        <v>0</v>
      </c>
      <c r="EA6" s="510">
        <f t="shared" si="19"/>
        <v>0</v>
      </c>
      <c r="EB6" s="510">
        <f t="shared" si="19"/>
        <v>0</v>
      </c>
      <c r="EC6" s="510">
        <f t="shared" si="19"/>
        <v>0</v>
      </c>
      <c r="ED6" s="510">
        <f t="shared" si="19"/>
        <v>0</v>
      </c>
      <c r="EE6" s="510">
        <f t="shared" si="19"/>
        <v>0</v>
      </c>
      <c r="EF6" s="510">
        <f t="shared" si="19"/>
        <v>0</v>
      </c>
      <c r="EG6" s="510">
        <f t="shared" ref="EG6:EV21" si="20">IF(EG$5&gt;=DESIGN_LIFE,EF6,IF(AND(EG$5&gt;0,$CE6&lt;&gt;0),IF(INT((EG$5)/(DESIGN_LIFE/$CE6))=((EG$5)/(DESIGN_LIFE/$CE6)),$CD6+EF6,EF6),EF6))</f>
        <v>0</v>
      </c>
      <c r="EH6" s="510">
        <f t="shared" si="20"/>
        <v>0</v>
      </c>
      <c r="EI6" s="510">
        <f t="shared" si="20"/>
        <v>0</v>
      </c>
      <c r="EJ6" s="510">
        <f t="shared" si="20"/>
        <v>0</v>
      </c>
      <c r="EK6" s="510">
        <f t="shared" si="20"/>
        <v>0</v>
      </c>
      <c r="EL6" s="510">
        <f t="shared" si="20"/>
        <v>0</v>
      </c>
      <c r="EM6" s="510">
        <f t="shared" si="20"/>
        <v>0</v>
      </c>
      <c r="EN6" s="510">
        <f t="shared" si="20"/>
        <v>0</v>
      </c>
      <c r="EO6" s="510">
        <f t="shared" si="20"/>
        <v>0</v>
      </c>
      <c r="EP6" s="510">
        <f t="shared" si="20"/>
        <v>0</v>
      </c>
      <c r="EQ6" s="510">
        <f t="shared" si="20"/>
        <v>0</v>
      </c>
      <c r="ER6" s="510">
        <f t="shared" si="20"/>
        <v>0</v>
      </c>
      <c r="ES6" s="510">
        <f t="shared" si="20"/>
        <v>0</v>
      </c>
      <c r="ET6" s="510">
        <f t="shared" si="20"/>
        <v>0</v>
      </c>
      <c r="EU6" s="510">
        <f t="shared" si="20"/>
        <v>0</v>
      </c>
      <c r="EV6" s="510">
        <f t="shared" si="20"/>
        <v>0</v>
      </c>
      <c r="EW6" s="510">
        <f t="shared" ref="EW6:FL21" si="21">IF(EW$5&gt;=DESIGN_LIFE,EV6,IF(AND(EW$5&gt;0,$CE6&lt;&gt;0),IF(INT((EW$5)/(DESIGN_LIFE/$CE6))=((EW$5)/(DESIGN_LIFE/$CE6)),$CD6+EV6,EV6),EV6))</f>
        <v>0</v>
      </c>
      <c r="EX6" s="510">
        <f t="shared" si="21"/>
        <v>0</v>
      </c>
      <c r="EY6" s="510">
        <f t="shared" si="21"/>
        <v>0</v>
      </c>
      <c r="EZ6" s="510">
        <f t="shared" si="21"/>
        <v>0</v>
      </c>
      <c r="FA6" s="510">
        <f t="shared" si="21"/>
        <v>0</v>
      </c>
      <c r="FB6" s="510">
        <f t="shared" si="21"/>
        <v>0</v>
      </c>
      <c r="FC6" s="510">
        <f t="shared" si="21"/>
        <v>0</v>
      </c>
      <c r="FD6" s="510">
        <f t="shared" si="21"/>
        <v>0</v>
      </c>
      <c r="FE6" s="510">
        <f t="shared" si="21"/>
        <v>0</v>
      </c>
      <c r="FF6" s="510">
        <f t="shared" si="21"/>
        <v>0</v>
      </c>
      <c r="FG6" s="510">
        <f t="shared" si="21"/>
        <v>0</v>
      </c>
      <c r="FH6" s="510">
        <f t="shared" si="21"/>
        <v>0</v>
      </c>
      <c r="FI6" s="510">
        <f t="shared" si="21"/>
        <v>0</v>
      </c>
      <c r="FJ6" s="510">
        <f t="shared" si="21"/>
        <v>0</v>
      </c>
      <c r="FK6" s="510">
        <f t="shared" si="21"/>
        <v>0</v>
      </c>
      <c r="FL6" s="510">
        <f t="shared" si="21"/>
        <v>0</v>
      </c>
      <c r="FM6" s="510">
        <f t="shared" ref="FM6:GB21" si="22">IF(FM$5&gt;=DESIGN_LIFE,FL6,IF(AND(FM$5&gt;0,$CE6&lt;&gt;0),IF(INT((FM$5)/(DESIGN_LIFE/$CE6))=((FM$5)/(DESIGN_LIFE/$CE6)),$CD6+FL6,FL6),FL6))</f>
        <v>0</v>
      </c>
      <c r="FN6" s="510">
        <f t="shared" si="22"/>
        <v>0</v>
      </c>
      <c r="FO6" s="510">
        <f t="shared" si="22"/>
        <v>0</v>
      </c>
      <c r="FP6" s="510">
        <f t="shared" si="22"/>
        <v>0</v>
      </c>
      <c r="FQ6" s="510">
        <f t="shared" si="22"/>
        <v>0</v>
      </c>
      <c r="FR6" s="510">
        <f t="shared" si="22"/>
        <v>0</v>
      </c>
      <c r="FS6" s="510">
        <f t="shared" si="22"/>
        <v>0</v>
      </c>
      <c r="FT6" s="510">
        <f t="shared" si="22"/>
        <v>0</v>
      </c>
      <c r="FU6" s="510">
        <f t="shared" si="22"/>
        <v>0</v>
      </c>
      <c r="FV6" s="510">
        <f t="shared" si="22"/>
        <v>0</v>
      </c>
      <c r="FW6" s="510">
        <f t="shared" si="22"/>
        <v>0</v>
      </c>
      <c r="FX6" s="510">
        <f t="shared" si="22"/>
        <v>0</v>
      </c>
      <c r="FY6" s="510">
        <f t="shared" si="22"/>
        <v>0</v>
      </c>
      <c r="FZ6" s="510">
        <f t="shared" si="22"/>
        <v>0</v>
      </c>
      <c r="GA6" s="510">
        <f t="shared" si="22"/>
        <v>0</v>
      </c>
      <c r="GB6" s="510">
        <f t="shared" si="22"/>
        <v>0</v>
      </c>
      <c r="GC6" s="510">
        <f t="shared" ref="GC6:GR21" si="23">IF(GC$5&gt;=DESIGN_LIFE,GB6,IF(AND(GC$5&gt;0,$CE6&lt;&gt;0),IF(INT((GC$5)/(DESIGN_LIFE/$CE6))=((GC$5)/(DESIGN_LIFE/$CE6)),$CD6+GB6,GB6),GB6))</f>
        <v>0</v>
      </c>
      <c r="GD6" s="510">
        <f t="shared" si="23"/>
        <v>0</v>
      </c>
      <c r="GE6" s="510">
        <f t="shared" si="23"/>
        <v>0</v>
      </c>
      <c r="GF6" s="510">
        <f t="shared" si="23"/>
        <v>0</v>
      </c>
      <c r="GG6" s="510">
        <f t="shared" si="23"/>
        <v>0</v>
      </c>
      <c r="GH6" s="510">
        <f t="shared" si="23"/>
        <v>0</v>
      </c>
      <c r="GI6" s="510">
        <f t="shared" si="23"/>
        <v>0</v>
      </c>
      <c r="GJ6" s="510">
        <f t="shared" si="23"/>
        <v>0</v>
      </c>
      <c r="GK6" s="510">
        <f t="shared" si="23"/>
        <v>0</v>
      </c>
      <c r="GL6" s="510">
        <f t="shared" si="23"/>
        <v>0</v>
      </c>
      <c r="GM6" s="510">
        <f t="shared" si="23"/>
        <v>0</v>
      </c>
      <c r="GN6" s="510">
        <f t="shared" si="23"/>
        <v>0</v>
      </c>
      <c r="GO6" s="510">
        <f t="shared" si="23"/>
        <v>0</v>
      </c>
      <c r="GP6" s="510">
        <f t="shared" si="23"/>
        <v>0</v>
      </c>
      <c r="GQ6" s="510">
        <f t="shared" si="23"/>
        <v>0</v>
      </c>
      <c r="GR6" s="510">
        <f t="shared" si="23"/>
        <v>0</v>
      </c>
      <c r="GS6" s="510">
        <f t="shared" ref="GS6:HA20" si="24">IF(GS$5&gt;=DESIGN_LIFE,GR6,IF(AND(GS$5&gt;0,$CE6&lt;&gt;0),IF(INT((GS$5)/(DESIGN_LIFE/$CE6))=((GS$5)/(DESIGN_LIFE/$CE6)),$CD6+GR6,GR6),GR6))</f>
        <v>0</v>
      </c>
      <c r="GT6" s="510">
        <f t="shared" si="24"/>
        <v>0</v>
      </c>
      <c r="GU6" s="510">
        <f t="shared" si="24"/>
        <v>0</v>
      </c>
      <c r="GV6" s="510">
        <f t="shared" si="24"/>
        <v>0</v>
      </c>
      <c r="GW6" s="510">
        <f t="shared" si="24"/>
        <v>0</v>
      </c>
      <c r="GX6" s="510">
        <f t="shared" si="24"/>
        <v>0</v>
      </c>
      <c r="GY6" s="510">
        <f t="shared" si="24"/>
        <v>0</v>
      </c>
      <c r="GZ6" s="510">
        <f t="shared" si="24"/>
        <v>0</v>
      </c>
      <c r="HA6" s="510">
        <f t="shared" si="24"/>
        <v>0</v>
      </c>
      <c r="HB6" s="244"/>
      <c r="HC6" s="244"/>
      <c r="HD6" s="126"/>
      <c r="HE6" s="126"/>
    </row>
    <row r="7" spans="1:213" ht="20.100000000000001" customHeight="1">
      <c r="B7" s="479"/>
      <c r="C7" s="122"/>
      <c r="D7" s="123"/>
      <c r="E7" s="124"/>
      <c r="F7" s="123"/>
      <c r="G7" s="465">
        <f t="shared" si="9"/>
        <v>60</v>
      </c>
      <c r="H7" s="466" t="s">
        <v>64</v>
      </c>
      <c r="I7" s="464">
        <v>1</v>
      </c>
      <c r="J7" s="123"/>
      <c r="K7" s="97"/>
      <c r="L7" s="480"/>
      <c r="M7" s="188">
        <f t="shared" ref="M7:M29" si="25">IFERROR(SUM(N7:R7,T7),"")</f>
        <v>0</v>
      </c>
      <c r="N7" s="189" t="str">
        <f t="shared" ref="N7:N27" si="26">IFERROR(IF($H7="Yes","",$BR7),"")</f>
        <v/>
      </c>
      <c r="O7" s="190" t="str">
        <f t="shared" ref="O7:O27" si="27">IFERROR(IF($H7="Yes",$BS7*(1-$I7),$BS7),"")</f>
        <v/>
      </c>
      <c r="P7" s="190" t="str">
        <f t="shared" ref="P7:P27" si="28">IFERROR(IF($H7="Yes",$CB7*(($I7*$BR7)+$BS7+$BN7+($I7*($BO7+BV7))),$BT7),"")</f>
        <v/>
      </c>
      <c r="Q7" s="191">
        <f t="shared" ref="Q7:Q27" si="29">IF(H7="Yes","",(SUM(N7:P7,R7)+T7)*CC7)</f>
        <v>0</v>
      </c>
      <c r="R7" s="191" t="str">
        <f t="shared" ref="R7:R27" si="30">IFERROR(IF($H7="Yes","",$BU7),"")</f>
        <v/>
      </c>
      <c r="S7" s="188" t="str">
        <f t="shared" ref="S7:S27" si="31">IFERROR(IF($H7="Yes","",$BW7*($CC7+1)),"")</f>
        <v/>
      </c>
      <c r="T7" s="192">
        <f t="shared" ref="T7:T27" si="32">IFERROR(IF($H7="Yes","",$BV7),"")</f>
        <v>0</v>
      </c>
      <c r="U7" s="366" t="s">
        <v>478</v>
      </c>
      <c r="V7" s="244"/>
      <c r="W7" s="259"/>
      <c r="X7" s="510"/>
      <c r="Y7" s="510"/>
      <c r="Z7" s="510"/>
      <c r="AA7" s="510"/>
      <c r="AB7" s="510"/>
      <c r="AC7" s="510"/>
      <c r="AD7" s="510"/>
      <c r="AE7" s="510"/>
      <c r="AF7" s="516" t="s">
        <v>1</v>
      </c>
      <c r="AG7" s="510"/>
      <c r="AH7" s="510"/>
      <c r="AI7" s="510"/>
      <c r="AJ7" s="516" t="s">
        <v>473</v>
      </c>
      <c r="AK7" s="516" t="s">
        <v>341</v>
      </c>
      <c r="AL7" s="510"/>
      <c r="AM7" s="510"/>
      <c r="AN7" s="521"/>
      <c r="AO7" s="518"/>
      <c r="AP7" s="518"/>
      <c r="AQ7" s="518"/>
      <c r="AR7" s="518"/>
      <c r="AS7" s="518"/>
      <c r="AT7" s="518"/>
      <c r="AU7" s="518"/>
      <c r="AV7" s="518"/>
      <c r="AW7" s="518"/>
      <c r="AX7" s="518"/>
      <c r="AY7" s="518"/>
      <c r="AZ7" s="518"/>
      <c r="BA7" s="518"/>
      <c r="BB7" s="518"/>
      <c r="BC7" s="518"/>
      <c r="BD7" s="516"/>
      <c r="BE7" s="516"/>
      <c r="BF7" s="521"/>
      <c r="BG7" s="285" t="str">
        <f t="shared" si="10"/>
        <v>ER</v>
      </c>
      <c r="BH7" s="285" t="str">
        <f t="shared" si="11"/>
        <v xml:space="preserve"> -  - </v>
      </c>
      <c r="BI7" s="285" t="str">
        <f t="shared" si="12"/>
        <v>No_Reinforcement</v>
      </c>
      <c r="BJ7" s="246" t="e">
        <f>VLOOKUP(BH7,'Lifecycle Material Data'!$A$5:$G$67,4,FALSE)</f>
        <v>#N/A</v>
      </c>
      <c r="BK7" s="246">
        <f>IFERROR(VLOOKUP(L7,'Custom Data'!$N$16:$P$36,3,FALSE),0)</f>
        <v>0</v>
      </c>
      <c r="BL7" s="246">
        <f t="shared" si="13"/>
        <v>0</v>
      </c>
      <c r="BM7" s="526" t="str">
        <f t="shared" ref="BM7:BM27" si="33">IF(J7="VOLUME [m3]", 1000*$K7*$BJ7, IF(AND(J7="MASS [kg]",ISNUMBER(BJ7)), $K7,"ER"))</f>
        <v>ER</v>
      </c>
      <c r="BN7" s="510" t="str">
        <f>IFERROR(VLOOKUP($BH7,'Lifecycle Material Data'!$A$5:$L$67,9,FALSE)*($BM7/1000)+VLOOKUP('Project Info'!$C$15,'Lifecycle Material Data'!$A$5:$L$67,9,FALSE)*($BL7/1000),"")</f>
        <v/>
      </c>
      <c r="BO7" s="510" t="str">
        <f>IFERROR(VLOOKUP($BH7,'Lifecycle Material Data'!$A$5:$L$67,10,FALSE)*($BM7/1000)+VLOOKUP('Project Info'!$C$15,'Lifecycle Material Data'!$A$5:$L$67,10,FALSE)*($BL7/1000),"")</f>
        <v/>
      </c>
      <c r="BP7" s="510" t="str">
        <f t="shared" ref="BP7:BP29" si="34">IF(OR($E7=$Y$8, $E7=$Y$9, $E7=$Y$10),"Excavation","")</f>
        <v/>
      </c>
      <c r="BQ7" s="510" t="str">
        <f>IF($J7='MATERIAL DATA'!$O$5,$K7, IF($J7='MATERIAL DATA'!$O$6,$K7/(1000*'Scheme 6'!$BJ7),""))</f>
        <v/>
      </c>
      <c r="BR7" s="510" t="str">
        <f>IFERROR(((VLOOKUP($BH7,'Lifecycle Material Data'!$A$5:$L$67,6,FALSE))*$BM7/1000+VLOOKUP('Project Info'!$C$15,'Lifecycle Material Data'!$A$5:$L$67,6,FALSE)*$BL7/1000),"")</f>
        <v/>
      </c>
      <c r="BS7" s="510" t="str">
        <f>IFERROR((VLOOKUP($BH7,'Lifecycle Material Data'!$A$5:$L$67,7,FALSE)*$BM7/1000++VLOOKUP('Project Info'!$C$15,'Lifecycle Material Data'!$A$5:$L$67,7,FALSE)*$BL7/1000),"")</f>
        <v/>
      </c>
      <c r="BT7" s="510" t="str">
        <f>IFERROR(VLOOKUP($BH7,'Lifecycle Material Data'!$A$5:$L$67,8,FALSE)*SUM(BR7,BS7,BU7,BV7),"")</f>
        <v/>
      </c>
      <c r="BU7" s="285" t="str">
        <f>IFERROR((VLOOKUP($BH7,'Lifecycle Material Data'!$A$5:$L$67,11,FALSE)*$BM7/1000++VLOOKUP('Project Info'!$C$15,'Lifecycle Material Data'!$A$5:$L$67,11,FALSE)*$BL7/1000),"")</f>
        <v/>
      </c>
      <c r="BV7" s="510">
        <f>IFERROR(IF(OR($B7="Timber",$C7="Timber_EPD"),VLOOKUP($BH7,'LIFECYCLE MATERIAL DATA Master'!$A$10:$N$68,5,FALSE)*$BM7,0),"")/1000</f>
        <v>0</v>
      </c>
      <c r="BW7" s="510" t="str">
        <f>IFERROR((VLOOKUP($BH7,'Lifecycle Material Data'!$A$5:$M$67,12,FALSE)*$BM7/1000++VLOOKUP('Project Info'!$C$15,'Lifecycle Material Data'!$A$5:$L$67,12,FALSE)*$BL7/1000),"")</f>
        <v/>
      </c>
      <c r="BX7" s="510"/>
      <c r="BY7" s="510" t="str">
        <f>Targets!A17</f>
        <v>RIBA Domestic Target (144)</v>
      </c>
      <c r="BZ7" s="285" t="str">
        <f>Targets!B17</f>
        <v>Residential</v>
      </c>
      <c r="CA7" s="285">
        <f>Targets!C17</f>
        <v>144</v>
      </c>
      <c r="CB7" s="510">
        <f>IFERROR(1+VLOOKUP($BH7,'Lifecycle Material Data'!$A$5:$L$67,8,FALSE),0)</f>
        <v>0</v>
      </c>
      <c r="CC7" s="244">
        <f t="shared" si="14"/>
        <v>0</v>
      </c>
      <c r="CD7" s="505">
        <f t="shared" ref="CD7:CD27" si="35">IFERROR(Q7/CC7,0)</f>
        <v>0</v>
      </c>
      <c r="CE7" s="244">
        <f t="shared" si="15"/>
        <v>1</v>
      </c>
      <c r="CF7" s="244"/>
      <c r="CG7" s="510"/>
      <c r="CH7" s="510">
        <v>0</v>
      </c>
      <c r="CI7" s="510">
        <f t="shared" si="16"/>
        <v>0</v>
      </c>
      <c r="CJ7" s="510">
        <f t="shared" si="16"/>
        <v>0</v>
      </c>
      <c r="CK7" s="510">
        <f t="shared" si="17"/>
        <v>0</v>
      </c>
      <c r="CL7" s="510">
        <f t="shared" si="17"/>
        <v>0</v>
      </c>
      <c r="CM7" s="510">
        <f t="shared" si="17"/>
        <v>0</v>
      </c>
      <c r="CN7" s="510">
        <f t="shared" si="17"/>
        <v>0</v>
      </c>
      <c r="CO7" s="510">
        <f t="shared" si="17"/>
        <v>0</v>
      </c>
      <c r="CP7" s="510">
        <f t="shared" si="17"/>
        <v>0</v>
      </c>
      <c r="CQ7" s="510">
        <f t="shared" si="17"/>
        <v>0</v>
      </c>
      <c r="CR7" s="510">
        <f t="shared" si="17"/>
        <v>0</v>
      </c>
      <c r="CS7" s="510">
        <f t="shared" si="17"/>
        <v>0</v>
      </c>
      <c r="CT7" s="510">
        <f t="shared" si="17"/>
        <v>0</v>
      </c>
      <c r="CU7" s="510">
        <f t="shared" si="17"/>
        <v>0</v>
      </c>
      <c r="CV7" s="510">
        <f t="shared" si="17"/>
        <v>0</v>
      </c>
      <c r="CW7" s="510">
        <f t="shared" si="17"/>
        <v>0</v>
      </c>
      <c r="CX7" s="510">
        <f t="shared" si="17"/>
        <v>0</v>
      </c>
      <c r="CY7" s="510">
        <f t="shared" si="17"/>
        <v>0</v>
      </c>
      <c r="CZ7" s="510">
        <f t="shared" si="17"/>
        <v>0</v>
      </c>
      <c r="DA7" s="510">
        <f t="shared" si="18"/>
        <v>0</v>
      </c>
      <c r="DB7" s="510">
        <f t="shared" si="18"/>
        <v>0</v>
      </c>
      <c r="DC7" s="510">
        <f t="shared" si="18"/>
        <v>0</v>
      </c>
      <c r="DD7" s="510">
        <f t="shared" si="18"/>
        <v>0</v>
      </c>
      <c r="DE7" s="510">
        <f t="shared" si="18"/>
        <v>0</v>
      </c>
      <c r="DF7" s="510">
        <f t="shared" si="18"/>
        <v>0</v>
      </c>
      <c r="DG7" s="510">
        <f t="shared" si="18"/>
        <v>0</v>
      </c>
      <c r="DH7" s="510">
        <f t="shared" si="18"/>
        <v>0</v>
      </c>
      <c r="DI7" s="510">
        <f t="shared" si="18"/>
        <v>0</v>
      </c>
      <c r="DJ7" s="510">
        <f t="shared" si="18"/>
        <v>0</v>
      </c>
      <c r="DK7" s="510">
        <f t="shared" si="18"/>
        <v>0</v>
      </c>
      <c r="DL7" s="510">
        <f t="shared" si="18"/>
        <v>0</v>
      </c>
      <c r="DM7" s="510">
        <f t="shared" si="18"/>
        <v>0</v>
      </c>
      <c r="DN7" s="510">
        <f t="shared" si="18"/>
        <v>0</v>
      </c>
      <c r="DO7" s="510">
        <f t="shared" si="18"/>
        <v>0</v>
      </c>
      <c r="DP7" s="510">
        <f t="shared" si="18"/>
        <v>0</v>
      </c>
      <c r="DQ7" s="510">
        <f t="shared" si="19"/>
        <v>0</v>
      </c>
      <c r="DR7" s="510">
        <f t="shared" si="19"/>
        <v>0</v>
      </c>
      <c r="DS7" s="510">
        <f t="shared" si="19"/>
        <v>0</v>
      </c>
      <c r="DT7" s="510">
        <f t="shared" si="19"/>
        <v>0</v>
      </c>
      <c r="DU7" s="510">
        <f t="shared" si="19"/>
        <v>0</v>
      </c>
      <c r="DV7" s="510">
        <f t="shared" si="19"/>
        <v>0</v>
      </c>
      <c r="DW7" s="510">
        <f t="shared" si="19"/>
        <v>0</v>
      </c>
      <c r="DX7" s="510">
        <f t="shared" si="19"/>
        <v>0</v>
      </c>
      <c r="DY7" s="510">
        <f t="shared" si="19"/>
        <v>0</v>
      </c>
      <c r="DZ7" s="510">
        <f t="shared" si="19"/>
        <v>0</v>
      </c>
      <c r="EA7" s="510">
        <f t="shared" si="19"/>
        <v>0</v>
      </c>
      <c r="EB7" s="510">
        <f t="shared" si="19"/>
        <v>0</v>
      </c>
      <c r="EC7" s="510">
        <f t="shared" si="19"/>
        <v>0</v>
      </c>
      <c r="ED7" s="510">
        <f t="shared" si="19"/>
        <v>0</v>
      </c>
      <c r="EE7" s="510">
        <f t="shared" si="19"/>
        <v>0</v>
      </c>
      <c r="EF7" s="510">
        <f t="shared" si="19"/>
        <v>0</v>
      </c>
      <c r="EG7" s="510">
        <f t="shared" si="20"/>
        <v>0</v>
      </c>
      <c r="EH7" s="510">
        <f t="shared" si="20"/>
        <v>0</v>
      </c>
      <c r="EI7" s="510">
        <f t="shared" si="20"/>
        <v>0</v>
      </c>
      <c r="EJ7" s="510">
        <f t="shared" si="20"/>
        <v>0</v>
      </c>
      <c r="EK7" s="510">
        <f t="shared" si="20"/>
        <v>0</v>
      </c>
      <c r="EL7" s="510">
        <f t="shared" si="20"/>
        <v>0</v>
      </c>
      <c r="EM7" s="510">
        <f t="shared" si="20"/>
        <v>0</v>
      </c>
      <c r="EN7" s="510">
        <f t="shared" si="20"/>
        <v>0</v>
      </c>
      <c r="EO7" s="510">
        <f t="shared" si="20"/>
        <v>0</v>
      </c>
      <c r="EP7" s="510">
        <f t="shared" si="20"/>
        <v>0</v>
      </c>
      <c r="EQ7" s="510">
        <f t="shared" si="20"/>
        <v>0</v>
      </c>
      <c r="ER7" s="510">
        <f t="shared" si="20"/>
        <v>0</v>
      </c>
      <c r="ES7" s="510">
        <f t="shared" si="20"/>
        <v>0</v>
      </c>
      <c r="ET7" s="510">
        <f t="shared" si="20"/>
        <v>0</v>
      </c>
      <c r="EU7" s="510">
        <f t="shared" si="20"/>
        <v>0</v>
      </c>
      <c r="EV7" s="510">
        <f t="shared" si="20"/>
        <v>0</v>
      </c>
      <c r="EW7" s="510">
        <f t="shared" si="21"/>
        <v>0</v>
      </c>
      <c r="EX7" s="510">
        <f t="shared" si="21"/>
        <v>0</v>
      </c>
      <c r="EY7" s="510">
        <f t="shared" si="21"/>
        <v>0</v>
      </c>
      <c r="EZ7" s="510">
        <f t="shared" si="21"/>
        <v>0</v>
      </c>
      <c r="FA7" s="510">
        <f t="shared" si="21"/>
        <v>0</v>
      </c>
      <c r="FB7" s="510">
        <f t="shared" si="21"/>
        <v>0</v>
      </c>
      <c r="FC7" s="510">
        <f t="shared" si="21"/>
        <v>0</v>
      </c>
      <c r="FD7" s="510">
        <f t="shared" si="21"/>
        <v>0</v>
      </c>
      <c r="FE7" s="510">
        <f t="shared" si="21"/>
        <v>0</v>
      </c>
      <c r="FF7" s="510">
        <f t="shared" si="21"/>
        <v>0</v>
      </c>
      <c r="FG7" s="510">
        <f t="shared" si="21"/>
        <v>0</v>
      </c>
      <c r="FH7" s="510">
        <f t="shared" si="21"/>
        <v>0</v>
      </c>
      <c r="FI7" s="510">
        <f t="shared" si="21"/>
        <v>0</v>
      </c>
      <c r="FJ7" s="510">
        <f t="shared" si="21"/>
        <v>0</v>
      </c>
      <c r="FK7" s="510">
        <f t="shared" si="21"/>
        <v>0</v>
      </c>
      <c r="FL7" s="510">
        <f t="shared" si="21"/>
        <v>0</v>
      </c>
      <c r="FM7" s="510">
        <f t="shared" si="22"/>
        <v>0</v>
      </c>
      <c r="FN7" s="510">
        <f t="shared" si="22"/>
        <v>0</v>
      </c>
      <c r="FO7" s="510">
        <f t="shared" si="22"/>
        <v>0</v>
      </c>
      <c r="FP7" s="510">
        <f t="shared" si="22"/>
        <v>0</v>
      </c>
      <c r="FQ7" s="510">
        <f t="shared" si="22"/>
        <v>0</v>
      </c>
      <c r="FR7" s="510">
        <f t="shared" si="22"/>
        <v>0</v>
      </c>
      <c r="FS7" s="510">
        <f t="shared" si="22"/>
        <v>0</v>
      </c>
      <c r="FT7" s="510">
        <f t="shared" si="22"/>
        <v>0</v>
      </c>
      <c r="FU7" s="510">
        <f t="shared" si="22"/>
        <v>0</v>
      </c>
      <c r="FV7" s="510">
        <f t="shared" si="22"/>
        <v>0</v>
      </c>
      <c r="FW7" s="510">
        <f t="shared" si="22"/>
        <v>0</v>
      </c>
      <c r="FX7" s="510">
        <f t="shared" si="22"/>
        <v>0</v>
      </c>
      <c r="FY7" s="510">
        <f t="shared" si="22"/>
        <v>0</v>
      </c>
      <c r="FZ7" s="510">
        <f t="shared" si="22"/>
        <v>0</v>
      </c>
      <c r="GA7" s="510">
        <f t="shared" si="22"/>
        <v>0</v>
      </c>
      <c r="GB7" s="510">
        <f t="shared" si="22"/>
        <v>0</v>
      </c>
      <c r="GC7" s="510">
        <f t="shared" si="23"/>
        <v>0</v>
      </c>
      <c r="GD7" s="510">
        <f t="shared" si="23"/>
        <v>0</v>
      </c>
      <c r="GE7" s="510">
        <f t="shared" si="23"/>
        <v>0</v>
      </c>
      <c r="GF7" s="510">
        <f t="shared" si="23"/>
        <v>0</v>
      </c>
      <c r="GG7" s="510">
        <f t="shared" si="23"/>
        <v>0</v>
      </c>
      <c r="GH7" s="510">
        <f t="shared" si="23"/>
        <v>0</v>
      </c>
      <c r="GI7" s="510">
        <f t="shared" si="23"/>
        <v>0</v>
      </c>
      <c r="GJ7" s="510">
        <f t="shared" si="23"/>
        <v>0</v>
      </c>
      <c r="GK7" s="510">
        <f t="shared" si="23"/>
        <v>0</v>
      </c>
      <c r="GL7" s="510">
        <f t="shared" si="23"/>
        <v>0</v>
      </c>
      <c r="GM7" s="510">
        <f t="shared" si="23"/>
        <v>0</v>
      </c>
      <c r="GN7" s="510">
        <f t="shared" si="23"/>
        <v>0</v>
      </c>
      <c r="GO7" s="510">
        <f t="shared" si="23"/>
        <v>0</v>
      </c>
      <c r="GP7" s="510">
        <f t="shared" si="23"/>
        <v>0</v>
      </c>
      <c r="GQ7" s="510">
        <f t="shared" si="23"/>
        <v>0</v>
      </c>
      <c r="GR7" s="510">
        <f t="shared" si="23"/>
        <v>0</v>
      </c>
      <c r="GS7" s="510">
        <f t="shared" si="24"/>
        <v>0</v>
      </c>
      <c r="GT7" s="510">
        <f t="shared" si="24"/>
        <v>0</v>
      </c>
      <c r="GU7" s="510">
        <f t="shared" si="24"/>
        <v>0</v>
      </c>
      <c r="GV7" s="510">
        <f t="shared" si="24"/>
        <v>0</v>
      </c>
      <c r="GW7" s="510">
        <f t="shared" si="24"/>
        <v>0</v>
      </c>
      <c r="GX7" s="510">
        <f t="shared" si="24"/>
        <v>0</v>
      </c>
      <c r="GY7" s="510">
        <f t="shared" si="24"/>
        <v>0</v>
      </c>
      <c r="GZ7" s="510">
        <f t="shared" si="24"/>
        <v>0</v>
      </c>
      <c r="HA7" s="510">
        <f t="shared" si="24"/>
        <v>0</v>
      </c>
      <c r="HB7" s="244"/>
      <c r="HC7" s="244"/>
      <c r="HD7" s="126"/>
      <c r="HE7" s="126"/>
    </row>
    <row r="8" spans="1:213" ht="20.100000000000001" customHeight="1">
      <c r="B8" s="479"/>
      <c r="C8" s="122"/>
      <c r="D8" s="123"/>
      <c r="E8" s="124"/>
      <c r="F8" s="123"/>
      <c r="G8" s="465">
        <f t="shared" si="9"/>
        <v>60</v>
      </c>
      <c r="H8" s="466" t="s">
        <v>64</v>
      </c>
      <c r="I8" s="464">
        <v>1</v>
      </c>
      <c r="J8" s="123"/>
      <c r="K8" s="97"/>
      <c r="L8" s="480"/>
      <c r="M8" s="188">
        <f t="shared" si="25"/>
        <v>0</v>
      </c>
      <c r="N8" s="189" t="str">
        <f t="shared" si="26"/>
        <v/>
      </c>
      <c r="O8" s="190" t="str">
        <f t="shared" si="27"/>
        <v/>
      </c>
      <c r="P8" s="190" t="str">
        <f t="shared" si="28"/>
        <v/>
      </c>
      <c r="Q8" s="191">
        <f t="shared" si="29"/>
        <v>0</v>
      </c>
      <c r="R8" s="191" t="str">
        <f t="shared" si="30"/>
        <v/>
      </c>
      <c r="S8" s="188" t="str">
        <f t="shared" si="31"/>
        <v/>
      </c>
      <c r="T8" s="192">
        <f t="shared" si="32"/>
        <v>0</v>
      </c>
      <c r="U8" s="366" t="s">
        <v>478</v>
      </c>
      <c r="V8" s="244"/>
      <c r="W8" s="259"/>
      <c r="X8" s="510"/>
      <c r="Y8" s="259" t="str">
        <f>'MATERIAL DATA'!Q7</f>
        <v>1.1 Piling</v>
      </c>
      <c r="Z8" s="517">
        <f>SUMIF($E$6:$E$29,Y8,$N$6:$N$29)+SUMIF($E$6:$E$29,Y8,$O$6:$O$29)+SUMIF($E$6:$E$29,Y8,P$6:$P$29)</f>
        <v>0</v>
      </c>
      <c r="AA8" s="510"/>
      <c r="AB8" s="510"/>
      <c r="AC8" s="510" t="s">
        <v>455</v>
      </c>
      <c r="AD8" s="527">
        <f>SUM(Z8)</f>
        <v>0</v>
      </c>
      <c r="AE8" s="510"/>
      <c r="AF8" s="510" t="s">
        <v>2</v>
      </c>
      <c r="AG8" s="528">
        <f>SUMIF($B$6:$B$27,"Concrete",$BM$6:$BM$27)+SUMIF($C$6:$C$27,"Concrete_EPD",$BM$6:$BM$27)</f>
        <v>0</v>
      </c>
      <c r="AH8" s="510"/>
      <c r="AI8" s="510"/>
      <c r="AJ8" s="510" t="s">
        <v>342</v>
      </c>
      <c r="AK8" s="510">
        <f>SUMIF($B$6:$B$29,"Timber",$N$6:$N29)+SUMIF($C$6:$C$29,"Timber_EPD",$N$6:$N29)</f>
        <v>0</v>
      </c>
      <c r="AL8" s="510"/>
      <c r="AM8" s="510"/>
      <c r="AN8" s="529"/>
      <c r="AO8" s="530"/>
      <c r="AP8" s="530"/>
      <c r="AQ8" s="530"/>
      <c r="AR8" s="529"/>
      <c r="AS8" s="529"/>
      <c r="AT8" s="529"/>
      <c r="AU8" s="529"/>
      <c r="AV8" s="529"/>
      <c r="AW8" s="510"/>
      <c r="AX8" s="510"/>
      <c r="AY8" s="510"/>
      <c r="AZ8" s="510"/>
      <c r="BA8" s="510"/>
      <c r="BB8" s="510"/>
      <c r="BC8" s="510"/>
      <c r="BD8" s="510"/>
      <c r="BE8" s="510"/>
      <c r="BF8" s="510"/>
      <c r="BG8" s="285" t="str">
        <f t="shared" si="10"/>
        <v>ER</v>
      </c>
      <c r="BH8" s="285" t="str">
        <f t="shared" si="11"/>
        <v xml:space="preserve"> -  - </v>
      </c>
      <c r="BI8" s="285" t="str">
        <f t="shared" si="12"/>
        <v>No_Reinforcement</v>
      </c>
      <c r="BJ8" s="246" t="e">
        <f>VLOOKUP(BH8,'Lifecycle Material Data'!$A$5:$G$67,4,FALSE)</f>
        <v>#N/A</v>
      </c>
      <c r="BK8" s="246">
        <f>IFERROR(VLOOKUP(L8,'Custom Data'!$N$16:$P$36,3,FALSE),0)</f>
        <v>0</v>
      </c>
      <c r="BL8" s="246">
        <f t="shared" si="13"/>
        <v>0</v>
      </c>
      <c r="BM8" s="526" t="str">
        <f t="shared" si="33"/>
        <v>ER</v>
      </c>
      <c r="BN8" s="510" t="str">
        <f>IFERROR(VLOOKUP($BH8,'Lifecycle Material Data'!$A$5:$L$67,9,FALSE)*($BM8/1000)+VLOOKUP('Project Info'!$C$15,'Lifecycle Material Data'!$A$5:$L$67,9,FALSE)*($BL8/1000),"")</f>
        <v/>
      </c>
      <c r="BO8" s="510" t="str">
        <f>IFERROR(VLOOKUP($BH8,'Lifecycle Material Data'!$A$5:$L$67,10,FALSE)*($BM8/1000)+VLOOKUP('Project Info'!$C$15,'Lifecycle Material Data'!$A$5:$L$67,10,FALSE)*($BL8/1000),"")</f>
        <v/>
      </c>
      <c r="BP8" s="510" t="str">
        <f t="shared" si="34"/>
        <v/>
      </c>
      <c r="BQ8" s="510" t="str">
        <f>IF($J8='MATERIAL DATA'!$O$5,$K8, IF($J8='MATERIAL DATA'!$O$6,$K8/(1000*'Scheme 6'!$BJ8),""))</f>
        <v/>
      </c>
      <c r="BR8" s="510" t="str">
        <f>IFERROR(((VLOOKUP($BH8,'Lifecycle Material Data'!$A$5:$L$67,6,FALSE))*$BM8/1000+VLOOKUP('Project Info'!$C$15,'Lifecycle Material Data'!$A$5:$L$67,6,FALSE)*$BL8/1000),"")</f>
        <v/>
      </c>
      <c r="BS8" s="510" t="str">
        <f>IFERROR((VLOOKUP($BH8,'Lifecycle Material Data'!$A$5:$L$67,7,FALSE)*$BM8/1000++VLOOKUP('Project Info'!$C$15,'Lifecycle Material Data'!$A$5:$L$67,7,FALSE)*$BL8/1000),"")</f>
        <v/>
      </c>
      <c r="BT8" s="510" t="str">
        <f>IFERROR(VLOOKUP($BH8,'Lifecycle Material Data'!$A$5:$L$67,8,FALSE)*SUM(BR8,BS8,BU8,BV8),"")</f>
        <v/>
      </c>
      <c r="BU8" s="285" t="str">
        <f>IFERROR((VLOOKUP($BH8,'Lifecycle Material Data'!$A$5:$L$67,11,FALSE)*$BM8/1000++VLOOKUP('Project Info'!$C$15,'Lifecycle Material Data'!$A$5:$L$67,11,FALSE)*$BL8/1000),"")</f>
        <v/>
      </c>
      <c r="BV8" s="510">
        <f>IFERROR(IF(OR($B8="Timber",$C8="Timber_EPD"),VLOOKUP($BH8,'LIFECYCLE MATERIAL DATA Master'!$A$10:$N$68,5,FALSE)*$BM8,0),"")/1000</f>
        <v>0</v>
      </c>
      <c r="BW8" s="510" t="str">
        <f>IFERROR((VLOOKUP($BH8,'Lifecycle Material Data'!$A$5:$M$67,12,FALSE)*$BM8/1000++VLOOKUP('Project Info'!$C$15,'Lifecycle Material Data'!$A$5:$L$67,12,FALSE)*$BL8/1000),"")</f>
        <v/>
      </c>
      <c r="BX8" s="510"/>
      <c r="BY8" s="510" t="str">
        <f>Targets!A18</f>
        <v>RIBA Non-Domestic Target (156)</v>
      </c>
      <c r="BZ8" s="285" t="str">
        <f>Targets!B18</f>
        <v>Commercial, Education, Other</v>
      </c>
      <c r="CA8" s="285">
        <f>Targets!C18</f>
        <v>156</v>
      </c>
      <c r="CB8" s="510">
        <f>IFERROR(1+VLOOKUP($BH8,'Lifecycle Material Data'!$A$5:$L$67,8,FALSE),0)</f>
        <v>0</v>
      </c>
      <c r="CC8" s="244">
        <f t="shared" si="14"/>
        <v>0</v>
      </c>
      <c r="CD8" s="505">
        <f t="shared" si="35"/>
        <v>0</v>
      </c>
      <c r="CE8" s="244">
        <f t="shared" si="15"/>
        <v>1</v>
      </c>
      <c r="CF8" s="244"/>
      <c r="CG8" s="510"/>
      <c r="CH8" s="510">
        <v>0</v>
      </c>
      <c r="CI8" s="510">
        <f t="shared" si="16"/>
        <v>0</v>
      </c>
      <c r="CJ8" s="510">
        <f t="shared" si="16"/>
        <v>0</v>
      </c>
      <c r="CK8" s="510">
        <f t="shared" si="17"/>
        <v>0</v>
      </c>
      <c r="CL8" s="510">
        <f t="shared" si="17"/>
        <v>0</v>
      </c>
      <c r="CM8" s="510">
        <f t="shared" si="17"/>
        <v>0</v>
      </c>
      <c r="CN8" s="510">
        <f t="shared" si="17"/>
        <v>0</v>
      </c>
      <c r="CO8" s="510">
        <f t="shared" si="17"/>
        <v>0</v>
      </c>
      <c r="CP8" s="510">
        <f t="shared" si="17"/>
        <v>0</v>
      </c>
      <c r="CQ8" s="510">
        <f t="shared" si="17"/>
        <v>0</v>
      </c>
      <c r="CR8" s="510">
        <f t="shared" si="17"/>
        <v>0</v>
      </c>
      <c r="CS8" s="510">
        <f t="shared" si="17"/>
        <v>0</v>
      </c>
      <c r="CT8" s="510">
        <f t="shared" si="17"/>
        <v>0</v>
      </c>
      <c r="CU8" s="510">
        <f t="shared" si="17"/>
        <v>0</v>
      </c>
      <c r="CV8" s="510">
        <f t="shared" si="17"/>
        <v>0</v>
      </c>
      <c r="CW8" s="510">
        <f t="shared" si="17"/>
        <v>0</v>
      </c>
      <c r="CX8" s="510">
        <f t="shared" si="17"/>
        <v>0</v>
      </c>
      <c r="CY8" s="510">
        <f t="shared" si="17"/>
        <v>0</v>
      </c>
      <c r="CZ8" s="510">
        <f t="shared" si="17"/>
        <v>0</v>
      </c>
      <c r="DA8" s="510">
        <f t="shared" si="18"/>
        <v>0</v>
      </c>
      <c r="DB8" s="510">
        <f t="shared" si="18"/>
        <v>0</v>
      </c>
      <c r="DC8" s="510">
        <f t="shared" si="18"/>
        <v>0</v>
      </c>
      <c r="DD8" s="510">
        <f t="shared" si="18"/>
        <v>0</v>
      </c>
      <c r="DE8" s="510">
        <f t="shared" si="18"/>
        <v>0</v>
      </c>
      <c r="DF8" s="510">
        <f t="shared" si="18"/>
        <v>0</v>
      </c>
      <c r="DG8" s="510">
        <f t="shared" si="18"/>
        <v>0</v>
      </c>
      <c r="DH8" s="510">
        <f t="shared" si="18"/>
        <v>0</v>
      </c>
      <c r="DI8" s="510">
        <f t="shared" si="18"/>
        <v>0</v>
      </c>
      <c r="DJ8" s="510">
        <f t="shared" si="18"/>
        <v>0</v>
      </c>
      <c r="DK8" s="510">
        <f t="shared" si="18"/>
        <v>0</v>
      </c>
      <c r="DL8" s="510">
        <f t="shared" si="18"/>
        <v>0</v>
      </c>
      <c r="DM8" s="510">
        <f t="shared" si="18"/>
        <v>0</v>
      </c>
      <c r="DN8" s="510">
        <f t="shared" si="18"/>
        <v>0</v>
      </c>
      <c r="DO8" s="510">
        <f t="shared" si="18"/>
        <v>0</v>
      </c>
      <c r="DP8" s="510">
        <f t="shared" si="18"/>
        <v>0</v>
      </c>
      <c r="DQ8" s="510">
        <f t="shared" si="19"/>
        <v>0</v>
      </c>
      <c r="DR8" s="510">
        <f t="shared" si="19"/>
        <v>0</v>
      </c>
      <c r="DS8" s="510">
        <f t="shared" si="19"/>
        <v>0</v>
      </c>
      <c r="DT8" s="510">
        <f t="shared" si="19"/>
        <v>0</v>
      </c>
      <c r="DU8" s="510">
        <f t="shared" si="19"/>
        <v>0</v>
      </c>
      <c r="DV8" s="510">
        <f t="shared" si="19"/>
        <v>0</v>
      </c>
      <c r="DW8" s="510">
        <f t="shared" si="19"/>
        <v>0</v>
      </c>
      <c r="DX8" s="510">
        <f t="shared" si="19"/>
        <v>0</v>
      </c>
      <c r="DY8" s="510">
        <f t="shared" si="19"/>
        <v>0</v>
      </c>
      <c r="DZ8" s="510">
        <f t="shared" si="19"/>
        <v>0</v>
      </c>
      <c r="EA8" s="510">
        <f t="shared" si="19"/>
        <v>0</v>
      </c>
      <c r="EB8" s="510">
        <f t="shared" si="19"/>
        <v>0</v>
      </c>
      <c r="EC8" s="510">
        <f t="shared" si="19"/>
        <v>0</v>
      </c>
      <c r="ED8" s="510">
        <f t="shared" si="19"/>
        <v>0</v>
      </c>
      <c r="EE8" s="510">
        <f t="shared" si="19"/>
        <v>0</v>
      </c>
      <c r="EF8" s="510">
        <f t="shared" si="19"/>
        <v>0</v>
      </c>
      <c r="EG8" s="510">
        <f t="shared" si="20"/>
        <v>0</v>
      </c>
      <c r="EH8" s="510">
        <f t="shared" si="20"/>
        <v>0</v>
      </c>
      <c r="EI8" s="510">
        <f t="shared" si="20"/>
        <v>0</v>
      </c>
      <c r="EJ8" s="510">
        <f t="shared" si="20"/>
        <v>0</v>
      </c>
      <c r="EK8" s="510">
        <f t="shared" si="20"/>
        <v>0</v>
      </c>
      <c r="EL8" s="510">
        <f t="shared" si="20"/>
        <v>0</v>
      </c>
      <c r="EM8" s="510">
        <f t="shared" si="20"/>
        <v>0</v>
      </c>
      <c r="EN8" s="510">
        <f t="shared" si="20"/>
        <v>0</v>
      </c>
      <c r="EO8" s="510">
        <f t="shared" si="20"/>
        <v>0</v>
      </c>
      <c r="EP8" s="510">
        <f t="shared" si="20"/>
        <v>0</v>
      </c>
      <c r="EQ8" s="510">
        <f t="shared" si="20"/>
        <v>0</v>
      </c>
      <c r="ER8" s="510">
        <f t="shared" si="20"/>
        <v>0</v>
      </c>
      <c r="ES8" s="510">
        <f t="shared" si="20"/>
        <v>0</v>
      </c>
      <c r="ET8" s="510">
        <f t="shared" si="20"/>
        <v>0</v>
      </c>
      <c r="EU8" s="510">
        <f t="shared" si="20"/>
        <v>0</v>
      </c>
      <c r="EV8" s="510">
        <f t="shared" si="20"/>
        <v>0</v>
      </c>
      <c r="EW8" s="510">
        <f t="shared" si="21"/>
        <v>0</v>
      </c>
      <c r="EX8" s="510">
        <f t="shared" si="21"/>
        <v>0</v>
      </c>
      <c r="EY8" s="510">
        <f t="shared" si="21"/>
        <v>0</v>
      </c>
      <c r="EZ8" s="510">
        <f t="shared" si="21"/>
        <v>0</v>
      </c>
      <c r="FA8" s="510">
        <f t="shared" si="21"/>
        <v>0</v>
      </c>
      <c r="FB8" s="510">
        <f t="shared" si="21"/>
        <v>0</v>
      </c>
      <c r="FC8" s="510">
        <f t="shared" si="21"/>
        <v>0</v>
      </c>
      <c r="FD8" s="510">
        <f t="shared" si="21"/>
        <v>0</v>
      </c>
      <c r="FE8" s="510">
        <f t="shared" si="21"/>
        <v>0</v>
      </c>
      <c r="FF8" s="510">
        <f t="shared" si="21"/>
        <v>0</v>
      </c>
      <c r="FG8" s="510">
        <f t="shared" si="21"/>
        <v>0</v>
      </c>
      <c r="FH8" s="510">
        <f t="shared" si="21"/>
        <v>0</v>
      </c>
      <c r="FI8" s="510">
        <f t="shared" si="21"/>
        <v>0</v>
      </c>
      <c r="FJ8" s="510">
        <f t="shared" si="21"/>
        <v>0</v>
      </c>
      <c r="FK8" s="510">
        <f t="shared" si="21"/>
        <v>0</v>
      </c>
      <c r="FL8" s="510">
        <f t="shared" si="21"/>
        <v>0</v>
      </c>
      <c r="FM8" s="510">
        <f t="shared" si="22"/>
        <v>0</v>
      </c>
      <c r="FN8" s="510">
        <f t="shared" si="22"/>
        <v>0</v>
      </c>
      <c r="FO8" s="510">
        <f t="shared" si="22"/>
        <v>0</v>
      </c>
      <c r="FP8" s="510">
        <f t="shared" si="22"/>
        <v>0</v>
      </c>
      <c r="FQ8" s="510">
        <f t="shared" si="22"/>
        <v>0</v>
      </c>
      <c r="FR8" s="510">
        <f t="shared" si="22"/>
        <v>0</v>
      </c>
      <c r="FS8" s="510">
        <f t="shared" si="22"/>
        <v>0</v>
      </c>
      <c r="FT8" s="510">
        <f t="shared" si="22"/>
        <v>0</v>
      </c>
      <c r="FU8" s="510">
        <f t="shared" si="22"/>
        <v>0</v>
      </c>
      <c r="FV8" s="510">
        <f t="shared" si="22"/>
        <v>0</v>
      </c>
      <c r="FW8" s="510">
        <f t="shared" si="22"/>
        <v>0</v>
      </c>
      <c r="FX8" s="510">
        <f t="shared" si="22"/>
        <v>0</v>
      </c>
      <c r="FY8" s="510">
        <f t="shared" si="22"/>
        <v>0</v>
      </c>
      <c r="FZ8" s="510">
        <f t="shared" si="22"/>
        <v>0</v>
      </c>
      <c r="GA8" s="510">
        <f t="shared" si="22"/>
        <v>0</v>
      </c>
      <c r="GB8" s="510">
        <f t="shared" si="22"/>
        <v>0</v>
      </c>
      <c r="GC8" s="510">
        <f t="shared" si="23"/>
        <v>0</v>
      </c>
      <c r="GD8" s="510">
        <f t="shared" si="23"/>
        <v>0</v>
      </c>
      <c r="GE8" s="510">
        <f t="shared" si="23"/>
        <v>0</v>
      </c>
      <c r="GF8" s="510">
        <f t="shared" si="23"/>
        <v>0</v>
      </c>
      <c r="GG8" s="510">
        <f t="shared" si="23"/>
        <v>0</v>
      </c>
      <c r="GH8" s="510">
        <f t="shared" si="23"/>
        <v>0</v>
      </c>
      <c r="GI8" s="510">
        <f t="shared" si="23"/>
        <v>0</v>
      </c>
      <c r="GJ8" s="510">
        <f t="shared" si="23"/>
        <v>0</v>
      </c>
      <c r="GK8" s="510">
        <f t="shared" si="23"/>
        <v>0</v>
      </c>
      <c r="GL8" s="510">
        <f t="shared" si="23"/>
        <v>0</v>
      </c>
      <c r="GM8" s="510">
        <f t="shared" si="23"/>
        <v>0</v>
      </c>
      <c r="GN8" s="510">
        <f t="shared" si="23"/>
        <v>0</v>
      </c>
      <c r="GO8" s="510">
        <f t="shared" si="23"/>
        <v>0</v>
      </c>
      <c r="GP8" s="510">
        <f t="shared" si="23"/>
        <v>0</v>
      </c>
      <c r="GQ8" s="510">
        <f t="shared" si="23"/>
        <v>0</v>
      </c>
      <c r="GR8" s="510">
        <f t="shared" si="23"/>
        <v>0</v>
      </c>
      <c r="GS8" s="510">
        <f t="shared" si="24"/>
        <v>0</v>
      </c>
      <c r="GT8" s="510">
        <f t="shared" si="24"/>
        <v>0</v>
      </c>
      <c r="GU8" s="510">
        <f t="shared" si="24"/>
        <v>0</v>
      </c>
      <c r="GV8" s="510">
        <f t="shared" si="24"/>
        <v>0</v>
      </c>
      <c r="GW8" s="510">
        <f t="shared" si="24"/>
        <v>0</v>
      </c>
      <c r="GX8" s="510">
        <f t="shared" si="24"/>
        <v>0</v>
      </c>
      <c r="GY8" s="510">
        <f t="shared" si="24"/>
        <v>0</v>
      </c>
      <c r="GZ8" s="510">
        <f t="shared" si="24"/>
        <v>0</v>
      </c>
      <c r="HA8" s="510">
        <f t="shared" si="24"/>
        <v>0</v>
      </c>
      <c r="HB8" s="244"/>
      <c r="HC8" s="244"/>
      <c r="HD8" s="126"/>
      <c r="HE8" s="126"/>
    </row>
    <row r="9" spans="1:213" ht="20.100000000000001" customHeight="1">
      <c r="B9" s="479"/>
      <c r="C9" s="122"/>
      <c r="D9" s="123"/>
      <c r="E9" s="124"/>
      <c r="F9" s="123"/>
      <c r="G9" s="465">
        <f t="shared" si="9"/>
        <v>60</v>
      </c>
      <c r="H9" s="466" t="s">
        <v>64</v>
      </c>
      <c r="I9" s="464">
        <v>1</v>
      </c>
      <c r="J9" s="123"/>
      <c r="K9" s="97"/>
      <c r="L9" s="480"/>
      <c r="M9" s="188">
        <f t="shared" si="25"/>
        <v>0</v>
      </c>
      <c r="N9" s="189" t="str">
        <f t="shared" si="26"/>
        <v/>
      </c>
      <c r="O9" s="190" t="str">
        <f t="shared" si="27"/>
        <v/>
      </c>
      <c r="P9" s="190" t="str">
        <f t="shared" si="28"/>
        <v/>
      </c>
      <c r="Q9" s="191">
        <f t="shared" si="29"/>
        <v>0</v>
      </c>
      <c r="R9" s="191" t="str">
        <f t="shared" si="30"/>
        <v/>
      </c>
      <c r="S9" s="188" t="str">
        <f t="shared" si="31"/>
        <v/>
      </c>
      <c r="T9" s="192">
        <f t="shared" si="32"/>
        <v>0</v>
      </c>
      <c r="U9" s="366" t="s">
        <v>478</v>
      </c>
      <c r="V9" s="244"/>
      <c r="W9" s="259"/>
      <c r="X9" s="510"/>
      <c r="Y9" s="259" t="str">
        <f>'MATERIAL DATA'!Q8</f>
        <v>1.1 Foundations (incl. pile caps)</v>
      </c>
      <c r="Z9" s="517">
        <f>SUMIF($E$6:$E$29,Y9,$N$6:$N$29)+SUMIF($E$6:$E$29,Y9,$O$6:$O$29)+SUMIF($E$6:$E$29,Y9,P$6:$P$29)</f>
        <v>0</v>
      </c>
      <c r="AA9" s="510"/>
      <c r="AB9" s="510"/>
      <c r="AC9" s="510" t="s">
        <v>456</v>
      </c>
      <c r="AD9" s="527">
        <f>SUM(Z9,Z10,Z11)</f>
        <v>0</v>
      </c>
      <c r="AE9" s="510"/>
      <c r="AF9" s="510" t="s">
        <v>14</v>
      </c>
      <c r="AG9" s="528">
        <f>SUMIF($B$6:$B$27,"Steel",$BM$6:$BM$27)+SUMIF($C$6:$C$27,"Steel_EPD",$BM$6:$BM$27)+SUM($BL$6:$BL$27)</f>
        <v>0</v>
      </c>
      <c r="AH9" s="510"/>
      <c r="AI9" s="510"/>
      <c r="AJ9" s="510" t="s">
        <v>343</v>
      </c>
      <c r="AK9" s="510">
        <f>SUMIF($B$6:$B$29,"Timber",$O$6:$O$29)+SUMIF($C$6:$C$29,"Timber_EPD",$O$6:$O$29)</f>
        <v>0</v>
      </c>
      <c r="AL9" s="510"/>
      <c r="AM9" s="510"/>
      <c r="AN9" s="517"/>
      <c r="AO9" s="517"/>
      <c r="AP9" s="517"/>
      <c r="AQ9" s="517"/>
      <c r="AR9" s="517"/>
      <c r="AS9" s="517"/>
      <c r="AT9" s="517"/>
      <c r="AU9" s="517"/>
      <c r="AV9" s="517"/>
      <c r="AW9" s="510"/>
      <c r="AX9" s="510"/>
      <c r="AY9" s="510"/>
      <c r="AZ9" s="510"/>
      <c r="BA9" s="510"/>
      <c r="BB9" s="510"/>
      <c r="BC9" s="510"/>
      <c r="BD9" s="510"/>
      <c r="BE9" s="510"/>
      <c r="BF9" s="510"/>
      <c r="BG9" s="285" t="str">
        <f t="shared" si="10"/>
        <v>ER</v>
      </c>
      <c r="BH9" s="285" t="str">
        <f t="shared" si="11"/>
        <v xml:space="preserve"> -  - </v>
      </c>
      <c r="BI9" s="285" t="str">
        <f t="shared" si="12"/>
        <v>No_Reinforcement</v>
      </c>
      <c r="BJ9" s="246" t="e">
        <f>VLOOKUP(BH9,'Lifecycle Material Data'!$A$5:$G$67,4,FALSE)</f>
        <v>#N/A</v>
      </c>
      <c r="BK9" s="246">
        <f>IFERROR(VLOOKUP(L9,'Custom Data'!$N$16:$P$36,3,FALSE),0)</f>
        <v>0</v>
      </c>
      <c r="BL9" s="246">
        <f t="shared" si="13"/>
        <v>0</v>
      </c>
      <c r="BM9" s="526" t="str">
        <f t="shared" si="33"/>
        <v>ER</v>
      </c>
      <c r="BN9" s="510" t="str">
        <f>IFERROR(VLOOKUP($BH9,'Lifecycle Material Data'!$A$5:$L$67,9,FALSE)*($BM9/1000)+VLOOKUP('Project Info'!$C$15,'Lifecycle Material Data'!$A$5:$L$67,9,FALSE)*($BL9/1000),"")</f>
        <v/>
      </c>
      <c r="BO9" s="510" t="str">
        <f>IFERROR(VLOOKUP($BH9,'Lifecycle Material Data'!$A$5:$L$67,10,FALSE)*($BM9/1000)+VLOOKUP('Project Info'!$C$15,'Lifecycle Material Data'!$A$5:$L$67,10,FALSE)*($BL9/1000),"")</f>
        <v/>
      </c>
      <c r="BP9" s="510" t="str">
        <f t="shared" si="34"/>
        <v/>
      </c>
      <c r="BQ9" s="510" t="str">
        <f>IF($J9='MATERIAL DATA'!$O$5,$K9, IF($J9='MATERIAL DATA'!$O$6,$K9/(1000*'Scheme 6'!$BJ9),""))</f>
        <v/>
      </c>
      <c r="BR9" s="510" t="str">
        <f>IFERROR(((VLOOKUP($BH9,'Lifecycle Material Data'!$A$5:$L$67,6,FALSE))*$BM9/1000+VLOOKUP('Project Info'!$C$15,'Lifecycle Material Data'!$A$5:$L$67,6,FALSE)*$BL9/1000),"")</f>
        <v/>
      </c>
      <c r="BS9" s="510" t="str">
        <f>IFERROR((VLOOKUP($BH9,'Lifecycle Material Data'!$A$5:$L$67,7,FALSE)*$BM9/1000++VLOOKUP('Project Info'!$C$15,'Lifecycle Material Data'!$A$5:$L$67,7,FALSE)*$BL9/1000),"")</f>
        <v/>
      </c>
      <c r="BT9" s="510" t="str">
        <f>IFERROR(VLOOKUP($BH9,'Lifecycle Material Data'!$A$5:$L$67,8,FALSE)*SUM(BR9,BS9,BU9,BV9),"")</f>
        <v/>
      </c>
      <c r="BU9" s="285" t="str">
        <f>IFERROR((VLOOKUP($BH9,'Lifecycle Material Data'!$A$5:$L$67,11,FALSE)*$BM9/1000++VLOOKUP('Project Info'!$C$15,'Lifecycle Material Data'!$A$5:$L$67,11,FALSE)*$BL9/1000),"")</f>
        <v/>
      </c>
      <c r="BV9" s="510">
        <f>IFERROR(IF(OR($B9="Timber",$C9="Timber_EPD"),VLOOKUP($BH9,'LIFECYCLE MATERIAL DATA Master'!$A$10:$N$68,5,FALSE)*$BM9,0),"")/1000</f>
        <v>0</v>
      </c>
      <c r="BW9" s="510" t="str">
        <f>IFERROR((VLOOKUP($BH9,'Lifecycle Material Data'!$A$5:$M$67,12,FALSE)*$BM9/1000++VLOOKUP('Project Info'!$C$15,'Lifecycle Material Data'!$A$5:$L$67,12,FALSE)*$BL9/1000),"")</f>
        <v/>
      </c>
      <c r="BX9" s="510"/>
      <c r="BY9" s="510" t="str">
        <f>Targets!A19</f>
        <v>LETI Education Target (168)</v>
      </c>
      <c r="BZ9" s="285" t="str">
        <f>Targets!B19</f>
        <v>Education</v>
      </c>
      <c r="CA9" s="285">
        <f>Targets!C19</f>
        <v>144</v>
      </c>
      <c r="CB9" s="510">
        <f>IFERROR(1+VLOOKUP($BH9,'Lifecycle Material Data'!$A$5:$L$67,8,FALSE),0)</f>
        <v>0</v>
      </c>
      <c r="CC9" s="244">
        <f t="shared" si="14"/>
        <v>0</v>
      </c>
      <c r="CD9" s="505">
        <f t="shared" si="35"/>
        <v>0</v>
      </c>
      <c r="CE9" s="244">
        <f t="shared" si="15"/>
        <v>1</v>
      </c>
      <c r="CF9" s="244"/>
      <c r="CG9" s="510"/>
      <c r="CH9" s="510">
        <v>0</v>
      </c>
      <c r="CI9" s="510">
        <f t="shared" si="16"/>
        <v>0</v>
      </c>
      <c r="CJ9" s="510">
        <f t="shared" si="16"/>
        <v>0</v>
      </c>
      <c r="CK9" s="510">
        <f t="shared" si="17"/>
        <v>0</v>
      </c>
      <c r="CL9" s="510">
        <f t="shared" si="17"/>
        <v>0</v>
      </c>
      <c r="CM9" s="510">
        <f t="shared" si="17"/>
        <v>0</v>
      </c>
      <c r="CN9" s="510">
        <f t="shared" si="17"/>
        <v>0</v>
      </c>
      <c r="CO9" s="510">
        <f t="shared" si="17"/>
        <v>0</v>
      </c>
      <c r="CP9" s="510">
        <f t="shared" si="17"/>
        <v>0</v>
      </c>
      <c r="CQ9" s="510">
        <f t="shared" si="17"/>
        <v>0</v>
      </c>
      <c r="CR9" s="510">
        <f t="shared" si="17"/>
        <v>0</v>
      </c>
      <c r="CS9" s="510">
        <f t="shared" si="17"/>
        <v>0</v>
      </c>
      <c r="CT9" s="510">
        <f t="shared" si="17"/>
        <v>0</v>
      </c>
      <c r="CU9" s="510">
        <f t="shared" si="17"/>
        <v>0</v>
      </c>
      <c r="CV9" s="510">
        <f t="shared" si="17"/>
        <v>0</v>
      </c>
      <c r="CW9" s="510">
        <f t="shared" si="17"/>
        <v>0</v>
      </c>
      <c r="CX9" s="510">
        <f t="shared" si="17"/>
        <v>0</v>
      </c>
      <c r="CY9" s="510">
        <f t="shared" si="17"/>
        <v>0</v>
      </c>
      <c r="CZ9" s="510">
        <f t="shared" si="17"/>
        <v>0</v>
      </c>
      <c r="DA9" s="510">
        <f t="shared" si="18"/>
        <v>0</v>
      </c>
      <c r="DB9" s="510">
        <f t="shared" si="18"/>
        <v>0</v>
      </c>
      <c r="DC9" s="510">
        <f t="shared" si="18"/>
        <v>0</v>
      </c>
      <c r="DD9" s="510">
        <f t="shared" si="18"/>
        <v>0</v>
      </c>
      <c r="DE9" s="510">
        <f t="shared" si="18"/>
        <v>0</v>
      </c>
      <c r="DF9" s="510">
        <f t="shared" si="18"/>
        <v>0</v>
      </c>
      <c r="DG9" s="510">
        <f t="shared" si="18"/>
        <v>0</v>
      </c>
      <c r="DH9" s="510">
        <f t="shared" si="18"/>
        <v>0</v>
      </c>
      <c r="DI9" s="510">
        <f t="shared" si="18"/>
        <v>0</v>
      </c>
      <c r="DJ9" s="510">
        <f t="shared" si="18"/>
        <v>0</v>
      </c>
      <c r="DK9" s="510">
        <f t="shared" si="18"/>
        <v>0</v>
      </c>
      <c r="DL9" s="510">
        <f t="shared" si="18"/>
        <v>0</v>
      </c>
      <c r="DM9" s="510">
        <f t="shared" si="18"/>
        <v>0</v>
      </c>
      <c r="DN9" s="510">
        <f t="shared" si="18"/>
        <v>0</v>
      </c>
      <c r="DO9" s="510">
        <f t="shared" si="18"/>
        <v>0</v>
      </c>
      <c r="DP9" s="510">
        <f t="shared" si="18"/>
        <v>0</v>
      </c>
      <c r="DQ9" s="510">
        <f t="shared" si="19"/>
        <v>0</v>
      </c>
      <c r="DR9" s="510">
        <f t="shared" si="19"/>
        <v>0</v>
      </c>
      <c r="DS9" s="510">
        <f t="shared" si="19"/>
        <v>0</v>
      </c>
      <c r="DT9" s="510">
        <f t="shared" si="19"/>
        <v>0</v>
      </c>
      <c r="DU9" s="510">
        <f t="shared" si="19"/>
        <v>0</v>
      </c>
      <c r="DV9" s="510">
        <f t="shared" si="19"/>
        <v>0</v>
      </c>
      <c r="DW9" s="510">
        <f t="shared" si="19"/>
        <v>0</v>
      </c>
      <c r="DX9" s="510">
        <f t="shared" si="19"/>
        <v>0</v>
      </c>
      <c r="DY9" s="510">
        <f t="shared" si="19"/>
        <v>0</v>
      </c>
      <c r="DZ9" s="510">
        <f t="shared" si="19"/>
        <v>0</v>
      </c>
      <c r="EA9" s="510">
        <f t="shared" si="19"/>
        <v>0</v>
      </c>
      <c r="EB9" s="510">
        <f t="shared" si="19"/>
        <v>0</v>
      </c>
      <c r="EC9" s="510">
        <f t="shared" si="19"/>
        <v>0</v>
      </c>
      <c r="ED9" s="510">
        <f t="shared" si="19"/>
        <v>0</v>
      </c>
      <c r="EE9" s="510">
        <f t="shared" si="19"/>
        <v>0</v>
      </c>
      <c r="EF9" s="510">
        <f t="shared" si="19"/>
        <v>0</v>
      </c>
      <c r="EG9" s="510">
        <f t="shared" si="20"/>
        <v>0</v>
      </c>
      <c r="EH9" s="510">
        <f t="shared" si="20"/>
        <v>0</v>
      </c>
      <c r="EI9" s="510">
        <f t="shared" si="20"/>
        <v>0</v>
      </c>
      <c r="EJ9" s="510">
        <f t="shared" si="20"/>
        <v>0</v>
      </c>
      <c r="EK9" s="510">
        <f t="shared" si="20"/>
        <v>0</v>
      </c>
      <c r="EL9" s="510">
        <f t="shared" si="20"/>
        <v>0</v>
      </c>
      <c r="EM9" s="510">
        <f t="shared" si="20"/>
        <v>0</v>
      </c>
      <c r="EN9" s="510">
        <f t="shared" si="20"/>
        <v>0</v>
      </c>
      <c r="EO9" s="510">
        <f t="shared" si="20"/>
        <v>0</v>
      </c>
      <c r="EP9" s="510">
        <f t="shared" si="20"/>
        <v>0</v>
      </c>
      <c r="EQ9" s="510">
        <f t="shared" si="20"/>
        <v>0</v>
      </c>
      <c r="ER9" s="510">
        <f t="shared" si="20"/>
        <v>0</v>
      </c>
      <c r="ES9" s="510">
        <f t="shared" si="20"/>
        <v>0</v>
      </c>
      <c r="ET9" s="510">
        <f t="shared" si="20"/>
        <v>0</v>
      </c>
      <c r="EU9" s="510">
        <f t="shared" si="20"/>
        <v>0</v>
      </c>
      <c r="EV9" s="510">
        <f t="shared" si="20"/>
        <v>0</v>
      </c>
      <c r="EW9" s="510">
        <f t="shared" si="21"/>
        <v>0</v>
      </c>
      <c r="EX9" s="510">
        <f t="shared" si="21"/>
        <v>0</v>
      </c>
      <c r="EY9" s="510">
        <f t="shared" si="21"/>
        <v>0</v>
      </c>
      <c r="EZ9" s="510">
        <f t="shared" si="21"/>
        <v>0</v>
      </c>
      <c r="FA9" s="510">
        <f t="shared" si="21"/>
        <v>0</v>
      </c>
      <c r="FB9" s="510">
        <f t="shared" si="21"/>
        <v>0</v>
      </c>
      <c r="FC9" s="510">
        <f t="shared" si="21"/>
        <v>0</v>
      </c>
      <c r="FD9" s="510">
        <f t="shared" si="21"/>
        <v>0</v>
      </c>
      <c r="FE9" s="510">
        <f t="shared" si="21"/>
        <v>0</v>
      </c>
      <c r="FF9" s="510">
        <f t="shared" si="21"/>
        <v>0</v>
      </c>
      <c r="FG9" s="510">
        <f t="shared" si="21"/>
        <v>0</v>
      </c>
      <c r="FH9" s="510">
        <f t="shared" si="21"/>
        <v>0</v>
      </c>
      <c r="FI9" s="510">
        <f t="shared" si="21"/>
        <v>0</v>
      </c>
      <c r="FJ9" s="510">
        <f t="shared" si="21"/>
        <v>0</v>
      </c>
      <c r="FK9" s="510">
        <f t="shared" si="21"/>
        <v>0</v>
      </c>
      <c r="FL9" s="510">
        <f t="shared" si="21"/>
        <v>0</v>
      </c>
      <c r="FM9" s="510">
        <f t="shared" si="22"/>
        <v>0</v>
      </c>
      <c r="FN9" s="510">
        <f t="shared" si="22"/>
        <v>0</v>
      </c>
      <c r="FO9" s="510">
        <f t="shared" si="22"/>
        <v>0</v>
      </c>
      <c r="FP9" s="510">
        <f t="shared" si="22"/>
        <v>0</v>
      </c>
      <c r="FQ9" s="510">
        <f t="shared" si="22"/>
        <v>0</v>
      </c>
      <c r="FR9" s="510">
        <f t="shared" si="22"/>
        <v>0</v>
      </c>
      <c r="FS9" s="510">
        <f t="shared" si="22"/>
        <v>0</v>
      </c>
      <c r="FT9" s="510">
        <f t="shared" si="22"/>
        <v>0</v>
      </c>
      <c r="FU9" s="510">
        <f t="shared" si="22"/>
        <v>0</v>
      </c>
      <c r="FV9" s="510">
        <f t="shared" si="22"/>
        <v>0</v>
      </c>
      <c r="FW9" s="510">
        <f t="shared" si="22"/>
        <v>0</v>
      </c>
      <c r="FX9" s="510">
        <f t="shared" si="22"/>
        <v>0</v>
      </c>
      <c r="FY9" s="510">
        <f t="shared" si="22"/>
        <v>0</v>
      </c>
      <c r="FZ9" s="510">
        <f t="shared" si="22"/>
        <v>0</v>
      </c>
      <c r="GA9" s="510">
        <f t="shared" si="22"/>
        <v>0</v>
      </c>
      <c r="GB9" s="510">
        <f t="shared" si="22"/>
        <v>0</v>
      </c>
      <c r="GC9" s="510">
        <f t="shared" si="23"/>
        <v>0</v>
      </c>
      <c r="GD9" s="510">
        <f t="shared" si="23"/>
        <v>0</v>
      </c>
      <c r="GE9" s="510">
        <f t="shared" si="23"/>
        <v>0</v>
      </c>
      <c r="GF9" s="510">
        <f t="shared" si="23"/>
        <v>0</v>
      </c>
      <c r="GG9" s="510">
        <f t="shared" si="23"/>
        <v>0</v>
      </c>
      <c r="GH9" s="510">
        <f t="shared" si="23"/>
        <v>0</v>
      </c>
      <c r="GI9" s="510">
        <f t="shared" si="23"/>
        <v>0</v>
      </c>
      <c r="GJ9" s="510">
        <f t="shared" si="23"/>
        <v>0</v>
      </c>
      <c r="GK9" s="510">
        <f t="shared" si="23"/>
        <v>0</v>
      </c>
      <c r="GL9" s="510">
        <f t="shared" si="23"/>
        <v>0</v>
      </c>
      <c r="GM9" s="510">
        <f t="shared" si="23"/>
        <v>0</v>
      </c>
      <c r="GN9" s="510">
        <f t="shared" si="23"/>
        <v>0</v>
      </c>
      <c r="GO9" s="510">
        <f t="shared" si="23"/>
        <v>0</v>
      </c>
      <c r="GP9" s="510">
        <f t="shared" si="23"/>
        <v>0</v>
      </c>
      <c r="GQ9" s="510">
        <f t="shared" si="23"/>
        <v>0</v>
      </c>
      <c r="GR9" s="510">
        <f t="shared" si="23"/>
        <v>0</v>
      </c>
      <c r="GS9" s="510">
        <f t="shared" si="24"/>
        <v>0</v>
      </c>
      <c r="GT9" s="510">
        <f t="shared" si="24"/>
        <v>0</v>
      </c>
      <c r="GU9" s="510">
        <f t="shared" si="24"/>
        <v>0</v>
      </c>
      <c r="GV9" s="510">
        <f t="shared" si="24"/>
        <v>0</v>
      </c>
      <c r="GW9" s="510">
        <f t="shared" si="24"/>
        <v>0</v>
      </c>
      <c r="GX9" s="510">
        <f t="shared" si="24"/>
        <v>0</v>
      </c>
      <c r="GY9" s="510">
        <f t="shared" si="24"/>
        <v>0</v>
      </c>
      <c r="GZ9" s="510">
        <f t="shared" si="24"/>
        <v>0</v>
      </c>
      <c r="HA9" s="510">
        <f t="shared" si="24"/>
        <v>0</v>
      </c>
      <c r="HB9" s="244"/>
      <c r="HC9" s="244"/>
      <c r="HD9" s="126"/>
      <c r="HE9" s="126"/>
    </row>
    <row r="10" spans="1:213" ht="20.100000000000001" customHeight="1">
      <c r="B10" s="479"/>
      <c r="C10" s="122"/>
      <c r="D10" s="123"/>
      <c r="E10" s="124"/>
      <c r="F10" s="123"/>
      <c r="G10" s="465">
        <f t="shared" si="9"/>
        <v>60</v>
      </c>
      <c r="H10" s="466" t="s">
        <v>64</v>
      </c>
      <c r="I10" s="464">
        <v>1</v>
      </c>
      <c r="J10" s="123"/>
      <c r="K10" s="97"/>
      <c r="L10" s="480"/>
      <c r="M10" s="188">
        <f t="shared" si="25"/>
        <v>0</v>
      </c>
      <c r="N10" s="189" t="str">
        <f t="shared" si="26"/>
        <v/>
      </c>
      <c r="O10" s="190" t="str">
        <f t="shared" si="27"/>
        <v/>
      </c>
      <c r="P10" s="190" t="str">
        <f t="shared" si="28"/>
        <v/>
      </c>
      <c r="Q10" s="191">
        <f t="shared" si="29"/>
        <v>0</v>
      </c>
      <c r="R10" s="191" t="str">
        <f t="shared" si="30"/>
        <v/>
      </c>
      <c r="S10" s="188" t="str">
        <f t="shared" si="31"/>
        <v/>
      </c>
      <c r="T10" s="192">
        <f t="shared" si="32"/>
        <v>0</v>
      </c>
      <c r="U10" s="366" t="s">
        <v>478</v>
      </c>
      <c r="V10" s="244"/>
      <c r="W10" s="259"/>
      <c r="X10" s="510"/>
      <c r="Y10" s="259" t="str">
        <f>'MATERIAL DATA'!Q9</f>
        <v>1.1 Lowest floor/slab</v>
      </c>
      <c r="Z10" s="517">
        <f>SUMIF($E$6:$E$29,Y10,$N$6:$N$29)+SUMIF($E$6:$E$29,Y10,$O$6:$O$29)+SUMIF($E$6:$E$29,Y10,P$6:$P$29)</f>
        <v>0</v>
      </c>
      <c r="AA10" s="510"/>
      <c r="AB10" s="510"/>
      <c r="AC10" s="510" t="s">
        <v>457</v>
      </c>
      <c r="AD10" s="527">
        <f>SUM(Z12,Z14)</f>
        <v>0</v>
      </c>
      <c r="AE10" s="510"/>
      <c r="AF10" s="510" t="s">
        <v>15</v>
      </c>
      <c r="AG10" s="528">
        <f>SUMIF($B$6:$B$27,"Timber",$BM$6:$BM$27)+SUMIF($C$6:$C$27,"Timber_EPD",$BM$6:$BM$27)</f>
        <v>0</v>
      </c>
      <c r="AH10" s="510"/>
      <c r="AI10" s="510"/>
      <c r="AJ10" s="510" t="s">
        <v>344</v>
      </c>
      <c r="AK10" s="510">
        <f>SUMIF($B$6:$B$29,"Timber",$P$6:$P$29)+SUMIF($C$6:$C$29,"Timber_EPD",$P$6:$P$29)</f>
        <v>0</v>
      </c>
      <c r="AL10" s="510"/>
      <c r="AM10" s="510"/>
      <c r="AN10" s="517"/>
      <c r="AO10" s="517"/>
      <c r="AP10" s="517"/>
      <c r="AQ10" s="517"/>
      <c r="AR10" s="517"/>
      <c r="AS10" s="517"/>
      <c r="AT10" s="517"/>
      <c r="AU10" s="517"/>
      <c r="AV10" s="517"/>
      <c r="AW10" s="527"/>
      <c r="AX10" s="527"/>
      <c r="AY10" s="527"/>
      <c r="AZ10" s="527"/>
      <c r="BA10" s="527"/>
      <c r="BB10" s="527"/>
      <c r="BC10" s="527"/>
      <c r="BD10" s="527"/>
      <c r="BE10" s="527"/>
      <c r="BF10" s="527"/>
      <c r="BG10" s="285" t="str">
        <f t="shared" si="10"/>
        <v>ER</v>
      </c>
      <c r="BH10" s="285" t="str">
        <f t="shared" si="11"/>
        <v xml:space="preserve"> -  - </v>
      </c>
      <c r="BI10" s="285" t="str">
        <f t="shared" si="12"/>
        <v>No_Reinforcement</v>
      </c>
      <c r="BJ10" s="246" t="e">
        <f>VLOOKUP(BH10,'Lifecycle Material Data'!$A$5:$G$67,4,FALSE)</f>
        <v>#N/A</v>
      </c>
      <c r="BK10" s="246">
        <f>IFERROR(VLOOKUP(L10,'Custom Data'!$N$16:$P$36,3,FALSE),0)</f>
        <v>0</v>
      </c>
      <c r="BL10" s="246">
        <f t="shared" si="13"/>
        <v>0</v>
      </c>
      <c r="BM10" s="526" t="str">
        <f t="shared" si="33"/>
        <v>ER</v>
      </c>
      <c r="BN10" s="510" t="str">
        <f>IFERROR(VLOOKUP($BH10,'Lifecycle Material Data'!$A$5:$L$67,9,FALSE)*($BM10/1000)+VLOOKUP('Project Info'!$C$15,'Lifecycle Material Data'!$A$5:$L$67,9,FALSE)*($BL10/1000),"")</f>
        <v/>
      </c>
      <c r="BO10" s="510" t="str">
        <f>IFERROR(VLOOKUP($BH10,'Lifecycle Material Data'!$A$5:$L$67,10,FALSE)*($BM10/1000)+VLOOKUP('Project Info'!$C$15,'Lifecycle Material Data'!$A$5:$L$67,10,FALSE)*($BL10/1000),"")</f>
        <v/>
      </c>
      <c r="BP10" s="510" t="str">
        <f t="shared" si="34"/>
        <v/>
      </c>
      <c r="BQ10" s="510" t="str">
        <f>IF($J10='MATERIAL DATA'!$O$5,$K10, IF($J10='MATERIAL DATA'!$O$6,$K10/(1000*'Scheme 6'!$BJ10),""))</f>
        <v/>
      </c>
      <c r="BR10" s="510" t="str">
        <f>IFERROR(((VLOOKUP($BH10,'Lifecycle Material Data'!$A$5:$L$67,6,FALSE))*$BM10/1000+VLOOKUP('Project Info'!$C$15,'Lifecycle Material Data'!$A$5:$L$67,6,FALSE)*$BL10/1000),"")</f>
        <v/>
      </c>
      <c r="BS10" s="510" t="str">
        <f>IFERROR((VLOOKUP($BH10,'Lifecycle Material Data'!$A$5:$L$67,7,FALSE)*$BM10/1000++VLOOKUP('Project Info'!$C$15,'Lifecycle Material Data'!$A$5:$L$67,7,FALSE)*$BL10/1000),"")</f>
        <v/>
      </c>
      <c r="BT10" s="510" t="str">
        <f>IFERROR(VLOOKUP($BH10,'Lifecycle Material Data'!$A$5:$L$67,8,FALSE)*SUM(BR10,BS10,BU10,BV10),"")</f>
        <v/>
      </c>
      <c r="BU10" s="285" t="str">
        <f>IFERROR((VLOOKUP($BH10,'Lifecycle Material Data'!$A$5:$L$67,11,FALSE)*$BM10/1000++VLOOKUP('Project Info'!$C$15,'Lifecycle Material Data'!$A$5:$L$67,11,FALSE)*$BL10/1000),"")</f>
        <v/>
      </c>
      <c r="BV10" s="510">
        <f>IFERROR(IF(OR($B10="Timber",$C10="Timber_EPD"),VLOOKUP($BH10,'LIFECYCLE MATERIAL DATA Master'!$A$10:$N$68,5,FALSE)*$BM10,0),"")/1000</f>
        <v>0</v>
      </c>
      <c r="BW10" s="510" t="str">
        <f>IFERROR((VLOOKUP($BH10,'Lifecycle Material Data'!$A$5:$M$67,12,FALSE)*$BM10/1000++VLOOKUP('Project Info'!$C$15,'Lifecycle Material Data'!$A$5:$L$67,12,FALSE)*$BL10/1000),"")</f>
        <v/>
      </c>
      <c r="BX10" s="510"/>
      <c r="BY10" s="510" t="str">
        <f>Targets!A20</f>
        <v>LETI Residential Target (201)</v>
      </c>
      <c r="BZ10" s="285" t="str">
        <f>Targets!B20</f>
        <v>Residential</v>
      </c>
      <c r="CA10" s="285">
        <f>Targets!C20</f>
        <v>201</v>
      </c>
      <c r="CB10" s="510">
        <f>IFERROR(1+VLOOKUP($BH10,'Lifecycle Material Data'!$A$5:$L$67,8,FALSE),0)</f>
        <v>0</v>
      </c>
      <c r="CC10" s="244">
        <f t="shared" si="14"/>
        <v>0</v>
      </c>
      <c r="CD10" s="505">
        <f t="shared" si="35"/>
        <v>0</v>
      </c>
      <c r="CE10" s="244">
        <f t="shared" si="15"/>
        <v>1</v>
      </c>
      <c r="CF10" s="244"/>
      <c r="CG10" s="510"/>
      <c r="CH10" s="510">
        <v>0</v>
      </c>
      <c r="CI10" s="510">
        <f t="shared" si="16"/>
        <v>0</v>
      </c>
      <c r="CJ10" s="510">
        <f t="shared" si="16"/>
        <v>0</v>
      </c>
      <c r="CK10" s="510">
        <f t="shared" si="17"/>
        <v>0</v>
      </c>
      <c r="CL10" s="510">
        <f t="shared" si="17"/>
        <v>0</v>
      </c>
      <c r="CM10" s="510">
        <f t="shared" si="17"/>
        <v>0</v>
      </c>
      <c r="CN10" s="510">
        <f t="shared" si="17"/>
        <v>0</v>
      </c>
      <c r="CO10" s="510">
        <f t="shared" si="17"/>
        <v>0</v>
      </c>
      <c r="CP10" s="510">
        <f t="shared" si="17"/>
        <v>0</v>
      </c>
      <c r="CQ10" s="510">
        <f t="shared" si="17"/>
        <v>0</v>
      </c>
      <c r="CR10" s="510">
        <f t="shared" si="17"/>
        <v>0</v>
      </c>
      <c r="CS10" s="510">
        <f t="shared" si="17"/>
        <v>0</v>
      </c>
      <c r="CT10" s="510">
        <f t="shared" si="17"/>
        <v>0</v>
      </c>
      <c r="CU10" s="510">
        <f t="shared" si="17"/>
        <v>0</v>
      </c>
      <c r="CV10" s="510">
        <f t="shared" si="17"/>
        <v>0</v>
      </c>
      <c r="CW10" s="510">
        <f t="shared" si="17"/>
        <v>0</v>
      </c>
      <c r="CX10" s="510">
        <f t="shared" si="17"/>
        <v>0</v>
      </c>
      <c r="CY10" s="510">
        <f t="shared" si="17"/>
        <v>0</v>
      </c>
      <c r="CZ10" s="510">
        <f t="shared" si="17"/>
        <v>0</v>
      </c>
      <c r="DA10" s="510">
        <f t="shared" si="18"/>
        <v>0</v>
      </c>
      <c r="DB10" s="510">
        <f t="shared" si="18"/>
        <v>0</v>
      </c>
      <c r="DC10" s="510">
        <f t="shared" si="18"/>
        <v>0</v>
      </c>
      <c r="DD10" s="510">
        <f t="shared" si="18"/>
        <v>0</v>
      </c>
      <c r="DE10" s="510">
        <f t="shared" si="18"/>
        <v>0</v>
      </c>
      <c r="DF10" s="510">
        <f t="shared" si="18"/>
        <v>0</v>
      </c>
      <c r="DG10" s="510">
        <f t="shared" si="18"/>
        <v>0</v>
      </c>
      <c r="DH10" s="510">
        <f t="shared" si="18"/>
        <v>0</v>
      </c>
      <c r="DI10" s="510">
        <f t="shared" si="18"/>
        <v>0</v>
      </c>
      <c r="DJ10" s="510">
        <f t="shared" si="18"/>
        <v>0</v>
      </c>
      <c r="DK10" s="510">
        <f t="shared" si="18"/>
        <v>0</v>
      </c>
      <c r="DL10" s="510">
        <f t="shared" si="18"/>
        <v>0</v>
      </c>
      <c r="DM10" s="510">
        <f t="shared" si="18"/>
        <v>0</v>
      </c>
      <c r="DN10" s="510">
        <f t="shared" si="18"/>
        <v>0</v>
      </c>
      <c r="DO10" s="510">
        <f t="shared" si="18"/>
        <v>0</v>
      </c>
      <c r="DP10" s="510">
        <f t="shared" si="18"/>
        <v>0</v>
      </c>
      <c r="DQ10" s="510">
        <f t="shared" si="19"/>
        <v>0</v>
      </c>
      <c r="DR10" s="510">
        <f t="shared" si="19"/>
        <v>0</v>
      </c>
      <c r="DS10" s="510">
        <f t="shared" si="19"/>
        <v>0</v>
      </c>
      <c r="DT10" s="510">
        <f t="shared" si="19"/>
        <v>0</v>
      </c>
      <c r="DU10" s="510">
        <f t="shared" si="19"/>
        <v>0</v>
      </c>
      <c r="DV10" s="510">
        <f t="shared" si="19"/>
        <v>0</v>
      </c>
      <c r="DW10" s="510">
        <f t="shared" si="19"/>
        <v>0</v>
      </c>
      <c r="DX10" s="510">
        <f t="shared" si="19"/>
        <v>0</v>
      </c>
      <c r="DY10" s="510">
        <f t="shared" si="19"/>
        <v>0</v>
      </c>
      <c r="DZ10" s="510">
        <f t="shared" si="19"/>
        <v>0</v>
      </c>
      <c r="EA10" s="510">
        <f t="shared" si="19"/>
        <v>0</v>
      </c>
      <c r="EB10" s="510">
        <f t="shared" si="19"/>
        <v>0</v>
      </c>
      <c r="EC10" s="510">
        <f t="shared" si="19"/>
        <v>0</v>
      </c>
      <c r="ED10" s="510">
        <f t="shared" si="19"/>
        <v>0</v>
      </c>
      <c r="EE10" s="510">
        <f t="shared" si="19"/>
        <v>0</v>
      </c>
      <c r="EF10" s="510">
        <f t="shared" si="19"/>
        <v>0</v>
      </c>
      <c r="EG10" s="510">
        <f t="shared" si="20"/>
        <v>0</v>
      </c>
      <c r="EH10" s="510">
        <f t="shared" si="20"/>
        <v>0</v>
      </c>
      <c r="EI10" s="510">
        <f t="shared" si="20"/>
        <v>0</v>
      </c>
      <c r="EJ10" s="510">
        <f t="shared" si="20"/>
        <v>0</v>
      </c>
      <c r="EK10" s="510">
        <f t="shared" si="20"/>
        <v>0</v>
      </c>
      <c r="EL10" s="510">
        <f t="shared" si="20"/>
        <v>0</v>
      </c>
      <c r="EM10" s="510">
        <f t="shared" si="20"/>
        <v>0</v>
      </c>
      <c r="EN10" s="510">
        <f t="shared" si="20"/>
        <v>0</v>
      </c>
      <c r="EO10" s="510">
        <f t="shared" si="20"/>
        <v>0</v>
      </c>
      <c r="EP10" s="510">
        <f t="shared" si="20"/>
        <v>0</v>
      </c>
      <c r="EQ10" s="510">
        <f t="shared" si="20"/>
        <v>0</v>
      </c>
      <c r="ER10" s="510">
        <f t="shared" si="20"/>
        <v>0</v>
      </c>
      <c r="ES10" s="510">
        <f t="shared" si="20"/>
        <v>0</v>
      </c>
      <c r="ET10" s="510">
        <f t="shared" si="20"/>
        <v>0</v>
      </c>
      <c r="EU10" s="510">
        <f t="shared" si="20"/>
        <v>0</v>
      </c>
      <c r="EV10" s="510">
        <f t="shared" si="20"/>
        <v>0</v>
      </c>
      <c r="EW10" s="510">
        <f t="shared" si="21"/>
        <v>0</v>
      </c>
      <c r="EX10" s="510">
        <f t="shared" si="21"/>
        <v>0</v>
      </c>
      <c r="EY10" s="510">
        <f t="shared" si="21"/>
        <v>0</v>
      </c>
      <c r="EZ10" s="510">
        <f t="shared" si="21"/>
        <v>0</v>
      </c>
      <c r="FA10" s="510">
        <f t="shared" si="21"/>
        <v>0</v>
      </c>
      <c r="FB10" s="510">
        <f t="shared" si="21"/>
        <v>0</v>
      </c>
      <c r="FC10" s="510">
        <f t="shared" si="21"/>
        <v>0</v>
      </c>
      <c r="FD10" s="510">
        <f t="shared" si="21"/>
        <v>0</v>
      </c>
      <c r="FE10" s="510">
        <f t="shared" si="21"/>
        <v>0</v>
      </c>
      <c r="FF10" s="510">
        <f t="shared" si="21"/>
        <v>0</v>
      </c>
      <c r="FG10" s="510">
        <f t="shared" si="21"/>
        <v>0</v>
      </c>
      <c r="FH10" s="510">
        <f t="shared" si="21"/>
        <v>0</v>
      </c>
      <c r="FI10" s="510">
        <f t="shared" si="21"/>
        <v>0</v>
      </c>
      <c r="FJ10" s="510">
        <f t="shared" si="21"/>
        <v>0</v>
      </c>
      <c r="FK10" s="510">
        <f t="shared" si="21"/>
        <v>0</v>
      </c>
      <c r="FL10" s="510">
        <f t="shared" si="21"/>
        <v>0</v>
      </c>
      <c r="FM10" s="510">
        <f t="shared" si="22"/>
        <v>0</v>
      </c>
      <c r="FN10" s="510">
        <f t="shared" si="22"/>
        <v>0</v>
      </c>
      <c r="FO10" s="510">
        <f t="shared" si="22"/>
        <v>0</v>
      </c>
      <c r="FP10" s="510">
        <f t="shared" si="22"/>
        <v>0</v>
      </c>
      <c r="FQ10" s="510">
        <f t="shared" si="22"/>
        <v>0</v>
      </c>
      <c r="FR10" s="510">
        <f t="shared" si="22"/>
        <v>0</v>
      </c>
      <c r="FS10" s="510">
        <f t="shared" si="22"/>
        <v>0</v>
      </c>
      <c r="FT10" s="510">
        <f t="shared" si="22"/>
        <v>0</v>
      </c>
      <c r="FU10" s="510">
        <f t="shared" si="22"/>
        <v>0</v>
      </c>
      <c r="FV10" s="510">
        <f t="shared" si="22"/>
        <v>0</v>
      </c>
      <c r="FW10" s="510">
        <f t="shared" si="22"/>
        <v>0</v>
      </c>
      <c r="FX10" s="510">
        <f t="shared" si="22"/>
        <v>0</v>
      </c>
      <c r="FY10" s="510">
        <f t="shared" si="22"/>
        <v>0</v>
      </c>
      <c r="FZ10" s="510">
        <f t="shared" si="22"/>
        <v>0</v>
      </c>
      <c r="GA10" s="510">
        <f t="shared" si="22"/>
        <v>0</v>
      </c>
      <c r="GB10" s="510">
        <f t="shared" si="22"/>
        <v>0</v>
      </c>
      <c r="GC10" s="510">
        <f t="shared" si="23"/>
        <v>0</v>
      </c>
      <c r="GD10" s="510">
        <f t="shared" si="23"/>
        <v>0</v>
      </c>
      <c r="GE10" s="510">
        <f t="shared" si="23"/>
        <v>0</v>
      </c>
      <c r="GF10" s="510">
        <f t="shared" si="23"/>
        <v>0</v>
      </c>
      <c r="GG10" s="510">
        <f t="shared" si="23"/>
        <v>0</v>
      </c>
      <c r="GH10" s="510">
        <f t="shared" si="23"/>
        <v>0</v>
      </c>
      <c r="GI10" s="510">
        <f t="shared" si="23"/>
        <v>0</v>
      </c>
      <c r="GJ10" s="510">
        <f t="shared" si="23"/>
        <v>0</v>
      </c>
      <c r="GK10" s="510">
        <f t="shared" si="23"/>
        <v>0</v>
      </c>
      <c r="GL10" s="510">
        <f t="shared" si="23"/>
        <v>0</v>
      </c>
      <c r="GM10" s="510">
        <f t="shared" si="23"/>
        <v>0</v>
      </c>
      <c r="GN10" s="510">
        <f t="shared" si="23"/>
        <v>0</v>
      </c>
      <c r="GO10" s="510">
        <f t="shared" si="23"/>
        <v>0</v>
      </c>
      <c r="GP10" s="510">
        <f t="shared" si="23"/>
        <v>0</v>
      </c>
      <c r="GQ10" s="510">
        <f t="shared" si="23"/>
        <v>0</v>
      </c>
      <c r="GR10" s="510">
        <f t="shared" si="23"/>
        <v>0</v>
      </c>
      <c r="GS10" s="510">
        <f t="shared" si="24"/>
        <v>0</v>
      </c>
      <c r="GT10" s="510">
        <f t="shared" si="24"/>
        <v>0</v>
      </c>
      <c r="GU10" s="510">
        <f t="shared" si="24"/>
        <v>0</v>
      </c>
      <c r="GV10" s="510">
        <f t="shared" si="24"/>
        <v>0</v>
      </c>
      <c r="GW10" s="510">
        <f t="shared" si="24"/>
        <v>0</v>
      </c>
      <c r="GX10" s="510">
        <f t="shared" si="24"/>
        <v>0</v>
      </c>
      <c r="GY10" s="510">
        <f t="shared" si="24"/>
        <v>0</v>
      </c>
      <c r="GZ10" s="510">
        <f t="shared" si="24"/>
        <v>0</v>
      </c>
      <c r="HA10" s="510">
        <f t="shared" si="24"/>
        <v>0</v>
      </c>
      <c r="HB10" s="244"/>
      <c r="HC10" s="244"/>
      <c r="HD10" s="126"/>
      <c r="HE10" s="126"/>
    </row>
    <row r="11" spans="1:213" ht="20.100000000000001" customHeight="1">
      <c r="B11" s="479"/>
      <c r="C11" s="122"/>
      <c r="D11" s="123"/>
      <c r="E11" s="124"/>
      <c r="F11" s="123"/>
      <c r="G11" s="465">
        <f t="shared" si="9"/>
        <v>60</v>
      </c>
      <c r="H11" s="466" t="s">
        <v>64</v>
      </c>
      <c r="I11" s="464">
        <v>1</v>
      </c>
      <c r="J11" s="123"/>
      <c r="K11" s="97"/>
      <c r="L11" s="480"/>
      <c r="M11" s="188">
        <f t="shared" si="25"/>
        <v>0</v>
      </c>
      <c r="N11" s="189" t="str">
        <f t="shared" si="26"/>
        <v/>
      </c>
      <c r="O11" s="190" t="str">
        <f t="shared" si="27"/>
        <v/>
      </c>
      <c r="P11" s="190" t="str">
        <f t="shared" si="28"/>
        <v/>
      </c>
      <c r="Q11" s="191">
        <f t="shared" si="29"/>
        <v>0</v>
      </c>
      <c r="R11" s="191" t="str">
        <f t="shared" si="30"/>
        <v/>
      </c>
      <c r="S11" s="188" t="str">
        <f t="shared" si="31"/>
        <v/>
      </c>
      <c r="T11" s="192">
        <f t="shared" si="32"/>
        <v>0</v>
      </c>
      <c r="U11" s="366" t="s">
        <v>478</v>
      </c>
      <c r="V11" s="244"/>
      <c r="W11" s="259"/>
      <c r="X11" s="510"/>
      <c r="Y11" s="259" t="str">
        <f>'MATERIAL DATA'!Q10</f>
        <v>1.1 Basement retaining walls</v>
      </c>
      <c r="Z11" s="517">
        <f>SUMIF($E$6:$E$29,Y11,$N$6:$N$29)+SUMIF($E$6:$E$29,Y11,$O$6:$O$29)+SUMIF($E$6:$E$29,Y11,P$6:$P$29)</f>
        <v>0</v>
      </c>
      <c r="AA11" s="510"/>
      <c r="AB11" s="510"/>
      <c r="AC11" s="510" t="s">
        <v>458</v>
      </c>
      <c r="AD11" s="527">
        <f>SUM(Z13,Z15)</f>
        <v>0</v>
      </c>
      <c r="AE11" s="510"/>
      <c r="AF11" s="510" t="s">
        <v>16</v>
      </c>
      <c r="AG11" s="528">
        <f>SUMIF($B$6:$B$27,"Other",$BM$6:$BM$27)+SUMIF($C$6:$C$27,"Other_EPD",$BM$6:$BM$27)</f>
        <v>0</v>
      </c>
      <c r="AH11" s="510"/>
      <c r="AI11" s="510"/>
      <c r="AJ11" s="510" t="s">
        <v>345</v>
      </c>
      <c r="AK11" s="510">
        <f>SUMIF($B$6:$B$29,"Timber",$R$6:$R$29)+SUMIF($C$6:$C$29,"Timber_EPD",$R$6:$R$29)</f>
        <v>0</v>
      </c>
      <c r="AL11" s="510"/>
      <c r="AM11" s="516"/>
      <c r="AN11" s="517"/>
      <c r="AO11" s="517"/>
      <c r="AP11" s="517"/>
      <c r="AQ11" s="517"/>
      <c r="AR11" s="517"/>
      <c r="AS11" s="517"/>
      <c r="AT11" s="517"/>
      <c r="AU11" s="517"/>
      <c r="AV11" s="517"/>
      <c r="AW11" s="246"/>
      <c r="AX11" s="246"/>
      <c r="AY11" s="246"/>
      <c r="AZ11" s="246"/>
      <c r="BA11" s="246"/>
      <c r="BB11" s="246"/>
      <c r="BC11" s="246"/>
      <c r="BD11" s="246"/>
      <c r="BE11" s="246"/>
      <c r="BF11" s="246"/>
      <c r="BG11" s="285" t="str">
        <f t="shared" si="10"/>
        <v>ER</v>
      </c>
      <c r="BH11" s="285" t="str">
        <f t="shared" si="11"/>
        <v xml:space="preserve"> -  - </v>
      </c>
      <c r="BI11" s="285" t="str">
        <f t="shared" si="12"/>
        <v>No_Reinforcement</v>
      </c>
      <c r="BJ11" s="246" t="e">
        <f>VLOOKUP(BH11,'Lifecycle Material Data'!$A$5:$G$67,4,FALSE)</f>
        <v>#N/A</v>
      </c>
      <c r="BK11" s="246">
        <f>IFERROR(VLOOKUP(L11,'Custom Data'!$N$16:$P$36,3,FALSE),0)</f>
        <v>0</v>
      </c>
      <c r="BL11" s="246">
        <f t="shared" si="13"/>
        <v>0</v>
      </c>
      <c r="BM11" s="526" t="str">
        <f t="shared" si="33"/>
        <v>ER</v>
      </c>
      <c r="BN11" s="510" t="str">
        <f>IFERROR(VLOOKUP($BH11,'Lifecycle Material Data'!$A$5:$L$67,9,FALSE)*($BM11/1000)+VLOOKUP('Project Info'!$C$15,'Lifecycle Material Data'!$A$5:$L$67,9,FALSE)*($BL11/1000),"")</f>
        <v/>
      </c>
      <c r="BO11" s="510" t="str">
        <f>IFERROR(VLOOKUP($BH11,'Lifecycle Material Data'!$A$5:$L$67,10,FALSE)*($BM11/1000)+VLOOKUP('Project Info'!$C$15,'Lifecycle Material Data'!$A$5:$L$67,10,FALSE)*($BL11/1000),"")</f>
        <v/>
      </c>
      <c r="BP11" s="510" t="str">
        <f t="shared" si="34"/>
        <v/>
      </c>
      <c r="BQ11" s="510" t="str">
        <f>IF($J11='MATERIAL DATA'!$O$5,$K11, IF($J11='MATERIAL DATA'!$O$6,$K11/(1000*'Scheme 6'!$BJ11),""))</f>
        <v/>
      </c>
      <c r="BR11" s="510" t="str">
        <f>IFERROR(((VLOOKUP($BH11,'Lifecycle Material Data'!$A$5:$L$67,6,FALSE))*$BM11/1000+VLOOKUP('Project Info'!$C$15,'Lifecycle Material Data'!$A$5:$L$67,6,FALSE)*$BL11/1000),"")</f>
        <v/>
      </c>
      <c r="BS11" s="510" t="str">
        <f>IFERROR((VLOOKUP($BH11,'Lifecycle Material Data'!$A$5:$L$67,7,FALSE)*$BM11/1000++VLOOKUP('Project Info'!$C$15,'Lifecycle Material Data'!$A$5:$L$67,7,FALSE)*$BL11/1000),"")</f>
        <v/>
      </c>
      <c r="BT11" s="510" t="str">
        <f>IFERROR(VLOOKUP($BH11,'Lifecycle Material Data'!$A$5:$L$67,8,FALSE)*SUM(BR11,BS11,BU11,BV11),"")</f>
        <v/>
      </c>
      <c r="BU11" s="285" t="str">
        <f>IFERROR((VLOOKUP($BH11,'Lifecycle Material Data'!$A$5:$L$67,11,FALSE)*$BM11/1000++VLOOKUP('Project Info'!$C$15,'Lifecycle Material Data'!$A$5:$L$67,11,FALSE)*$BL11/1000),"")</f>
        <v/>
      </c>
      <c r="BV11" s="510">
        <f>IFERROR(IF(OR($B11="Timber",$C11="Timber_EPD"),VLOOKUP($BH11,'LIFECYCLE MATERIAL DATA Master'!$A$10:$N$68,5,FALSE)*$BM11,0),"")/1000</f>
        <v>0</v>
      </c>
      <c r="BW11" s="510" t="str">
        <f>IFERROR((VLOOKUP($BH11,'Lifecycle Material Data'!$A$5:$M$67,12,FALSE)*$BM11/1000++VLOOKUP('Project Info'!$C$15,'Lifecycle Material Data'!$A$5:$L$67,12,FALSE)*$BL11/1000),"")</f>
        <v/>
      </c>
      <c r="BX11" s="510"/>
      <c r="BY11" s="510" t="str">
        <f>Targets!A21</f>
        <v>LETI Commercial Target (228)</v>
      </c>
      <c r="BZ11" s="285" t="str">
        <f>Targets!B21</f>
        <v>Commercial</v>
      </c>
      <c r="CA11" s="285">
        <f>Targets!C21</f>
        <v>228</v>
      </c>
      <c r="CB11" s="510">
        <f>IFERROR(1+VLOOKUP($BH11,'Lifecycle Material Data'!$A$5:$L$67,8,FALSE),0)</f>
        <v>0</v>
      </c>
      <c r="CC11" s="244">
        <f t="shared" si="14"/>
        <v>0</v>
      </c>
      <c r="CD11" s="505">
        <f t="shared" si="35"/>
        <v>0</v>
      </c>
      <c r="CE11" s="244">
        <f t="shared" si="15"/>
        <v>1</v>
      </c>
      <c r="CF11" s="244"/>
      <c r="CG11" s="510"/>
      <c r="CH11" s="510">
        <v>0</v>
      </c>
      <c r="CI11" s="510">
        <f t="shared" si="16"/>
        <v>0</v>
      </c>
      <c r="CJ11" s="510">
        <f t="shared" si="16"/>
        <v>0</v>
      </c>
      <c r="CK11" s="510">
        <f t="shared" si="17"/>
        <v>0</v>
      </c>
      <c r="CL11" s="510">
        <f t="shared" si="17"/>
        <v>0</v>
      </c>
      <c r="CM11" s="510">
        <f t="shared" si="17"/>
        <v>0</v>
      </c>
      <c r="CN11" s="510">
        <f t="shared" si="17"/>
        <v>0</v>
      </c>
      <c r="CO11" s="510">
        <f t="shared" si="17"/>
        <v>0</v>
      </c>
      <c r="CP11" s="510">
        <f t="shared" si="17"/>
        <v>0</v>
      </c>
      <c r="CQ11" s="510">
        <f t="shared" si="17"/>
        <v>0</v>
      </c>
      <c r="CR11" s="510">
        <f t="shared" si="17"/>
        <v>0</v>
      </c>
      <c r="CS11" s="510">
        <f t="shared" si="17"/>
        <v>0</v>
      </c>
      <c r="CT11" s="510">
        <f t="shared" si="17"/>
        <v>0</v>
      </c>
      <c r="CU11" s="510">
        <f t="shared" si="17"/>
        <v>0</v>
      </c>
      <c r="CV11" s="510">
        <f t="shared" si="17"/>
        <v>0</v>
      </c>
      <c r="CW11" s="510">
        <f t="shared" si="17"/>
        <v>0</v>
      </c>
      <c r="CX11" s="510">
        <f t="shared" si="17"/>
        <v>0</v>
      </c>
      <c r="CY11" s="510">
        <f t="shared" si="17"/>
        <v>0</v>
      </c>
      <c r="CZ11" s="510">
        <f t="shared" si="17"/>
        <v>0</v>
      </c>
      <c r="DA11" s="510">
        <f t="shared" si="18"/>
        <v>0</v>
      </c>
      <c r="DB11" s="510">
        <f t="shared" si="18"/>
        <v>0</v>
      </c>
      <c r="DC11" s="510">
        <f t="shared" si="18"/>
        <v>0</v>
      </c>
      <c r="DD11" s="510">
        <f t="shared" si="18"/>
        <v>0</v>
      </c>
      <c r="DE11" s="510">
        <f t="shared" si="18"/>
        <v>0</v>
      </c>
      <c r="DF11" s="510">
        <f t="shared" si="18"/>
        <v>0</v>
      </c>
      <c r="DG11" s="510">
        <f t="shared" si="18"/>
        <v>0</v>
      </c>
      <c r="DH11" s="510">
        <f t="shared" si="18"/>
        <v>0</v>
      </c>
      <c r="DI11" s="510">
        <f t="shared" si="18"/>
        <v>0</v>
      </c>
      <c r="DJ11" s="510">
        <f t="shared" si="18"/>
        <v>0</v>
      </c>
      <c r="DK11" s="510">
        <f t="shared" si="18"/>
        <v>0</v>
      </c>
      <c r="DL11" s="510">
        <f t="shared" si="18"/>
        <v>0</v>
      </c>
      <c r="DM11" s="510">
        <f t="shared" si="18"/>
        <v>0</v>
      </c>
      <c r="DN11" s="510">
        <f t="shared" si="18"/>
        <v>0</v>
      </c>
      <c r="DO11" s="510">
        <f t="shared" si="18"/>
        <v>0</v>
      </c>
      <c r="DP11" s="510">
        <f t="shared" si="18"/>
        <v>0</v>
      </c>
      <c r="DQ11" s="510">
        <f t="shared" si="19"/>
        <v>0</v>
      </c>
      <c r="DR11" s="510">
        <f t="shared" si="19"/>
        <v>0</v>
      </c>
      <c r="DS11" s="510">
        <f t="shared" si="19"/>
        <v>0</v>
      </c>
      <c r="DT11" s="510">
        <f t="shared" si="19"/>
        <v>0</v>
      </c>
      <c r="DU11" s="510">
        <f t="shared" si="19"/>
        <v>0</v>
      </c>
      <c r="DV11" s="510">
        <f t="shared" si="19"/>
        <v>0</v>
      </c>
      <c r="DW11" s="510">
        <f t="shared" si="19"/>
        <v>0</v>
      </c>
      <c r="DX11" s="510">
        <f t="shared" si="19"/>
        <v>0</v>
      </c>
      <c r="DY11" s="510">
        <f t="shared" si="19"/>
        <v>0</v>
      </c>
      <c r="DZ11" s="510">
        <f t="shared" si="19"/>
        <v>0</v>
      </c>
      <c r="EA11" s="510">
        <f t="shared" si="19"/>
        <v>0</v>
      </c>
      <c r="EB11" s="510">
        <f t="shared" si="19"/>
        <v>0</v>
      </c>
      <c r="EC11" s="510">
        <f t="shared" si="19"/>
        <v>0</v>
      </c>
      <c r="ED11" s="510">
        <f t="shared" si="19"/>
        <v>0</v>
      </c>
      <c r="EE11" s="510">
        <f t="shared" si="19"/>
        <v>0</v>
      </c>
      <c r="EF11" s="510">
        <f t="shared" si="19"/>
        <v>0</v>
      </c>
      <c r="EG11" s="510">
        <f t="shared" si="20"/>
        <v>0</v>
      </c>
      <c r="EH11" s="510">
        <f t="shared" si="20"/>
        <v>0</v>
      </c>
      <c r="EI11" s="510">
        <f t="shared" si="20"/>
        <v>0</v>
      </c>
      <c r="EJ11" s="510">
        <f t="shared" si="20"/>
        <v>0</v>
      </c>
      <c r="EK11" s="510">
        <f t="shared" si="20"/>
        <v>0</v>
      </c>
      <c r="EL11" s="510">
        <f t="shared" si="20"/>
        <v>0</v>
      </c>
      <c r="EM11" s="510">
        <f t="shared" si="20"/>
        <v>0</v>
      </c>
      <c r="EN11" s="510">
        <f t="shared" si="20"/>
        <v>0</v>
      </c>
      <c r="EO11" s="510">
        <f t="shared" si="20"/>
        <v>0</v>
      </c>
      <c r="EP11" s="510">
        <f t="shared" si="20"/>
        <v>0</v>
      </c>
      <c r="EQ11" s="510">
        <f t="shared" si="20"/>
        <v>0</v>
      </c>
      <c r="ER11" s="510">
        <f t="shared" si="20"/>
        <v>0</v>
      </c>
      <c r="ES11" s="510">
        <f t="shared" si="20"/>
        <v>0</v>
      </c>
      <c r="ET11" s="510">
        <f t="shared" si="20"/>
        <v>0</v>
      </c>
      <c r="EU11" s="510">
        <f t="shared" si="20"/>
        <v>0</v>
      </c>
      <c r="EV11" s="510">
        <f t="shared" si="20"/>
        <v>0</v>
      </c>
      <c r="EW11" s="510">
        <f t="shared" si="21"/>
        <v>0</v>
      </c>
      <c r="EX11" s="510">
        <f t="shared" si="21"/>
        <v>0</v>
      </c>
      <c r="EY11" s="510">
        <f t="shared" si="21"/>
        <v>0</v>
      </c>
      <c r="EZ11" s="510">
        <f t="shared" si="21"/>
        <v>0</v>
      </c>
      <c r="FA11" s="510">
        <f t="shared" si="21"/>
        <v>0</v>
      </c>
      <c r="FB11" s="510">
        <f t="shared" si="21"/>
        <v>0</v>
      </c>
      <c r="FC11" s="510">
        <f t="shared" si="21"/>
        <v>0</v>
      </c>
      <c r="FD11" s="510">
        <f t="shared" si="21"/>
        <v>0</v>
      </c>
      <c r="FE11" s="510">
        <f t="shared" si="21"/>
        <v>0</v>
      </c>
      <c r="FF11" s="510">
        <f t="shared" si="21"/>
        <v>0</v>
      </c>
      <c r="FG11" s="510">
        <f t="shared" si="21"/>
        <v>0</v>
      </c>
      <c r="FH11" s="510">
        <f t="shared" si="21"/>
        <v>0</v>
      </c>
      <c r="FI11" s="510">
        <f t="shared" si="21"/>
        <v>0</v>
      </c>
      <c r="FJ11" s="510">
        <f t="shared" si="21"/>
        <v>0</v>
      </c>
      <c r="FK11" s="510">
        <f t="shared" si="21"/>
        <v>0</v>
      </c>
      <c r="FL11" s="510">
        <f t="shared" si="21"/>
        <v>0</v>
      </c>
      <c r="FM11" s="510">
        <f t="shared" si="22"/>
        <v>0</v>
      </c>
      <c r="FN11" s="510">
        <f t="shared" si="22"/>
        <v>0</v>
      </c>
      <c r="FO11" s="510">
        <f t="shared" si="22"/>
        <v>0</v>
      </c>
      <c r="FP11" s="510">
        <f t="shared" si="22"/>
        <v>0</v>
      </c>
      <c r="FQ11" s="510">
        <f t="shared" si="22"/>
        <v>0</v>
      </c>
      <c r="FR11" s="510">
        <f t="shared" si="22"/>
        <v>0</v>
      </c>
      <c r="FS11" s="510">
        <f t="shared" si="22"/>
        <v>0</v>
      </c>
      <c r="FT11" s="510">
        <f t="shared" si="22"/>
        <v>0</v>
      </c>
      <c r="FU11" s="510">
        <f t="shared" si="22"/>
        <v>0</v>
      </c>
      <c r="FV11" s="510">
        <f t="shared" si="22"/>
        <v>0</v>
      </c>
      <c r="FW11" s="510">
        <f t="shared" si="22"/>
        <v>0</v>
      </c>
      <c r="FX11" s="510">
        <f t="shared" si="22"/>
        <v>0</v>
      </c>
      <c r="FY11" s="510">
        <f t="shared" si="22"/>
        <v>0</v>
      </c>
      <c r="FZ11" s="510">
        <f t="shared" si="22"/>
        <v>0</v>
      </c>
      <c r="GA11" s="510">
        <f t="shared" si="22"/>
        <v>0</v>
      </c>
      <c r="GB11" s="510">
        <f t="shared" si="22"/>
        <v>0</v>
      </c>
      <c r="GC11" s="510">
        <f t="shared" si="23"/>
        <v>0</v>
      </c>
      <c r="GD11" s="510">
        <f t="shared" si="23"/>
        <v>0</v>
      </c>
      <c r="GE11" s="510">
        <f t="shared" si="23"/>
        <v>0</v>
      </c>
      <c r="GF11" s="510">
        <f t="shared" si="23"/>
        <v>0</v>
      </c>
      <c r="GG11" s="510">
        <f t="shared" si="23"/>
        <v>0</v>
      </c>
      <c r="GH11" s="510">
        <f t="shared" si="23"/>
        <v>0</v>
      </c>
      <c r="GI11" s="510">
        <f t="shared" si="23"/>
        <v>0</v>
      </c>
      <c r="GJ11" s="510">
        <f t="shared" si="23"/>
        <v>0</v>
      </c>
      <c r="GK11" s="510">
        <f t="shared" si="23"/>
        <v>0</v>
      </c>
      <c r="GL11" s="510">
        <f t="shared" si="23"/>
        <v>0</v>
      </c>
      <c r="GM11" s="510">
        <f t="shared" si="23"/>
        <v>0</v>
      </c>
      <c r="GN11" s="510">
        <f t="shared" si="23"/>
        <v>0</v>
      </c>
      <c r="GO11" s="510">
        <f t="shared" si="23"/>
        <v>0</v>
      </c>
      <c r="GP11" s="510">
        <f t="shared" si="23"/>
        <v>0</v>
      </c>
      <c r="GQ11" s="510">
        <f t="shared" si="23"/>
        <v>0</v>
      </c>
      <c r="GR11" s="510">
        <f t="shared" si="23"/>
        <v>0</v>
      </c>
      <c r="GS11" s="510">
        <f t="shared" si="24"/>
        <v>0</v>
      </c>
      <c r="GT11" s="510">
        <f t="shared" si="24"/>
        <v>0</v>
      </c>
      <c r="GU11" s="510">
        <f t="shared" si="24"/>
        <v>0</v>
      </c>
      <c r="GV11" s="510">
        <f t="shared" si="24"/>
        <v>0</v>
      </c>
      <c r="GW11" s="510">
        <f t="shared" si="24"/>
        <v>0</v>
      </c>
      <c r="GX11" s="510">
        <f t="shared" si="24"/>
        <v>0</v>
      </c>
      <c r="GY11" s="510">
        <f t="shared" si="24"/>
        <v>0</v>
      </c>
      <c r="GZ11" s="510">
        <f t="shared" si="24"/>
        <v>0</v>
      </c>
      <c r="HA11" s="510">
        <f t="shared" si="24"/>
        <v>0</v>
      </c>
      <c r="HB11" s="244"/>
      <c r="HC11" s="244"/>
      <c r="HD11" s="126"/>
      <c r="HE11" s="126"/>
    </row>
    <row r="12" spans="1:213" ht="20.100000000000001" customHeight="1">
      <c r="B12" s="479"/>
      <c r="C12" s="122"/>
      <c r="D12" s="123"/>
      <c r="E12" s="124"/>
      <c r="F12" s="123"/>
      <c r="G12" s="465">
        <f t="shared" si="9"/>
        <v>60</v>
      </c>
      <c r="H12" s="466" t="s">
        <v>64</v>
      </c>
      <c r="I12" s="464">
        <v>1</v>
      </c>
      <c r="J12" s="123"/>
      <c r="K12" s="97"/>
      <c r="L12" s="480"/>
      <c r="M12" s="188">
        <f t="shared" si="25"/>
        <v>0</v>
      </c>
      <c r="N12" s="189" t="str">
        <f t="shared" si="26"/>
        <v/>
      </c>
      <c r="O12" s="190" t="str">
        <f t="shared" si="27"/>
        <v/>
      </c>
      <c r="P12" s="190" t="str">
        <f t="shared" si="28"/>
        <v/>
      </c>
      <c r="Q12" s="191">
        <f t="shared" si="29"/>
        <v>0</v>
      </c>
      <c r="R12" s="191" t="str">
        <f t="shared" si="30"/>
        <v/>
      </c>
      <c r="S12" s="188" t="str">
        <f t="shared" si="31"/>
        <v/>
      </c>
      <c r="T12" s="192">
        <f t="shared" si="32"/>
        <v>0</v>
      </c>
      <c r="U12" s="366" t="s">
        <v>478</v>
      </c>
      <c r="V12" s="244"/>
      <c r="W12" s="259"/>
      <c r="X12" s="510"/>
      <c r="Y12" s="259" t="str">
        <f>'MATERIAL DATA'!Q11</f>
        <v>2.1 Frame</v>
      </c>
      <c r="Z12" s="517">
        <f>SUMIF($E$6:$E$29,Y12,$N$6:$N$29)+SUMIF($E$6:$E$29,Y12,$O$6:$O$29)+SUMIF($E$6:$E$29,Y12,P$6:$P$29)</f>
        <v>0</v>
      </c>
      <c r="AA12" s="510"/>
      <c r="AB12" s="510"/>
      <c r="AC12" s="510" t="s">
        <v>459</v>
      </c>
      <c r="AD12" s="527">
        <f>SUM(Z18,Z17)</f>
        <v>0</v>
      </c>
      <c r="AE12" s="510"/>
      <c r="AF12" s="510"/>
      <c r="AG12" s="510"/>
      <c r="AH12" s="510"/>
      <c r="AI12" s="510"/>
      <c r="AJ12" s="510" t="s">
        <v>674</v>
      </c>
      <c r="AK12" s="510">
        <f>SUMIF($B$6:$B$29,"Timber",$T$6:$T$29)+SUMIF($C$6:$C$29,"Timber_EPD",$T$6:$T$29)</f>
        <v>0</v>
      </c>
      <c r="AL12" s="510"/>
      <c r="AM12" s="510"/>
      <c r="AN12" s="510"/>
      <c r="AO12" s="246"/>
      <c r="AP12" s="246"/>
      <c r="AQ12" s="246"/>
      <c r="AR12" s="246"/>
      <c r="AS12" s="246"/>
      <c r="AT12" s="246"/>
      <c r="AU12" s="246"/>
      <c r="AV12" s="510"/>
      <c r="AW12" s="510"/>
      <c r="AX12" s="510"/>
      <c r="AY12" s="510"/>
      <c r="AZ12" s="246"/>
      <c r="BA12" s="246"/>
      <c r="BB12" s="246"/>
      <c r="BC12" s="246"/>
      <c r="BD12" s="246"/>
      <c r="BE12" s="246"/>
      <c r="BF12" s="510"/>
      <c r="BG12" s="285" t="str">
        <f t="shared" si="10"/>
        <v>ER</v>
      </c>
      <c r="BH12" s="285" t="str">
        <f t="shared" si="11"/>
        <v xml:space="preserve"> -  - </v>
      </c>
      <c r="BI12" s="285" t="str">
        <f t="shared" si="12"/>
        <v>No_Reinforcement</v>
      </c>
      <c r="BJ12" s="246" t="e">
        <f>VLOOKUP(BH12,'Lifecycle Material Data'!$A$5:$G$67,4,FALSE)</f>
        <v>#N/A</v>
      </c>
      <c r="BK12" s="246">
        <f>IFERROR(VLOOKUP(L12,'Custom Data'!$N$16:$P$36,3,FALSE),0)</f>
        <v>0</v>
      </c>
      <c r="BL12" s="246">
        <f t="shared" si="13"/>
        <v>0</v>
      </c>
      <c r="BM12" s="526" t="str">
        <f t="shared" si="33"/>
        <v>ER</v>
      </c>
      <c r="BN12" s="510" t="str">
        <f>IFERROR(VLOOKUP($BH12,'Lifecycle Material Data'!$A$5:$L$67,9,FALSE)*($BM12/1000)+VLOOKUP('Project Info'!$C$15,'Lifecycle Material Data'!$A$5:$L$67,9,FALSE)*($BL12/1000),"")</f>
        <v/>
      </c>
      <c r="BO12" s="510" t="str">
        <f>IFERROR(VLOOKUP($BH12,'Lifecycle Material Data'!$A$5:$L$67,10,FALSE)*($BM12/1000)+VLOOKUP('Project Info'!$C$15,'Lifecycle Material Data'!$A$5:$L$67,10,FALSE)*($BL12/1000),"")</f>
        <v/>
      </c>
      <c r="BP12" s="510" t="str">
        <f t="shared" si="34"/>
        <v/>
      </c>
      <c r="BQ12" s="510" t="str">
        <f>IF($J12='MATERIAL DATA'!$O$5,$K12, IF($J12='MATERIAL DATA'!$O$6,$K12/(1000*'Scheme 6'!$BJ12),""))</f>
        <v/>
      </c>
      <c r="BR12" s="510" t="str">
        <f>IFERROR(((VLOOKUP($BH12,'Lifecycle Material Data'!$A$5:$L$67,6,FALSE))*$BM12/1000+VLOOKUP('Project Info'!$C$15,'Lifecycle Material Data'!$A$5:$L$67,6,FALSE)*$BL12/1000),"")</f>
        <v/>
      </c>
      <c r="BS12" s="510" t="str">
        <f>IFERROR((VLOOKUP($BH12,'Lifecycle Material Data'!$A$5:$L$67,7,FALSE)*$BM12/1000++VLOOKUP('Project Info'!$C$15,'Lifecycle Material Data'!$A$5:$L$67,7,FALSE)*$BL12/1000),"")</f>
        <v/>
      </c>
      <c r="BT12" s="510" t="str">
        <f>IFERROR(VLOOKUP($BH12,'Lifecycle Material Data'!$A$5:$L$67,8,FALSE)*SUM(BR12,BS12,BU12,BV12),"")</f>
        <v/>
      </c>
      <c r="BU12" s="285" t="str">
        <f>IFERROR((VLOOKUP($BH12,'Lifecycle Material Data'!$A$5:$L$67,11,FALSE)*$BM12/1000++VLOOKUP('Project Info'!$C$15,'Lifecycle Material Data'!$A$5:$L$67,11,FALSE)*$BL12/1000),"")</f>
        <v/>
      </c>
      <c r="BV12" s="510">
        <f>IFERROR(IF(OR($B12="Timber",$C12="Timber_EPD"),VLOOKUP($BH12,'LIFECYCLE MATERIAL DATA Master'!$A$10:$N$68,5,FALSE)*$BM12,0),"")/1000</f>
        <v>0</v>
      </c>
      <c r="BW12" s="510" t="str">
        <f>IFERROR((VLOOKUP($BH12,'Lifecycle Material Data'!$A$5:$M$67,12,FALSE)*$BM12/1000++VLOOKUP('Project Info'!$C$15,'Lifecycle Material Data'!$A$5:$L$67,12,FALSE)*$BL12/1000),"")</f>
        <v/>
      </c>
      <c r="BX12" s="510"/>
      <c r="BY12" s="510"/>
      <c r="BZ12" s="510"/>
      <c r="CA12" s="510"/>
      <c r="CB12" s="510">
        <f>IFERROR(1+VLOOKUP($BH12,'Lifecycle Material Data'!$A$5:$L$67,8,FALSE),0)</f>
        <v>0</v>
      </c>
      <c r="CC12" s="244">
        <f t="shared" si="14"/>
        <v>0</v>
      </c>
      <c r="CD12" s="505">
        <f t="shared" si="35"/>
        <v>0</v>
      </c>
      <c r="CE12" s="244">
        <f t="shared" si="15"/>
        <v>1</v>
      </c>
      <c r="CF12" s="244"/>
      <c r="CG12" s="510"/>
      <c r="CH12" s="510">
        <v>0</v>
      </c>
      <c r="CI12" s="510">
        <f t="shared" si="16"/>
        <v>0</v>
      </c>
      <c r="CJ12" s="510">
        <f t="shared" si="16"/>
        <v>0</v>
      </c>
      <c r="CK12" s="510">
        <f t="shared" si="17"/>
        <v>0</v>
      </c>
      <c r="CL12" s="510">
        <f t="shared" si="17"/>
        <v>0</v>
      </c>
      <c r="CM12" s="510">
        <f t="shared" si="17"/>
        <v>0</v>
      </c>
      <c r="CN12" s="510">
        <f t="shared" si="17"/>
        <v>0</v>
      </c>
      <c r="CO12" s="510">
        <f t="shared" si="17"/>
        <v>0</v>
      </c>
      <c r="CP12" s="510">
        <f t="shared" si="17"/>
        <v>0</v>
      </c>
      <c r="CQ12" s="510">
        <f t="shared" si="17"/>
        <v>0</v>
      </c>
      <c r="CR12" s="510">
        <f t="shared" si="17"/>
        <v>0</v>
      </c>
      <c r="CS12" s="510">
        <f t="shared" si="17"/>
        <v>0</v>
      </c>
      <c r="CT12" s="510">
        <f t="shared" si="17"/>
        <v>0</v>
      </c>
      <c r="CU12" s="510">
        <f t="shared" si="17"/>
        <v>0</v>
      </c>
      <c r="CV12" s="510">
        <f t="shared" si="17"/>
        <v>0</v>
      </c>
      <c r="CW12" s="510">
        <f t="shared" si="17"/>
        <v>0</v>
      </c>
      <c r="CX12" s="510">
        <f t="shared" si="17"/>
        <v>0</v>
      </c>
      <c r="CY12" s="510">
        <f t="shared" si="17"/>
        <v>0</v>
      </c>
      <c r="CZ12" s="510">
        <f t="shared" si="17"/>
        <v>0</v>
      </c>
      <c r="DA12" s="510">
        <f t="shared" si="18"/>
        <v>0</v>
      </c>
      <c r="DB12" s="510">
        <f t="shared" si="18"/>
        <v>0</v>
      </c>
      <c r="DC12" s="510">
        <f t="shared" si="18"/>
        <v>0</v>
      </c>
      <c r="DD12" s="510">
        <f t="shared" si="18"/>
        <v>0</v>
      </c>
      <c r="DE12" s="510">
        <f t="shared" si="18"/>
        <v>0</v>
      </c>
      <c r="DF12" s="510">
        <f t="shared" si="18"/>
        <v>0</v>
      </c>
      <c r="DG12" s="510">
        <f t="shared" si="18"/>
        <v>0</v>
      </c>
      <c r="DH12" s="510">
        <f t="shared" si="18"/>
        <v>0</v>
      </c>
      <c r="DI12" s="510">
        <f t="shared" si="18"/>
        <v>0</v>
      </c>
      <c r="DJ12" s="510">
        <f t="shared" si="18"/>
        <v>0</v>
      </c>
      <c r="DK12" s="510">
        <f t="shared" si="18"/>
        <v>0</v>
      </c>
      <c r="DL12" s="510">
        <f t="shared" si="18"/>
        <v>0</v>
      </c>
      <c r="DM12" s="510">
        <f t="shared" si="18"/>
        <v>0</v>
      </c>
      <c r="DN12" s="510">
        <f t="shared" si="18"/>
        <v>0</v>
      </c>
      <c r="DO12" s="510">
        <f t="shared" si="18"/>
        <v>0</v>
      </c>
      <c r="DP12" s="510">
        <f t="shared" si="18"/>
        <v>0</v>
      </c>
      <c r="DQ12" s="510">
        <f t="shared" si="19"/>
        <v>0</v>
      </c>
      <c r="DR12" s="510">
        <f t="shared" si="19"/>
        <v>0</v>
      </c>
      <c r="DS12" s="510">
        <f t="shared" si="19"/>
        <v>0</v>
      </c>
      <c r="DT12" s="510">
        <f t="shared" si="19"/>
        <v>0</v>
      </c>
      <c r="DU12" s="510">
        <f t="shared" si="19"/>
        <v>0</v>
      </c>
      <c r="DV12" s="510">
        <f t="shared" si="19"/>
        <v>0</v>
      </c>
      <c r="DW12" s="510">
        <f t="shared" si="19"/>
        <v>0</v>
      </c>
      <c r="DX12" s="510">
        <f t="shared" si="19"/>
        <v>0</v>
      </c>
      <c r="DY12" s="510">
        <f t="shared" si="19"/>
        <v>0</v>
      </c>
      <c r="DZ12" s="510">
        <f t="shared" si="19"/>
        <v>0</v>
      </c>
      <c r="EA12" s="510">
        <f t="shared" si="19"/>
        <v>0</v>
      </c>
      <c r="EB12" s="510">
        <f t="shared" si="19"/>
        <v>0</v>
      </c>
      <c r="EC12" s="510">
        <f t="shared" si="19"/>
        <v>0</v>
      </c>
      <c r="ED12" s="510">
        <f t="shared" si="19"/>
        <v>0</v>
      </c>
      <c r="EE12" s="510">
        <f t="shared" si="19"/>
        <v>0</v>
      </c>
      <c r="EF12" s="510">
        <f t="shared" si="19"/>
        <v>0</v>
      </c>
      <c r="EG12" s="510">
        <f t="shared" si="20"/>
        <v>0</v>
      </c>
      <c r="EH12" s="510">
        <f t="shared" si="20"/>
        <v>0</v>
      </c>
      <c r="EI12" s="510">
        <f t="shared" si="20"/>
        <v>0</v>
      </c>
      <c r="EJ12" s="510">
        <f t="shared" si="20"/>
        <v>0</v>
      </c>
      <c r="EK12" s="510">
        <f t="shared" si="20"/>
        <v>0</v>
      </c>
      <c r="EL12" s="510">
        <f t="shared" si="20"/>
        <v>0</v>
      </c>
      <c r="EM12" s="510">
        <f t="shared" si="20"/>
        <v>0</v>
      </c>
      <c r="EN12" s="510">
        <f t="shared" si="20"/>
        <v>0</v>
      </c>
      <c r="EO12" s="510">
        <f t="shared" si="20"/>
        <v>0</v>
      </c>
      <c r="EP12" s="510">
        <f t="shared" si="20"/>
        <v>0</v>
      </c>
      <c r="EQ12" s="510">
        <f t="shared" si="20"/>
        <v>0</v>
      </c>
      <c r="ER12" s="510">
        <f t="shared" si="20"/>
        <v>0</v>
      </c>
      <c r="ES12" s="510">
        <f t="shared" si="20"/>
        <v>0</v>
      </c>
      <c r="ET12" s="510">
        <f t="shared" si="20"/>
        <v>0</v>
      </c>
      <c r="EU12" s="510">
        <f t="shared" si="20"/>
        <v>0</v>
      </c>
      <c r="EV12" s="510">
        <f t="shared" si="20"/>
        <v>0</v>
      </c>
      <c r="EW12" s="510">
        <f t="shared" si="21"/>
        <v>0</v>
      </c>
      <c r="EX12" s="510">
        <f t="shared" si="21"/>
        <v>0</v>
      </c>
      <c r="EY12" s="510">
        <f t="shared" si="21"/>
        <v>0</v>
      </c>
      <c r="EZ12" s="510">
        <f t="shared" si="21"/>
        <v>0</v>
      </c>
      <c r="FA12" s="510">
        <f t="shared" si="21"/>
        <v>0</v>
      </c>
      <c r="FB12" s="510">
        <f t="shared" si="21"/>
        <v>0</v>
      </c>
      <c r="FC12" s="510">
        <f t="shared" si="21"/>
        <v>0</v>
      </c>
      <c r="FD12" s="510">
        <f t="shared" si="21"/>
        <v>0</v>
      </c>
      <c r="FE12" s="510">
        <f t="shared" si="21"/>
        <v>0</v>
      </c>
      <c r="FF12" s="510">
        <f t="shared" si="21"/>
        <v>0</v>
      </c>
      <c r="FG12" s="510">
        <f t="shared" si="21"/>
        <v>0</v>
      </c>
      <c r="FH12" s="510">
        <f t="shared" si="21"/>
        <v>0</v>
      </c>
      <c r="FI12" s="510">
        <f t="shared" si="21"/>
        <v>0</v>
      </c>
      <c r="FJ12" s="510">
        <f t="shared" si="21"/>
        <v>0</v>
      </c>
      <c r="FK12" s="510">
        <f t="shared" si="21"/>
        <v>0</v>
      </c>
      <c r="FL12" s="510">
        <f t="shared" si="21"/>
        <v>0</v>
      </c>
      <c r="FM12" s="510">
        <f t="shared" si="22"/>
        <v>0</v>
      </c>
      <c r="FN12" s="510">
        <f t="shared" si="22"/>
        <v>0</v>
      </c>
      <c r="FO12" s="510">
        <f t="shared" si="22"/>
        <v>0</v>
      </c>
      <c r="FP12" s="510">
        <f t="shared" si="22"/>
        <v>0</v>
      </c>
      <c r="FQ12" s="510">
        <f t="shared" si="22"/>
        <v>0</v>
      </c>
      <c r="FR12" s="510">
        <f t="shared" si="22"/>
        <v>0</v>
      </c>
      <c r="FS12" s="510">
        <f t="shared" si="22"/>
        <v>0</v>
      </c>
      <c r="FT12" s="510">
        <f t="shared" si="22"/>
        <v>0</v>
      </c>
      <c r="FU12" s="510">
        <f t="shared" si="22"/>
        <v>0</v>
      </c>
      <c r="FV12" s="510">
        <f t="shared" si="22"/>
        <v>0</v>
      </c>
      <c r="FW12" s="510">
        <f t="shared" si="22"/>
        <v>0</v>
      </c>
      <c r="FX12" s="510">
        <f t="shared" si="22"/>
        <v>0</v>
      </c>
      <c r="FY12" s="510">
        <f t="shared" si="22"/>
        <v>0</v>
      </c>
      <c r="FZ12" s="510">
        <f t="shared" si="22"/>
        <v>0</v>
      </c>
      <c r="GA12" s="510">
        <f t="shared" si="22"/>
        <v>0</v>
      </c>
      <c r="GB12" s="510">
        <f t="shared" si="22"/>
        <v>0</v>
      </c>
      <c r="GC12" s="510">
        <f t="shared" si="23"/>
        <v>0</v>
      </c>
      <c r="GD12" s="510">
        <f t="shared" si="23"/>
        <v>0</v>
      </c>
      <c r="GE12" s="510">
        <f t="shared" si="23"/>
        <v>0</v>
      </c>
      <c r="GF12" s="510">
        <f t="shared" si="23"/>
        <v>0</v>
      </c>
      <c r="GG12" s="510">
        <f t="shared" si="23"/>
        <v>0</v>
      </c>
      <c r="GH12" s="510">
        <f t="shared" si="23"/>
        <v>0</v>
      </c>
      <c r="GI12" s="510">
        <f t="shared" si="23"/>
        <v>0</v>
      </c>
      <c r="GJ12" s="510">
        <f t="shared" si="23"/>
        <v>0</v>
      </c>
      <c r="GK12" s="510">
        <f t="shared" si="23"/>
        <v>0</v>
      </c>
      <c r="GL12" s="510">
        <f t="shared" si="23"/>
        <v>0</v>
      </c>
      <c r="GM12" s="510">
        <f t="shared" si="23"/>
        <v>0</v>
      </c>
      <c r="GN12" s="510">
        <f t="shared" si="23"/>
        <v>0</v>
      </c>
      <c r="GO12" s="510">
        <f t="shared" si="23"/>
        <v>0</v>
      </c>
      <c r="GP12" s="510">
        <f t="shared" si="23"/>
        <v>0</v>
      </c>
      <c r="GQ12" s="510">
        <f t="shared" si="23"/>
        <v>0</v>
      </c>
      <c r="GR12" s="510">
        <f t="shared" si="23"/>
        <v>0</v>
      </c>
      <c r="GS12" s="510">
        <f t="shared" si="24"/>
        <v>0</v>
      </c>
      <c r="GT12" s="510">
        <f t="shared" si="24"/>
        <v>0</v>
      </c>
      <c r="GU12" s="510">
        <f t="shared" si="24"/>
        <v>0</v>
      </c>
      <c r="GV12" s="510">
        <f t="shared" si="24"/>
        <v>0</v>
      </c>
      <c r="GW12" s="510">
        <f t="shared" si="24"/>
        <v>0</v>
      </c>
      <c r="GX12" s="510">
        <f t="shared" si="24"/>
        <v>0</v>
      </c>
      <c r="GY12" s="510">
        <f t="shared" si="24"/>
        <v>0</v>
      </c>
      <c r="GZ12" s="510">
        <f t="shared" si="24"/>
        <v>0</v>
      </c>
      <c r="HA12" s="510">
        <f t="shared" si="24"/>
        <v>0</v>
      </c>
      <c r="HB12" s="244"/>
      <c r="HC12" s="244"/>
      <c r="HD12" s="126"/>
      <c r="HE12" s="126"/>
    </row>
    <row r="13" spans="1:213" ht="20.100000000000001" customHeight="1">
      <c r="B13" s="479"/>
      <c r="C13" s="122"/>
      <c r="D13" s="123"/>
      <c r="E13" s="124"/>
      <c r="F13" s="123"/>
      <c r="G13" s="465">
        <f t="shared" si="9"/>
        <v>60</v>
      </c>
      <c r="H13" s="466" t="s">
        <v>64</v>
      </c>
      <c r="I13" s="464">
        <v>1</v>
      </c>
      <c r="J13" s="123"/>
      <c r="K13" s="97"/>
      <c r="L13" s="480"/>
      <c r="M13" s="188">
        <f t="shared" si="25"/>
        <v>0</v>
      </c>
      <c r="N13" s="189" t="str">
        <f t="shared" si="26"/>
        <v/>
      </c>
      <c r="O13" s="190" t="str">
        <f t="shared" si="27"/>
        <v/>
      </c>
      <c r="P13" s="190" t="str">
        <f t="shared" si="28"/>
        <v/>
      </c>
      <c r="Q13" s="191">
        <f t="shared" si="29"/>
        <v>0</v>
      </c>
      <c r="R13" s="191" t="str">
        <f t="shared" si="30"/>
        <v/>
      </c>
      <c r="S13" s="188" t="str">
        <f t="shared" si="31"/>
        <v/>
      </c>
      <c r="T13" s="192">
        <f t="shared" si="32"/>
        <v>0</v>
      </c>
      <c r="U13" s="366" t="s">
        <v>478</v>
      </c>
      <c r="V13" s="244"/>
      <c r="W13" s="259"/>
      <c r="X13" s="510"/>
      <c r="Y13" s="259" t="str">
        <f>'MATERIAL DATA'!Q12</f>
        <v>2.2 Upper floors/slabs</v>
      </c>
      <c r="Z13" s="517">
        <f>SUMIF($E$6:$E$29,Y13,$N$6:$N$29)+SUMIF($E$6:$E$29,Y13,$O$6:$O$29)+SUMIF($E$6:$E$29,Y13,P$6:$P$29)</f>
        <v>0</v>
      </c>
      <c r="AA13" s="510"/>
      <c r="AB13" s="510"/>
      <c r="AC13" s="510" t="s">
        <v>16</v>
      </c>
      <c r="AD13" s="517">
        <f>SUM(Z16,Z19,Z20,Z21,Z22)</f>
        <v>0</v>
      </c>
      <c r="AE13" s="510"/>
      <c r="AF13" s="510"/>
      <c r="AG13" s="510"/>
      <c r="AH13" s="246"/>
      <c r="AI13" s="510"/>
      <c r="AJ13" s="510" t="s">
        <v>347</v>
      </c>
      <c r="AK13" s="510">
        <f>SUMIFS($N$6:$N$29,$B$6:$B$29,"&lt;&gt;Timber",$C$6:$C$29,"&lt;&gt;Timber_EPD")</f>
        <v>0</v>
      </c>
      <c r="AL13" s="510"/>
      <c r="AM13" s="510"/>
      <c r="AN13" s="517"/>
      <c r="AO13" s="517"/>
      <c r="AP13" s="517"/>
      <c r="AQ13" s="517"/>
      <c r="AR13" s="517"/>
      <c r="AS13" s="517"/>
      <c r="AT13" s="517"/>
      <c r="AU13" s="517"/>
      <c r="AV13" s="517"/>
      <c r="AW13" s="510"/>
      <c r="AX13" s="510"/>
      <c r="AY13" s="510"/>
      <c r="AZ13" s="246"/>
      <c r="BA13" s="246"/>
      <c r="BB13" s="246"/>
      <c r="BC13" s="246"/>
      <c r="BD13" s="246"/>
      <c r="BE13" s="246"/>
      <c r="BF13" s="510"/>
      <c r="BG13" s="285" t="str">
        <f t="shared" si="10"/>
        <v>ER</v>
      </c>
      <c r="BH13" s="285" t="str">
        <f t="shared" si="11"/>
        <v xml:space="preserve"> -  - </v>
      </c>
      <c r="BI13" s="285" t="str">
        <f t="shared" si="12"/>
        <v>No_Reinforcement</v>
      </c>
      <c r="BJ13" s="246" t="e">
        <f>VLOOKUP(BH13,'Lifecycle Material Data'!$A$5:$G$67,4,FALSE)</f>
        <v>#N/A</v>
      </c>
      <c r="BK13" s="246">
        <f>IFERROR(VLOOKUP(L13,'Custom Data'!$N$16:$P$36,3,FALSE),0)</f>
        <v>0</v>
      </c>
      <c r="BL13" s="246">
        <f t="shared" si="13"/>
        <v>0</v>
      </c>
      <c r="BM13" s="526" t="str">
        <f t="shared" si="33"/>
        <v>ER</v>
      </c>
      <c r="BN13" s="510" t="str">
        <f>IFERROR(VLOOKUP($BH13,'Lifecycle Material Data'!$A$5:$L$67,9,FALSE)*($BM13/1000)+VLOOKUP('Project Info'!$C$15,'Lifecycle Material Data'!$A$5:$L$67,9,FALSE)*($BL13/1000),"")</f>
        <v/>
      </c>
      <c r="BO13" s="510" t="str">
        <f>IFERROR(VLOOKUP($BH13,'Lifecycle Material Data'!$A$5:$L$67,10,FALSE)*($BM13/1000)+VLOOKUP('Project Info'!$C$15,'Lifecycle Material Data'!$A$5:$L$67,10,FALSE)*($BL13/1000),"")</f>
        <v/>
      </c>
      <c r="BP13" s="510" t="str">
        <f t="shared" si="34"/>
        <v/>
      </c>
      <c r="BQ13" s="510" t="str">
        <f>IF($J13='MATERIAL DATA'!$O$5,$K13, IF($J13='MATERIAL DATA'!$O$6,$K13/(1000*'Scheme 6'!$BJ13),""))</f>
        <v/>
      </c>
      <c r="BR13" s="510" t="str">
        <f>IFERROR(((VLOOKUP($BH13,'Lifecycle Material Data'!$A$5:$L$67,6,FALSE))*$BM13/1000+VLOOKUP('Project Info'!$C$15,'Lifecycle Material Data'!$A$5:$L$67,6,FALSE)*$BL13/1000),"")</f>
        <v/>
      </c>
      <c r="BS13" s="510" t="str">
        <f>IFERROR((VLOOKUP($BH13,'Lifecycle Material Data'!$A$5:$L$67,7,FALSE)*$BM13/1000++VLOOKUP('Project Info'!$C$15,'Lifecycle Material Data'!$A$5:$L$67,7,FALSE)*$BL13/1000),"")</f>
        <v/>
      </c>
      <c r="BT13" s="510" t="str">
        <f>IFERROR(VLOOKUP($BH13,'Lifecycle Material Data'!$A$5:$L$67,8,FALSE)*SUM(BR13,BS13,BU13,BV13),"")</f>
        <v/>
      </c>
      <c r="BU13" s="285" t="str">
        <f>IFERROR((VLOOKUP($BH13,'Lifecycle Material Data'!$A$5:$L$67,11,FALSE)*$BM13/1000++VLOOKUP('Project Info'!$C$15,'Lifecycle Material Data'!$A$5:$L$67,11,FALSE)*$BL13/1000),"")</f>
        <v/>
      </c>
      <c r="BV13" s="510">
        <f>IFERROR(IF(OR($B13="Timber",$C13="Timber_EPD"),VLOOKUP($BH13,'LIFECYCLE MATERIAL DATA Master'!$A$10:$N$68,5,FALSE)*$BM13,0),"")/1000</f>
        <v>0</v>
      </c>
      <c r="BW13" s="510" t="str">
        <f>IFERROR((VLOOKUP($BH13,'Lifecycle Material Data'!$A$5:$M$67,12,FALSE)*$BM13/1000++VLOOKUP('Project Info'!$C$15,'Lifecycle Material Data'!$A$5:$L$67,12,FALSE)*$BL13/1000),"")</f>
        <v/>
      </c>
      <c r="BX13" s="510"/>
      <c r="BY13" s="510"/>
      <c r="BZ13" s="510"/>
      <c r="CA13" s="510"/>
      <c r="CB13" s="510">
        <f>IFERROR(1+VLOOKUP($BH13,'Lifecycle Material Data'!$A$5:$L$67,8,FALSE),0)</f>
        <v>0</v>
      </c>
      <c r="CC13" s="244">
        <f t="shared" si="14"/>
        <v>0</v>
      </c>
      <c r="CD13" s="505">
        <f t="shared" si="35"/>
        <v>0</v>
      </c>
      <c r="CE13" s="244">
        <f t="shared" si="15"/>
        <v>1</v>
      </c>
      <c r="CF13" s="244"/>
      <c r="CG13" s="510"/>
      <c r="CH13" s="510">
        <v>0</v>
      </c>
      <c r="CI13" s="510">
        <f t="shared" si="16"/>
        <v>0</v>
      </c>
      <c r="CJ13" s="510">
        <f t="shared" si="16"/>
        <v>0</v>
      </c>
      <c r="CK13" s="510">
        <f t="shared" si="17"/>
        <v>0</v>
      </c>
      <c r="CL13" s="510">
        <f t="shared" si="17"/>
        <v>0</v>
      </c>
      <c r="CM13" s="510">
        <f t="shared" si="17"/>
        <v>0</v>
      </c>
      <c r="CN13" s="510">
        <f t="shared" si="17"/>
        <v>0</v>
      </c>
      <c r="CO13" s="510">
        <f t="shared" si="17"/>
        <v>0</v>
      </c>
      <c r="CP13" s="510">
        <f t="shared" si="17"/>
        <v>0</v>
      </c>
      <c r="CQ13" s="510">
        <f t="shared" si="17"/>
        <v>0</v>
      </c>
      <c r="CR13" s="510">
        <f t="shared" si="17"/>
        <v>0</v>
      </c>
      <c r="CS13" s="510">
        <f t="shared" si="17"/>
        <v>0</v>
      </c>
      <c r="CT13" s="510">
        <f t="shared" si="17"/>
        <v>0</v>
      </c>
      <c r="CU13" s="510">
        <f t="shared" si="17"/>
        <v>0</v>
      </c>
      <c r="CV13" s="510">
        <f t="shared" si="17"/>
        <v>0</v>
      </c>
      <c r="CW13" s="510">
        <f t="shared" si="17"/>
        <v>0</v>
      </c>
      <c r="CX13" s="510">
        <f t="shared" si="17"/>
        <v>0</v>
      </c>
      <c r="CY13" s="510">
        <f t="shared" si="17"/>
        <v>0</v>
      </c>
      <c r="CZ13" s="510">
        <f t="shared" si="17"/>
        <v>0</v>
      </c>
      <c r="DA13" s="510">
        <f t="shared" si="18"/>
        <v>0</v>
      </c>
      <c r="DB13" s="510">
        <f t="shared" si="18"/>
        <v>0</v>
      </c>
      <c r="DC13" s="510">
        <f t="shared" si="18"/>
        <v>0</v>
      </c>
      <c r="DD13" s="510">
        <f t="shared" si="18"/>
        <v>0</v>
      </c>
      <c r="DE13" s="510">
        <f t="shared" si="18"/>
        <v>0</v>
      </c>
      <c r="DF13" s="510">
        <f t="shared" si="18"/>
        <v>0</v>
      </c>
      <c r="DG13" s="510">
        <f t="shared" si="18"/>
        <v>0</v>
      </c>
      <c r="DH13" s="510">
        <f t="shared" si="18"/>
        <v>0</v>
      </c>
      <c r="DI13" s="510">
        <f t="shared" si="18"/>
        <v>0</v>
      </c>
      <c r="DJ13" s="510">
        <f t="shared" si="18"/>
        <v>0</v>
      </c>
      <c r="DK13" s="510">
        <f t="shared" si="18"/>
        <v>0</v>
      </c>
      <c r="DL13" s="510">
        <f t="shared" si="18"/>
        <v>0</v>
      </c>
      <c r="DM13" s="510">
        <f t="shared" si="18"/>
        <v>0</v>
      </c>
      <c r="DN13" s="510">
        <f t="shared" si="18"/>
        <v>0</v>
      </c>
      <c r="DO13" s="510">
        <f t="shared" si="18"/>
        <v>0</v>
      </c>
      <c r="DP13" s="510">
        <f t="shared" si="18"/>
        <v>0</v>
      </c>
      <c r="DQ13" s="510">
        <f t="shared" si="19"/>
        <v>0</v>
      </c>
      <c r="DR13" s="510">
        <f t="shared" si="19"/>
        <v>0</v>
      </c>
      <c r="DS13" s="510">
        <f t="shared" si="19"/>
        <v>0</v>
      </c>
      <c r="DT13" s="510">
        <f t="shared" si="19"/>
        <v>0</v>
      </c>
      <c r="DU13" s="510">
        <f t="shared" si="19"/>
        <v>0</v>
      </c>
      <c r="DV13" s="510">
        <f t="shared" si="19"/>
        <v>0</v>
      </c>
      <c r="DW13" s="510">
        <f t="shared" si="19"/>
        <v>0</v>
      </c>
      <c r="DX13" s="510">
        <f t="shared" si="19"/>
        <v>0</v>
      </c>
      <c r="DY13" s="510">
        <f t="shared" si="19"/>
        <v>0</v>
      </c>
      <c r="DZ13" s="510">
        <f t="shared" si="19"/>
        <v>0</v>
      </c>
      <c r="EA13" s="510">
        <f t="shared" si="19"/>
        <v>0</v>
      </c>
      <c r="EB13" s="510">
        <f t="shared" si="19"/>
        <v>0</v>
      </c>
      <c r="EC13" s="510">
        <f t="shared" si="19"/>
        <v>0</v>
      </c>
      <c r="ED13" s="510">
        <f t="shared" si="19"/>
        <v>0</v>
      </c>
      <c r="EE13" s="510">
        <f t="shared" si="19"/>
        <v>0</v>
      </c>
      <c r="EF13" s="510">
        <f t="shared" si="19"/>
        <v>0</v>
      </c>
      <c r="EG13" s="510">
        <f t="shared" si="20"/>
        <v>0</v>
      </c>
      <c r="EH13" s="510">
        <f t="shared" si="20"/>
        <v>0</v>
      </c>
      <c r="EI13" s="510">
        <f t="shared" si="20"/>
        <v>0</v>
      </c>
      <c r="EJ13" s="510">
        <f t="shared" si="20"/>
        <v>0</v>
      </c>
      <c r="EK13" s="510">
        <f t="shared" si="20"/>
        <v>0</v>
      </c>
      <c r="EL13" s="510">
        <f t="shared" si="20"/>
        <v>0</v>
      </c>
      <c r="EM13" s="510">
        <f t="shared" si="20"/>
        <v>0</v>
      </c>
      <c r="EN13" s="510">
        <f t="shared" si="20"/>
        <v>0</v>
      </c>
      <c r="EO13" s="510">
        <f t="shared" si="20"/>
        <v>0</v>
      </c>
      <c r="EP13" s="510">
        <f t="shared" si="20"/>
        <v>0</v>
      </c>
      <c r="EQ13" s="510">
        <f t="shared" si="20"/>
        <v>0</v>
      </c>
      <c r="ER13" s="510">
        <f t="shared" si="20"/>
        <v>0</v>
      </c>
      <c r="ES13" s="510">
        <f t="shared" si="20"/>
        <v>0</v>
      </c>
      <c r="ET13" s="510">
        <f t="shared" si="20"/>
        <v>0</v>
      </c>
      <c r="EU13" s="510">
        <f t="shared" si="20"/>
        <v>0</v>
      </c>
      <c r="EV13" s="510">
        <f t="shared" si="20"/>
        <v>0</v>
      </c>
      <c r="EW13" s="510">
        <f t="shared" si="21"/>
        <v>0</v>
      </c>
      <c r="EX13" s="510">
        <f t="shared" si="21"/>
        <v>0</v>
      </c>
      <c r="EY13" s="510">
        <f t="shared" si="21"/>
        <v>0</v>
      </c>
      <c r="EZ13" s="510">
        <f t="shared" si="21"/>
        <v>0</v>
      </c>
      <c r="FA13" s="510">
        <f t="shared" si="21"/>
        <v>0</v>
      </c>
      <c r="FB13" s="510">
        <f t="shared" si="21"/>
        <v>0</v>
      </c>
      <c r="FC13" s="510">
        <f t="shared" si="21"/>
        <v>0</v>
      </c>
      <c r="FD13" s="510">
        <f t="shared" si="21"/>
        <v>0</v>
      </c>
      <c r="FE13" s="510">
        <f t="shared" si="21"/>
        <v>0</v>
      </c>
      <c r="FF13" s="510">
        <f t="shared" si="21"/>
        <v>0</v>
      </c>
      <c r="FG13" s="510">
        <f t="shared" si="21"/>
        <v>0</v>
      </c>
      <c r="FH13" s="510">
        <f t="shared" si="21"/>
        <v>0</v>
      </c>
      <c r="FI13" s="510">
        <f t="shared" si="21"/>
        <v>0</v>
      </c>
      <c r="FJ13" s="510">
        <f t="shared" si="21"/>
        <v>0</v>
      </c>
      <c r="FK13" s="510">
        <f t="shared" si="21"/>
        <v>0</v>
      </c>
      <c r="FL13" s="510">
        <f t="shared" si="21"/>
        <v>0</v>
      </c>
      <c r="FM13" s="510">
        <f t="shared" si="22"/>
        <v>0</v>
      </c>
      <c r="FN13" s="510">
        <f t="shared" si="22"/>
        <v>0</v>
      </c>
      <c r="FO13" s="510">
        <f t="shared" si="22"/>
        <v>0</v>
      </c>
      <c r="FP13" s="510">
        <f t="shared" si="22"/>
        <v>0</v>
      </c>
      <c r="FQ13" s="510">
        <f t="shared" si="22"/>
        <v>0</v>
      </c>
      <c r="FR13" s="510">
        <f t="shared" si="22"/>
        <v>0</v>
      </c>
      <c r="FS13" s="510">
        <f t="shared" si="22"/>
        <v>0</v>
      </c>
      <c r="FT13" s="510">
        <f t="shared" si="22"/>
        <v>0</v>
      </c>
      <c r="FU13" s="510">
        <f t="shared" si="22"/>
        <v>0</v>
      </c>
      <c r="FV13" s="510">
        <f t="shared" si="22"/>
        <v>0</v>
      </c>
      <c r="FW13" s="510">
        <f t="shared" si="22"/>
        <v>0</v>
      </c>
      <c r="FX13" s="510">
        <f t="shared" si="22"/>
        <v>0</v>
      </c>
      <c r="FY13" s="510">
        <f t="shared" si="22"/>
        <v>0</v>
      </c>
      <c r="FZ13" s="510">
        <f t="shared" si="22"/>
        <v>0</v>
      </c>
      <c r="GA13" s="510">
        <f t="shared" si="22"/>
        <v>0</v>
      </c>
      <c r="GB13" s="510">
        <f t="shared" si="22"/>
        <v>0</v>
      </c>
      <c r="GC13" s="510">
        <f t="shared" si="23"/>
        <v>0</v>
      </c>
      <c r="GD13" s="510">
        <f t="shared" si="23"/>
        <v>0</v>
      </c>
      <c r="GE13" s="510">
        <f t="shared" si="23"/>
        <v>0</v>
      </c>
      <c r="GF13" s="510">
        <f t="shared" si="23"/>
        <v>0</v>
      </c>
      <c r="GG13" s="510">
        <f t="shared" si="23"/>
        <v>0</v>
      </c>
      <c r="GH13" s="510">
        <f t="shared" si="23"/>
        <v>0</v>
      </c>
      <c r="GI13" s="510">
        <f t="shared" si="23"/>
        <v>0</v>
      </c>
      <c r="GJ13" s="510">
        <f t="shared" si="23"/>
        <v>0</v>
      </c>
      <c r="GK13" s="510">
        <f t="shared" si="23"/>
        <v>0</v>
      </c>
      <c r="GL13" s="510">
        <f t="shared" si="23"/>
        <v>0</v>
      </c>
      <c r="GM13" s="510">
        <f t="shared" si="23"/>
        <v>0</v>
      </c>
      <c r="GN13" s="510">
        <f t="shared" si="23"/>
        <v>0</v>
      </c>
      <c r="GO13" s="510">
        <f t="shared" si="23"/>
        <v>0</v>
      </c>
      <c r="GP13" s="510">
        <f t="shared" si="23"/>
        <v>0</v>
      </c>
      <c r="GQ13" s="510">
        <f t="shared" si="23"/>
        <v>0</v>
      </c>
      <c r="GR13" s="510">
        <f t="shared" si="23"/>
        <v>0</v>
      </c>
      <c r="GS13" s="510">
        <f t="shared" si="24"/>
        <v>0</v>
      </c>
      <c r="GT13" s="510">
        <f t="shared" si="24"/>
        <v>0</v>
      </c>
      <c r="GU13" s="510">
        <f t="shared" si="24"/>
        <v>0</v>
      </c>
      <c r="GV13" s="510">
        <f t="shared" si="24"/>
        <v>0</v>
      </c>
      <c r="GW13" s="510">
        <f t="shared" si="24"/>
        <v>0</v>
      </c>
      <c r="GX13" s="510">
        <f t="shared" si="24"/>
        <v>0</v>
      </c>
      <c r="GY13" s="510">
        <f t="shared" si="24"/>
        <v>0</v>
      </c>
      <c r="GZ13" s="510">
        <f t="shared" si="24"/>
        <v>0</v>
      </c>
      <c r="HA13" s="510">
        <f t="shared" si="24"/>
        <v>0</v>
      </c>
      <c r="HB13" s="244"/>
      <c r="HC13" s="244"/>
      <c r="HD13" s="126"/>
      <c r="HE13" s="126"/>
    </row>
    <row r="14" spans="1:213" ht="20.100000000000001" customHeight="1">
      <c r="B14" s="479"/>
      <c r="C14" s="122"/>
      <c r="D14" s="123"/>
      <c r="E14" s="124"/>
      <c r="F14" s="123"/>
      <c r="G14" s="465">
        <f t="shared" si="9"/>
        <v>60</v>
      </c>
      <c r="H14" s="466" t="s">
        <v>64</v>
      </c>
      <c r="I14" s="464">
        <v>1</v>
      </c>
      <c r="J14" s="123"/>
      <c r="K14" s="97"/>
      <c r="L14" s="480"/>
      <c r="M14" s="188">
        <f t="shared" si="25"/>
        <v>0</v>
      </c>
      <c r="N14" s="189" t="str">
        <f t="shared" si="26"/>
        <v/>
      </c>
      <c r="O14" s="190" t="str">
        <f t="shared" si="27"/>
        <v/>
      </c>
      <c r="P14" s="190" t="str">
        <f t="shared" si="28"/>
        <v/>
      </c>
      <c r="Q14" s="191">
        <f t="shared" si="29"/>
        <v>0</v>
      </c>
      <c r="R14" s="191" t="str">
        <f t="shared" si="30"/>
        <v/>
      </c>
      <c r="S14" s="188" t="str">
        <f t="shared" si="31"/>
        <v/>
      </c>
      <c r="T14" s="192">
        <f t="shared" si="32"/>
        <v>0</v>
      </c>
      <c r="U14" s="366" t="s">
        <v>478</v>
      </c>
      <c r="V14" s="244"/>
      <c r="W14" s="259"/>
      <c r="X14" s="510"/>
      <c r="Y14" s="259" t="str">
        <f>'MATERIAL DATA'!Q13</f>
        <v>2.3 Roof beams</v>
      </c>
      <c r="Z14" s="517">
        <f>SUMIF($E$6:$E$29,Y14,$N$6:$N$29)+SUMIF($E$6:$E$29,Y14,$O$6:$O$29)+SUMIF($E$6:$E$29,Y14,P$6:$P$29)</f>
        <v>0</v>
      </c>
      <c r="AA14" s="510"/>
      <c r="AB14" s="510"/>
      <c r="AC14" s="510"/>
      <c r="AD14" s="510"/>
      <c r="AE14" s="510"/>
      <c r="AF14" s="510"/>
      <c r="AG14" s="510"/>
      <c r="AH14" s="510"/>
      <c r="AI14" s="510"/>
      <c r="AJ14" s="510" t="s">
        <v>348</v>
      </c>
      <c r="AK14" s="510">
        <f>SUMIFS($O$6:$O$29,$B$6:$B$29,"&lt;&gt;Timber",$C$6:$C$29,"&lt;&gt;Timber_EPD")</f>
        <v>0</v>
      </c>
      <c r="AL14" s="510"/>
      <c r="AM14" s="510"/>
      <c r="AN14" s="510"/>
      <c r="AO14" s="510"/>
      <c r="AP14" s="510"/>
      <c r="AQ14" s="510"/>
      <c r="AR14" s="510"/>
      <c r="AS14" s="510"/>
      <c r="AT14" s="510"/>
      <c r="AU14" s="510"/>
      <c r="AV14" s="510"/>
      <c r="AW14" s="510"/>
      <c r="AX14" s="510"/>
      <c r="AY14" s="510"/>
      <c r="AZ14" s="510"/>
      <c r="BA14" s="510"/>
      <c r="BB14" s="510"/>
      <c r="BC14" s="510"/>
      <c r="BD14" s="510"/>
      <c r="BE14" s="510"/>
      <c r="BF14" s="510"/>
      <c r="BG14" s="285" t="str">
        <f t="shared" si="10"/>
        <v>ER</v>
      </c>
      <c r="BH14" s="285" t="str">
        <f t="shared" si="11"/>
        <v xml:space="preserve"> -  - </v>
      </c>
      <c r="BI14" s="285" t="str">
        <f t="shared" si="12"/>
        <v>No_Reinforcement</v>
      </c>
      <c r="BJ14" s="246" t="e">
        <f>VLOOKUP(BH14,'Lifecycle Material Data'!$A$5:$G$67,4,FALSE)</f>
        <v>#N/A</v>
      </c>
      <c r="BK14" s="246">
        <f>IFERROR(VLOOKUP(L14,'Custom Data'!$N$16:$P$36,3,FALSE),0)</f>
        <v>0</v>
      </c>
      <c r="BL14" s="246">
        <f t="shared" si="13"/>
        <v>0</v>
      </c>
      <c r="BM14" s="526" t="str">
        <f t="shared" si="33"/>
        <v>ER</v>
      </c>
      <c r="BN14" s="510" t="str">
        <f>IFERROR(VLOOKUP($BH14,'Lifecycle Material Data'!$A$5:$L$67,9,FALSE)*($BM14/1000)+VLOOKUP('Project Info'!$C$15,'Lifecycle Material Data'!$A$5:$L$67,9,FALSE)*($BL14/1000),"")</f>
        <v/>
      </c>
      <c r="BO14" s="510" t="str">
        <f>IFERROR(VLOOKUP($BH14,'Lifecycle Material Data'!$A$5:$L$67,10,FALSE)*($BM14/1000)+VLOOKUP('Project Info'!$C$15,'Lifecycle Material Data'!$A$5:$L$67,10,FALSE)*($BL14/1000),"")</f>
        <v/>
      </c>
      <c r="BP14" s="510" t="str">
        <f t="shared" si="34"/>
        <v/>
      </c>
      <c r="BQ14" s="510" t="str">
        <f>IF($J14='MATERIAL DATA'!$O$5,$K14, IF($J14='MATERIAL DATA'!$O$6,$K14/(1000*'Scheme 6'!$BJ14),""))</f>
        <v/>
      </c>
      <c r="BR14" s="510" t="str">
        <f>IFERROR(((VLOOKUP($BH14,'Lifecycle Material Data'!$A$5:$L$67,6,FALSE))*$BM14/1000+VLOOKUP('Project Info'!$C$15,'Lifecycle Material Data'!$A$5:$L$67,6,FALSE)*$BL14/1000),"")</f>
        <v/>
      </c>
      <c r="BS14" s="510" t="str">
        <f>IFERROR((VLOOKUP($BH14,'Lifecycle Material Data'!$A$5:$L$67,7,FALSE)*$BM14/1000++VLOOKUP('Project Info'!$C$15,'Lifecycle Material Data'!$A$5:$L$67,7,FALSE)*$BL14/1000),"")</f>
        <v/>
      </c>
      <c r="BT14" s="510" t="str">
        <f>IFERROR(VLOOKUP($BH14,'Lifecycle Material Data'!$A$5:$L$67,8,FALSE)*SUM(BR14,BS14,BU14,BV14),"")</f>
        <v/>
      </c>
      <c r="BU14" s="285" t="str">
        <f>IFERROR((VLOOKUP($BH14,'Lifecycle Material Data'!$A$5:$L$67,11,FALSE)*$BM14/1000++VLOOKUP('Project Info'!$C$15,'Lifecycle Material Data'!$A$5:$L$67,11,FALSE)*$BL14/1000),"")</f>
        <v/>
      </c>
      <c r="BV14" s="510">
        <f>IFERROR(IF(OR($B14="Timber",$C14="Timber_EPD"),VLOOKUP($BH14,'LIFECYCLE MATERIAL DATA Master'!$A$10:$N$68,5,FALSE)*$BM14,0),"")/1000</f>
        <v>0</v>
      </c>
      <c r="BW14" s="510" t="str">
        <f>IFERROR((VLOOKUP($BH14,'Lifecycle Material Data'!$A$5:$M$67,12,FALSE)*$BM14/1000++VLOOKUP('Project Info'!$C$15,'Lifecycle Material Data'!$A$5:$L$67,12,FALSE)*$BL14/1000),"")</f>
        <v/>
      </c>
      <c r="BX14" s="510"/>
      <c r="BY14" s="510"/>
      <c r="BZ14" s="510"/>
      <c r="CA14" s="510"/>
      <c r="CB14" s="510">
        <f>IFERROR(1+VLOOKUP($BH14,'Lifecycle Material Data'!$A$5:$L$67,8,FALSE),0)</f>
        <v>0</v>
      </c>
      <c r="CC14" s="244">
        <f t="shared" si="14"/>
        <v>0</v>
      </c>
      <c r="CD14" s="505">
        <f t="shared" si="35"/>
        <v>0</v>
      </c>
      <c r="CE14" s="244">
        <f t="shared" si="15"/>
        <v>1</v>
      </c>
      <c r="CF14" s="244"/>
      <c r="CG14" s="510"/>
      <c r="CH14" s="510">
        <v>0</v>
      </c>
      <c r="CI14" s="510">
        <f t="shared" si="16"/>
        <v>0</v>
      </c>
      <c r="CJ14" s="510">
        <f t="shared" si="16"/>
        <v>0</v>
      </c>
      <c r="CK14" s="510">
        <f t="shared" si="17"/>
        <v>0</v>
      </c>
      <c r="CL14" s="510">
        <f t="shared" si="17"/>
        <v>0</v>
      </c>
      <c r="CM14" s="510">
        <f t="shared" si="17"/>
        <v>0</v>
      </c>
      <c r="CN14" s="510">
        <f t="shared" si="17"/>
        <v>0</v>
      </c>
      <c r="CO14" s="510">
        <f t="shared" si="17"/>
        <v>0</v>
      </c>
      <c r="CP14" s="510">
        <f t="shared" si="17"/>
        <v>0</v>
      </c>
      <c r="CQ14" s="510">
        <f t="shared" si="17"/>
        <v>0</v>
      </c>
      <c r="CR14" s="510">
        <f t="shared" si="17"/>
        <v>0</v>
      </c>
      <c r="CS14" s="510">
        <f t="shared" si="17"/>
        <v>0</v>
      </c>
      <c r="CT14" s="510">
        <f t="shared" si="17"/>
        <v>0</v>
      </c>
      <c r="CU14" s="510">
        <f t="shared" si="17"/>
        <v>0</v>
      </c>
      <c r="CV14" s="510">
        <f t="shared" si="17"/>
        <v>0</v>
      </c>
      <c r="CW14" s="510">
        <f t="shared" si="17"/>
        <v>0</v>
      </c>
      <c r="CX14" s="510">
        <f t="shared" si="17"/>
        <v>0</v>
      </c>
      <c r="CY14" s="510">
        <f t="shared" si="17"/>
        <v>0</v>
      </c>
      <c r="CZ14" s="510">
        <f t="shared" si="17"/>
        <v>0</v>
      </c>
      <c r="DA14" s="510">
        <f t="shared" si="18"/>
        <v>0</v>
      </c>
      <c r="DB14" s="510">
        <f t="shared" si="18"/>
        <v>0</v>
      </c>
      <c r="DC14" s="510">
        <f t="shared" si="18"/>
        <v>0</v>
      </c>
      <c r="DD14" s="510">
        <f t="shared" si="18"/>
        <v>0</v>
      </c>
      <c r="DE14" s="510">
        <f t="shared" si="18"/>
        <v>0</v>
      </c>
      <c r="DF14" s="510">
        <f t="shared" si="18"/>
        <v>0</v>
      </c>
      <c r="DG14" s="510">
        <f t="shared" si="18"/>
        <v>0</v>
      </c>
      <c r="DH14" s="510">
        <f t="shared" si="18"/>
        <v>0</v>
      </c>
      <c r="DI14" s="510">
        <f t="shared" si="18"/>
        <v>0</v>
      </c>
      <c r="DJ14" s="510">
        <f t="shared" si="18"/>
        <v>0</v>
      </c>
      <c r="DK14" s="510">
        <f t="shared" si="18"/>
        <v>0</v>
      </c>
      <c r="DL14" s="510">
        <f t="shared" si="18"/>
        <v>0</v>
      </c>
      <c r="DM14" s="510">
        <f t="shared" si="18"/>
        <v>0</v>
      </c>
      <c r="DN14" s="510">
        <f t="shared" si="18"/>
        <v>0</v>
      </c>
      <c r="DO14" s="510">
        <f t="shared" si="18"/>
        <v>0</v>
      </c>
      <c r="DP14" s="510">
        <f t="shared" si="18"/>
        <v>0</v>
      </c>
      <c r="DQ14" s="510">
        <f t="shared" si="19"/>
        <v>0</v>
      </c>
      <c r="DR14" s="510">
        <f t="shared" si="19"/>
        <v>0</v>
      </c>
      <c r="DS14" s="510">
        <f t="shared" si="19"/>
        <v>0</v>
      </c>
      <c r="DT14" s="510">
        <f t="shared" si="19"/>
        <v>0</v>
      </c>
      <c r="DU14" s="510">
        <f t="shared" si="19"/>
        <v>0</v>
      </c>
      <c r="DV14" s="510">
        <f t="shared" si="19"/>
        <v>0</v>
      </c>
      <c r="DW14" s="510">
        <f t="shared" si="19"/>
        <v>0</v>
      </c>
      <c r="DX14" s="510">
        <f t="shared" si="19"/>
        <v>0</v>
      </c>
      <c r="DY14" s="510">
        <f t="shared" si="19"/>
        <v>0</v>
      </c>
      <c r="DZ14" s="510">
        <f t="shared" si="19"/>
        <v>0</v>
      </c>
      <c r="EA14" s="510">
        <f t="shared" si="19"/>
        <v>0</v>
      </c>
      <c r="EB14" s="510">
        <f t="shared" si="19"/>
        <v>0</v>
      </c>
      <c r="EC14" s="510">
        <f t="shared" si="19"/>
        <v>0</v>
      </c>
      <c r="ED14" s="510">
        <f t="shared" si="19"/>
        <v>0</v>
      </c>
      <c r="EE14" s="510">
        <f t="shared" si="19"/>
        <v>0</v>
      </c>
      <c r="EF14" s="510">
        <f t="shared" si="19"/>
        <v>0</v>
      </c>
      <c r="EG14" s="510">
        <f t="shared" si="20"/>
        <v>0</v>
      </c>
      <c r="EH14" s="510">
        <f t="shared" si="20"/>
        <v>0</v>
      </c>
      <c r="EI14" s="510">
        <f t="shared" si="20"/>
        <v>0</v>
      </c>
      <c r="EJ14" s="510">
        <f t="shared" si="20"/>
        <v>0</v>
      </c>
      <c r="EK14" s="510">
        <f t="shared" si="20"/>
        <v>0</v>
      </c>
      <c r="EL14" s="510">
        <f t="shared" si="20"/>
        <v>0</v>
      </c>
      <c r="EM14" s="510">
        <f t="shared" si="20"/>
        <v>0</v>
      </c>
      <c r="EN14" s="510">
        <f t="shared" si="20"/>
        <v>0</v>
      </c>
      <c r="EO14" s="510">
        <f t="shared" si="20"/>
        <v>0</v>
      </c>
      <c r="EP14" s="510">
        <f t="shared" si="20"/>
        <v>0</v>
      </c>
      <c r="EQ14" s="510">
        <f t="shared" si="20"/>
        <v>0</v>
      </c>
      <c r="ER14" s="510">
        <f t="shared" si="20"/>
        <v>0</v>
      </c>
      <c r="ES14" s="510">
        <f t="shared" si="20"/>
        <v>0</v>
      </c>
      <c r="ET14" s="510">
        <f t="shared" si="20"/>
        <v>0</v>
      </c>
      <c r="EU14" s="510">
        <f t="shared" si="20"/>
        <v>0</v>
      </c>
      <c r="EV14" s="510">
        <f t="shared" si="20"/>
        <v>0</v>
      </c>
      <c r="EW14" s="510">
        <f t="shared" si="21"/>
        <v>0</v>
      </c>
      <c r="EX14" s="510">
        <f t="shared" si="21"/>
        <v>0</v>
      </c>
      <c r="EY14" s="510">
        <f t="shared" si="21"/>
        <v>0</v>
      </c>
      <c r="EZ14" s="510">
        <f t="shared" si="21"/>
        <v>0</v>
      </c>
      <c r="FA14" s="510">
        <f t="shared" si="21"/>
        <v>0</v>
      </c>
      <c r="FB14" s="510">
        <f t="shared" si="21"/>
        <v>0</v>
      </c>
      <c r="FC14" s="510">
        <f t="shared" si="21"/>
        <v>0</v>
      </c>
      <c r="FD14" s="510">
        <f t="shared" si="21"/>
        <v>0</v>
      </c>
      <c r="FE14" s="510">
        <f t="shared" si="21"/>
        <v>0</v>
      </c>
      <c r="FF14" s="510">
        <f t="shared" si="21"/>
        <v>0</v>
      </c>
      <c r="FG14" s="510">
        <f t="shared" si="21"/>
        <v>0</v>
      </c>
      <c r="FH14" s="510">
        <f t="shared" si="21"/>
        <v>0</v>
      </c>
      <c r="FI14" s="510">
        <f t="shared" si="21"/>
        <v>0</v>
      </c>
      <c r="FJ14" s="510">
        <f t="shared" si="21"/>
        <v>0</v>
      </c>
      <c r="FK14" s="510">
        <f t="shared" si="21"/>
        <v>0</v>
      </c>
      <c r="FL14" s="510">
        <f t="shared" si="21"/>
        <v>0</v>
      </c>
      <c r="FM14" s="510">
        <f t="shared" si="22"/>
        <v>0</v>
      </c>
      <c r="FN14" s="510">
        <f t="shared" si="22"/>
        <v>0</v>
      </c>
      <c r="FO14" s="510">
        <f t="shared" si="22"/>
        <v>0</v>
      </c>
      <c r="FP14" s="510">
        <f t="shared" si="22"/>
        <v>0</v>
      </c>
      <c r="FQ14" s="510">
        <f t="shared" si="22"/>
        <v>0</v>
      </c>
      <c r="FR14" s="510">
        <f t="shared" si="22"/>
        <v>0</v>
      </c>
      <c r="FS14" s="510">
        <f t="shared" si="22"/>
        <v>0</v>
      </c>
      <c r="FT14" s="510">
        <f t="shared" si="22"/>
        <v>0</v>
      </c>
      <c r="FU14" s="510">
        <f t="shared" si="22"/>
        <v>0</v>
      </c>
      <c r="FV14" s="510">
        <f t="shared" si="22"/>
        <v>0</v>
      </c>
      <c r="FW14" s="510">
        <f t="shared" si="22"/>
        <v>0</v>
      </c>
      <c r="FX14" s="510">
        <f t="shared" si="22"/>
        <v>0</v>
      </c>
      <c r="FY14" s="510">
        <f t="shared" si="22"/>
        <v>0</v>
      </c>
      <c r="FZ14" s="510">
        <f t="shared" si="22"/>
        <v>0</v>
      </c>
      <c r="GA14" s="510">
        <f t="shared" si="22"/>
        <v>0</v>
      </c>
      <c r="GB14" s="510">
        <f t="shared" si="22"/>
        <v>0</v>
      </c>
      <c r="GC14" s="510">
        <f t="shared" si="23"/>
        <v>0</v>
      </c>
      <c r="GD14" s="510">
        <f t="shared" si="23"/>
        <v>0</v>
      </c>
      <c r="GE14" s="510">
        <f t="shared" si="23"/>
        <v>0</v>
      </c>
      <c r="GF14" s="510">
        <f t="shared" si="23"/>
        <v>0</v>
      </c>
      <c r="GG14" s="510">
        <f t="shared" si="23"/>
        <v>0</v>
      </c>
      <c r="GH14" s="510">
        <f t="shared" si="23"/>
        <v>0</v>
      </c>
      <c r="GI14" s="510">
        <f t="shared" si="23"/>
        <v>0</v>
      </c>
      <c r="GJ14" s="510">
        <f t="shared" si="23"/>
        <v>0</v>
      </c>
      <c r="GK14" s="510">
        <f t="shared" si="23"/>
        <v>0</v>
      </c>
      <c r="GL14" s="510">
        <f t="shared" si="23"/>
        <v>0</v>
      </c>
      <c r="GM14" s="510">
        <f t="shared" si="23"/>
        <v>0</v>
      </c>
      <c r="GN14" s="510">
        <f t="shared" si="23"/>
        <v>0</v>
      </c>
      <c r="GO14" s="510">
        <f t="shared" si="23"/>
        <v>0</v>
      </c>
      <c r="GP14" s="510">
        <f t="shared" si="23"/>
        <v>0</v>
      </c>
      <c r="GQ14" s="510">
        <f t="shared" si="23"/>
        <v>0</v>
      </c>
      <c r="GR14" s="510">
        <f t="shared" si="23"/>
        <v>0</v>
      </c>
      <c r="GS14" s="510">
        <f t="shared" si="24"/>
        <v>0</v>
      </c>
      <c r="GT14" s="510">
        <f t="shared" si="24"/>
        <v>0</v>
      </c>
      <c r="GU14" s="510">
        <f t="shared" si="24"/>
        <v>0</v>
      </c>
      <c r="GV14" s="510">
        <f t="shared" si="24"/>
        <v>0</v>
      </c>
      <c r="GW14" s="510">
        <f t="shared" si="24"/>
        <v>0</v>
      </c>
      <c r="GX14" s="510">
        <f t="shared" si="24"/>
        <v>0</v>
      </c>
      <c r="GY14" s="510">
        <f t="shared" si="24"/>
        <v>0</v>
      </c>
      <c r="GZ14" s="510">
        <f t="shared" si="24"/>
        <v>0</v>
      </c>
      <c r="HA14" s="510">
        <f t="shared" si="24"/>
        <v>0</v>
      </c>
      <c r="HB14" s="244"/>
      <c r="HC14" s="244"/>
      <c r="HD14" s="126"/>
      <c r="HE14" s="126"/>
    </row>
    <row r="15" spans="1:213" ht="20.100000000000001" customHeight="1">
      <c r="B15" s="479"/>
      <c r="C15" s="122"/>
      <c r="D15" s="123"/>
      <c r="E15" s="124"/>
      <c r="F15" s="123"/>
      <c r="G15" s="465">
        <f t="shared" si="9"/>
        <v>60</v>
      </c>
      <c r="H15" s="466" t="s">
        <v>64</v>
      </c>
      <c r="I15" s="464">
        <v>1</v>
      </c>
      <c r="J15" s="123"/>
      <c r="K15" s="97"/>
      <c r="L15" s="480"/>
      <c r="M15" s="188">
        <f t="shared" si="25"/>
        <v>0</v>
      </c>
      <c r="N15" s="189" t="str">
        <f t="shared" si="26"/>
        <v/>
      </c>
      <c r="O15" s="190" t="str">
        <f t="shared" si="27"/>
        <v/>
      </c>
      <c r="P15" s="190" t="str">
        <f t="shared" si="28"/>
        <v/>
      </c>
      <c r="Q15" s="191">
        <f t="shared" si="29"/>
        <v>0</v>
      </c>
      <c r="R15" s="191" t="str">
        <f t="shared" si="30"/>
        <v/>
      </c>
      <c r="S15" s="188" t="str">
        <f t="shared" si="31"/>
        <v/>
      </c>
      <c r="T15" s="192">
        <f t="shared" si="32"/>
        <v>0</v>
      </c>
      <c r="U15" s="366" t="s">
        <v>478</v>
      </c>
      <c r="V15" s="244"/>
      <c r="W15" s="259"/>
      <c r="X15" s="510"/>
      <c r="Y15" s="259" t="str">
        <f>'MATERIAL DATA'!Q14</f>
        <v>2.3 Roof</v>
      </c>
      <c r="Z15" s="517">
        <f>SUMIF($E$6:$E$29,Y15,$N$6:$N$29)+SUMIF($E$6:$E$29,Y15,$O$6:$O$29)+SUMIF($E$6:$E$29,Y15,P$6:$P$29)</f>
        <v>0</v>
      </c>
      <c r="AA15" s="510"/>
      <c r="AB15" s="510"/>
      <c r="AC15" s="510"/>
      <c r="AD15" s="510"/>
      <c r="AE15" s="510"/>
      <c r="AF15" s="510"/>
      <c r="AG15" s="510"/>
      <c r="AH15" s="510"/>
      <c r="AI15" s="510"/>
      <c r="AJ15" s="510" t="s">
        <v>349</v>
      </c>
      <c r="AK15" s="510">
        <f>SUMIFS($P$6:$P$29,$B$6:$B$29,"&lt;&gt;Timber",$C$6:$C$29,"&lt;&gt;Timber_EPD")</f>
        <v>0</v>
      </c>
      <c r="AL15" s="510"/>
      <c r="AM15" s="510"/>
      <c r="AN15" s="510"/>
      <c r="AO15" s="510"/>
      <c r="AP15" s="510"/>
      <c r="AQ15" s="510"/>
      <c r="AR15" s="510"/>
      <c r="AS15" s="510"/>
      <c r="AT15" s="510"/>
      <c r="AU15" s="510"/>
      <c r="AV15" s="510"/>
      <c r="AW15" s="510"/>
      <c r="AX15" s="510"/>
      <c r="AY15" s="510"/>
      <c r="AZ15" s="510"/>
      <c r="BA15" s="510"/>
      <c r="BB15" s="510"/>
      <c r="BC15" s="510"/>
      <c r="BD15" s="510"/>
      <c r="BE15" s="510"/>
      <c r="BF15" s="510"/>
      <c r="BG15" s="285" t="str">
        <f t="shared" si="10"/>
        <v>ER</v>
      </c>
      <c r="BH15" s="285" t="str">
        <f t="shared" si="11"/>
        <v xml:space="preserve"> -  - </v>
      </c>
      <c r="BI15" s="285" t="str">
        <f t="shared" si="12"/>
        <v>No_Reinforcement</v>
      </c>
      <c r="BJ15" s="246" t="e">
        <f>VLOOKUP(BH15,'Lifecycle Material Data'!$A$5:$G$67,4,FALSE)</f>
        <v>#N/A</v>
      </c>
      <c r="BK15" s="246">
        <f>IFERROR(VLOOKUP(L15,'Custom Data'!$N$16:$P$36,3,FALSE),0)</f>
        <v>0</v>
      </c>
      <c r="BL15" s="246">
        <f t="shared" si="13"/>
        <v>0</v>
      </c>
      <c r="BM15" s="526" t="str">
        <f t="shared" si="33"/>
        <v>ER</v>
      </c>
      <c r="BN15" s="510" t="str">
        <f>IFERROR(VLOOKUP($BH15,'Lifecycle Material Data'!$A$5:$L$67,9,FALSE)*($BM15/1000)+VLOOKUP('Project Info'!$C$15,'Lifecycle Material Data'!$A$5:$L$67,9,FALSE)*($BL15/1000),"")</f>
        <v/>
      </c>
      <c r="BO15" s="510" t="str">
        <f>IFERROR(VLOOKUP($BH15,'Lifecycle Material Data'!$A$5:$L$67,10,FALSE)*($BM15/1000)+VLOOKUP('Project Info'!$C$15,'Lifecycle Material Data'!$A$5:$L$67,10,FALSE)*($BL15/1000),"")</f>
        <v/>
      </c>
      <c r="BP15" s="510" t="str">
        <f t="shared" si="34"/>
        <v/>
      </c>
      <c r="BQ15" s="510" t="str">
        <f>IF($J15='MATERIAL DATA'!$O$5,$K15, IF($J15='MATERIAL DATA'!$O$6,$K15/(1000*'Scheme 6'!$BJ15),""))</f>
        <v/>
      </c>
      <c r="BR15" s="510" t="str">
        <f>IFERROR(((VLOOKUP($BH15,'Lifecycle Material Data'!$A$5:$L$67,6,FALSE))*$BM15/1000+VLOOKUP('Project Info'!$C$15,'Lifecycle Material Data'!$A$5:$L$67,6,FALSE)*$BL15/1000),"")</f>
        <v/>
      </c>
      <c r="BS15" s="510" t="str">
        <f>IFERROR((VLOOKUP($BH15,'Lifecycle Material Data'!$A$5:$L$67,7,FALSE)*$BM15/1000++VLOOKUP('Project Info'!$C$15,'Lifecycle Material Data'!$A$5:$L$67,7,FALSE)*$BL15/1000),"")</f>
        <v/>
      </c>
      <c r="BT15" s="510" t="str">
        <f>IFERROR(VLOOKUP($BH15,'Lifecycle Material Data'!$A$5:$L$67,8,FALSE)*SUM(BR15,BS15,BU15,BV15),"")</f>
        <v/>
      </c>
      <c r="BU15" s="285" t="str">
        <f>IFERROR((VLOOKUP($BH15,'Lifecycle Material Data'!$A$5:$L$67,11,FALSE)*$BM15/1000++VLOOKUP('Project Info'!$C$15,'Lifecycle Material Data'!$A$5:$L$67,11,FALSE)*$BL15/1000),"")</f>
        <v/>
      </c>
      <c r="BV15" s="510">
        <f>IFERROR(IF(OR($B15="Timber",$C15="Timber_EPD"),VLOOKUP($BH15,'LIFECYCLE MATERIAL DATA Master'!$A$10:$N$68,5,FALSE)*$BM15,0),"")/1000</f>
        <v>0</v>
      </c>
      <c r="BW15" s="510" t="str">
        <f>IFERROR((VLOOKUP($BH15,'Lifecycle Material Data'!$A$5:$M$67,12,FALSE)*$BM15/1000++VLOOKUP('Project Info'!$C$15,'Lifecycle Material Data'!$A$5:$L$67,12,FALSE)*$BL15/1000),"")</f>
        <v/>
      </c>
      <c r="BX15" s="510"/>
      <c r="BY15" s="285"/>
      <c r="BZ15" s="285"/>
      <c r="CA15" s="285"/>
      <c r="CB15" s="510">
        <f>IFERROR(1+VLOOKUP($BH15,'Lifecycle Material Data'!$A$5:$L$67,8,FALSE),0)</f>
        <v>0</v>
      </c>
      <c r="CC15" s="244">
        <f t="shared" si="14"/>
        <v>0</v>
      </c>
      <c r="CD15" s="505">
        <f t="shared" si="35"/>
        <v>0</v>
      </c>
      <c r="CE15" s="244">
        <f t="shared" si="15"/>
        <v>1</v>
      </c>
      <c r="CF15" s="245"/>
      <c r="CG15" s="510"/>
      <c r="CH15" s="510">
        <v>0</v>
      </c>
      <c r="CI15" s="510">
        <f t="shared" si="16"/>
        <v>0</v>
      </c>
      <c r="CJ15" s="510">
        <f t="shared" si="16"/>
        <v>0</v>
      </c>
      <c r="CK15" s="510">
        <f t="shared" si="17"/>
        <v>0</v>
      </c>
      <c r="CL15" s="510">
        <f t="shared" si="17"/>
        <v>0</v>
      </c>
      <c r="CM15" s="510">
        <f t="shared" si="17"/>
        <v>0</v>
      </c>
      <c r="CN15" s="510">
        <f t="shared" si="17"/>
        <v>0</v>
      </c>
      <c r="CO15" s="510">
        <f t="shared" si="17"/>
        <v>0</v>
      </c>
      <c r="CP15" s="510">
        <f t="shared" si="17"/>
        <v>0</v>
      </c>
      <c r="CQ15" s="510">
        <f t="shared" si="17"/>
        <v>0</v>
      </c>
      <c r="CR15" s="510">
        <f t="shared" si="17"/>
        <v>0</v>
      </c>
      <c r="CS15" s="510">
        <f t="shared" si="17"/>
        <v>0</v>
      </c>
      <c r="CT15" s="510">
        <f t="shared" si="17"/>
        <v>0</v>
      </c>
      <c r="CU15" s="510">
        <f t="shared" si="17"/>
        <v>0</v>
      </c>
      <c r="CV15" s="510">
        <f t="shared" si="17"/>
        <v>0</v>
      </c>
      <c r="CW15" s="510">
        <f t="shared" si="17"/>
        <v>0</v>
      </c>
      <c r="CX15" s="510">
        <f t="shared" si="17"/>
        <v>0</v>
      </c>
      <c r="CY15" s="510">
        <f t="shared" si="17"/>
        <v>0</v>
      </c>
      <c r="CZ15" s="510">
        <f t="shared" si="17"/>
        <v>0</v>
      </c>
      <c r="DA15" s="510">
        <f t="shared" si="18"/>
        <v>0</v>
      </c>
      <c r="DB15" s="510">
        <f t="shared" si="18"/>
        <v>0</v>
      </c>
      <c r="DC15" s="510">
        <f t="shared" si="18"/>
        <v>0</v>
      </c>
      <c r="DD15" s="510">
        <f t="shared" si="18"/>
        <v>0</v>
      </c>
      <c r="DE15" s="510">
        <f t="shared" si="18"/>
        <v>0</v>
      </c>
      <c r="DF15" s="510">
        <f t="shared" si="18"/>
        <v>0</v>
      </c>
      <c r="DG15" s="510">
        <f t="shared" si="18"/>
        <v>0</v>
      </c>
      <c r="DH15" s="510">
        <f t="shared" si="18"/>
        <v>0</v>
      </c>
      <c r="DI15" s="510">
        <f t="shared" si="18"/>
        <v>0</v>
      </c>
      <c r="DJ15" s="510">
        <f t="shared" si="18"/>
        <v>0</v>
      </c>
      <c r="DK15" s="510">
        <f t="shared" si="18"/>
        <v>0</v>
      </c>
      <c r="DL15" s="510">
        <f t="shared" si="18"/>
        <v>0</v>
      </c>
      <c r="DM15" s="510">
        <f t="shared" si="18"/>
        <v>0</v>
      </c>
      <c r="DN15" s="510">
        <f t="shared" si="18"/>
        <v>0</v>
      </c>
      <c r="DO15" s="510">
        <f t="shared" si="18"/>
        <v>0</v>
      </c>
      <c r="DP15" s="510">
        <f t="shared" si="18"/>
        <v>0</v>
      </c>
      <c r="DQ15" s="510">
        <f t="shared" si="19"/>
        <v>0</v>
      </c>
      <c r="DR15" s="510">
        <f t="shared" si="19"/>
        <v>0</v>
      </c>
      <c r="DS15" s="510">
        <f t="shared" si="19"/>
        <v>0</v>
      </c>
      <c r="DT15" s="510">
        <f t="shared" si="19"/>
        <v>0</v>
      </c>
      <c r="DU15" s="510">
        <f t="shared" si="19"/>
        <v>0</v>
      </c>
      <c r="DV15" s="510">
        <f t="shared" si="19"/>
        <v>0</v>
      </c>
      <c r="DW15" s="510">
        <f t="shared" si="19"/>
        <v>0</v>
      </c>
      <c r="DX15" s="510">
        <f t="shared" si="19"/>
        <v>0</v>
      </c>
      <c r="DY15" s="510">
        <f t="shared" si="19"/>
        <v>0</v>
      </c>
      <c r="DZ15" s="510">
        <f t="shared" si="19"/>
        <v>0</v>
      </c>
      <c r="EA15" s="510">
        <f t="shared" si="19"/>
        <v>0</v>
      </c>
      <c r="EB15" s="510">
        <f t="shared" si="19"/>
        <v>0</v>
      </c>
      <c r="EC15" s="510">
        <f t="shared" si="19"/>
        <v>0</v>
      </c>
      <c r="ED15" s="510">
        <f t="shared" si="19"/>
        <v>0</v>
      </c>
      <c r="EE15" s="510">
        <f t="shared" si="19"/>
        <v>0</v>
      </c>
      <c r="EF15" s="510">
        <f t="shared" si="19"/>
        <v>0</v>
      </c>
      <c r="EG15" s="510">
        <f t="shared" si="20"/>
        <v>0</v>
      </c>
      <c r="EH15" s="510">
        <f t="shared" si="20"/>
        <v>0</v>
      </c>
      <c r="EI15" s="510">
        <f t="shared" si="20"/>
        <v>0</v>
      </c>
      <c r="EJ15" s="510">
        <f t="shared" si="20"/>
        <v>0</v>
      </c>
      <c r="EK15" s="510">
        <f t="shared" si="20"/>
        <v>0</v>
      </c>
      <c r="EL15" s="510">
        <f t="shared" si="20"/>
        <v>0</v>
      </c>
      <c r="EM15" s="510">
        <f t="shared" si="20"/>
        <v>0</v>
      </c>
      <c r="EN15" s="510">
        <f t="shared" si="20"/>
        <v>0</v>
      </c>
      <c r="EO15" s="510">
        <f t="shared" si="20"/>
        <v>0</v>
      </c>
      <c r="EP15" s="510">
        <f t="shared" si="20"/>
        <v>0</v>
      </c>
      <c r="EQ15" s="510">
        <f t="shared" si="20"/>
        <v>0</v>
      </c>
      <c r="ER15" s="510">
        <f t="shared" si="20"/>
        <v>0</v>
      </c>
      <c r="ES15" s="510">
        <f t="shared" si="20"/>
        <v>0</v>
      </c>
      <c r="ET15" s="510">
        <f t="shared" si="20"/>
        <v>0</v>
      </c>
      <c r="EU15" s="510">
        <f t="shared" si="20"/>
        <v>0</v>
      </c>
      <c r="EV15" s="510">
        <f t="shared" si="20"/>
        <v>0</v>
      </c>
      <c r="EW15" s="510">
        <f t="shared" si="21"/>
        <v>0</v>
      </c>
      <c r="EX15" s="510">
        <f t="shared" si="21"/>
        <v>0</v>
      </c>
      <c r="EY15" s="510">
        <f t="shared" si="21"/>
        <v>0</v>
      </c>
      <c r="EZ15" s="510">
        <f t="shared" si="21"/>
        <v>0</v>
      </c>
      <c r="FA15" s="510">
        <f t="shared" si="21"/>
        <v>0</v>
      </c>
      <c r="FB15" s="510">
        <f t="shared" si="21"/>
        <v>0</v>
      </c>
      <c r="FC15" s="510">
        <f t="shared" si="21"/>
        <v>0</v>
      </c>
      <c r="FD15" s="510">
        <f t="shared" si="21"/>
        <v>0</v>
      </c>
      <c r="FE15" s="510">
        <f t="shared" si="21"/>
        <v>0</v>
      </c>
      <c r="FF15" s="510">
        <f t="shared" si="21"/>
        <v>0</v>
      </c>
      <c r="FG15" s="510">
        <f t="shared" si="21"/>
        <v>0</v>
      </c>
      <c r="FH15" s="510">
        <f t="shared" si="21"/>
        <v>0</v>
      </c>
      <c r="FI15" s="510">
        <f t="shared" si="21"/>
        <v>0</v>
      </c>
      <c r="FJ15" s="510">
        <f t="shared" si="21"/>
        <v>0</v>
      </c>
      <c r="FK15" s="510">
        <f t="shared" si="21"/>
        <v>0</v>
      </c>
      <c r="FL15" s="510">
        <f t="shared" si="21"/>
        <v>0</v>
      </c>
      <c r="FM15" s="510">
        <f t="shared" si="22"/>
        <v>0</v>
      </c>
      <c r="FN15" s="510">
        <f t="shared" si="22"/>
        <v>0</v>
      </c>
      <c r="FO15" s="510">
        <f t="shared" si="22"/>
        <v>0</v>
      </c>
      <c r="FP15" s="510">
        <f t="shared" si="22"/>
        <v>0</v>
      </c>
      <c r="FQ15" s="510">
        <f t="shared" si="22"/>
        <v>0</v>
      </c>
      <c r="FR15" s="510">
        <f t="shared" si="22"/>
        <v>0</v>
      </c>
      <c r="FS15" s="510">
        <f t="shared" si="22"/>
        <v>0</v>
      </c>
      <c r="FT15" s="510">
        <f t="shared" si="22"/>
        <v>0</v>
      </c>
      <c r="FU15" s="510">
        <f t="shared" si="22"/>
        <v>0</v>
      </c>
      <c r="FV15" s="510">
        <f t="shared" si="22"/>
        <v>0</v>
      </c>
      <c r="FW15" s="510">
        <f t="shared" si="22"/>
        <v>0</v>
      </c>
      <c r="FX15" s="510">
        <f t="shared" si="22"/>
        <v>0</v>
      </c>
      <c r="FY15" s="510">
        <f t="shared" si="22"/>
        <v>0</v>
      </c>
      <c r="FZ15" s="510">
        <f t="shared" si="22"/>
        <v>0</v>
      </c>
      <c r="GA15" s="510">
        <f t="shared" si="22"/>
        <v>0</v>
      </c>
      <c r="GB15" s="510">
        <f t="shared" si="22"/>
        <v>0</v>
      </c>
      <c r="GC15" s="510">
        <f t="shared" si="23"/>
        <v>0</v>
      </c>
      <c r="GD15" s="510">
        <f t="shared" si="23"/>
        <v>0</v>
      </c>
      <c r="GE15" s="510">
        <f t="shared" si="23"/>
        <v>0</v>
      </c>
      <c r="GF15" s="510">
        <f t="shared" si="23"/>
        <v>0</v>
      </c>
      <c r="GG15" s="510">
        <f t="shared" si="23"/>
        <v>0</v>
      </c>
      <c r="GH15" s="510">
        <f t="shared" si="23"/>
        <v>0</v>
      </c>
      <c r="GI15" s="510">
        <f t="shared" si="23"/>
        <v>0</v>
      </c>
      <c r="GJ15" s="510">
        <f t="shared" si="23"/>
        <v>0</v>
      </c>
      <c r="GK15" s="510">
        <f t="shared" si="23"/>
        <v>0</v>
      </c>
      <c r="GL15" s="510">
        <f t="shared" si="23"/>
        <v>0</v>
      </c>
      <c r="GM15" s="510">
        <f t="shared" si="23"/>
        <v>0</v>
      </c>
      <c r="GN15" s="510">
        <f t="shared" si="23"/>
        <v>0</v>
      </c>
      <c r="GO15" s="510">
        <f t="shared" si="23"/>
        <v>0</v>
      </c>
      <c r="GP15" s="510">
        <f t="shared" si="23"/>
        <v>0</v>
      </c>
      <c r="GQ15" s="510">
        <f t="shared" si="23"/>
        <v>0</v>
      </c>
      <c r="GR15" s="510">
        <f t="shared" si="23"/>
        <v>0</v>
      </c>
      <c r="GS15" s="510">
        <f t="shared" si="24"/>
        <v>0</v>
      </c>
      <c r="GT15" s="510">
        <f t="shared" si="24"/>
        <v>0</v>
      </c>
      <c r="GU15" s="510">
        <f t="shared" si="24"/>
        <v>0</v>
      </c>
      <c r="GV15" s="510">
        <f t="shared" si="24"/>
        <v>0</v>
      </c>
      <c r="GW15" s="510">
        <f t="shared" si="24"/>
        <v>0</v>
      </c>
      <c r="GX15" s="510">
        <f t="shared" si="24"/>
        <v>0</v>
      </c>
      <c r="GY15" s="510">
        <f t="shared" si="24"/>
        <v>0</v>
      </c>
      <c r="GZ15" s="510">
        <f t="shared" si="24"/>
        <v>0</v>
      </c>
      <c r="HA15" s="510">
        <f t="shared" si="24"/>
        <v>0</v>
      </c>
      <c r="HB15" s="244"/>
      <c r="HC15" s="244"/>
      <c r="HD15" s="126"/>
      <c r="HE15" s="126"/>
    </row>
    <row r="16" spans="1:213" ht="20.100000000000001" customHeight="1">
      <c r="B16" s="479"/>
      <c r="C16" s="122"/>
      <c r="D16" s="123"/>
      <c r="E16" s="124"/>
      <c r="F16" s="123"/>
      <c r="G16" s="465">
        <f t="shared" si="9"/>
        <v>60</v>
      </c>
      <c r="H16" s="466" t="s">
        <v>64</v>
      </c>
      <c r="I16" s="464">
        <v>1</v>
      </c>
      <c r="J16" s="123"/>
      <c r="K16" s="97"/>
      <c r="L16" s="480"/>
      <c r="M16" s="188">
        <f t="shared" si="25"/>
        <v>0</v>
      </c>
      <c r="N16" s="189" t="str">
        <f t="shared" si="26"/>
        <v/>
      </c>
      <c r="O16" s="190" t="str">
        <f t="shared" si="27"/>
        <v/>
      </c>
      <c r="P16" s="190" t="str">
        <f t="shared" si="28"/>
        <v/>
      </c>
      <c r="Q16" s="191">
        <f t="shared" si="29"/>
        <v>0</v>
      </c>
      <c r="R16" s="191" t="str">
        <f t="shared" si="30"/>
        <v/>
      </c>
      <c r="S16" s="188" t="str">
        <f t="shared" si="31"/>
        <v/>
      </c>
      <c r="T16" s="192">
        <f t="shared" si="32"/>
        <v>0</v>
      </c>
      <c r="U16" s="366" t="s">
        <v>478</v>
      </c>
      <c r="V16" s="244"/>
      <c r="W16" s="259"/>
      <c r="X16" s="510"/>
      <c r="Y16" s="259" t="str">
        <f>'MATERIAL DATA'!Q15</f>
        <v>2.4 Stairs &amp; ramps</v>
      </c>
      <c r="Z16" s="517">
        <f>SUMIF($E$6:$E$29,Y16,$N$6:$N$29)+SUMIF($E$6:$E$29,Y16,$O$6:$O$29)+SUMIF($E$6:$E$29,Y16,P$6:$P$29)</f>
        <v>0</v>
      </c>
      <c r="AA16" s="510"/>
      <c r="AB16" s="510"/>
      <c r="AC16" s="510"/>
      <c r="AD16" s="510"/>
      <c r="AE16" s="510"/>
      <c r="AF16" s="510"/>
      <c r="AG16" s="510"/>
      <c r="AH16" s="510"/>
      <c r="AI16" s="510"/>
      <c r="AJ16" s="510" t="s">
        <v>350</v>
      </c>
      <c r="AK16" s="510">
        <f>SUMIFS($R$6:$R$29,$B$6:$B$29,"&lt;&gt;Timber",$C$6:$C$29,"&lt;&gt;Timber_EPD")</f>
        <v>0</v>
      </c>
      <c r="AL16" s="510"/>
      <c r="AM16" s="510"/>
      <c r="AN16" s="516"/>
      <c r="AO16" s="530"/>
      <c r="AP16" s="530"/>
      <c r="AQ16" s="530"/>
      <c r="AR16" s="529"/>
      <c r="AS16" s="529"/>
      <c r="AT16" s="529"/>
      <c r="AU16" s="529"/>
      <c r="AV16" s="529"/>
      <c r="AW16" s="529"/>
      <c r="AX16" s="529"/>
      <c r="AY16" s="529"/>
      <c r="AZ16" s="529"/>
      <c r="BA16" s="529"/>
      <c r="BB16" s="529"/>
      <c r="BC16" s="529"/>
      <c r="BD16" s="529"/>
      <c r="BE16" s="529"/>
      <c r="BF16" s="529"/>
      <c r="BG16" s="285" t="str">
        <f t="shared" si="10"/>
        <v>ER</v>
      </c>
      <c r="BH16" s="285" t="str">
        <f t="shared" si="11"/>
        <v xml:space="preserve"> -  - </v>
      </c>
      <c r="BI16" s="285" t="str">
        <f t="shared" si="12"/>
        <v>No_Reinforcement</v>
      </c>
      <c r="BJ16" s="246" t="e">
        <f>VLOOKUP(BH16,'Lifecycle Material Data'!$A$5:$G$67,4,FALSE)</f>
        <v>#N/A</v>
      </c>
      <c r="BK16" s="246">
        <f>IFERROR(VLOOKUP(L16,'Custom Data'!$N$16:$P$36,3,FALSE),0)</f>
        <v>0</v>
      </c>
      <c r="BL16" s="246">
        <f t="shared" si="13"/>
        <v>0</v>
      </c>
      <c r="BM16" s="526" t="str">
        <f t="shared" si="33"/>
        <v>ER</v>
      </c>
      <c r="BN16" s="510" t="str">
        <f>IFERROR(VLOOKUP($BH16,'Lifecycle Material Data'!$A$5:$L$67,9,FALSE)*($BM16/1000)+VLOOKUP('Project Info'!$C$15,'Lifecycle Material Data'!$A$5:$L$67,9,FALSE)*($BL16/1000),"")</f>
        <v/>
      </c>
      <c r="BO16" s="510" t="str">
        <f>IFERROR(VLOOKUP($BH16,'Lifecycle Material Data'!$A$5:$L$67,10,FALSE)*($BM16/1000)+VLOOKUP('Project Info'!$C$15,'Lifecycle Material Data'!$A$5:$L$67,10,FALSE)*($BL16/1000),"")</f>
        <v/>
      </c>
      <c r="BP16" s="510" t="str">
        <f t="shared" si="34"/>
        <v/>
      </c>
      <c r="BQ16" s="510" t="str">
        <f>IF($J16='MATERIAL DATA'!$O$5,$K16, IF($J16='MATERIAL DATA'!$O$6,$K16/(1000*'Scheme 6'!$BJ16),""))</f>
        <v/>
      </c>
      <c r="BR16" s="510" t="str">
        <f>IFERROR(((VLOOKUP($BH16,'Lifecycle Material Data'!$A$5:$L$67,6,FALSE))*$BM16/1000+VLOOKUP('Project Info'!$C$15,'Lifecycle Material Data'!$A$5:$L$67,6,FALSE)*$BL16/1000),"")</f>
        <v/>
      </c>
      <c r="BS16" s="510" t="str">
        <f>IFERROR((VLOOKUP($BH16,'Lifecycle Material Data'!$A$5:$L$67,7,FALSE)*$BM16/1000++VLOOKUP('Project Info'!$C$15,'Lifecycle Material Data'!$A$5:$L$67,7,FALSE)*$BL16/1000),"")</f>
        <v/>
      </c>
      <c r="BT16" s="510" t="str">
        <f>IFERROR(VLOOKUP($BH16,'Lifecycle Material Data'!$A$5:$L$67,8,FALSE)*SUM(BR16,BS16,BU16,BV16),"")</f>
        <v/>
      </c>
      <c r="BU16" s="285" t="str">
        <f>IFERROR((VLOOKUP($BH16,'Lifecycle Material Data'!$A$5:$L$67,11,FALSE)*$BM16/1000++VLOOKUP('Project Info'!$C$15,'Lifecycle Material Data'!$A$5:$L$67,11,FALSE)*$BL16/1000),"")</f>
        <v/>
      </c>
      <c r="BV16" s="510">
        <f>IFERROR(IF(OR($B16="Timber",$C16="Timber_EPD"),VLOOKUP($BH16,'LIFECYCLE MATERIAL DATA Master'!$A$10:$N$68,5,FALSE)*$BM16,0),"")/1000</f>
        <v>0</v>
      </c>
      <c r="BW16" s="510" t="str">
        <f>IFERROR((VLOOKUP($BH16,'Lifecycle Material Data'!$A$5:$M$67,12,FALSE)*$BM16/1000++VLOOKUP('Project Info'!$C$15,'Lifecycle Material Data'!$A$5:$L$67,12,FALSE)*$BL16/1000),"")</f>
        <v/>
      </c>
      <c r="BX16" s="510"/>
      <c r="BY16" s="285"/>
      <c r="BZ16" s="285"/>
      <c r="CA16" s="285"/>
      <c r="CB16" s="510">
        <f>IFERROR(1+VLOOKUP($BH16,'Lifecycle Material Data'!$A$5:$L$67,8,FALSE),0)</f>
        <v>0</v>
      </c>
      <c r="CC16" s="244">
        <f t="shared" si="14"/>
        <v>0</v>
      </c>
      <c r="CD16" s="505">
        <f t="shared" si="35"/>
        <v>0</v>
      </c>
      <c r="CE16" s="244">
        <f t="shared" si="15"/>
        <v>1</v>
      </c>
      <c r="CF16" s="245"/>
      <c r="CG16" s="510"/>
      <c r="CH16" s="510">
        <v>0</v>
      </c>
      <c r="CI16" s="510">
        <f t="shared" si="16"/>
        <v>0</v>
      </c>
      <c r="CJ16" s="510">
        <f t="shared" si="16"/>
        <v>0</v>
      </c>
      <c r="CK16" s="510">
        <f t="shared" si="17"/>
        <v>0</v>
      </c>
      <c r="CL16" s="510">
        <f t="shared" si="17"/>
        <v>0</v>
      </c>
      <c r="CM16" s="510">
        <f t="shared" si="17"/>
        <v>0</v>
      </c>
      <c r="CN16" s="510">
        <f t="shared" si="17"/>
        <v>0</v>
      </c>
      <c r="CO16" s="510">
        <f t="shared" si="17"/>
        <v>0</v>
      </c>
      <c r="CP16" s="510">
        <f t="shared" si="17"/>
        <v>0</v>
      </c>
      <c r="CQ16" s="510">
        <f t="shared" si="17"/>
        <v>0</v>
      </c>
      <c r="CR16" s="510">
        <f t="shared" si="17"/>
        <v>0</v>
      </c>
      <c r="CS16" s="510">
        <f t="shared" si="17"/>
        <v>0</v>
      </c>
      <c r="CT16" s="510">
        <f t="shared" si="17"/>
        <v>0</v>
      </c>
      <c r="CU16" s="510">
        <f t="shared" si="17"/>
        <v>0</v>
      </c>
      <c r="CV16" s="510">
        <f t="shared" si="17"/>
        <v>0</v>
      </c>
      <c r="CW16" s="510">
        <f t="shared" si="17"/>
        <v>0</v>
      </c>
      <c r="CX16" s="510">
        <f t="shared" si="17"/>
        <v>0</v>
      </c>
      <c r="CY16" s="510">
        <f t="shared" si="17"/>
        <v>0</v>
      </c>
      <c r="CZ16" s="510">
        <f t="shared" si="17"/>
        <v>0</v>
      </c>
      <c r="DA16" s="510">
        <f t="shared" si="18"/>
        <v>0</v>
      </c>
      <c r="DB16" s="510">
        <f t="shared" si="18"/>
        <v>0</v>
      </c>
      <c r="DC16" s="510">
        <f t="shared" si="18"/>
        <v>0</v>
      </c>
      <c r="DD16" s="510">
        <f t="shared" si="18"/>
        <v>0</v>
      </c>
      <c r="DE16" s="510">
        <f t="shared" si="18"/>
        <v>0</v>
      </c>
      <c r="DF16" s="510">
        <f t="shared" si="18"/>
        <v>0</v>
      </c>
      <c r="DG16" s="510">
        <f t="shared" si="18"/>
        <v>0</v>
      </c>
      <c r="DH16" s="510">
        <f t="shared" si="18"/>
        <v>0</v>
      </c>
      <c r="DI16" s="510">
        <f t="shared" si="18"/>
        <v>0</v>
      </c>
      <c r="DJ16" s="510">
        <f t="shared" si="18"/>
        <v>0</v>
      </c>
      <c r="DK16" s="510">
        <f t="shared" si="18"/>
        <v>0</v>
      </c>
      <c r="DL16" s="510">
        <f t="shared" si="18"/>
        <v>0</v>
      </c>
      <c r="DM16" s="510">
        <f t="shared" si="18"/>
        <v>0</v>
      </c>
      <c r="DN16" s="510">
        <f t="shared" si="18"/>
        <v>0</v>
      </c>
      <c r="DO16" s="510">
        <f t="shared" si="18"/>
        <v>0</v>
      </c>
      <c r="DP16" s="510">
        <f t="shared" si="18"/>
        <v>0</v>
      </c>
      <c r="DQ16" s="510">
        <f t="shared" si="19"/>
        <v>0</v>
      </c>
      <c r="DR16" s="510">
        <f t="shared" si="19"/>
        <v>0</v>
      </c>
      <c r="DS16" s="510">
        <f t="shared" si="19"/>
        <v>0</v>
      </c>
      <c r="DT16" s="510">
        <f t="shared" si="19"/>
        <v>0</v>
      </c>
      <c r="DU16" s="510">
        <f t="shared" si="19"/>
        <v>0</v>
      </c>
      <c r="DV16" s="510">
        <f t="shared" si="19"/>
        <v>0</v>
      </c>
      <c r="DW16" s="510">
        <f t="shared" si="19"/>
        <v>0</v>
      </c>
      <c r="DX16" s="510">
        <f t="shared" si="19"/>
        <v>0</v>
      </c>
      <c r="DY16" s="510">
        <f t="shared" si="19"/>
        <v>0</v>
      </c>
      <c r="DZ16" s="510">
        <f t="shared" si="19"/>
        <v>0</v>
      </c>
      <c r="EA16" s="510">
        <f t="shared" si="19"/>
        <v>0</v>
      </c>
      <c r="EB16" s="510">
        <f t="shared" si="19"/>
        <v>0</v>
      </c>
      <c r="EC16" s="510">
        <f t="shared" si="19"/>
        <v>0</v>
      </c>
      <c r="ED16" s="510">
        <f t="shared" si="19"/>
        <v>0</v>
      </c>
      <c r="EE16" s="510">
        <f t="shared" si="19"/>
        <v>0</v>
      </c>
      <c r="EF16" s="510">
        <f t="shared" si="19"/>
        <v>0</v>
      </c>
      <c r="EG16" s="510">
        <f t="shared" si="20"/>
        <v>0</v>
      </c>
      <c r="EH16" s="510">
        <f t="shared" si="20"/>
        <v>0</v>
      </c>
      <c r="EI16" s="510">
        <f t="shared" si="20"/>
        <v>0</v>
      </c>
      <c r="EJ16" s="510">
        <f t="shared" si="20"/>
        <v>0</v>
      </c>
      <c r="EK16" s="510">
        <f t="shared" si="20"/>
        <v>0</v>
      </c>
      <c r="EL16" s="510">
        <f t="shared" si="20"/>
        <v>0</v>
      </c>
      <c r="EM16" s="510">
        <f t="shared" si="20"/>
        <v>0</v>
      </c>
      <c r="EN16" s="510">
        <f t="shared" si="20"/>
        <v>0</v>
      </c>
      <c r="EO16" s="510">
        <f t="shared" si="20"/>
        <v>0</v>
      </c>
      <c r="EP16" s="510">
        <f t="shared" si="20"/>
        <v>0</v>
      </c>
      <c r="EQ16" s="510">
        <f t="shared" si="20"/>
        <v>0</v>
      </c>
      <c r="ER16" s="510">
        <f t="shared" si="20"/>
        <v>0</v>
      </c>
      <c r="ES16" s="510">
        <f t="shared" si="20"/>
        <v>0</v>
      </c>
      <c r="ET16" s="510">
        <f t="shared" si="20"/>
        <v>0</v>
      </c>
      <c r="EU16" s="510">
        <f t="shared" si="20"/>
        <v>0</v>
      </c>
      <c r="EV16" s="510">
        <f t="shared" si="20"/>
        <v>0</v>
      </c>
      <c r="EW16" s="510">
        <f t="shared" si="21"/>
        <v>0</v>
      </c>
      <c r="EX16" s="510">
        <f t="shared" si="21"/>
        <v>0</v>
      </c>
      <c r="EY16" s="510">
        <f t="shared" si="21"/>
        <v>0</v>
      </c>
      <c r="EZ16" s="510">
        <f t="shared" si="21"/>
        <v>0</v>
      </c>
      <c r="FA16" s="510">
        <f t="shared" si="21"/>
        <v>0</v>
      </c>
      <c r="FB16" s="510">
        <f t="shared" si="21"/>
        <v>0</v>
      </c>
      <c r="FC16" s="510">
        <f t="shared" si="21"/>
        <v>0</v>
      </c>
      <c r="FD16" s="510">
        <f t="shared" si="21"/>
        <v>0</v>
      </c>
      <c r="FE16" s="510">
        <f t="shared" si="21"/>
        <v>0</v>
      </c>
      <c r="FF16" s="510">
        <f t="shared" si="21"/>
        <v>0</v>
      </c>
      <c r="FG16" s="510">
        <f t="shared" si="21"/>
        <v>0</v>
      </c>
      <c r="FH16" s="510">
        <f t="shared" si="21"/>
        <v>0</v>
      </c>
      <c r="FI16" s="510">
        <f t="shared" si="21"/>
        <v>0</v>
      </c>
      <c r="FJ16" s="510">
        <f t="shared" si="21"/>
        <v>0</v>
      </c>
      <c r="FK16" s="510">
        <f t="shared" si="21"/>
        <v>0</v>
      </c>
      <c r="FL16" s="510">
        <f t="shared" si="21"/>
        <v>0</v>
      </c>
      <c r="FM16" s="510">
        <f t="shared" si="22"/>
        <v>0</v>
      </c>
      <c r="FN16" s="510">
        <f t="shared" si="22"/>
        <v>0</v>
      </c>
      <c r="FO16" s="510">
        <f t="shared" si="22"/>
        <v>0</v>
      </c>
      <c r="FP16" s="510">
        <f t="shared" si="22"/>
        <v>0</v>
      </c>
      <c r="FQ16" s="510">
        <f t="shared" si="22"/>
        <v>0</v>
      </c>
      <c r="FR16" s="510">
        <f t="shared" si="22"/>
        <v>0</v>
      </c>
      <c r="FS16" s="510">
        <f t="shared" si="22"/>
        <v>0</v>
      </c>
      <c r="FT16" s="510">
        <f t="shared" si="22"/>
        <v>0</v>
      </c>
      <c r="FU16" s="510">
        <f t="shared" si="22"/>
        <v>0</v>
      </c>
      <c r="FV16" s="510">
        <f t="shared" si="22"/>
        <v>0</v>
      </c>
      <c r="FW16" s="510">
        <f t="shared" si="22"/>
        <v>0</v>
      </c>
      <c r="FX16" s="510">
        <f t="shared" si="22"/>
        <v>0</v>
      </c>
      <c r="FY16" s="510">
        <f t="shared" si="22"/>
        <v>0</v>
      </c>
      <c r="FZ16" s="510">
        <f t="shared" si="22"/>
        <v>0</v>
      </c>
      <c r="GA16" s="510">
        <f t="shared" si="22"/>
        <v>0</v>
      </c>
      <c r="GB16" s="510">
        <f t="shared" si="22"/>
        <v>0</v>
      </c>
      <c r="GC16" s="510">
        <f t="shared" si="23"/>
        <v>0</v>
      </c>
      <c r="GD16" s="510">
        <f t="shared" si="23"/>
        <v>0</v>
      </c>
      <c r="GE16" s="510">
        <f t="shared" si="23"/>
        <v>0</v>
      </c>
      <c r="GF16" s="510">
        <f t="shared" si="23"/>
        <v>0</v>
      </c>
      <c r="GG16" s="510">
        <f t="shared" si="23"/>
        <v>0</v>
      </c>
      <c r="GH16" s="510">
        <f t="shared" si="23"/>
        <v>0</v>
      </c>
      <c r="GI16" s="510">
        <f t="shared" si="23"/>
        <v>0</v>
      </c>
      <c r="GJ16" s="510">
        <f t="shared" si="23"/>
        <v>0</v>
      </c>
      <c r="GK16" s="510">
        <f t="shared" si="23"/>
        <v>0</v>
      </c>
      <c r="GL16" s="510">
        <f t="shared" si="23"/>
        <v>0</v>
      </c>
      <c r="GM16" s="510">
        <f t="shared" si="23"/>
        <v>0</v>
      </c>
      <c r="GN16" s="510">
        <f t="shared" si="23"/>
        <v>0</v>
      </c>
      <c r="GO16" s="510">
        <f t="shared" si="23"/>
        <v>0</v>
      </c>
      <c r="GP16" s="510">
        <f t="shared" si="23"/>
        <v>0</v>
      </c>
      <c r="GQ16" s="510">
        <f t="shared" si="23"/>
        <v>0</v>
      </c>
      <c r="GR16" s="510">
        <f t="shared" si="23"/>
        <v>0</v>
      </c>
      <c r="GS16" s="510">
        <f t="shared" si="24"/>
        <v>0</v>
      </c>
      <c r="GT16" s="510">
        <f t="shared" si="24"/>
        <v>0</v>
      </c>
      <c r="GU16" s="510">
        <f t="shared" si="24"/>
        <v>0</v>
      </c>
      <c r="GV16" s="510">
        <f t="shared" si="24"/>
        <v>0</v>
      </c>
      <c r="GW16" s="510">
        <f t="shared" si="24"/>
        <v>0</v>
      </c>
      <c r="GX16" s="510">
        <f t="shared" si="24"/>
        <v>0</v>
      </c>
      <c r="GY16" s="510">
        <f t="shared" si="24"/>
        <v>0</v>
      </c>
      <c r="GZ16" s="510">
        <f t="shared" si="24"/>
        <v>0</v>
      </c>
      <c r="HA16" s="510">
        <f t="shared" si="24"/>
        <v>0</v>
      </c>
      <c r="HB16" s="244"/>
      <c r="HC16" s="244"/>
      <c r="HD16" s="126"/>
      <c r="HE16" s="126"/>
    </row>
    <row r="17" spans="2:213" ht="20.100000000000001" customHeight="1">
      <c r="B17" s="479"/>
      <c r="C17" s="122"/>
      <c r="D17" s="123"/>
      <c r="E17" s="124"/>
      <c r="F17" s="123"/>
      <c r="G17" s="465">
        <f t="shared" si="9"/>
        <v>60</v>
      </c>
      <c r="H17" s="466" t="s">
        <v>64</v>
      </c>
      <c r="I17" s="464">
        <v>1</v>
      </c>
      <c r="J17" s="123"/>
      <c r="K17" s="97"/>
      <c r="L17" s="480"/>
      <c r="M17" s="188">
        <f t="shared" si="25"/>
        <v>0</v>
      </c>
      <c r="N17" s="189" t="str">
        <f t="shared" si="26"/>
        <v/>
      </c>
      <c r="O17" s="190" t="str">
        <f t="shared" si="27"/>
        <v/>
      </c>
      <c r="P17" s="190" t="str">
        <f t="shared" si="28"/>
        <v/>
      </c>
      <c r="Q17" s="191">
        <f t="shared" si="29"/>
        <v>0</v>
      </c>
      <c r="R17" s="191" t="str">
        <f t="shared" si="30"/>
        <v/>
      </c>
      <c r="S17" s="188" t="str">
        <f t="shared" si="31"/>
        <v/>
      </c>
      <c r="T17" s="192">
        <f t="shared" si="32"/>
        <v>0</v>
      </c>
      <c r="U17" s="366" t="s">
        <v>478</v>
      </c>
      <c r="V17" s="244"/>
      <c r="W17" s="259"/>
      <c r="X17" s="510"/>
      <c r="Y17" s="259" t="str">
        <f>'MATERIAL DATA'!Q16</f>
        <v>2.5 Structural ext. walls</v>
      </c>
      <c r="Z17" s="517">
        <f>SUMIF($E$6:$E$29,Y17,$N$6:$N$29)+SUMIF($E$6:$E$29,Y17,$O$6:$O$29)+SUMIF($E$6:$E$29,Y17,P$6:$P$29)</f>
        <v>0</v>
      </c>
      <c r="AA17" s="510"/>
      <c r="AB17" s="510"/>
      <c r="AC17" s="510"/>
      <c r="AD17" s="510"/>
      <c r="AE17" s="510"/>
      <c r="AF17" s="510"/>
      <c r="AG17" s="510"/>
      <c r="AH17" s="510"/>
      <c r="AI17" s="510"/>
      <c r="AJ17" s="510" t="s">
        <v>351</v>
      </c>
      <c r="AK17" s="527">
        <f>$O$32</f>
        <v>0</v>
      </c>
      <c r="AL17" s="510"/>
      <c r="AM17" s="510"/>
      <c r="AN17" s="510"/>
      <c r="AO17" s="525"/>
      <c r="AP17" s="525"/>
      <c r="AQ17" s="525"/>
      <c r="AR17" s="525"/>
      <c r="AS17" s="525"/>
      <c r="AT17" s="525"/>
      <c r="AU17" s="525"/>
      <c r="AV17" s="525"/>
      <c r="AW17" s="525"/>
      <c r="AX17" s="525"/>
      <c r="AY17" s="525"/>
      <c r="AZ17" s="525"/>
      <c r="BA17" s="525"/>
      <c r="BB17" s="525"/>
      <c r="BC17" s="525"/>
      <c r="BD17" s="525"/>
      <c r="BE17" s="525"/>
      <c r="BF17" s="525"/>
      <c r="BG17" s="285" t="str">
        <f t="shared" si="10"/>
        <v>ER</v>
      </c>
      <c r="BH17" s="285" t="str">
        <f t="shared" si="11"/>
        <v xml:space="preserve"> -  - </v>
      </c>
      <c r="BI17" s="285" t="str">
        <f t="shared" si="12"/>
        <v>No_Reinforcement</v>
      </c>
      <c r="BJ17" s="246" t="e">
        <f>VLOOKUP(BH17,'Lifecycle Material Data'!$A$5:$G$67,4,FALSE)</f>
        <v>#N/A</v>
      </c>
      <c r="BK17" s="246">
        <f>IFERROR(VLOOKUP(L17,'Custom Data'!$N$16:$P$36,3,FALSE),0)</f>
        <v>0</v>
      </c>
      <c r="BL17" s="246">
        <f t="shared" si="13"/>
        <v>0</v>
      </c>
      <c r="BM17" s="526" t="str">
        <f t="shared" si="33"/>
        <v>ER</v>
      </c>
      <c r="BN17" s="510" t="str">
        <f>IFERROR(VLOOKUP($BH17,'Lifecycle Material Data'!$A$5:$L$67,9,FALSE)*($BM17/1000)+VLOOKUP('Project Info'!$C$15,'Lifecycle Material Data'!$A$5:$L$67,9,FALSE)*($BL17/1000),"")</f>
        <v/>
      </c>
      <c r="BO17" s="510" t="str">
        <f>IFERROR(VLOOKUP($BH17,'Lifecycle Material Data'!$A$5:$L$67,10,FALSE)*($BM17/1000)+VLOOKUP('Project Info'!$C$15,'Lifecycle Material Data'!$A$5:$L$67,10,FALSE)*($BL17/1000),"")</f>
        <v/>
      </c>
      <c r="BP17" s="510" t="str">
        <f t="shared" si="34"/>
        <v/>
      </c>
      <c r="BQ17" s="510" t="str">
        <f>IF($J17='MATERIAL DATA'!$O$5,$K17, IF($J17='MATERIAL DATA'!$O$6,$K17/(1000*'Scheme 6'!$BJ17),""))</f>
        <v/>
      </c>
      <c r="BR17" s="510" t="str">
        <f>IFERROR(((VLOOKUP($BH17,'Lifecycle Material Data'!$A$5:$L$67,6,FALSE))*$BM17/1000+VLOOKUP('Project Info'!$C$15,'Lifecycle Material Data'!$A$5:$L$67,6,FALSE)*$BL17/1000),"")</f>
        <v/>
      </c>
      <c r="BS17" s="510" t="str">
        <f>IFERROR((VLOOKUP($BH17,'Lifecycle Material Data'!$A$5:$L$67,7,FALSE)*$BM17/1000++VLOOKUP('Project Info'!$C$15,'Lifecycle Material Data'!$A$5:$L$67,7,FALSE)*$BL17/1000),"")</f>
        <v/>
      </c>
      <c r="BT17" s="510" t="str">
        <f>IFERROR(VLOOKUP($BH17,'Lifecycle Material Data'!$A$5:$L$67,8,FALSE)*SUM(BR17,BS17,BU17,BV17),"")</f>
        <v/>
      </c>
      <c r="BU17" s="285" t="str">
        <f>IFERROR((VLOOKUP($BH17,'Lifecycle Material Data'!$A$5:$L$67,11,FALSE)*$BM17/1000++VLOOKUP('Project Info'!$C$15,'Lifecycle Material Data'!$A$5:$L$67,11,FALSE)*$BL17/1000),"")</f>
        <v/>
      </c>
      <c r="BV17" s="510">
        <f>IFERROR(IF(OR($B17="Timber",$C17="Timber_EPD"),VLOOKUP($BH17,'LIFECYCLE MATERIAL DATA Master'!$A$10:$N$68,5,FALSE)*$BM17,0),"")/1000</f>
        <v>0</v>
      </c>
      <c r="BW17" s="510" t="str">
        <f>IFERROR((VLOOKUP($BH17,'Lifecycle Material Data'!$A$5:$M$67,12,FALSE)*$BM17/1000++VLOOKUP('Project Info'!$C$15,'Lifecycle Material Data'!$A$5:$L$67,12,FALSE)*$BL17/1000),"")</f>
        <v/>
      </c>
      <c r="BX17" s="510"/>
      <c r="BY17" s="285"/>
      <c r="BZ17" s="285"/>
      <c r="CA17" s="285"/>
      <c r="CB17" s="510">
        <f>IFERROR(1+VLOOKUP($BH17,'Lifecycle Material Data'!$A$5:$L$67,8,FALSE),0)</f>
        <v>0</v>
      </c>
      <c r="CC17" s="244">
        <f t="shared" si="14"/>
        <v>0</v>
      </c>
      <c r="CD17" s="505">
        <f t="shared" si="35"/>
        <v>0</v>
      </c>
      <c r="CE17" s="244">
        <f t="shared" si="15"/>
        <v>1</v>
      </c>
      <c r="CF17" s="245"/>
      <c r="CG17" s="510"/>
      <c r="CH17" s="510">
        <v>0</v>
      </c>
      <c r="CI17" s="510">
        <f t="shared" si="16"/>
        <v>0</v>
      </c>
      <c r="CJ17" s="510">
        <f t="shared" si="16"/>
        <v>0</v>
      </c>
      <c r="CK17" s="510">
        <f t="shared" si="17"/>
        <v>0</v>
      </c>
      <c r="CL17" s="510">
        <f t="shared" si="17"/>
        <v>0</v>
      </c>
      <c r="CM17" s="510">
        <f t="shared" si="17"/>
        <v>0</v>
      </c>
      <c r="CN17" s="510">
        <f t="shared" si="17"/>
        <v>0</v>
      </c>
      <c r="CO17" s="510">
        <f t="shared" si="17"/>
        <v>0</v>
      </c>
      <c r="CP17" s="510">
        <f t="shared" si="17"/>
        <v>0</v>
      </c>
      <c r="CQ17" s="510">
        <f t="shared" si="17"/>
        <v>0</v>
      </c>
      <c r="CR17" s="510">
        <f t="shared" si="17"/>
        <v>0</v>
      </c>
      <c r="CS17" s="510">
        <f t="shared" si="17"/>
        <v>0</v>
      </c>
      <c r="CT17" s="510">
        <f t="shared" si="17"/>
        <v>0</v>
      </c>
      <c r="CU17" s="510">
        <f t="shared" si="17"/>
        <v>0</v>
      </c>
      <c r="CV17" s="510">
        <f t="shared" si="17"/>
        <v>0</v>
      </c>
      <c r="CW17" s="510">
        <f t="shared" si="17"/>
        <v>0</v>
      </c>
      <c r="CX17" s="510">
        <f t="shared" si="17"/>
        <v>0</v>
      </c>
      <c r="CY17" s="510">
        <f t="shared" si="17"/>
        <v>0</v>
      </c>
      <c r="CZ17" s="510">
        <f t="shared" si="17"/>
        <v>0</v>
      </c>
      <c r="DA17" s="510">
        <f t="shared" si="18"/>
        <v>0</v>
      </c>
      <c r="DB17" s="510">
        <f t="shared" si="18"/>
        <v>0</v>
      </c>
      <c r="DC17" s="510">
        <f t="shared" si="18"/>
        <v>0</v>
      </c>
      <c r="DD17" s="510">
        <f t="shared" si="18"/>
        <v>0</v>
      </c>
      <c r="DE17" s="510">
        <f t="shared" si="18"/>
        <v>0</v>
      </c>
      <c r="DF17" s="510">
        <f t="shared" si="18"/>
        <v>0</v>
      </c>
      <c r="DG17" s="510">
        <f t="shared" si="18"/>
        <v>0</v>
      </c>
      <c r="DH17" s="510">
        <f t="shared" si="18"/>
        <v>0</v>
      </c>
      <c r="DI17" s="510">
        <f t="shared" si="18"/>
        <v>0</v>
      </c>
      <c r="DJ17" s="510">
        <f t="shared" si="18"/>
        <v>0</v>
      </c>
      <c r="DK17" s="510">
        <f t="shared" si="18"/>
        <v>0</v>
      </c>
      <c r="DL17" s="510">
        <f t="shared" si="18"/>
        <v>0</v>
      </c>
      <c r="DM17" s="510">
        <f t="shared" si="18"/>
        <v>0</v>
      </c>
      <c r="DN17" s="510">
        <f t="shared" si="18"/>
        <v>0</v>
      </c>
      <c r="DO17" s="510">
        <f t="shared" si="18"/>
        <v>0</v>
      </c>
      <c r="DP17" s="510">
        <f t="shared" si="18"/>
        <v>0</v>
      </c>
      <c r="DQ17" s="510">
        <f t="shared" si="19"/>
        <v>0</v>
      </c>
      <c r="DR17" s="510">
        <f t="shared" si="19"/>
        <v>0</v>
      </c>
      <c r="DS17" s="510">
        <f t="shared" si="19"/>
        <v>0</v>
      </c>
      <c r="DT17" s="510">
        <f t="shared" si="19"/>
        <v>0</v>
      </c>
      <c r="DU17" s="510">
        <f t="shared" si="19"/>
        <v>0</v>
      </c>
      <c r="DV17" s="510">
        <f t="shared" si="19"/>
        <v>0</v>
      </c>
      <c r="DW17" s="510">
        <f t="shared" si="19"/>
        <v>0</v>
      </c>
      <c r="DX17" s="510">
        <f t="shared" si="19"/>
        <v>0</v>
      </c>
      <c r="DY17" s="510">
        <f t="shared" si="19"/>
        <v>0</v>
      </c>
      <c r="DZ17" s="510">
        <f t="shared" si="19"/>
        <v>0</v>
      </c>
      <c r="EA17" s="510">
        <f t="shared" si="19"/>
        <v>0</v>
      </c>
      <c r="EB17" s="510">
        <f t="shared" si="19"/>
        <v>0</v>
      </c>
      <c r="EC17" s="510">
        <f t="shared" si="19"/>
        <v>0</v>
      </c>
      <c r="ED17" s="510">
        <f t="shared" si="19"/>
        <v>0</v>
      </c>
      <c r="EE17" s="510">
        <f t="shared" si="19"/>
        <v>0</v>
      </c>
      <c r="EF17" s="510">
        <f t="shared" si="19"/>
        <v>0</v>
      </c>
      <c r="EG17" s="510">
        <f t="shared" si="20"/>
        <v>0</v>
      </c>
      <c r="EH17" s="510">
        <f t="shared" si="20"/>
        <v>0</v>
      </c>
      <c r="EI17" s="510">
        <f t="shared" si="20"/>
        <v>0</v>
      </c>
      <c r="EJ17" s="510">
        <f t="shared" si="20"/>
        <v>0</v>
      </c>
      <c r="EK17" s="510">
        <f t="shared" si="20"/>
        <v>0</v>
      </c>
      <c r="EL17" s="510">
        <f t="shared" si="20"/>
        <v>0</v>
      </c>
      <c r="EM17" s="510">
        <f t="shared" si="20"/>
        <v>0</v>
      </c>
      <c r="EN17" s="510">
        <f t="shared" si="20"/>
        <v>0</v>
      </c>
      <c r="EO17" s="510">
        <f t="shared" si="20"/>
        <v>0</v>
      </c>
      <c r="EP17" s="510">
        <f t="shared" si="20"/>
        <v>0</v>
      </c>
      <c r="EQ17" s="510">
        <f t="shared" si="20"/>
        <v>0</v>
      </c>
      <c r="ER17" s="510">
        <f t="shared" si="20"/>
        <v>0</v>
      </c>
      <c r="ES17" s="510">
        <f t="shared" si="20"/>
        <v>0</v>
      </c>
      <c r="ET17" s="510">
        <f t="shared" si="20"/>
        <v>0</v>
      </c>
      <c r="EU17" s="510">
        <f t="shared" si="20"/>
        <v>0</v>
      </c>
      <c r="EV17" s="510">
        <f t="shared" si="20"/>
        <v>0</v>
      </c>
      <c r="EW17" s="510">
        <f t="shared" si="21"/>
        <v>0</v>
      </c>
      <c r="EX17" s="510">
        <f t="shared" si="21"/>
        <v>0</v>
      </c>
      <c r="EY17" s="510">
        <f t="shared" si="21"/>
        <v>0</v>
      </c>
      <c r="EZ17" s="510">
        <f t="shared" si="21"/>
        <v>0</v>
      </c>
      <c r="FA17" s="510">
        <f t="shared" si="21"/>
        <v>0</v>
      </c>
      <c r="FB17" s="510">
        <f t="shared" si="21"/>
        <v>0</v>
      </c>
      <c r="FC17" s="510">
        <f t="shared" si="21"/>
        <v>0</v>
      </c>
      <c r="FD17" s="510">
        <f t="shared" si="21"/>
        <v>0</v>
      </c>
      <c r="FE17" s="510">
        <f t="shared" si="21"/>
        <v>0</v>
      </c>
      <c r="FF17" s="510">
        <f t="shared" si="21"/>
        <v>0</v>
      </c>
      <c r="FG17" s="510">
        <f t="shared" si="21"/>
        <v>0</v>
      </c>
      <c r="FH17" s="510">
        <f t="shared" si="21"/>
        <v>0</v>
      </c>
      <c r="FI17" s="510">
        <f t="shared" si="21"/>
        <v>0</v>
      </c>
      <c r="FJ17" s="510">
        <f t="shared" si="21"/>
        <v>0</v>
      </c>
      <c r="FK17" s="510">
        <f t="shared" si="21"/>
        <v>0</v>
      </c>
      <c r="FL17" s="510">
        <f t="shared" si="21"/>
        <v>0</v>
      </c>
      <c r="FM17" s="510">
        <f t="shared" si="22"/>
        <v>0</v>
      </c>
      <c r="FN17" s="510">
        <f t="shared" si="22"/>
        <v>0</v>
      </c>
      <c r="FO17" s="510">
        <f t="shared" si="22"/>
        <v>0</v>
      </c>
      <c r="FP17" s="510">
        <f t="shared" si="22"/>
        <v>0</v>
      </c>
      <c r="FQ17" s="510">
        <f t="shared" si="22"/>
        <v>0</v>
      </c>
      <c r="FR17" s="510">
        <f t="shared" si="22"/>
        <v>0</v>
      </c>
      <c r="FS17" s="510">
        <f t="shared" si="22"/>
        <v>0</v>
      </c>
      <c r="FT17" s="510">
        <f t="shared" si="22"/>
        <v>0</v>
      </c>
      <c r="FU17" s="510">
        <f t="shared" si="22"/>
        <v>0</v>
      </c>
      <c r="FV17" s="510">
        <f t="shared" si="22"/>
        <v>0</v>
      </c>
      <c r="FW17" s="510">
        <f t="shared" si="22"/>
        <v>0</v>
      </c>
      <c r="FX17" s="510">
        <f t="shared" si="22"/>
        <v>0</v>
      </c>
      <c r="FY17" s="510">
        <f t="shared" si="22"/>
        <v>0</v>
      </c>
      <c r="FZ17" s="510">
        <f t="shared" si="22"/>
        <v>0</v>
      </c>
      <c r="GA17" s="510">
        <f t="shared" si="22"/>
        <v>0</v>
      </c>
      <c r="GB17" s="510">
        <f t="shared" si="22"/>
        <v>0</v>
      </c>
      <c r="GC17" s="510">
        <f t="shared" si="23"/>
        <v>0</v>
      </c>
      <c r="GD17" s="510">
        <f t="shared" si="23"/>
        <v>0</v>
      </c>
      <c r="GE17" s="510">
        <f t="shared" si="23"/>
        <v>0</v>
      </c>
      <c r="GF17" s="510">
        <f t="shared" si="23"/>
        <v>0</v>
      </c>
      <c r="GG17" s="510">
        <f t="shared" si="23"/>
        <v>0</v>
      </c>
      <c r="GH17" s="510">
        <f t="shared" si="23"/>
        <v>0</v>
      </c>
      <c r="GI17" s="510">
        <f t="shared" si="23"/>
        <v>0</v>
      </c>
      <c r="GJ17" s="510">
        <f t="shared" si="23"/>
        <v>0</v>
      </c>
      <c r="GK17" s="510">
        <f t="shared" si="23"/>
        <v>0</v>
      </c>
      <c r="GL17" s="510">
        <f t="shared" si="23"/>
        <v>0</v>
      </c>
      <c r="GM17" s="510">
        <f t="shared" si="23"/>
        <v>0</v>
      </c>
      <c r="GN17" s="510">
        <f t="shared" si="23"/>
        <v>0</v>
      </c>
      <c r="GO17" s="510">
        <f t="shared" si="23"/>
        <v>0</v>
      </c>
      <c r="GP17" s="510">
        <f t="shared" si="23"/>
        <v>0</v>
      </c>
      <c r="GQ17" s="510">
        <f t="shared" si="23"/>
        <v>0</v>
      </c>
      <c r="GR17" s="510">
        <f t="shared" si="23"/>
        <v>0</v>
      </c>
      <c r="GS17" s="510">
        <f t="shared" si="24"/>
        <v>0</v>
      </c>
      <c r="GT17" s="510">
        <f t="shared" si="24"/>
        <v>0</v>
      </c>
      <c r="GU17" s="510">
        <f t="shared" si="24"/>
        <v>0</v>
      </c>
      <c r="GV17" s="510">
        <f t="shared" si="24"/>
        <v>0</v>
      </c>
      <c r="GW17" s="510">
        <f t="shared" si="24"/>
        <v>0</v>
      </c>
      <c r="GX17" s="510">
        <f t="shared" si="24"/>
        <v>0</v>
      </c>
      <c r="GY17" s="510">
        <f t="shared" si="24"/>
        <v>0</v>
      </c>
      <c r="GZ17" s="510">
        <f t="shared" si="24"/>
        <v>0</v>
      </c>
      <c r="HA17" s="510">
        <f t="shared" si="24"/>
        <v>0</v>
      </c>
      <c r="HB17" s="244"/>
      <c r="HC17" s="244"/>
      <c r="HD17" s="126"/>
      <c r="HE17" s="126"/>
    </row>
    <row r="18" spans="2:213" ht="20.100000000000001" customHeight="1">
      <c r="B18" s="479"/>
      <c r="C18" s="122"/>
      <c r="D18" s="123"/>
      <c r="E18" s="124"/>
      <c r="F18" s="123"/>
      <c r="G18" s="465">
        <f t="shared" si="9"/>
        <v>60</v>
      </c>
      <c r="H18" s="466" t="s">
        <v>64</v>
      </c>
      <c r="I18" s="464">
        <v>1</v>
      </c>
      <c r="J18" s="123"/>
      <c r="K18" s="97"/>
      <c r="L18" s="480"/>
      <c r="M18" s="188">
        <f t="shared" si="25"/>
        <v>0</v>
      </c>
      <c r="N18" s="189" t="str">
        <f t="shared" si="26"/>
        <v/>
      </c>
      <c r="O18" s="190" t="str">
        <f t="shared" si="27"/>
        <v/>
      </c>
      <c r="P18" s="190" t="str">
        <f t="shared" si="28"/>
        <v/>
      </c>
      <c r="Q18" s="191">
        <f t="shared" si="29"/>
        <v>0</v>
      </c>
      <c r="R18" s="191" t="str">
        <f t="shared" si="30"/>
        <v/>
      </c>
      <c r="S18" s="188" t="str">
        <f t="shared" si="31"/>
        <v/>
      </c>
      <c r="T18" s="192">
        <f t="shared" si="32"/>
        <v>0</v>
      </c>
      <c r="U18" s="366" t="s">
        <v>478</v>
      </c>
      <c r="V18" s="244"/>
      <c r="W18" s="259"/>
      <c r="X18" s="510"/>
      <c r="Y18" s="259" t="str">
        <f>'MATERIAL DATA'!Q17</f>
        <v>2.7 Structural int. walls</v>
      </c>
      <c r="Z18" s="517">
        <f>SUMIF($E$6:$E$29,Y18,$N$6:$N$29)+SUMIF($E$6:$E$29,Y18,$O$6:$O$29)+SUMIF($E$6:$E$29,Y18,P$6:$P$29)</f>
        <v>0</v>
      </c>
      <c r="AA18" s="510"/>
      <c r="AB18" s="510"/>
      <c r="AC18" s="510"/>
      <c r="AD18" s="510"/>
      <c r="AE18" s="510"/>
      <c r="AF18" s="510"/>
      <c r="AG18" s="510"/>
      <c r="AH18" s="510"/>
      <c r="AI18" s="510"/>
      <c r="AJ18" s="510" t="s">
        <v>352</v>
      </c>
      <c r="AK18" s="527">
        <f>$N$32</f>
        <v>0</v>
      </c>
      <c r="AL18" s="510"/>
      <c r="AM18" s="510"/>
      <c r="AN18" s="510"/>
      <c r="AO18" s="510"/>
      <c r="AP18" s="510"/>
      <c r="AQ18" s="510"/>
      <c r="AR18" s="510"/>
      <c r="AS18" s="510"/>
      <c r="AT18" s="510"/>
      <c r="AU18" s="510"/>
      <c r="AV18" s="510"/>
      <c r="AW18" s="510"/>
      <c r="AX18" s="510"/>
      <c r="AY18" s="510"/>
      <c r="AZ18" s="510"/>
      <c r="BA18" s="510"/>
      <c r="BB18" s="510"/>
      <c r="BC18" s="510"/>
      <c r="BD18" s="510"/>
      <c r="BE18" s="510"/>
      <c r="BF18" s="510"/>
      <c r="BG18" s="285" t="str">
        <f t="shared" si="10"/>
        <v>ER</v>
      </c>
      <c r="BH18" s="285" t="str">
        <f t="shared" si="11"/>
        <v xml:space="preserve"> -  - </v>
      </c>
      <c r="BI18" s="285" t="str">
        <f t="shared" si="12"/>
        <v>No_Reinforcement</v>
      </c>
      <c r="BJ18" s="246" t="e">
        <f>VLOOKUP(BH18,'Lifecycle Material Data'!$A$5:$G$67,4,FALSE)</f>
        <v>#N/A</v>
      </c>
      <c r="BK18" s="246">
        <f>IFERROR(VLOOKUP(L18,'Custom Data'!$N$16:$P$36,3,FALSE),0)</f>
        <v>0</v>
      </c>
      <c r="BL18" s="246">
        <f t="shared" si="13"/>
        <v>0</v>
      </c>
      <c r="BM18" s="526" t="str">
        <f t="shared" si="33"/>
        <v>ER</v>
      </c>
      <c r="BN18" s="510" t="str">
        <f>IFERROR(VLOOKUP($BH18,'Lifecycle Material Data'!$A$5:$L$67,9,FALSE)*($BM18/1000)+VLOOKUP('Project Info'!$C$15,'Lifecycle Material Data'!$A$5:$L$67,9,FALSE)*($BL18/1000),"")</f>
        <v/>
      </c>
      <c r="BO18" s="510" t="str">
        <f>IFERROR(VLOOKUP($BH18,'Lifecycle Material Data'!$A$5:$L$67,10,FALSE)*($BM18/1000)+VLOOKUP('Project Info'!$C$15,'Lifecycle Material Data'!$A$5:$L$67,10,FALSE)*($BL18/1000),"")</f>
        <v/>
      </c>
      <c r="BP18" s="510" t="str">
        <f t="shared" si="34"/>
        <v/>
      </c>
      <c r="BQ18" s="510" t="str">
        <f>IF($J18='MATERIAL DATA'!$O$5,$K18, IF($J18='MATERIAL DATA'!$O$6,$K18/(1000*'Scheme 6'!$BJ18),""))</f>
        <v/>
      </c>
      <c r="BR18" s="510" t="str">
        <f>IFERROR(((VLOOKUP($BH18,'Lifecycle Material Data'!$A$5:$L$67,6,FALSE))*$BM18/1000+VLOOKUP('Project Info'!$C$15,'Lifecycle Material Data'!$A$5:$L$67,6,FALSE)*$BL18/1000),"")</f>
        <v/>
      </c>
      <c r="BS18" s="510" t="str">
        <f>IFERROR((VLOOKUP($BH18,'Lifecycle Material Data'!$A$5:$L$67,7,FALSE)*$BM18/1000++VLOOKUP('Project Info'!$C$15,'Lifecycle Material Data'!$A$5:$L$67,7,FALSE)*$BL18/1000),"")</f>
        <v/>
      </c>
      <c r="BT18" s="510" t="str">
        <f>IFERROR(VLOOKUP($BH18,'Lifecycle Material Data'!$A$5:$L$67,8,FALSE)*SUM(BR18,BS18,BU18,BV18),"")</f>
        <v/>
      </c>
      <c r="BU18" s="285" t="str">
        <f>IFERROR((VLOOKUP($BH18,'Lifecycle Material Data'!$A$5:$L$67,11,FALSE)*$BM18/1000++VLOOKUP('Project Info'!$C$15,'Lifecycle Material Data'!$A$5:$L$67,11,FALSE)*$BL18/1000),"")</f>
        <v/>
      </c>
      <c r="BV18" s="510">
        <f>IFERROR(IF(OR($B18="Timber",$C18="Timber_EPD"),VLOOKUP($BH18,'LIFECYCLE MATERIAL DATA Master'!$A$10:$N$68,5,FALSE)*$BM18,0),"")/1000</f>
        <v>0</v>
      </c>
      <c r="BW18" s="510" t="str">
        <f>IFERROR((VLOOKUP($BH18,'Lifecycle Material Data'!$A$5:$M$67,12,FALSE)*$BM18/1000++VLOOKUP('Project Info'!$C$15,'Lifecycle Material Data'!$A$5:$L$67,12,FALSE)*$BL18/1000),"")</f>
        <v/>
      </c>
      <c r="BX18" s="510"/>
      <c r="BY18" s="285"/>
      <c r="BZ18" s="285"/>
      <c r="CA18" s="285"/>
      <c r="CB18" s="510">
        <f>IFERROR(1+VLOOKUP($BH18,'Lifecycle Material Data'!$A$5:$L$67,8,FALSE),0)</f>
        <v>0</v>
      </c>
      <c r="CC18" s="244">
        <f t="shared" si="14"/>
        <v>0</v>
      </c>
      <c r="CD18" s="505">
        <f t="shared" si="35"/>
        <v>0</v>
      </c>
      <c r="CE18" s="244">
        <f t="shared" si="15"/>
        <v>1</v>
      </c>
      <c r="CF18" s="245"/>
      <c r="CG18" s="510"/>
      <c r="CH18" s="510">
        <v>0</v>
      </c>
      <c r="CI18" s="510">
        <f t="shared" si="16"/>
        <v>0</v>
      </c>
      <c r="CJ18" s="510">
        <f t="shared" si="16"/>
        <v>0</v>
      </c>
      <c r="CK18" s="510">
        <f t="shared" si="17"/>
        <v>0</v>
      </c>
      <c r="CL18" s="510">
        <f t="shared" si="17"/>
        <v>0</v>
      </c>
      <c r="CM18" s="510">
        <f t="shared" si="17"/>
        <v>0</v>
      </c>
      <c r="CN18" s="510">
        <f t="shared" si="17"/>
        <v>0</v>
      </c>
      <c r="CO18" s="510">
        <f t="shared" si="17"/>
        <v>0</v>
      </c>
      <c r="CP18" s="510">
        <f t="shared" si="17"/>
        <v>0</v>
      </c>
      <c r="CQ18" s="510">
        <f t="shared" si="17"/>
        <v>0</v>
      </c>
      <c r="CR18" s="510">
        <f t="shared" si="17"/>
        <v>0</v>
      </c>
      <c r="CS18" s="510">
        <f t="shared" si="17"/>
        <v>0</v>
      </c>
      <c r="CT18" s="510">
        <f t="shared" si="17"/>
        <v>0</v>
      </c>
      <c r="CU18" s="510">
        <f t="shared" si="17"/>
        <v>0</v>
      </c>
      <c r="CV18" s="510">
        <f t="shared" si="17"/>
        <v>0</v>
      </c>
      <c r="CW18" s="510">
        <f t="shared" si="17"/>
        <v>0</v>
      </c>
      <c r="CX18" s="510">
        <f t="shared" si="17"/>
        <v>0</v>
      </c>
      <c r="CY18" s="510">
        <f t="shared" si="17"/>
        <v>0</v>
      </c>
      <c r="CZ18" s="510">
        <f t="shared" si="17"/>
        <v>0</v>
      </c>
      <c r="DA18" s="510">
        <f t="shared" si="18"/>
        <v>0</v>
      </c>
      <c r="DB18" s="510">
        <f t="shared" si="18"/>
        <v>0</v>
      </c>
      <c r="DC18" s="510">
        <f t="shared" si="18"/>
        <v>0</v>
      </c>
      <c r="DD18" s="510">
        <f t="shared" si="18"/>
        <v>0</v>
      </c>
      <c r="DE18" s="510">
        <f t="shared" si="18"/>
        <v>0</v>
      </c>
      <c r="DF18" s="510">
        <f t="shared" si="18"/>
        <v>0</v>
      </c>
      <c r="DG18" s="510">
        <f t="shared" si="18"/>
        <v>0</v>
      </c>
      <c r="DH18" s="510">
        <f t="shared" si="18"/>
        <v>0</v>
      </c>
      <c r="DI18" s="510">
        <f t="shared" si="18"/>
        <v>0</v>
      </c>
      <c r="DJ18" s="510">
        <f t="shared" si="18"/>
        <v>0</v>
      </c>
      <c r="DK18" s="510">
        <f t="shared" si="18"/>
        <v>0</v>
      </c>
      <c r="DL18" s="510">
        <f t="shared" si="18"/>
        <v>0</v>
      </c>
      <c r="DM18" s="510">
        <f t="shared" si="18"/>
        <v>0</v>
      </c>
      <c r="DN18" s="510">
        <f t="shared" si="18"/>
        <v>0</v>
      </c>
      <c r="DO18" s="510">
        <f t="shared" si="18"/>
        <v>0</v>
      </c>
      <c r="DP18" s="510">
        <f t="shared" si="18"/>
        <v>0</v>
      </c>
      <c r="DQ18" s="510">
        <f t="shared" si="19"/>
        <v>0</v>
      </c>
      <c r="DR18" s="510">
        <f t="shared" si="19"/>
        <v>0</v>
      </c>
      <c r="DS18" s="510">
        <f t="shared" si="19"/>
        <v>0</v>
      </c>
      <c r="DT18" s="510">
        <f t="shared" si="19"/>
        <v>0</v>
      </c>
      <c r="DU18" s="510">
        <f t="shared" si="19"/>
        <v>0</v>
      </c>
      <c r="DV18" s="510">
        <f t="shared" si="19"/>
        <v>0</v>
      </c>
      <c r="DW18" s="510">
        <f t="shared" si="19"/>
        <v>0</v>
      </c>
      <c r="DX18" s="510">
        <f t="shared" si="19"/>
        <v>0</v>
      </c>
      <c r="DY18" s="510">
        <f t="shared" si="19"/>
        <v>0</v>
      </c>
      <c r="DZ18" s="510">
        <f t="shared" si="19"/>
        <v>0</v>
      </c>
      <c r="EA18" s="510">
        <f t="shared" si="19"/>
        <v>0</v>
      </c>
      <c r="EB18" s="510">
        <f t="shared" si="19"/>
        <v>0</v>
      </c>
      <c r="EC18" s="510">
        <f t="shared" si="19"/>
        <v>0</v>
      </c>
      <c r="ED18" s="510">
        <f t="shared" si="19"/>
        <v>0</v>
      </c>
      <c r="EE18" s="510">
        <f t="shared" si="19"/>
        <v>0</v>
      </c>
      <c r="EF18" s="510">
        <f t="shared" si="19"/>
        <v>0</v>
      </c>
      <c r="EG18" s="510">
        <f t="shared" si="20"/>
        <v>0</v>
      </c>
      <c r="EH18" s="510">
        <f t="shared" si="20"/>
        <v>0</v>
      </c>
      <c r="EI18" s="510">
        <f t="shared" si="20"/>
        <v>0</v>
      </c>
      <c r="EJ18" s="510">
        <f t="shared" si="20"/>
        <v>0</v>
      </c>
      <c r="EK18" s="510">
        <f t="shared" si="20"/>
        <v>0</v>
      </c>
      <c r="EL18" s="510">
        <f t="shared" si="20"/>
        <v>0</v>
      </c>
      <c r="EM18" s="510">
        <f t="shared" si="20"/>
        <v>0</v>
      </c>
      <c r="EN18" s="510">
        <f t="shared" si="20"/>
        <v>0</v>
      </c>
      <c r="EO18" s="510">
        <f t="shared" si="20"/>
        <v>0</v>
      </c>
      <c r="EP18" s="510">
        <f t="shared" si="20"/>
        <v>0</v>
      </c>
      <c r="EQ18" s="510">
        <f t="shared" si="20"/>
        <v>0</v>
      </c>
      <c r="ER18" s="510">
        <f t="shared" si="20"/>
        <v>0</v>
      </c>
      <c r="ES18" s="510">
        <f t="shared" si="20"/>
        <v>0</v>
      </c>
      <c r="ET18" s="510">
        <f t="shared" si="20"/>
        <v>0</v>
      </c>
      <c r="EU18" s="510">
        <f t="shared" si="20"/>
        <v>0</v>
      </c>
      <c r="EV18" s="510">
        <f t="shared" si="20"/>
        <v>0</v>
      </c>
      <c r="EW18" s="510">
        <f t="shared" si="21"/>
        <v>0</v>
      </c>
      <c r="EX18" s="510">
        <f t="shared" si="21"/>
        <v>0</v>
      </c>
      <c r="EY18" s="510">
        <f t="shared" si="21"/>
        <v>0</v>
      </c>
      <c r="EZ18" s="510">
        <f t="shared" si="21"/>
        <v>0</v>
      </c>
      <c r="FA18" s="510">
        <f t="shared" si="21"/>
        <v>0</v>
      </c>
      <c r="FB18" s="510">
        <f t="shared" si="21"/>
        <v>0</v>
      </c>
      <c r="FC18" s="510">
        <f t="shared" si="21"/>
        <v>0</v>
      </c>
      <c r="FD18" s="510">
        <f t="shared" si="21"/>
        <v>0</v>
      </c>
      <c r="FE18" s="510">
        <f t="shared" si="21"/>
        <v>0</v>
      </c>
      <c r="FF18" s="510">
        <f t="shared" si="21"/>
        <v>0</v>
      </c>
      <c r="FG18" s="510">
        <f t="shared" si="21"/>
        <v>0</v>
      </c>
      <c r="FH18" s="510">
        <f t="shared" si="21"/>
        <v>0</v>
      </c>
      <c r="FI18" s="510">
        <f t="shared" si="21"/>
        <v>0</v>
      </c>
      <c r="FJ18" s="510">
        <f t="shared" si="21"/>
        <v>0</v>
      </c>
      <c r="FK18" s="510">
        <f t="shared" si="21"/>
        <v>0</v>
      </c>
      <c r="FL18" s="510">
        <f t="shared" si="21"/>
        <v>0</v>
      </c>
      <c r="FM18" s="510">
        <f t="shared" si="22"/>
        <v>0</v>
      </c>
      <c r="FN18" s="510">
        <f t="shared" si="22"/>
        <v>0</v>
      </c>
      <c r="FO18" s="510">
        <f t="shared" si="22"/>
        <v>0</v>
      </c>
      <c r="FP18" s="510">
        <f t="shared" si="22"/>
        <v>0</v>
      </c>
      <c r="FQ18" s="510">
        <f t="shared" si="22"/>
        <v>0</v>
      </c>
      <c r="FR18" s="510">
        <f t="shared" si="22"/>
        <v>0</v>
      </c>
      <c r="FS18" s="510">
        <f t="shared" si="22"/>
        <v>0</v>
      </c>
      <c r="FT18" s="510">
        <f t="shared" si="22"/>
        <v>0</v>
      </c>
      <c r="FU18" s="510">
        <f t="shared" si="22"/>
        <v>0</v>
      </c>
      <c r="FV18" s="510">
        <f t="shared" si="22"/>
        <v>0</v>
      </c>
      <c r="FW18" s="510">
        <f t="shared" si="22"/>
        <v>0</v>
      </c>
      <c r="FX18" s="510">
        <f t="shared" si="22"/>
        <v>0</v>
      </c>
      <c r="FY18" s="510">
        <f t="shared" si="22"/>
        <v>0</v>
      </c>
      <c r="FZ18" s="510">
        <f t="shared" si="22"/>
        <v>0</v>
      </c>
      <c r="GA18" s="510">
        <f t="shared" si="22"/>
        <v>0</v>
      </c>
      <c r="GB18" s="510">
        <f t="shared" si="22"/>
        <v>0</v>
      </c>
      <c r="GC18" s="510">
        <f t="shared" si="23"/>
        <v>0</v>
      </c>
      <c r="GD18" s="510">
        <f t="shared" si="23"/>
        <v>0</v>
      </c>
      <c r="GE18" s="510">
        <f t="shared" si="23"/>
        <v>0</v>
      </c>
      <c r="GF18" s="510">
        <f t="shared" si="23"/>
        <v>0</v>
      </c>
      <c r="GG18" s="510">
        <f t="shared" si="23"/>
        <v>0</v>
      </c>
      <c r="GH18" s="510">
        <f t="shared" si="23"/>
        <v>0</v>
      </c>
      <c r="GI18" s="510">
        <f t="shared" si="23"/>
        <v>0</v>
      </c>
      <c r="GJ18" s="510">
        <f t="shared" si="23"/>
        <v>0</v>
      </c>
      <c r="GK18" s="510">
        <f t="shared" si="23"/>
        <v>0</v>
      </c>
      <c r="GL18" s="510">
        <f t="shared" si="23"/>
        <v>0</v>
      </c>
      <c r="GM18" s="510">
        <f t="shared" si="23"/>
        <v>0</v>
      </c>
      <c r="GN18" s="510">
        <f t="shared" si="23"/>
        <v>0</v>
      </c>
      <c r="GO18" s="510">
        <f t="shared" si="23"/>
        <v>0</v>
      </c>
      <c r="GP18" s="510">
        <f t="shared" si="23"/>
        <v>0</v>
      </c>
      <c r="GQ18" s="510">
        <f t="shared" si="23"/>
        <v>0</v>
      </c>
      <c r="GR18" s="510">
        <f t="shared" si="23"/>
        <v>0</v>
      </c>
      <c r="GS18" s="510">
        <f t="shared" si="24"/>
        <v>0</v>
      </c>
      <c r="GT18" s="510">
        <f t="shared" si="24"/>
        <v>0</v>
      </c>
      <c r="GU18" s="510">
        <f t="shared" si="24"/>
        <v>0</v>
      </c>
      <c r="GV18" s="510">
        <f t="shared" si="24"/>
        <v>0</v>
      </c>
      <c r="GW18" s="510">
        <f t="shared" si="24"/>
        <v>0</v>
      </c>
      <c r="GX18" s="510">
        <f t="shared" si="24"/>
        <v>0</v>
      </c>
      <c r="GY18" s="510">
        <f t="shared" si="24"/>
        <v>0</v>
      </c>
      <c r="GZ18" s="510">
        <f t="shared" si="24"/>
        <v>0</v>
      </c>
      <c r="HA18" s="510">
        <f t="shared" si="24"/>
        <v>0</v>
      </c>
      <c r="HB18" s="244"/>
      <c r="HC18" s="244"/>
      <c r="HD18" s="126"/>
      <c r="HE18" s="126"/>
    </row>
    <row r="19" spans="2:213" ht="20.100000000000001" customHeight="1">
      <c r="B19" s="479"/>
      <c r="C19" s="122"/>
      <c r="D19" s="123"/>
      <c r="E19" s="124"/>
      <c r="F19" s="123"/>
      <c r="G19" s="465">
        <f t="shared" si="9"/>
        <v>60</v>
      </c>
      <c r="H19" s="466" t="s">
        <v>64</v>
      </c>
      <c r="I19" s="464">
        <v>1</v>
      </c>
      <c r="J19" s="123"/>
      <c r="K19" s="97"/>
      <c r="L19" s="480"/>
      <c r="M19" s="188">
        <f t="shared" si="25"/>
        <v>0</v>
      </c>
      <c r="N19" s="189" t="str">
        <f t="shared" si="26"/>
        <v/>
      </c>
      <c r="O19" s="190" t="str">
        <f t="shared" si="27"/>
        <v/>
      </c>
      <c r="P19" s="190" t="str">
        <f t="shared" si="28"/>
        <v/>
      </c>
      <c r="Q19" s="191">
        <f t="shared" si="29"/>
        <v>0</v>
      </c>
      <c r="R19" s="191" t="str">
        <f t="shared" si="30"/>
        <v/>
      </c>
      <c r="S19" s="188" t="str">
        <f t="shared" si="31"/>
        <v/>
      </c>
      <c r="T19" s="192">
        <f t="shared" si="32"/>
        <v>0</v>
      </c>
      <c r="U19" s="366" t="s">
        <v>478</v>
      </c>
      <c r="V19" s="244"/>
      <c r="W19" s="259"/>
      <c r="X19" s="510"/>
      <c r="Y19" s="510" t="s">
        <v>16</v>
      </c>
      <c r="Z19" s="517">
        <f>SUMIF($E$6:$E$29,Y19,$N$6:$N$29)+SUMIF($E$6:$E$29,Y19,$O$6:$O$29)+SUMIF($E$6:$E$29,Y19,P$6:$P$29)</f>
        <v>0</v>
      </c>
      <c r="AA19" s="510"/>
      <c r="AB19" s="510"/>
      <c r="AC19" s="510"/>
      <c r="AD19" s="510"/>
      <c r="AE19" s="510"/>
      <c r="AF19" s="510"/>
      <c r="AG19" s="510"/>
      <c r="AH19" s="510"/>
      <c r="AI19" s="510"/>
      <c r="AJ19" s="510" t="s">
        <v>354</v>
      </c>
      <c r="AK19" s="510">
        <f>SUMIF($B$6:$B$29,"Timber",$BN$6:$BN$29)+SUMIF($C$6:$C$29,"Timber_EPD",$BN$6:$BN$29)</f>
        <v>0</v>
      </c>
      <c r="AL19" s="510"/>
      <c r="AM19" s="510"/>
      <c r="AN19" s="510"/>
      <c r="AO19" s="531"/>
      <c r="AP19" s="531"/>
      <c r="AQ19" s="531"/>
      <c r="AR19" s="531"/>
      <c r="AS19" s="531"/>
      <c r="AT19" s="531"/>
      <c r="AU19" s="531"/>
      <c r="AV19" s="531"/>
      <c r="AW19" s="531"/>
      <c r="AX19" s="531"/>
      <c r="AY19" s="531"/>
      <c r="AZ19" s="531"/>
      <c r="BA19" s="531"/>
      <c r="BB19" s="531"/>
      <c r="BC19" s="531"/>
      <c r="BD19" s="531"/>
      <c r="BE19" s="531"/>
      <c r="BF19" s="531"/>
      <c r="BG19" s="285" t="str">
        <f t="shared" si="10"/>
        <v>ER</v>
      </c>
      <c r="BH19" s="285" t="str">
        <f t="shared" si="11"/>
        <v xml:space="preserve"> -  - </v>
      </c>
      <c r="BI19" s="285" t="str">
        <f t="shared" si="12"/>
        <v>No_Reinforcement</v>
      </c>
      <c r="BJ19" s="246" t="e">
        <f>VLOOKUP(BH19,'Lifecycle Material Data'!$A$5:$G$67,4,FALSE)</f>
        <v>#N/A</v>
      </c>
      <c r="BK19" s="246">
        <f>IFERROR(VLOOKUP(L19,'Custom Data'!$N$16:$P$36,3,FALSE),0)</f>
        <v>0</v>
      </c>
      <c r="BL19" s="246">
        <f t="shared" si="13"/>
        <v>0</v>
      </c>
      <c r="BM19" s="526" t="str">
        <f t="shared" si="33"/>
        <v>ER</v>
      </c>
      <c r="BN19" s="510" t="str">
        <f>IFERROR(VLOOKUP($BH19,'Lifecycle Material Data'!$A$5:$L$67,9,FALSE)*($BM19/1000)+VLOOKUP('Project Info'!$C$15,'Lifecycle Material Data'!$A$5:$L$67,9,FALSE)*($BL19/1000),"")</f>
        <v/>
      </c>
      <c r="BO19" s="510" t="str">
        <f>IFERROR(VLOOKUP($BH19,'Lifecycle Material Data'!$A$5:$L$67,10,FALSE)*($BM19/1000)+VLOOKUP('Project Info'!$C$15,'Lifecycle Material Data'!$A$5:$L$67,10,FALSE)*($BL19/1000),"")</f>
        <v/>
      </c>
      <c r="BP19" s="510" t="str">
        <f t="shared" si="34"/>
        <v/>
      </c>
      <c r="BQ19" s="510" t="str">
        <f>IF($J19='MATERIAL DATA'!$O$5,$K19, IF($J19='MATERIAL DATA'!$O$6,$K19/(1000*'Scheme 6'!$BJ19),""))</f>
        <v/>
      </c>
      <c r="BR19" s="510" t="str">
        <f>IFERROR(((VLOOKUP($BH19,'Lifecycle Material Data'!$A$5:$L$67,6,FALSE))*$BM19/1000+VLOOKUP('Project Info'!$C$15,'Lifecycle Material Data'!$A$5:$L$67,6,FALSE)*$BL19/1000),"")</f>
        <v/>
      </c>
      <c r="BS19" s="510" t="str">
        <f>IFERROR((VLOOKUP($BH19,'Lifecycle Material Data'!$A$5:$L$67,7,FALSE)*$BM19/1000++VLOOKUP('Project Info'!$C$15,'Lifecycle Material Data'!$A$5:$L$67,7,FALSE)*$BL19/1000),"")</f>
        <v/>
      </c>
      <c r="BT19" s="510" t="str">
        <f>IFERROR(VLOOKUP($BH19,'Lifecycle Material Data'!$A$5:$L$67,8,FALSE)*SUM(BR19,BS19,BU19,BV19),"")</f>
        <v/>
      </c>
      <c r="BU19" s="285" t="str">
        <f>IFERROR((VLOOKUP($BH19,'Lifecycle Material Data'!$A$5:$L$67,11,FALSE)*$BM19/1000++VLOOKUP('Project Info'!$C$15,'Lifecycle Material Data'!$A$5:$L$67,11,FALSE)*$BL19/1000),"")</f>
        <v/>
      </c>
      <c r="BV19" s="510">
        <f>IFERROR(IF(OR($B19="Timber",$C19="Timber_EPD"),VLOOKUP($BH19,'LIFECYCLE MATERIAL DATA Master'!$A$10:$N$68,5,FALSE)*$BM19,0),"")/1000</f>
        <v>0</v>
      </c>
      <c r="BW19" s="510" t="str">
        <f>IFERROR((VLOOKUP($BH19,'Lifecycle Material Data'!$A$5:$M$67,12,FALSE)*$BM19/1000++VLOOKUP('Project Info'!$C$15,'Lifecycle Material Data'!$A$5:$L$67,12,FALSE)*$BL19/1000),"")</f>
        <v/>
      </c>
      <c r="BX19" s="510"/>
      <c r="BY19" s="285"/>
      <c r="BZ19" s="285"/>
      <c r="CA19" s="285"/>
      <c r="CB19" s="510">
        <f>IFERROR(1+VLOOKUP($BH19,'Lifecycle Material Data'!$A$5:$L$67,8,FALSE),0)</f>
        <v>0</v>
      </c>
      <c r="CC19" s="244">
        <f t="shared" si="14"/>
        <v>0</v>
      </c>
      <c r="CD19" s="505">
        <f t="shared" si="35"/>
        <v>0</v>
      </c>
      <c r="CE19" s="244">
        <f t="shared" si="15"/>
        <v>1</v>
      </c>
      <c r="CF19" s="245"/>
      <c r="CG19" s="510"/>
      <c r="CH19" s="510">
        <v>0</v>
      </c>
      <c r="CI19" s="510">
        <f t="shared" si="16"/>
        <v>0</v>
      </c>
      <c r="CJ19" s="510">
        <f t="shared" si="16"/>
        <v>0</v>
      </c>
      <c r="CK19" s="510">
        <f t="shared" si="17"/>
        <v>0</v>
      </c>
      <c r="CL19" s="510">
        <f t="shared" si="17"/>
        <v>0</v>
      </c>
      <c r="CM19" s="510">
        <f t="shared" si="17"/>
        <v>0</v>
      </c>
      <c r="CN19" s="510">
        <f t="shared" si="17"/>
        <v>0</v>
      </c>
      <c r="CO19" s="510">
        <f t="shared" si="17"/>
        <v>0</v>
      </c>
      <c r="CP19" s="510">
        <f t="shared" si="17"/>
        <v>0</v>
      </c>
      <c r="CQ19" s="510">
        <f t="shared" si="17"/>
        <v>0</v>
      </c>
      <c r="CR19" s="510">
        <f t="shared" si="17"/>
        <v>0</v>
      </c>
      <c r="CS19" s="510">
        <f t="shared" si="17"/>
        <v>0</v>
      </c>
      <c r="CT19" s="510">
        <f t="shared" si="17"/>
        <v>0</v>
      </c>
      <c r="CU19" s="510">
        <f t="shared" si="17"/>
        <v>0</v>
      </c>
      <c r="CV19" s="510">
        <f t="shared" si="17"/>
        <v>0</v>
      </c>
      <c r="CW19" s="510">
        <f t="shared" si="17"/>
        <v>0</v>
      </c>
      <c r="CX19" s="510">
        <f t="shared" si="17"/>
        <v>0</v>
      </c>
      <c r="CY19" s="510">
        <f t="shared" si="17"/>
        <v>0</v>
      </c>
      <c r="CZ19" s="510">
        <f t="shared" si="17"/>
        <v>0</v>
      </c>
      <c r="DA19" s="510">
        <f t="shared" si="18"/>
        <v>0</v>
      </c>
      <c r="DB19" s="510">
        <f t="shared" si="18"/>
        <v>0</v>
      </c>
      <c r="DC19" s="510">
        <f t="shared" si="18"/>
        <v>0</v>
      </c>
      <c r="DD19" s="510">
        <f t="shared" si="18"/>
        <v>0</v>
      </c>
      <c r="DE19" s="510">
        <f t="shared" si="18"/>
        <v>0</v>
      </c>
      <c r="DF19" s="510">
        <f t="shared" si="18"/>
        <v>0</v>
      </c>
      <c r="DG19" s="510">
        <f t="shared" si="18"/>
        <v>0</v>
      </c>
      <c r="DH19" s="510">
        <f t="shared" si="18"/>
        <v>0</v>
      </c>
      <c r="DI19" s="510">
        <f t="shared" si="18"/>
        <v>0</v>
      </c>
      <c r="DJ19" s="510">
        <f t="shared" si="18"/>
        <v>0</v>
      </c>
      <c r="DK19" s="510">
        <f t="shared" si="18"/>
        <v>0</v>
      </c>
      <c r="DL19" s="510">
        <f t="shared" si="18"/>
        <v>0</v>
      </c>
      <c r="DM19" s="510">
        <f t="shared" si="18"/>
        <v>0</v>
      </c>
      <c r="DN19" s="510">
        <f t="shared" si="18"/>
        <v>0</v>
      </c>
      <c r="DO19" s="510">
        <f t="shared" si="18"/>
        <v>0</v>
      </c>
      <c r="DP19" s="510">
        <f t="shared" si="18"/>
        <v>0</v>
      </c>
      <c r="DQ19" s="510">
        <f t="shared" si="19"/>
        <v>0</v>
      </c>
      <c r="DR19" s="510">
        <f t="shared" si="19"/>
        <v>0</v>
      </c>
      <c r="DS19" s="510">
        <f t="shared" si="19"/>
        <v>0</v>
      </c>
      <c r="DT19" s="510">
        <f t="shared" si="19"/>
        <v>0</v>
      </c>
      <c r="DU19" s="510">
        <f t="shared" si="19"/>
        <v>0</v>
      </c>
      <c r="DV19" s="510">
        <f t="shared" si="19"/>
        <v>0</v>
      </c>
      <c r="DW19" s="510">
        <f t="shared" si="19"/>
        <v>0</v>
      </c>
      <c r="DX19" s="510">
        <f t="shared" si="19"/>
        <v>0</v>
      </c>
      <c r="DY19" s="510">
        <f t="shared" si="19"/>
        <v>0</v>
      </c>
      <c r="DZ19" s="510">
        <f t="shared" si="19"/>
        <v>0</v>
      </c>
      <c r="EA19" s="510">
        <f t="shared" si="19"/>
        <v>0</v>
      </c>
      <c r="EB19" s="510">
        <f t="shared" si="19"/>
        <v>0</v>
      </c>
      <c r="EC19" s="510">
        <f t="shared" si="19"/>
        <v>0</v>
      </c>
      <c r="ED19" s="510">
        <f t="shared" si="19"/>
        <v>0</v>
      </c>
      <c r="EE19" s="510">
        <f t="shared" si="19"/>
        <v>0</v>
      </c>
      <c r="EF19" s="510">
        <f t="shared" si="19"/>
        <v>0</v>
      </c>
      <c r="EG19" s="510">
        <f t="shared" si="20"/>
        <v>0</v>
      </c>
      <c r="EH19" s="510">
        <f t="shared" si="20"/>
        <v>0</v>
      </c>
      <c r="EI19" s="510">
        <f t="shared" si="20"/>
        <v>0</v>
      </c>
      <c r="EJ19" s="510">
        <f t="shared" si="20"/>
        <v>0</v>
      </c>
      <c r="EK19" s="510">
        <f t="shared" si="20"/>
        <v>0</v>
      </c>
      <c r="EL19" s="510">
        <f t="shared" si="20"/>
        <v>0</v>
      </c>
      <c r="EM19" s="510">
        <f t="shared" si="20"/>
        <v>0</v>
      </c>
      <c r="EN19" s="510">
        <f t="shared" si="20"/>
        <v>0</v>
      </c>
      <c r="EO19" s="510">
        <f t="shared" si="20"/>
        <v>0</v>
      </c>
      <c r="EP19" s="510">
        <f t="shared" si="20"/>
        <v>0</v>
      </c>
      <c r="EQ19" s="510">
        <f t="shared" si="20"/>
        <v>0</v>
      </c>
      <c r="ER19" s="510">
        <f t="shared" si="20"/>
        <v>0</v>
      </c>
      <c r="ES19" s="510">
        <f t="shared" si="20"/>
        <v>0</v>
      </c>
      <c r="ET19" s="510">
        <f t="shared" si="20"/>
        <v>0</v>
      </c>
      <c r="EU19" s="510">
        <f t="shared" si="20"/>
        <v>0</v>
      </c>
      <c r="EV19" s="510">
        <f t="shared" si="20"/>
        <v>0</v>
      </c>
      <c r="EW19" s="510">
        <f t="shared" si="21"/>
        <v>0</v>
      </c>
      <c r="EX19" s="510">
        <f t="shared" si="21"/>
        <v>0</v>
      </c>
      <c r="EY19" s="510">
        <f t="shared" si="21"/>
        <v>0</v>
      </c>
      <c r="EZ19" s="510">
        <f t="shared" si="21"/>
        <v>0</v>
      </c>
      <c r="FA19" s="510">
        <f t="shared" si="21"/>
        <v>0</v>
      </c>
      <c r="FB19" s="510">
        <f t="shared" si="21"/>
        <v>0</v>
      </c>
      <c r="FC19" s="510">
        <f t="shared" si="21"/>
        <v>0</v>
      </c>
      <c r="FD19" s="510">
        <f t="shared" si="21"/>
        <v>0</v>
      </c>
      <c r="FE19" s="510">
        <f t="shared" si="21"/>
        <v>0</v>
      </c>
      <c r="FF19" s="510">
        <f t="shared" si="21"/>
        <v>0</v>
      </c>
      <c r="FG19" s="510">
        <f t="shared" si="21"/>
        <v>0</v>
      </c>
      <c r="FH19" s="510">
        <f t="shared" si="21"/>
        <v>0</v>
      </c>
      <c r="FI19" s="510">
        <f t="shared" si="21"/>
        <v>0</v>
      </c>
      <c r="FJ19" s="510">
        <f t="shared" si="21"/>
        <v>0</v>
      </c>
      <c r="FK19" s="510">
        <f t="shared" si="21"/>
        <v>0</v>
      </c>
      <c r="FL19" s="510">
        <f t="shared" si="21"/>
        <v>0</v>
      </c>
      <c r="FM19" s="510">
        <f t="shared" si="22"/>
        <v>0</v>
      </c>
      <c r="FN19" s="510">
        <f t="shared" si="22"/>
        <v>0</v>
      </c>
      <c r="FO19" s="510">
        <f t="shared" si="22"/>
        <v>0</v>
      </c>
      <c r="FP19" s="510">
        <f t="shared" si="22"/>
        <v>0</v>
      </c>
      <c r="FQ19" s="510">
        <f t="shared" si="22"/>
        <v>0</v>
      </c>
      <c r="FR19" s="510">
        <f t="shared" si="22"/>
        <v>0</v>
      </c>
      <c r="FS19" s="510">
        <f t="shared" si="22"/>
        <v>0</v>
      </c>
      <c r="FT19" s="510">
        <f t="shared" si="22"/>
        <v>0</v>
      </c>
      <c r="FU19" s="510">
        <f t="shared" si="22"/>
        <v>0</v>
      </c>
      <c r="FV19" s="510">
        <f t="shared" si="22"/>
        <v>0</v>
      </c>
      <c r="FW19" s="510">
        <f t="shared" si="22"/>
        <v>0</v>
      </c>
      <c r="FX19" s="510">
        <f t="shared" si="22"/>
        <v>0</v>
      </c>
      <c r="FY19" s="510">
        <f t="shared" si="22"/>
        <v>0</v>
      </c>
      <c r="FZ19" s="510">
        <f t="shared" si="22"/>
        <v>0</v>
      </c>
      <c r="GA19" s="510">
        <f t="shared" si="22"/>
        <v>0</v>
      </c>
      <c r="GB19" s="510">
        <f t="shared" si="22"/>
        <v>0</v>
      </c>
      <c r="GC19" s="510">
        <f t="shared" si="23"/>
        <v>0</v>
      </c>
      <c r="GD19" s="510">
        <f t="shared" si="23"/>
        <v>0</v>
      </c>
      <c r="GE19" s="510">
        <f t="shared" si="23"/>
        <v>0</v>
      </c>
      <c r="GF19" s="510">
        <f t="shared" si="23"/>
        <v>0</v>
      </c>
      <c r="GG19" s="510">
        <f t="shared" si="23"/>
        <v>0</v>
      </c>
      <c r="GH19" s="510">
        <f t="shared" si="23"/>
        <v>0</v>
      </c>
      <c r="GI19" s="510">
        <f t="shared" si="23"/>
        <v>0</v>
      </c>
      <c r="GJ19" s="510">
        <f t="shared" si="23"/>
        <v>0</v>
      </c>
      <c r="GK19" s="510">
        <f t="shared" si="23"/>
        <v>0</v>
      </c>
      <c r="GL19" s="510">
        <f t="shared" si="23"/>
        <v>0</v>
      </c>
      <c r="GM19" s="510">
        <f t="shared" si="23"/>
        <v>0</v>
      </c>
      <c r="GN19" s="510">
        <f t="shared" si="23"/>
        <v>0</v>
      </c>
      <c r="GO19" s="510">
        <f t="shared" si="23"/>
        <v>0</v>
      </c>
      <c r="GP19" s="510">
        <f t="shared" si="23"/>
        <v>0</v>
      </c>
      <c r="GQ19" s="510">
        <f t="shared" si="23"/>
        <v>0</v>
      </c>
      <c r="GR19" s="510">
        <f t="shared" si="23"/>
        <v>0</v>
      </c>
      <c r="GS19" s="510">
        <f t="shared" si="24"/>
        <v>0</v>
      </c>
      <c r="GT19" s="510">
        <f t="shared" si="24"/>
        <v>0</v>
      </c>
      <c r="GU19" s="510">
        <f t="shared" si="24"/>
        <v>0</v>
      </c>
      <c r="GV19" s="510">
        <f t="shared" si="24"/>
        <v>0</v>
      </c>
      <c r="GW19" s="510">
        <f t="shared" si="24"/>
        <v>0</v>
      </c>
      <c r="GX19" s="510">
        <f t="shared" si="24"/>
        <v>0</v>
      </c>
      <c r="GY19" s="510">
        <f t="shared" si="24"/>
        <v>0</v>
      </c>
      <c r="GZ19" s="510">
        <f t="shared" si="24"/>
        <v>0</v>
      </c>
      <c r="HA19" s="510">
        <f t="shared" si="24"/>
        <v>0</v>
      </c>
      <c r="HB19" s="244"/>
      <c r="HC19" s="244"/>
      <c r="HD19" s="126"/>
      <c r="HE19" s="126"/>
    </row>
    <row r="20" spans="2:213" ht="20.100000000000001" customHeight="1">
      <c r="B20" s="479"/>
      <c r="C20" s="122"/>
      <c r="D20" s="123"/>
      <c r="E20" s="124"/>
      <c r="F20" s="123"/>
      <c r="G20" s="465">
        <f t="shared" si="9"/>
        <v>60</v>
      </c>
      <c r="H20" s="466" t="s">
        <v>64</v>
      </c>
      <c r="I20" s="464">
        <v>1</v>
      </c>
      <c r="J20" s="123"/>
      <c r="K20" s="97"/>
      <c r="L20" s="480"/>
      <c r="M20" s="188">
        <f t="shared" si="25"/>
        <v>0</v>
      </c>
      <c r="N20" s="189" t="str">
        <f t="shared" si="26"/>
        <v/>
      </c>
      <c r="O20" s="190" t="str">
        <f t="shared" si="27"/>
        <v/>
      </c>
      <c r="P20" s="190" t="str">
        <f t="shared" si="28"/>
        <v/>
      </c>
      <c r="Q20" s="191">
        <f t="shared" si="29"/>
        <v>0</v>
      </c>
      <c r="R20" s="191" t="str">
        <f t="shared" si="30"/>
        <v/>
      </c>
      <c r="S20" s="188" t="str">
        <f t="shared" si="31"/>
        <v/>
      </c>
      <c r="T20" s="192">
        <f t="shared" si="32"/>
        <v>0</v>
      </c>
      <c r="U20" s="366" t="s">
        <v>478</v>
      </c>
      <c r="V20" s="244"/>
      <c r="W20" s="259"/>
      <c r="X20" s="510"/>
      <c r="Y20" s="259" t="str">
        <f>'MATERIAL DATA'!Q19</f>
        <v>1.1 Excavation-Foundation</v>
      </c>
      <c r="Z20" s="517">
        <f>M28</f>
        <v>0</v>
      </c>
      <c r="AA20" s="510"/>
      <c r="AB20" s="510"/>
      <c r="AC20" s="510"/>
      <c r="AD20" s="510"/>
      <c r="AE20" s="510"/>
      <c r="AF20" s="510"/>
      <c r="AG20" s="510"/>
      <c r="AH20" s="510"/>
      <c r="AI20" s="510"/>
      <c r="AJ20" s="510" t="s">
        <v>355</v>
      </c>
      <c r="AK20" s="510">
        <f>SUMIF($B$6:$B$29,"Timber",$R$6:$R$29)+SUMIF($C$6:$C$29,"Timber_EPD",$R$6:$R$29)</f>
        <v>0</v>
      </c>
      <c r="AL20" s="510"/>
      <c r="AM20" s="510"/>
      <c r="AN20" s="510"/>
      <c r="AO20" s="510"/>
      <c r="AP20" s="510"/>
      <c r="AQ20" s="510"/>
      <c r="AR20" s="510"/>
      <c r="AS20" s="510"/>
      <c r="AT20" s="510"/>
      <c r="AU20" s="510"/>
      <c r="AV20" s="510"/>
      <c r="AW20" s="510"/>
      <c r="AX20" s="510"/>
      <c r="AY20" s="510"/>
      <c r="AZ20" s="510"/>
      <c r="BA20" s="510"/>
      <c r="BB20" s="510"/>
      <c r="BC20" s="510"/>
      <c r="BD20" s="510"/>
      <c r="BE20" s="510"/>
      <c r="BF20" s="510"/>
      <c r="BG20" s="285" t="str">
        <f t="shared" si="10"/>
        <v>ER</v>
      </c>
      <c r="BH20" s="285" t="str">
        <f t="shared" si="11"/>
        <v xml:space="preserve"> -  - </v>
      </c>
      <c r="BI20" s="285" t="str">
        <f t="shared" si="12"/>
        <v>No_Reinforcement</v>
      </c>
      <c r="BJ20" s="246" t="e">
        <f>VLOOKUP(BH20,'Lifecycle Material Data'!$A$5:$G$67,4,FALSE)</f>
        <v>#N/A</v>
      </c>
      <c r="BK20" s="246">
        <f>IFERROR(VLOOKUP(L20,'Custom Data'!$N$16:$P$36,3,FALSE),0)</f>
        <v>0</v>
      </c>
      <c r="BL20" s="246">
        <f t="shared" si="13"/>
        <v>0</v>
      </c>
      <c r="BM20" s="526" t="str">
        <f t="shared" si="33"/>
        <v>ER</v>
      </c>
      <c r="BN20" s="510" t="str">
        <f>IFERROR(VLOOKUP($BH20,'Lifecycle Material Data'!$A$5:$L$67,9,FALSE)*($BM20/1000)+VLOOKUP('Project Info'!$C$15,'Lifecycle Material Data'!$A$5:$L$67,9,FALSE)*($BL20/1000),"")</f>
        <v/>
      </c>
      <c r="BO20" s="510" t="str">
        <f>IFERROR(VLOOKUP($BH20,'Lifecycle Material Data'!$A$5:$L$67,10,FALSE)*($BM20/1000)+VLOOKUP('Project Info'!$C$15,'Lifecycle Material Data'!$A$5:$L$67,10,FALSE)*($BL20/1000),"")</f>
        <v/>
      </c>
      <c r="BP20" s="510" t="str">
        <f t="shared" si="34"/>
        <v/>
      </c>
      <c r="BQ20" s="510" t="str">
        <f>IF($J20='MATERIAL DATA'!$O$5,$K20, IF($J20='MATERIAL DATA'!$O$6,$K20/(1000*'Scheme 6'!$BJ20),""))</f>
        <v/>
      </c>
      <c r="BR20" s="510" t="str">
        <f>IFERROR(((VLOOKUP($BH20,'Lifecycle Material Data'!$A$5:$L$67,6,FALSE))*$BM20/1000+VLOOKUP('Project Info'!$C$15,'Lifecycle Material Data'!$A$5:$L$67,6,FALSE)*$BL20/1000),"")</f>
        <v/>
      </c>
      <c r="BS20" s="510" t="str">
        <f>IFERROR((VLOOKUP($BH20,'Lifecycle Material Data'!$A$5:$L$67,7,FALSE)*$BM20/1000++VLOOKUP('Project Info'!$C$15,'Lifecycle Material Data'!$A$5:$L$67,7,FALSE)*$BL20/1000),"")</f>
        <v/>
      </c>
      <c r="BT20" s="510" t="str">
        <f>IFERROR(VLOOKUP($BH20,'Lifecycle Material Data'!$A$5:$L$67,8,FALSE)*SUM(BR20,BS20,BU20,BV20),"")</f>
        <v/>
      </c>
      <c r="BU20" s="285" t="str">
        <f>IFERROR((VLOOKUP($BH20,'Lifecycle Material Data'!$A$5:$L$67,11,FALSE)*$BM20/1000++VLOOKUP('Project Info'!$C$15,'Lifecycle Material Data'!$A$5:$L$67,11,FALSE)*$BL20/1000),"")</f>
        <v/>
      </c>
      <c r="BV20" s="510">
        <f>IFERROR(IF(OR($B20="Timber",$C20="Timber_EPD"),VLOOKUP($BH20,'LIFECYCLE MATERIAL DATA Master'!$A$10:$N$68,5,FALSE)*$BM20,0),"")/1000</f>
        <v>0</v>
      </c>
      <c r="BW20" s="510" t="str">
        <f>IFERROR((VLOOKUP($BH20,'Lifecycle Material Data'!$A$5:$M$67,12,FALSE)*$BM20/1000++VLOOKUP('Project Info'!$C$15,'Lifecycle Material Data'!$A$5:$L$67,12,FALSE)*$BL20/1000),"")</f>
        <v/>
      </c>
      <c r="BX20" s="510"/>
      <c r="BY20" s="285"/>
      <c r="BZ20" s="285"/>
      <c r="CA20" s="285"/>
      <c r="CB20" s="510">
        <f>IFERROR(1+VLOOKUP($BH20,'Lifecycle Material Data'!$A$5:$L$67,8,FALSE),0)</f>
        <v>0</v>
      </c>
      <c r="CC20" s="244">
        <f t="shared" si="14"/>
        <v>0</v>
      </c>
      <c r="CD20" s="505">
        <f t="shared" si="35"/>
        <v>0</v>
      </c>
      <c r="CE20" s="244">
        <f t="shared" si="15"/>
        <v>1</v>
      </c>
      <c r="CF20" s="245"/>
      <c r="CG20" s="510"/>
      <c r="CH20" s="510">
        <v>0</v>
      </c>
      <c r="CI20" s="510">
        <f t="shared" si="16"/>
        <v>0</v>
      </c>
      <c r="CJ20" s="510">
        <f t="shared" si="16"/>
        <v>0</v>
      </c>
      <c r="CK20" s="510">
        <f t="shared" si="17"/>
        <v>0</v>
      </c>
      <c r="CL20" s="510">
        <f t="shared" si="17"/>
        <v>0</v>
      </c>
      <c r="CM20" s="510">
        <f t="shared" si="17"/>
        <v>0</v>
      </c>
      <c r="CN20" s="510">
        <f t="shared" si="17"/>
        <v>0</v>
      </c>
      <c r="CO20" s="510">
        <f t="shared" si="17"/>
        <v>0</v>
      </c>
      <c r="CP20" s="510">
        <f t="shared" si="17"/>
        <v>0</v>
      </c>
      <c r="CQ20" s="510">
        <f t="shared" si="17"/>
        <v>0</v>
      </c>
      <c r="CR20" s="510">
        <f t="shared" si="17"/>
        <v>0</v>
      </c>
      <c r="CS20" s="510">
        <f t="shared" si="17"/>
        <v>0</v>
      </c>
      <c r="CT20" s="510">
        <f t="shared" si="17"/>
        <v>0</v>
      </c>
      <c r="CU20" s="510">
        <f t="shared" si="17"/>
        <v>0</v>
      </c>
      <c r="CV20" s="510">
        <f t="shared" si="17"/>
        <v>0</v>
      </c>
      <c r="CW20" s="510">
        <f t="shared" si="17"/>
        <v>0</v>
      </c>
      <c r="CX20" s="510">
        <f t="shared" si="17"/>
        <v>0</v>
      </c>
      <c r="CY20" s="510">
        <f t="shared" si="17"/>
        <v>0</v>
      </c>
      <c r="CZ20" s="510">
        <f t="shared" si="17"/>
        <v>0</v>
      </c>
      <c r="DA20" s="510">
        <f t="shared" si="18"/>
        <v>0</v>
      </c>
      <c r="DB20" s="510">
        <f t="shared" si="18"/>
        <v>0</v>
      </c>
      <c r="DC20" s="510">
        <f t="shared" si="18"/>
        <v>0</v>
      </c>
      <c r="DD20" s="510">
        <f t="shared" si="18"/>
        <v>0</v>
      </c>
      <c r="DE20" s="510">
        <f t="shared" si="18"/>
        <v>0</v>
      </c>
      <c r="DF20" s="510">
        <f t="shared" si="18"/>
        <v>0</v>
      </c>
      <c r="DG20" s="510">
        <f t="shared" si="18"/>
        <v>0</v>
      </c>
      <c r="DH20" s="510">
        <f t="shared" si="18"/>
        <v>0</v>
      </c>
      <c r="DI20" s="510">
        <f t="shared" si="18"/>
        <v>0</v>
      </c>
      <c r="DJ20" s="510">
        <f t="shared" si="18"/>
        <v>0</v>
      </c>
      <c r="DK20" s="510">
        <f t="shared" si="18"/>
        <v>0</v>
      </c>
      <c r="DL20" s="510">
        <f t="shared" si="18"/>
        <v>0</v>
      </c>
      <c r="DM20" s="510">
        <f t="shared" si="18"/>
        <v>0</v>
      </c>
      <c r="DN20" s="510">
        <f t="shared" si="18"/>
        <v>0</v>
      </c>
      <c r="DO20" s="510">
        <f t="shared" si="18"/>
        <v>0</v>
      </c>
      <c r="DP20" s="510">
        <f t="shared" si="18"/>
        <v>0</v>
      </c>
      <c r="DQ20" s="510">
        <f t="shared" si="19"/>
        <v>0</v>
      </c>
      <c r="DR20" s="510">
        <f t="shared" si="19"/>
        <v>0</v>
      </c>
      <c r="DS20" s="510">
        <f t="shared" si="19"/>
        <v>0</v>
      </c>
      <c r="DT20" s="510">
        <f t="shared" si="19"/>
        <v>0</v>
      </c>
      <c r="DU20" s="510">
        <f t="shared" si="19"/>
        <v>0</v>
      </c>
      <c r="DV20" s="510">
        <f t="shared" si="19"/>
        <v>0</v>
      </c>
      <c r="DW20" s="510">
        <f t="shared" si="19"/>
        <v>0</v>
      </c>
      <c r="DX20" s="510">
        <f t="shared" si="19"/>
        <v>0</v>
      </c>
      <c r="DY20" s="510">
        <f t="shared" si="19"/>
        <v>0</v>
      </c>
      <c r="DZ20" s="510">
        <f t="shared" si="19"/>
        <v>0</v>
      </c>
      <c r="EA20" s="510">
        <f t="shared" si="19"/>
        <v>0</v>
      </c>
      <c r="EB20" s="510">
        <f t="shared" si="19"/>
        <v>0</v>
      </c>
      <c r="EC20" s="510">
        <f t="shared" si="19"/>
        <v>0</v>
      </c>
      <c r="ED20" s="510">
        <f t="shared" si="19"/>
        <v>0</v>
      </c>
      <c r="EE20" s="510">
        <f t="shared" si="19"/>
        <v>0</v>
      </c>
      <c r="EF20" s="510">
        <f t="shared" si="19"/>
        <v>0</v>
      </c>
      <c r="EG20" s="510">
        <f t="shared" si="20"/>
        <v>0</v>
      </c>
      <c r="EH20" s="510">
        <f t="shared" si="20"/>
        <v>0</v>
      </c>
      <c r="EI20" s="510">
        <f t="shared" si="20"/>
        <v>0</v>
      </c>
      <c r="EJ20" s="510">
        <f t="shared" si="20"/>
        <v>0</v>
      </c>
      <c r="EK20" s="510">
        <f t="shared" si="20"/>
        <v>0</v>
      </c>
      <c r="EL20" s="510">
        <f t="shared" si="20"/>
        <v>0</v>
      </c>
      <c r="EM20" s="510">
        <f t="shared" si="20"/>
        <v>0</v>
      </c>
      <c r="EN20" s="510">
        <f t="shared" si="20"/>
        <v>0</v>
      </c>
      <c r="EO20" s="510">
        <f t="shared" si="20"/>
        <v>0</v>
      </c>
      <c r="EP20" s="510">
        <f t="shared" si="20"/>
        <v>0</v>
      </c>
      <c r="EQ20" s="510">
        <f t="shared" si="20"/>
        <v>0</v>
      </c>
      <c r="ER20" s="510">
        <f t="shared" si="20"/>
        <v>0</v>
      </c>
      <c r="ES20" s="510">
        <f t="shared" si="20"/>
        <v>0</v>
      </c>
      <c r="ET20" s="510">
        <f t="shared" si="20"/>
        <v>0</v>
      </c>
      <c r="EU20" s="510">
        <f t="shared" si="20"/>
        <v>0</v>
      </c>
      <c r="EV20" s="510">
        <f t="shared" si="20"/>
        <v>0</v>
      </c>
      <c r="EW20" s="510">
        <f t="shared" si="21"/>
        <v>0</v>
      </c>
      <c r="EX20" s="510">
        <f t="shared" si="21"/>
        <v>0</v>
      </c>
      <c r="EY20" s="510">
        <f t="shared" si="21"/>
        <v>0</v>
      </c>
      <c r="EZ20" s="510">
        <f t="shared" si="21"/>
        <v>0</v>
      </c>
      <c r="FA20" s="510">
        <f t="shared" si="21"/>
        <v>0</v>
      </c>
      <c r="FB20" s="510">
        <f t="shared" si="21"/>
        <v>0</v>
      </c>
      <c r="FC20" s="510">
        <f t="shared" si="21"/>
        <v>0</v>
      </c>
      <c r="FD20" s="510">
        <f t="shared" si="21"/>
        <v>0</v>
      </c>
      <c r="FE20" s="510">
        <f t="shared" si="21"/>
        <v>0</v>
      </c>
      <c r="FF20" s="510">
        <f t="shared" si="21"/>
        <v>0</v>
      </c>
      <c r="FG20" s="510">
        <f t="shared" si="21"/>
        <v>0</v>
      </c>
      <c r="FH20" s="510">
        <f t="shared" si="21"/>
        <v>0</v>
      </c>
      <c r="FI20" s="510">
        <f t="shared" si="21"/>
        <v>0</v>
      </c>
      <c r="FJ20" s="510">
        <f t="shared" si="21"/>
        <v>0</v>
      </c>
      <c r="FK20" s="510">
        <f t="shared" si="21"/>
        <v>0</v>
      </c>
      <c r="FL20" s="510">
        <f t="shared" si="21"/>
        <v>0</v>
      </c>
      <c r="FM20" s="510">
        <f t="shared" si="22"/>
        <v>0</v>
      </c>
      <c r="FN20" s="510">
        <f t="shared" si="22"/>
        <v>0</v>
      </c>
      <c r="FO20" s="510">
        <f t="shared" si="22"/>
        <v>0</v>
      </c>
      <c r="FP20" s="510">
        <f t="shared" si="22"/>
        <v>0</v>
      </c>
      <c r="FQ20" s="510">
        <f t="shared" si="22"/>
        <v>0</v>
      </c>
      <c r="FR20" s="510">
        <f t="shared" si="22"/>
        <v>0</v>
      </c>
      <c r="FS20" s="510">
        <f t="shared" si="22"/>
        <v>0</v>
      </c>
      <c r="FT20" s="510">
        <f t="shared" si="22"/>
        <v>0</v>
      </c>
      <c r="FU20" s="510">
        <f t="shared" si="22"/>
        <v>0</v>
      </c>
      <c r="FV20" s="510">
        <f t="shared" si="22"/>
        <v>0</v>
      </c>
      <c r="FW20" s="510">
        <f t="shared" si="22"/>
        <v>0</v>
      </c>
      <c r="FX20" s="510">
        <f t="shared" si="22"/>
        <v>0</v>
      </c>
      <c r="FY20" s="510">
        <f t="shared" si="22"/>
        <v>0</v>
      </c>
      <c r="FZ20" s="510">
        <f t="shared" si="22"/>
        <v>0</v>
      </c>
      <c r="GA20" s="510">
        <f t="shared" si="22"/>
        <v>0</v>
      </c>
      <c r="GB20" s="510">
        <f t="shared" si="22"/>
        <v>0</v>
      </c>
      <c r="GC20" s="510">
        <f t="shared" si="23"/>
        <v>0</v>
      </c>
      <c r="GD20" s="510">
        <f t="shared" si="23"/>
        <v>0</v>
      </c>
      <c r="GE20" s="510">
        <f t="shared" si="23"/>
        <v>0</v>
      </c>
      <c r="GF20" s="510">
        <f t="shared" si="23"/>
        <v>0</v>
      </c>
      <c r="GG20" s="510">
        <f t="shared" si="23"/>
        <v>0</v>
      </c>
      <c r="GH20" s="510">
        <f t="shared" si="23"/>
        <v>0</v>
      </c>
      <c r="GI20" s="510">
        <f t="shared" si="23"/>
        <v>0</v>
      </c>
      <c r="GJ20" s="510">
        <f t="shared" si="23"/>
        <v>0</v>
      </c>
      <c r="GK20" s="510">
        <f t="shared" si="23"/>
        <v>0</v>
      </c>
      <c r="GL20" s="510">
        <f t="shared" si="23"/>
        <v>0</v>
      </c>
      <c r="GM20" s="510">
        <f t="shared" si="23"/>
        <v>0</v>
      </c>
      <c r="GN20" s="510">
        <f t="shared" si="23"/>
        <v>0</v>
      </c>
      <c r="GO20" s="510">
        <f t="shared" si="23"/>
        <v>0</v>
      </c>
      <c r="GP20" s="510">
        <f t="shared" si="23"/>
        <v>0</v>
      </c>
      <c r="GQ20" s="510">
        <f t="shared" si="23"/>
        <v>0</v>
      </c>
      <c r="GR20" s="510">
        <f t="shared" si="23"/>
        <v>0</v>
      </c>
      <c r="GS20" s="510">
        <f t="shared" si="24"/>
        <v>0</v>
      </c>
      <c r="GT20" s="510">
        <f t="shared" si="24"/>
        <v>0</v>
      </c>
      <c r="GU20" s="510">
        <f t="shared" si="24"/>
        <v>0</v>
      </c>
      <c r="GV20" s="510">
        <f t="shared" si="24"/>
        <v>0</v>
      </c>
      <c r="GW20" s="510">
        <f t="shared" si="24"/>
        <v>0</v>
      </c>
      <c r="GX20" s="510">
        <f t="shared" si="24"/>
        <v>0</v>
      </c>
      <c r="GY20" s="510">
        <f t="shared" si="24"/>
        <v>0</v>
      </c>
      <c r="GZ20" s="510">
        <f t="shared" si="24"/>
        <v>0</v>
      </c>
      <c r="HA20" s="510">
        <f t="shared" si="24"/>
        <v>0</v>
      </c>
      <c r="HB20" s="244"/>
      <c r="HC20" s="244"/>
      <c r="HD20" s="126"/>
      <c r="HE20" s="126"/>
    </row>
    <row r="21" spans="2:213" ht="20.100000000000001" customHeight="1">
      <c r="B21" s="479"/>
      <c r="C21" s="122"/>
      <c r="D21" s="123"/>
      <c r="E21" s="124"/>
      <c r="F21" s="123"/>
      <c r="G21" s="465">
        <f t="shared" si="9"/>
        <v>60</v>
      </c>
      <c r="H21" s="466" t="s">
        <v>64</v>
      </c>
      <c r="I21" s="464">
        <v>1</v>
      </c>
      <c r="J21" s="123"/>
      <c r="K21" s="97"/>
      <c r="L21" s="480"/>
      <c r="M21" s="188">
        <f t="shared" si="25"/>
        <v>0</v>
      </c>
      <c r="N21" s="189" t="str">
        <f t="shared" si="26"/>
        <v/>
      </c>
      <c r="O21" s="190" t="str">
        <f t="shared" si="27"/>
        <v/>
      </c>
      <c r="P21" s="190" t="str">
        <f t="shared" si="28"/>
        <v/>
      </c>
      <c r="Q21" s="191">
        <f t="shared" si="29"/>
        <v>0</v>
      </c>
      <c r="R21" s="191" t="str">
        <f t="shared" si="30"/>
        <v/>
      </c>
      <c r="S21" s="188" t="str">
        <f t="shared" si="31"/>
        <v/>
      </c>
      <c r="T21" s="192">
        <f t="shared" si="32"/>
        <v>0</v>
      </c>
      <c r="U21" s="366" t="s">
        <v>478</v>
      </c>
      <c r="V21" s="244"/>
      <c r="W21" s="259"/>
      <c r="X21" s="510"/>
      <c r="Y21" s="259" t="str">
        <f>'MATERIAL DATA'!Q20</f>
        <v>1.1 Excavation-Other</v>
      </c>
      <c r="Z21" s="517">
        <f>M29</f>
        <v>0</v>
      </c>
      <c r="AA21" s="510"/>
      <c r="AB21" s="510"/>
      <c r="AC21" s="510"/>
      <c r="AD21" s="510"/>
      <c r="AE21" s="510"/>
      <c r="AF21" s="510"/>
      <c r="AG21" s="510"/>
      <c r="AH21" s="510"/>
      <c r="AI21" s="510"/>
      <c r="AJ21" s="510" t="s">
        <v>356</v>
      </c>
      <c r="AK21" s="510">
        <f>SUMIFS($BN$6:$BN$29,$B$6:$B$29,"&lt;&gt;Timber",$C$6:$C$29,"&lt;&gt;Timber_EPD")</f>
        <v>0</v>
      </c>
      <c r="AL21" s="510"/>
      <c r="AM21" s="510"/>
      <c r="AN21" s="510"/>
      <c r="AO21" s="510"/>
      <c r="AP21" s="510"/>
      <c r="AQ21" s="510"/>
      <c r="AR21" s="510"/>
      <c r="AS21" s="510"/>
      <c r="AT21" s="510"/>
      <c r="AU21" s="510"/>
      <c r="AV21" s="510"/>
      <c r="AW21" s="510"/>
      <c r="AX21" s="510"/>
      <c r="AY21" s="510"/>
      <c r="AZ21" s="510"/>
      <c r="BA21" s="510"/>
      <c r="BB21" s="510"/>
      <c r="BC21" s="510"/>
      <c r="BD21" s="510"/>
      <c r="BE21" s="510"/>
      <c r="BF21" s="510"/>
      <c r="BG21" s="285" t="str">
        <f t="shared" si="10"/>
        <v>ER</v>
      </c>
      <c r="BH21" s="285" t="str">
        <f t="shared" si="11"/>
        <v xml:space="preserve"> -  - </v>
      </c>
      <c r="BI21" s="285" t="str">
        <f t="shared" si="12"/>
        <v>No_Reinforcement</v>
      </c>
      <c r="BJ21" s="246" t="e">
        <f>VLOOKUP(BH21,'Lifecycle Material Data'!$A$5:$G$67,4,FALSE)</f>
        <v>#N/A</v>
      </c>
      <c r="BK21" s="246">
        <f>IFERROR(VLOOKUP(L21,'Custom Data'!$N$16:$P$36,3,FALSE),0)</f>
        <v>0</v>
      </c>
      <c r="BL21" s="246">
        <f t="shared" si="13"/>
        <v>0</v>
      </c>
      <c r="BM21" s="526" t="str">
        <f t="shared" si="33"/>
        <v>ER</v>
      </c>
      <c r="BN21" s="510" t="str">
        <f>IFERROR(VLOOKUP($BH21,'Lifecycle Material Data'!$A$5:$L$67,9,FALSE)*($BM21/1000)+VLOOKUP('Project Info'!$C$15,'Lifecycle Material Data'!$A$5:$L$67,9,FALSE)*($BL21/1000),"")</f>
        <v/>
      </c>
      <c r="BO21" s="510" t="str">
        <f>IFERROR(VLOOKUP($BH21,'Lifecycle Material Data'!$A$5:$L$67,10,FALSE)*($BM21/1000)+VLOOKUP('Project Info'!$C$15,'Lifecycle Material Data'!$A$5:$L$67,10,FALSE)*($BL21/1000),"")</f>
        <v/>
      </c>
      <c r="BP21" s="510" t="str">
        <f t="shared" si="34"/>
        <v/>
      </c>
      <c r="BQ21" s="510" t="str">
        <f>IF($J21='MATERIAL DATA'!$O$5,$K21, IF($J21='MATERIAL DATA'!$O$6,$K21/(1000*'Scheme 6'!$BJ21),""))</f>
        <v/>
      </c>
      <c r="BR21" s="510" t="str">
        <f>IFERROR(((VLOOKUP($BH21,'Lifecycle Material Data'!$A$5:$L$67,6,FALSE))*$BM21/1000+VLOOKUP('Project Info'!$C$15,'Lifecycle Material Data'!$A$5:$L$67,6,FALSE)*$BL21/1000),"")</f>
        <v/>
      </c>
      <c r="BS21" s="510" t="str">
        <f>IFERROR((VLOOKUP($BH21,'Lifecycle Material Data'!$A$5:$L$67,7,FALSE)*$BM21/1000++VLOOKUP('Project Info'!$C$15,'Lifecycle Material Data'!$A$5:$L$67,7,FALSE)*$BL21/1000),"")</f>
        <v/>
      </c>
      <c r="BT21" s="510" t="str">
        <f>IFERROR(VLOOKUP($BH21,'Lifecycle Material Data'!$A$5:$L$67,8,FALSE)*SUM(BR21,BS21,BU21,BV21),"")</f>
        <v/>
      </c>
      <c r="BU21" s="285" t="str">
        <f>IFERROR((VLOOKUP($BH21,'Lifecycle Material Data'!$A$5:$L$67,11,FALSE)*$BM21/1000++VLOOKUP('Project Info'!$C$15,'Lifecycle Material Data'!$A$5:$L$67,11,FALSE)*$BL21/1000),"")</f>
        <v/>
      </c>
      <c r="BV21" s="510">
        <f>IFERROR(IF(OR($B21="Timber",$C21="Timber_EPD"),VLOOKUP($BH21,'LIFECYCLE MATERIAL DATA Master'!$A$10:$N$68,5,FALSE)*$BM21,0),"")/1000</f>
        <v>0</v>
      </c>
      <c r="BW21" s="510" t="str">
        <f>IFERROR((VLOOKUP($BH21,'Lifecycle Material Data'!$A$5:$M$67,12,FALSE)*$BM21/1000++VLOOKUP('Project Info'!$C$15,'Lifecycle Material Data'!$A$5:$L$67,12,FALSE)*$BL21/1000),"")</f>
        <v/>
      </c>
      <c r="BX21" s="510"/>
      <c r="BY21" s="285"/>
      <c r="BZ21" s="285"/>
      <c r="CA21" s="285"/>
      <c r="CB21" s="510">
        <f>IFERROR(1+VLOOKUP($BH21,'Lifecycle Material Data'!$A$5:$L$67,8,FALSE),0)</f>
        <v>0</v>
      </c>
      <c r="CC21" s="244">
        <f t="shared" si="14"/>
        <v>0</v>
      </c>
      <c r="CD21" s="505">
        <f t="shared" si="35"/>
        <v>0</v>
      </c>
      <c r="CE21" s="244">
        <f t="shared" si="15"/>
        <v>1</v>
      </c>
      <c r="CF21" s="245"/>
      <c r="CG21" s="510"/>
      <c r="CH21" s="510">
        <v>0</v>
      </c>
      <c r="CI21" s="510">
        <f t="shared" si="16"/>
        <v>0</v>
      </c>
      <c r="CJ21" s="510">
        <f t="shared" si="16"/>
        <v>0</v>
      </c>
      <c r="CK21" s="510">
        <f t="shared" si="17"/>
        <v>0</v>
      </c>
      <c r="CL21" s="510">
        <f t="shared" si="17"/>
        <v>0</v>
      </c>
      <c r="CM21" s="510">
        <f t="shared" si="17"/>
        <v>0</v>
      </c>
      <c r="CN21" s="510">
        <f t="shared" si="17"/>
        <v>0</v>
      </c>
      <c r="CO21" s="510">
        <f t="shared" si="17"/>
        <v>0</v>
      </c>
      <c r="CP21" s="510">
        <f t="shared" si="17"/>
        <v>0</v>
      </c>
      <c r="CQ21" s="510">
        <f t="shared" si="17"/>
        <v>0</v>
      </c>
      <c r="CR21" s="510">
        <f t="shared" si="17"/>
        <v>0</v>
      </c>
      <c r="CS21" s="510">
        <f t="shared" si="17"/>
        <v>0</v>
      </c>
      <c r="CT21" s="510">
        <f t="shared" si="17"/>
        <v>0</v>
      </c>
      <c r="CU21" s="510">
        <f t="shared" si="17"/>
        <v>0</v>
      </c>
      <c r="CV21" s="510">
        <f t="shared" si="17"/>
        <v>0</v>
      </c>
      <c r="CW21" s="510">
        <f t="shared" si="17"/>
        <v>0</v>
      </c>
      <c r="CX21" s="510">
        <f t="shared" si="17"/>
        <v>0</v>
      </c>
      <c r="CY21" s="510">
        <f t="shared" si="17"/>
        <v>0</v>
      </c>
      <c r="CZ21" s="510">
        <f t="shared" ref="CZ21:DO27" si="36">IF(CZ$5&gt;=DESIGN_LIFE,CY21,IF(AND(CZ$5&gt;0,$CE21&lt;&gt;0),IF(INT((CZ$5)/(DESIGN_LIFE/$CE21))=((CZ$5)/(DESIGN_LIFE/$CE21)),$CD21+CY21,CY21),CY21))</f>
        <v>0</v>
      </c>
      <c r="DA21" s="510">
        <f t="shared" si="36"/>
        <v>0</v>
      </c>
      <c r="DB21" s="510">
        <f t="shared" si="36"/>
        <v>0</v>
      </c>
      <c r="DC21" s="510">
        <f t="shared" si="36"/>
        <v>0</v>
      </c>
      <c r="DD21" s="510">
        <f t="shared" si="36"/>
        <v>0</v>
      </c>
      <c r="DE21" s="510">
        <f t="shared" si="36"/>
        <v>0</v>
      </c>
      <c r="DF21" s="510">
        <f t="shared" si="36"/>
        <v>0</v>
      </c>
      <c r="DG21" s="510">
        <f t="shared" si="36"/>
        <v>0</v>
      </c>
      <c r="DH21" s="510">
        <f t="shared" si="36"/>
        <v>0</v>
      </c>
      <c r="DI21" s="510">
        <f t="shared" si="36"/>
        <v>0</v>
      </c>
      <c r="DJ21" s="510">
        <f t="shared" si="36"/>
        <v>0</v>
      </c>
      <c r="DK21" s="510">
        <f t="shared" si="36"/>
        <v>0</v>
      </c>
      <c r="DL21" s="510">
        <f t="shared" si="36"/>
        <v>0</v>
      </c>
      <c r="DM21" s="510">
        <f t="shared" si="36"/>
        <v>0</v>
      </c>
      <c r="DN21" s="510">
        <f t="shared" si="36"/>
        <v>0</v>
      </c>
      <c r="DO21" s="510">
        <f t="shared" si="36"/>
        <v>0</v>
      </c>
      <c r="DP21" s="510">
        <f t="shared" si="18"/>
        <v>0</v>
      </c>
      <c r="DQ21" s="510">
        <f t="shared" si="19"/>
        <v>0</v>
      </c>
      <c r="DR21" s="510">
        <f t="shared" si="19"/>
        <v>0</v>
      </c>
      <c r="DS21" s="510">
        <f t="shared" si="19"/>
        <v>0</v>
      </c>
      <c r="DT21" s="510">
        <f t="shared" si="19"/>
        <v>0</v>
      </c>
      <c r="DU21" s="510">
        <f t="shared" si="19"/>
        <v>0</v>
      </c>
      <c r="DV21" s="510">
        <f t="shared" si="19"/>
        <v>0</v>
      </c>
      <c r="DW21" s="510">
        <f t="shared" si="19"/>
        <v>0</v>
      </c>
      <c r="DX21" s="510">
        <f t="shared" si="19"/>
        <v>0</v>
      </c>
      <c r="DY21" s="510">
        <f t="shared" si="19"/>
        <v>0</v>
      </c>
      <c r="DZ21" s="510">
        <f t="shared" si="19"/>
        <v>0</v>
      </c>
      <c r="EA21" s="510">
        <f t="shared" si="19"/>
        <v>0</v>
      </c>
      <c r="EB21" s="510">
        <f t="shared" si="19"/>
        <v>0</v>
      </c>
      <c r="EC21" s="510">
        <f t="shared" si="19"/>
        <v>0</v>
      </c>
      <c r="ED21" s="510">
        <f t="shared" si="19"/>
        <v>0</v>
      </c>
      <c r="EE21" s="510">
        <f t="shared" si="19"/>
        <v>0</v>
      </c>
      <c r="EF21" s="510">
        <f t="shared" ref="EF21:EU27" si="37">IF(EF$5&gt;=DESIGN_LIFE,EE21,IF(AND(EF$5&gt;0,$CE21&lt;&gt;0),IF(INT((EF$5)/(DESIGN_LIFE/$CE21))=((EF$5)/(DESIGN_LIFE/$CE21)),$CD21+EE21,EE21),EE21))</f>
        <v>0</v>
      </c>
      <c r="EG21" s="510">
        <f t="shared" si="37"/>
        <v>0</v>
      </c>
      <c r="EH21" s="510">
        <f t="shared" si="37"/>
        <v>0</v>
      </c>
      <c r="EI21" s="510">
        <f t="shared" si="37"/>
        <v>0</v>
      </c>
      <c r="EJ21" s="510">
        <f t="shared" si="37"/>
        <v>0</v>
      </c>
      <c r="EK21" s="510">
        <f t="shared" si="37"/>
        <v>0</v>
      </c>
      <c r="EL21" s="510">
        <f t="shared" si="37"/>
        <v>0</v>
      </c>
      <c r="EM21" s="510">
        <f t="shared" si="37"/>
        <v>0</v>
      </c>
      <c r="EN21" s="510">
        <f t="shared" si="37"/>
        <v>0</v>
      </c>
      <c r="EO21" s="510">
        <f t="shared" si="37"/>
        <v>0</v>
      </c>
      <c r="EP21" s="510">
        <f t="shared" si="37"/>
        <v>0</v>
      </c>
      <c r="EQ21" s="510">
        <f t="shared" si="37"/>
        <v>0</v>
      </c>
      <c r="ER21" s="510">
        <f t="shared" si="37"/>
        <v>0</v>
      </c>
      <c r="ES21" s="510">
        <f t="shared" si="37"/>
        <v>0</v>
      </c>
      <c r="ET21" s="510">
        <f t="shared" si="37"/>
        <v>0</v>
      </c>
      <c r="EU21" s="510">
        <f t="shared" si="37"/>
        <v>0</v>
      </c>
      <c r="EV21" s="510">
        <f t="shared" si="20"/>
        <v>0</v>
      </c>
      <c r="EW21" s="510">
        <f t="shared" si="21"/>
        <v>0</v>
      </c>
      <c r="EX21" s="510">
        <f t="shared" si="21"/>
        <v>0</v>
      </c>
      <c r="EY21" s="510">
        <f t="shared" si="21"/>
        <v>0</v>
      </c>
      <c r="EZ21" s="510">
        <f t="shared" si="21"/>
        <v>0</v>
      </c>
      <c r="FA21" s="510">
        <f t="shared" si="21"/>
        <v>0</v>
      </c>
      <c r="FB21" s="510">
        <f t="shared" si="21"/>
        <v>0</v>
      </c>
      <c r="FC21" s="510">
        <f t="shared" si="21"/>
        <v>0</v>
      </c>
      <c r="FD21" s="510">
        <f t="shared" si="21"/>
        <v>0</v>
      </c>
      <c r="FE21" s="510">
        <f t="shared" si="21"/>
        <v>0</v>
      </c>
      <c r="FF21" s="510">
        <f t="shared" si="21"/>
        <v>0</v>
      </c>
      <c r="FG21" s="510">
        <f t="shared" si="21"/>
        <v>0</v>
      </c>
      <c r="FH21" s="510">
        <f t="shared" si="21"/>
        <v>0</v>
      </c>
      <c r="FI21" s="510">
        <f t="shared" si="21"/>
        <v>0</v>
      </c>
      <c r="FJ21" s="510">
        <f t="shared" si="21"/>
        <v>0</v>
      </c>
      <c r="FK21" s="510">
        <f t="shared" si="21"/>
        <v>0</v>
      </c>
      <c r="FL21" s="510">
        <f t="shared" ref="FL21:GA27" si="38">IF(FL$5&gt;=DESIGN_LIFE,FK21,IF(AND(FL$5&gt;0,$CE21&lt;&gt;0),IF(INT((FL$5)/(DESIGN_LIFE/$CE21))=((FL$5)/(DESIGN_LIFE/$CE21)),$CD21+FK21,FK21),FK21))</f>
        <v>0</v>
      </c>
      <c r="FM21" s="510">
        <f t="shared" si="38"/>
        <v>0</v>
      </c>
      <c r="FN21" s="510">
        <f t="shared" si="38"/>
        <v>0</v>
      </c>
      <c r="FO21" s="510">
        <f t="shared" si="38"/>
        <v>0</v>
      </c>
      <c r="FP21" s="510">
        <f t="shared" si="38"/>
        <v>0</v>
      </c>
      <c r="FQ21" s="510">
        <f t="shared" si="38"/>
        <v>0</v>
      </c>
      <c r="FR21" s="510">
        <f t="shared" si="38"/>
        <v>0</v>
      </c>
      <c r="FS21" s="510">
        <f t="shared" si="38"/>
        <v>0</v>
      </c>
      <c r="FT21" s="510">
        <f t="shared" si="38"/>
        <v>0</v>
      </c>
      <c r="FU21" s="510">
        <f t="shared" si="38"/>
        <v>0</v>
      </c>
      <c r="FV21" s="510">
        <f t="shared" si="38"/>
        <v>0</v>
      </c>
      <c r="FW21" s="510">
        <f t="shared" si="38"/>
        <v>0</v>
      </c>
      <c r="FX21" s="510">
        <f t="shared" si="38"/>
        <v>0</v>
      </c>
      <c r="FY21" s="510">
        <f t="shared" si="38"/>
        <v>0</v>
      </c>
      <c r="FZ21" s="510">
        <f t="shared" si="38"/>
        <v>0</v>
      </c>
      <c r="GA21" s="510">
        <f t="shared" si="38"/>
        <v>0</v>
      </c>
      <c r="GB21" s="510">
        <f t="shared" si="22"/>
        <v>0</v>
      </c>
      <c r="GC21" s="510">
        <f t="shared" si="23"/>
        <v>0</v>
      </c>
      <c r="GD21" s="510">
        <f t="shared" si="23"/>
        <v>0</v>
      </c>
      <c r="GE21" s="510">
        <f t="shared" si="23"/>
        <v>0</v>
      </c>
      <c r="GF21" s="510">
        <f t="shared" si="23"/>
        <v>0</v>
      </c>
      <c r="GG21" s="510">
        <f t="shared" si="23"/>
        <v>0</v>
      </c>
      <c r="GH21" s="510">
        <f t="shared" si="23"/>
        <v>0</v>
      </c>
      <c r="GI21" s="510">
        <f t="shared" si="23"/>
        <v>0</v>
      </c>
      <c r="GJ21" s="510">
        <f t="shared" si="23"/>
        <v>0</v>
      </c>
      <c r="GK21" s="510">
        <f t="shared" si="23"/>
        <v>0</v>
      </c>
      <c r="GL21" s="510">
        <f t="shared" si="23"/>
        <v>0</v>
      </c>
      <c r="GM21" s="510">
        <f t="shared" si="23"/>
        <v>0</v>
      </c>
      <c r="GN21" s="510">
        <f t="shared" si="23"/>
        <v>0</v>
      </c>
      <c r="GO21" s="510">
        <f t="shared" si="23"/>
        <v>0</v>
      </c>
      <c r="GP21" s="510">
        <f t="shared" si="23"/>
        <v>0</v>
      </c>
      <c r="GQ21" s="510">
        <f t="shared" si="23"/>
        <v>0</v>
      </c>
      <c r="GR21" s="510">
        <f t="shared" ref="GR21:HA27" si="39">IF(GR$5&gt;=DESIGN_LIFE,GQ21,IF(AND(GR$5&gt;0,$CE21&lt;&gt;0),IF(INT((GR$5)/(DESIGN_LIFE/$CE21))=((GR$5)/(DESIGN_LIFE/$CE21)),$CD21+GQ21,GQ21),GQ21))</f>
        <v>0</v>
      </c>
      <c r="GS21" s="510">
        <f t="shared" si="39"/>
        <v>0</v>
      </c>
      <c r="GT21" s="510">
        <f t="shared" si="39"/>
        <v>0</v>
      </c>
      <c r="GU21" s="510">
        <f t="shared" si="39"/>
        <v>0</v>
      </c>
      <c r="GV21" s="510">
        <f t="shared" si="39"/>
        <v>0</v>
      </c>
      <c r="GW21" s="510">
        <f t="shared" si="39"/>
        <v>0</v>
      </c>
      <c r="GX21" s="510">
        <f t="shared" si="39"/>
        <v>0</v>
      </c>
      <c r="GY21" s="510">
        <f t="shared" si="39"/>
        <v>0</v>
      </c>
      <c r="GZ21" s="510">
        <f t="shared" si="39"/>
        <v>0</v>
      </c>
      <c r="HA21" s="510">
        <f t="shared" si="39"/>
        <v>0</v>
      </c>
      <c r="HB21" s="244"/>
      <c r="HC21" s="244"/>
      <c r="HD21" s="126"/>
      <c r="HE21" s="126"/>
    </row>
    <row r="22" spans="2:213" ht="20.100000000000001" customHeight="1">
      <c r="B22" s="479"/>
      <c r="C22" s="122"/>
      <c r="D22" s="123"/>
      <c r="E22" s="124"/>
      <c r="F22" s="123"/>
      <c r="G22" s="465">
        <f t="shared" si="9"/>
        <v>60</v>
      </c>
      <c r="H22" s="466" t="s">
        <v>64</v>
      </c>
      <c r="I22" s="464">
        <v>1</v>
      </c>
      <c r="J22" s="123"/>
      <c r="K22" s="97"/>
      <c r="L22" s="480"/>
      <c r="M22" s="188">
        <f t="shared" si="25"/>
        <v>0</v>
      </c>
      <c r="N22" s="189" t="str">
        <f t="shared" si="26"/>
        <v/>
      </c>
      <c r="O22" s="190" t="str">
        <f t="shared" si="27"/>
        <v/>
      </c>
      <c r="P22" s="190" t="str">
        <f t="shared" si="28"/>
        <v/>
      </c>
      <c r="Q22" s="191">
        <f t="shared" si="29"/>
        <v>0</v>
      </c>
      <c r="R22" s="191" t="str">
        <f t="shared" si="30"/>
        <v/>
      </c>
      <c r="S22" s="188" t="str">
        <f t="shared" si="31"/>
        <v/>
      </c>
      <c r="T22" s="192">
        <f t="shared" si="32"/>
        <v>0</v>
      </c>
      <c r="U22" s="366" t="s">
        <v>478</v>
      </c>
      <c r="V22" s="244"/>
      <c r="W22" s="259"/>
      <c r="X22" s="510"/>
      <c r="Y22" s="259" t="s">
        <v>673</v>
      </c>
      <c r="Z22" s="517">
        <f>SUMIF($E$6:$E$29,Y22,$N$6:$N$29)+SUMIF($E$6:$E$29,Y22,$O$6:$O$29)+SUMIF($E$6:$E$29,Y22,P$6:$P$29)</f>
        <v>0</v>
      </c>
      <c r="AA22" s="510"/>
      <c r="AB22" s="510"/>
      <c r="AC22" s="510"/>
      <c r="AD22" s="510"/>
      <c r="AE22" s="510"/>
      <c r="AF22" s="510"/>
      <c r="AG22" s="510"/>
      <c r="AH22" s="510"/>
      <c r="AI22" s="510"/>
      <c r="AJ22" s="510" t="s">
        <v>357</v>
      </c>
      <c r="AK22" s="510">
        <f>SUMIFS($BO$6:$BO$29,$B$6:$B$29,"&lt;&gt;Timber",$C$6:$C$29,"&lt;&gt;Timber_EPD")</f>
        <v>0</v>
      </c>
      <c r="AL22" s="510"/>
      <c r="AM22" s="510"/>
      <c r="AN22" s="510"/>
      <c r="AO22" s="510"/>
      <c r="AP22" s="510"/>
      <c r="AQ22" s="510"/>
      <c r="AR22" s="510"/>
      <c r="AS22" s="510"/>
      <c r="AT22" s="510"/>
      <c r="AU22" s="510"/>
      <c r="AV22" s="510"/>
      <c r="AW22" s="510"/>
      <c r="AX22" s="510"/>
      <c r="AY22" s="510"/>
      <c r="AZ22" s="510"/>
      <c r="BA22" s="510"/>
      <c r="BB22" s="510"/>
      <c r="BC22" s="510"/>
      <c r="BD22" s="510"/>
      <c r="BE22" s="510"/>
      <c r="BF22" s="510"/>
      <c r="BG22" s="285" t="str">
        <f t="shared" si="10"/>
        <v>ER</v>
      </c>
      <c r="BH22" s="285" t="str">
        <f t="shared" si="11"/>
        <v xml:space="preserve"> -  - </v>
      </c>
      <c r="BI22" s="285" t="str">
        <f t="shared" si="12"/>
        <v>No_Reinforcement</v>
      </c>
      <c r="BJ22" s="246" t="e">
        <f>VLOOKUP(BH22,'Lifecycle Material Data'!$A$5:$G$67,4,FALSE)</f>
        <v>#N/A</v>
      </c>
      <c r="BK22" s="246">
        <f>IFERROR(VLOOKUP(L22,'Custom Data'!$N$16:$P$36,3,FALSE),0)</f>
        <v>0</v>
      </c>
      <c r="BL22" s="246">
        <f t="shared" si="13"/>
        <v>0</v>
      </c>
      <c r="BM22" s="526" t="str">
        <f t="shared" si="33"/>
        <v>ER</v>
      </c>
      <c r="BN22" s="510" t="str">
        <f>IFERROR(VLOOKUP($BH22,'Lifecycle Material Data'!$A$5:$L$67,9,FALSE)*($BM22/1000)+VLOOKUP('Project Info'!$C$15,'Lifecycle Material Data'!$A$5:$L$67,9,FALSE)*($BL22/1000),"")</f>
        <v/>
      </c>
      <c r="BO22" s="510" t="str">
        <f>IFERROR(VLOOKUP($BH22,'Lifecycle Material Data'!$A$5:$L$67,10,FALSE)*($BM22/1000)+VLOOKUP('Project Info'!$C$15,'Lifecycle Material Data'!$A$5:$L$67,10,FALSE)*($BL22/1000),"")</f>
        <v/>
      </c>
      <c r="BP22" s="510" t="str">
        <f t="shared" si="34"/>
        <v/>
      </c>
      <c r="BQ22" s="510" t="str">
        <f>IF($J22='MATERIAL DATA'!$O$5,$K22, IF($J22='MATERIAL DATA'!$O$6,$K22/(1000*'Scheme 6'!$BJ22),""))</f>
        <v/>
      </c>
      <c r="BR22" s="510" t="str">
        <f>IFERROR(((VLOOKUP($BH22,'Lifecycle Material Data'!$A$5:$L$67,6,FALSE))*$BM22/1000+VLOOKUP('Project Info'!$C$15,'Lifecycle Material Data'!$A$5:$L$67,6,FALSE)*$BL22/1000),"")</f>
        <v/>
      </c>
      <c r="BS22" s="510" t="str">
        <f>IFERROR((VLOOKUP($BH22,'Lifecycle Material Data'!$A$5:$L$67,7,FALSE)*$BM22/1000++VLOOKUP('Project Info'!$C$15,'Lifecycle Material Data'!$A$5:$L$67,7,FALSE)*$BL22/1000),"")</f>
        <v/>
      </c>
      <c r="BT22" s="510" t="str">
        <f>IFERROR(VLOOKUP($BH22,'Lifecycle Material Data'!$A$5:$L$67,8,FALSE)*SUM(BR22,BS22,BU22,BV22),"")</f>
        <v/>
      </c>
      <c r="BU22" s="285" t="str">
        <f>IFERROR((VLOOKUP($BH22,'Lifecycle Material Data'!$A$5:$L$67,11,FALSE)*$BM22/1000++VLOOKUP('Project Info'!$C$15,'Lifecycle Material Data'!$A$5:$L$67,11,FALSE)*$BL22/1000),"")</f>
        <v/>
      </c>
      <c r="BV22" s="510">
        <f>IFERROR(IF(OR($B22="Timber",$C22="Timber_EPD"),VLOOKUP($BH22,'LIFECYCLE MATERIAL DATA Master'!$A$10:$N$68,5,FALSE)*$BM22,0),"")/1000</f>
        <v>0</v>
      </c>
      <c r="BW22" s="510" t="str">
        <f>IFERROR((VLOOKUP($BH22,'Lifecycle Material Data'!$A$5:$M$67,12,FALSE)*$BM22/1000++VLOOKUP('Project Info'!$C$15,'Lifecycle Material Data'!$A$5:$L$67,12,FALSE)*$BL22/1000),"")</f>
        <v/>
      </c>
      <c r="BX22" s="510"/>
      <c r="BY22" s="285"/>
      <c r="BZ22" s="285"/>
      <c r="CA22" s="285"/>
      <c r="CB22" s="510">
        <f>IFERROR(1+VLOOKUP($BH22,'Lifecycle Material Data'!$A$5:$L$67,8,FALSE),0)</f>
        <v>0</v>
      </c>
      <c r="CC22" s="244">
        <f t="shared" si="14"/>
        <v>0</v>
      </c>
      <c r="CD22" s="505">
        <f t="shared" si="35"/>
        <v>0</v>
      </c>
      <c r="CE22" s="244">
        <f t="shared" si="15"/>
        <v>1</v>
      </c>
      <c r="CF22" s="245"/>
      <c r="CG22" s="510"/>
      <c r="CH22" s="510">
        <v>0</v>
      </c>
      <c r="CI22" s="510">
        <f t="shared" si="16"/>
        <v>0</v>
      </c>
      <c r="CJ22" s="510">
        <f t="shared" si="16"/>
        <v>0</v>
      </c>
      <c r="CK22" s="510">
        <f t="shared" ref="CK22:CZ27" si="40">IF(CK$5&gt;=DESIGN_LIFE,CJ22,IF(AND(CK$5&gt;0,$CE22&lt;&gt;0),IF(INT((CK$5)/(DESIGN_LIFE/$CE22))=((CK$5)/(DESIGN_LIFE/$CE22)),$CD22+CJ22,CJ22),CJ22))</f>
        <v>0</v>
      </c>
      <c r="CL22" s="510">
        <f t="shared" si="40"/>
        <v>0</v>
      </c>
      <c r="CM22" s="510">
        <f t="shared" si="40"/>
        <v>0</v>
      </c>
      <c r="CN22" s="510">
        <f t="shared" si="40"/>
        <v>0</v>
      </c>
      <c r="CO22" s="510">
        <f t="shared" si="40"/>
        <v>0</v>
      </c>
      <c r="CP22" s="510">
        <f t="shared" si="40"/>
        <v>0</v>
      </c>
      <c r="CQ22" s="510">
        <f t="shared" si="40"/>
        <v>0</v>
      </c>
      <c r="CR22" s="510">
        <f t="shared" si="40"/>
        <v>0</v>
      </c>
      <c r="CS22" s="510">
        <f t="shared" si="40"/>
        <v>0</v>
      </c>
      <c r="CT22" s="510">
        <f t="shared" si="40"/>
        <v>0</v>
      </c>
      <c r="CU22" s="510">
        <f t="shared" si="40"/>
        <v>0</v>
      </c>
      <c r="CV22" s="510">
        <f t="shared" si="40"/>
        <v>0</v>
      </c>
      <c r="CW22" s="510">
        <f t="shared" si="40"/>
        <v>0</v>
      </c>
      <c r="CX22" s="510">
        <f t="shared" si="40"/>
        <v>0</v>
      </c>
      <c r="CY22" s="510">
        <f t="shared" si="40"/>
        <v>0</v>
      </c>
      <c r="CZ22" s="510">
        <f t="shared" si="40"/>
        <v>0</v>
      </c>
      <c r="DA22" s="510">
        <f t="shared" si="36"/>
        <v>0</v>
      </c>
      <c r="DB22" s="510">
        <f t="shared" si="36"/>
        <v>0</v>
      </c>
      <c r="DC22" s="510">
        <f t="shared" si="36"/>
        <v>0</v>
      </c>
      <c r="DD22" s="510">
        <f t="shared" si="36"/>
        <v>0</v>
      </c>
      <c r="DE22" s="510">
        <f t="shared" si="36"/>
        <v>0</v>
      </c>
      <c r="DF22" s="510">
        <f t="shared" si="36"/>
        <v>0</v>
      </c>
      <c r="DG22" s="510">
        <f t="shared" si="36"/>
        <v>0</v>
      </c>
      <c r="DH22" s="510">
        <f t="shared" si="36"/>
        <v>0</v>
      </c>
      <c r="DI22" s="510">
        <f t="shared" si="36"/>
        <v>0</v>
      </c>
      <c r="DJ22" s="510">
        <f t="shared" si="36"/>
        <v>0</v>
      </c>
      <c r="DK22" s="510">
        <f t="shared" si="36"/>
        <v>0</v>
      </c>
      <c r="DL22" s="510">
        <f t="shared" si="36"/>
        <v>0</v>
      </c>
      <c r="DM22" s="510">
        <f t="shared" si="36"/>
        <v>0</v>
      </c>
      <c r="DN22" s="510">
        <f t="shared" si="36"/>
        <v>0</v>
      </c>
      <c r="DO22" s="510">
        <f t="shared" si="36"/>
        <v>0</v>
      </c>
      <c r="DP22" s="510">
        <f t="shared" ref="DP22:EE27" si="41">IF(DP$5&gt;=DESIGN_LIFE,DO22,IF(AND(DP$5&gt;0,$CE22&lt;&gt;0),IF(INT((DP$5)/(DESIGN_LIFE/$CE22))=((DP$5)/(DESIGN_LIFE/$CE22)),$CD22+DO22,DO22),DO22))</f>
        <v>0</v>
      </c>
      <c r="DQ22" s="510">
        <f t="shared" si="41"/>
        <v>0</v>
      </c>
      <c r="DR22" s="510">
        <f t="shared" si="41"/>
        <v>0</v>
      </c>
      <c r="DS22" s="510">
        <f t="shared" si="41"/>
        <v>0</v>
      </c>
      <c r="DT22" s="510">
        <f t="shared" si="41"/>
        <v>0</v>
      </c>
      <c r="DU22" s="510">
        <f t="shared" si="41"/>
        <v>0</v>
      </c>
      <c r="DV22" s="510">
        <f t="shared" si="41"/>
        <v>0</v>
      </c>
      <c r="DW22" s="510">
        <f t="shared" si="41"/>
        <v>0</v>
      </c>
      <c r="DX22" s="510">
        <f t="shared" si="41"/>
        <v>0</v>
      </c>
      <c r="DY22" s="510">
        <f t="shared" si="41"/>
        <v>0</v>
      </c>
      <c r="DZ22" s="510">
        <f t="shared" si="41"/>
        <v>0</v>
      </c>
      <c r="EA22" s="510">
        <f t="shared" si="41"/>
        <v>0</v>
      </c>
      <c r="EB22" s="510">
        <f t="shared" si="41"/>
        <v>0</v>
      </c>
      <c r="EC22" s="510">
        <f t="shared" si="41"/>
        <v>0</v>
      </c>
      <c r="ED22" s="510">
        <f t="shared" si="41"/>
        <v>0</v>
      </c>
      <c r="EE22" s="510">
        <f t="shared" si="41"/>
        <v>0</v>
      </c>
      <c r="EF22" s="510">
        <f t="shared" si="37"/>
        <v>0</v>
      </c>
      <c r="EG22" s="510">
        <f t="shared" si="37"/>
        <v>0</v>
      </c>
      <c r="EH22" s="510">
        <f t="shared" si="37"/>
        <v>0</v>
      </c>
      <c r="EI22" s="510">
        <f t="shared" si="37"/>
        <v>0</v>
      </c>
      <c r="EJ22" s="510">
        <f t="shared" si="37"/>
        <v>0</v>
      </c>
      <c r="EK22" s="510">
        <f t="shared" si="37"/>
        <v>0</v>
      </c>
      <c r="EL22" s="510">
        <f t="shared" si="37"/>
        <v>0</v>
      </c>
      <c r="EM22" s="510">
        <f t="shared" si="37"/>
        <v>0</v>
      </c>
      <c r="EN22" s="510">
        <f t="shared" si="37"/>
        <v>0</v>
      </c>
      <c r="EO22" s="510">
        <f t="shared" si="37"/>
        <v>0</v>
      </c>
      <c r="EP22" s="510">
        <f t="shared" si="37"/>
        <v>0</v>
      </c>
      <c r="EQ22" s="510">
        <f t="shared" si="37"/>
        <v>0</v>
      </c>
      <c r="ER22" s="510">
        <f t="shared" si="37"/>
        <v>0</v>
      </c>
      <c r="ES22" s="510">
        <f t="shared" si="37"/>
        <v>0</v>
      </c>
      <c r="ET22" s="510">
        <f t="shared" si="37"/>
        <v>0</v>
      </c>
      <c r="EU22" s="510">
        <f t="shared" si="37"/>
        <v>0</v>
      </c>
      <c r="EV22" s="510">
        <f t="shared" ref="EV22:FK27" si="42">IF(EV$5&gt;=DESIGN_LIFE,EU22,IF(AND(EV$5&gt;0,$CE22&lt;&gt;0),IF(INT((EV$5)/(DESIGN_LIFE/$CE22))=((EV$5)/(DESIGN_LIFE/$CE22)),$CD22+EU22,EU22),EU22))</f>
        <v>0</v>
      </c>
      <c r="EW22" s="510">
        <f t="shared" si="42"/>
        <v>0</v>
      </c>
      <c r="EX22" s="510">
        <f t="shared" si="42"/>
        <v>0</v>
      </c>
      <c r="EY22" s="510">
        <f t="shared" si="42"/>
        <v>0</v>
      </c>
      <c r="EZ22" s="510">
        <f t="shared" si="42"/>
        <v>0</v>
      </c>
      <c r="FA22" s="510">
        <f t="shared" si="42"/>
        <v>0</v>
      </c>
      <c r="FB22" s="510">
        <f t="shared" si="42"/>
        <v>0</v>
      </c>
      <c r="FC22" s="510">
        <f t="shared" si="42"/>
        <v>0</v>
      </c>
      <c r="FD22" s="510">
        <f t="shared" si="42"/>
        <v>0</v>
      </c>
      <c r="FE22" s="510">
        <f t="shared" si="42"/>
        <v>0</v>
      </c>
      <c r="FF22" s="510">
        <f t="shared" si="42"/>
        <v>0</v>
      </c>
      <c r="FG22" s="510">
        <f t="shared" si="42"/>
        <v>0</v>
      </c>
      <c r="FH22" s="510">
        <f t="shared" si="42"/>
        <v>0</v>
      </c>
      <c r="FI22" s="510">
        <f t="shared" si="42"/>
        <v>0</v>
      </c>
      <c r="FJ22" s="510">
        <f t="shared" si="42"/>
        <v>0</v>
      </c>
      <c r="FK22" s="510">
        <f t="shared" si="42"/>
        <v>0</v>
      </c>
      <c r="FL22" s="510">
        <f t="shared" si="38"/>
        <v>0</v>
      </c>
      <c r="FM22" s="510">
        <f t="shared" si="38"/>
        <v>0</v>
      </c>
      <c r="FN22" s="510">
        <f t="shared" si="38"/>
        <v>0</v>
      </c>
      <c r="FO22" s="510">
        <f t="shared" si="38"/>
        <v>0</v>
      </c>
      <c r="FP22" s="510">
        <f t="shared" si="38"/>
        <v>0</v>
      </c>
      <c r="FQ22" s="510">
        <f t="shared" si="38"/>
        <v>0</v>
      </c>
      <c r="FR22" s="510">
        <f t="shared" si="38"/>
        <v>0</v>
      </c>
      <c r="FS22" s="510">
        <f t="shared" si="38"/>
        <v>0</v>
      </c>
      <c r="FT22" s="510">
        <f t="shared" si="38"/>
        <v>0</v>
      </c>
      <c r="FU22" s="510">
        <f t="shared" si="38"/>
        <v>0</v>
      </c>
      <c r="FV22" s="510">
        <f t="shared" si="38"/>
        <v>0</v>
      </c>
      <c r="FW22" s="510">
        <f t="shared" si="38"/>
        <v>0</v>
      </c>
      <c r="FX22" s="510">
        <f t="shared" si="38"/>
        <v>0</v>
      </c>
      <c r="FY22" s="510">
        <f t="shared" si="38"/>
        <v>0</v>
      </c>
      <c r="FZ22" s="510">
        <f t="shared" si="38"/>
        <v>0</v>
      </c>
      <c r="GA22" s="510">
        <f t="shared" si="38"/>
        <v>0</v>
      </c>
      <c r="GB22" s="510">
        <f t="shared" ref="GB22:GQ27" si="43">IF(GB$5&gt;=DESIGN_LIFE,GA22,IF(AND(GB$5&gt;0,$CE22&lt;&gt;0),IF(INT((GB$5)/(DESIGN_LIFE/$CE22))=((GB$5)/(DESIGN_LIFE/$CE22)),$CD22+GA22,GA22),GA22))</f>
        <v>0</v>
      </c>
      <c r="GC22" s="510">
        <f t="shared" si="43"/>
        <v>0</v>
      </c>
      <c r="GD22" s="510">
        <f t="shared" si="43"/>
        <v>0</v>
      </c>
      <c r="GE22" s="510">
        <f t="shared" si="43"/>
        <v>0</v>
      </c>
      <c r="GF22" s="510">
        <f t="shared" si="43"/>
        <v>0</v>
      </c>
      <c r="GG22" s="510">
        <f t="shared" si="43"/>
        <v>0</v>
      </c>
      <c r="GH22" s="510">
        <f t="shared" si="43"/>
        <v>0</v>
      </c>
      <c r="GI22" s="510">
        <f t="shared" si="43"/>
        <v>0</v>
      </c>
      <c r="GJ22" s="510">
        <f t="shared" si="43"/>
        <v>0</v>
      </c>
      <c r="GK22" s="510">
        <f t="shared" si="43"/>
        <v>0</v>
      </c>
      <c r="GL22" s="510">
        <f t="shared" si="43"/>
        <v>0</v>
      </c>
      <c r="GM22" s="510">
        <f t="shared" si="43"/>
        <v>0</v>
      </c>
      <c r="GN22" s="510">
        <f t="shared" si="43"/>
        <v>0</v>
      </c>
      <c r="GO22" s="510">
        <f t="shared" si="43"/>
        <v>0</v>
      </c>
      <c r="GP22" s="510">
        <f t="shared" si="43"/>
        <v>0</v>
      </c>
      <c r="GQ22" s="510">
        <f t="shared" si="43"/>
        <v>0</v>
      </c>
      <c r="GR22" s="510">
        <f t="shared" si="39"/>
        <v>0</v>
      </c>
      <c r="GS22" s="510">
        <f t="shared" si="39"/>
        <v>0</v>
      </c>
      <c r="GT22" s="510">
        <f t="shared" si="39"/>
        <v>0</v>
      </c>
      <c r="GU22" s="510">
        <f t="shared" si="39"/>
        <v>0</v>
      </c>
      <c r="GV22" s="510">
        <f t="shared" si="39"/>
        <v>0</v>
      </c>
      <c r="GW22" s="510">
        <f t="shared" si="39"/>
        <v>0</v>
      </c>
      <c r="GX22" s="510">
        <f t="shared" si="39"/>
        <v>0</v>
      </c>
      <c r="GY22" s="510">
        <f t="shared" si="39"/>
        <v>0</v>
      </c>
      <c r="GZ22" s="510">
        <f t="shared" si="39"/>
        <v>0</v>
      </c>
      <c r="HA22" s="510">
        <f t="shared" si="39"/>
        <v>0</v>
      </c>
      <c r="HB22" s="244"/>
      <c r="HC22" s="244"/>
      <c r="HD22" s="126"/>
      <c r="HE22" s="126"/>
    </row>
    <row r="23" spans="2:213" ht="20.100000000000001" customHeight="1">
      <c r="B23" s="479"/>
      <c r="C23" s="122"/>
      <c r="D23" s="123"/>
      <c r="E23" s="124"/>
      <c r="F23" s="123"/>
      <c r="G23" s="465">
        <f t="shared" si="9"/>
        <v>60</v>
      </c>
      <c r="H23" s="466" t="s">
        <v>64</v>
      </c>
      <c r="I23" s="464">
        <v>1</v>
      </c>
      <c r="J23" s="123"/>
      <c r="K23" s="97"/>
      <c r="L23" s="480"/>
      <c r="M23" s="188">
        <f t="shared" si="25"/>
        <v>0</v>
      </c>
      <c r="N23" s="189" t="str">
        <f t="shared" si="26"/>
        <v/>
      </c>
      <c r="O23" s="190" t="str">
        <f t="shared" si="27"/>
        <v/>
      </c>
      <c r="P23" s="190" t="str">
        <f t="shared" si="28"/>
        <v/>
      </c>
      <c r="Q23" s="191">
        <f t="shared" si="29"/>
        <v>0</v>
      </c>
      <c r="R23" s="191" t="str">
        <f t="shared" si="30"/>
        <v/>
      </c>
      <c r="S23" s="188" t="str">
        <f t="shared" si="31"/>
        <v/>
      </c>
      <c r="T23" s="192">
        <f t="shared" si="32"/>
        <v>0</v>
      </c>
      <c r="U23" s="366" t="s">
        <v>478</v>
      </c>
      <c r="V23" s="244"/>
      <c r="W23" s="259"/>
      <c r="X23" s="510"/>
      <c r="Y23" s="510"/>
      <c r="Z23" s="517"/>
      <c r="AA23" s="510"/>
      <c r="AB23" s="510"/>
      <c r="AC23" s="510"/>
      <c r="AD23" s="510"/>
      <c r="AE23" s="510"/>
      <c r="AF23" s="510"/>
      <c r="AG23" s="510"/>
      <c r="AH23" s="510"/>
      <c r="AI23" s="510"/>
      <c r="AJ23" s="510"/>
      <c r="AK23" s="510"/>
      <c r="AL23" s="510"/>
      <c r="AM23" s="510"/>
      <c r="AN23" s="510"/>
      <c r="AO23" s="510"/>
      <c r="AP23" s="510"/>
      <c r="AQ23" s="510"/>
      <c r="AR23" s="510"/>
      <c r="AS23" s="510"/>
      <c r="AT23" s="510"/>
      <c r="AU23" s="510"/>
      <c r="AV23" s="510"/>
      <c r="AW23" s="510"/>
      <c r="AX23" s="510"/>
      <c r="AY23" s="510"/>
      <c r="AZ23" s="510"/>
      <c r="BA23" s="510"/>
      <c r="BB23" s="510"/>
      <c r="BC23" s="510"/>
      <c r="BD23" s="510"/>
      <c r="BE23" s="510"/>
      <c r="BF23" s="510"/>
      <c r="BG23" s="285" t="str">
        <f t="shared" si="10"/>
        <v>ER</v>
      </c>
      <c r="BH23" s="285" t="str">
        <f t="shared" si="11"/>
        <v xml:space="preserve"> -  - </v>
      </c>
      <c r="BI23" s="285" t="str">
        <f t="shared" si="12"/>
        <v>No_Reinforcement</v>
      </c>
      <c r="BJ23" s="246" t="e">
        <f>VLOOKUP(BH23,'Lifecycle Material Data'!$A$5:$G$67,4,FALSE)</f>
        <v>#N/A</v>
      </c>
      <c r="BK23" s="246">
        <f>IFERROR(VLOOKUP(L23,'Custom Data'!$N$16:$P$36,3,FALSE),0)</f>
        <v>0</v>
      </c>
      <c r="BL23" s="246">
        <f t="shared" si="13"/>
        <v>0</v>
      </c>
      <c r="BM23" s="526" t="str">
        <f t="shared" si="33"/>
        <v>ER</v>
      </c>
      <c r="BN23" s="510" t="str">
        <f>IFERROR(VLOOKUP($BH23,'Lifecycle Material Data'!$A$5:$L$67,9,FALSE)*($BM23/1000)+VLOOKUP('Project Info'!$C$15,'Lifecycle Material Data'!$A$5:$L$67,9,FALSE)*($BL23/1000),"")</f>
        <v/>
      </c>
      <c r="BO23" s="510" t="str">
        <f>IFERROR(VLOOKUP($BH23,'Lifecycle Material Data'!$A$5:$L$67,10,FALSE)*($BM23/1000)+VLOOKUP('Project Info'!$C$15,'Lifecycle Material Data'!$A$5:$L$67,10,FALSE)*($BL23/1000),"")</f>
        <v/>
      </c>
      <c r="BP23" s="510" t="str">
        <f t="shared" si="34"/>
        <v/>
      </c>
      <c r="BQ23" s="510" t="str">
        <f>IF($J23='MATERIAL DATA'!$O$5,$K23, IF($J23='MATERIAL DATA'!$O$6,$K23/(1000*'Scheme 6'!$BJ23),""))</f>
        <v/>
      </c>
      <c r="BR23" s="510" t="str">
        <f>IFERROR(((VLOOKUP($BH23,'Lifecycle Material Data'!$A$5:$L$67,6,FALSE))*$BM23/1000+VLOOKUP('Project Info'!$C$15,'Lifecycle Material Data'!$A$5:$L$67,6,FALSE)*$BL23/1000),"")</f>
        <v/>
      </c>
      <c r="BS23" s="510" t="str">
        <f>IFERROR((VLOOKUP($BH23,'Lifecycle Material Data'!$A$5:$L$67,7,FALSE)*$BM23/1000++VLOOKUP('Project Info'!$C$15,'Lifecycle Material Data'!$A$5:$L$67,7,FALSE)*$BL23/1000),"")</f>
        <v/>
      </c>
      <c r="BT23" s="510" t="str">
        <f>IFERROR(VLOOKUP($BH23,'Lifecycle Material Data'!$A$5:$L$67,8,FALSE)*SUM(BR23,BS23,BU23,BV23),"")</f>
        <v/>
      </c>
      <c r="BU23" s="285" t="str">
        <f>IFERROR((VLOOKUP($BH23,'Lifecycle Material Data'!$A$5:$L$67,11,FALSE)*$BM23/1000++VLOOKUP('Project Info'!$C$15,'Lifecycle Material Data'!$A$5:$L$67,11,FALSE)*$BL23/1000),"")</f>
        <v/>
      </c>
      <c r="BV23" s="510">
        <f>IFERROR(IF(OR($B23="Timber",$C23="Timber_EPD"),VLOOKUP($BH23,'LIFECYCLE MATERIAL DATA Master'!$A$10:$N$68,5,FALSE)*$BM23,0),"")/1000</f>
        <v>0</v>
      </c>
      <c r="BW23" s="510" t="str">
        <f>IFERROR((VLOOKUP($BH23,'Lifecycle Material Data'!$A$5:$M$67,12,FALSE)*$BM23/1000++VLOOKUP('Project Info'!$C$15,'Lifecycle Material Data'!$A$5:$L$67,12,FALSE)*$BL23/1000),"")</f>
        <v/>
      </c>
      <c r="BX23" s="510"/>
      <c r="BY23" s="285"/>
      <c r="BZ23" s="285"/>
      <c r="CA23" s="285"/>
      <c r="CB23" s="510">
        <f>IFERROR(1+VLOOKUP($BH23,'Lifecycle Material Data'!$A$5:$L$67,8,FALSE),0)</f>
        <v>0</v>
      </c>
      <c r="CC23" s="244">
        <f t="shared" si="14"/>
        <v>0</v>
      </c>
      <c r="CD23" s="505">
        <f t="shared" si="35"/>
        <v>0</v>
      </c>
      <c r="CE23" s="244">
        <f t="shared" si="15"/>
        <v>1</v>
      </c>
      <c r="CF23" s="244"/>
      <c r="CG23" s="510"/>
      <c r="CH23" s="510">
        <v>0</v>
      </c>
      <c r="CI23" s="510">
        <f t="shared" si="16"/>
        <v>0</v>
      </c>
      <c r="CJ23" s="510">
        <f t="shared" si="16"/>
        <v>0</v>
      </c>
      <c r="CK23" s="510">
        <f t="shared" si="40"/>
        <v>0</v>
      </c>
      <c r="CL23" s="510">
        <f t="shared" si="40"/>
        <v>0</v>
      </c>
      <c r="CM23" s="510">
        <f t="shared" si="40"/>
        <v>0</v>
      </c>
      <c r="CN23" s="510">
        <f t="shared" si="40"/>
        <v>0</v>
      </c>
      <c r="CO23" s="510">
        <f t="shared" si="40"/>
        <v>0</v>
      </c>
      <c r="CP23" s="510">
        <f t="shared" si="40"/>
        <v>0</v>
      </c>
      <c r="CQ23" s="510">
        <f t="shared" si="40"/>
        <v>0</v>
      </c>
      <c r="CR23" s="510">
        <f t="shared" si="40"/>
        <v>0</v>
      </c>
      <c r="CS23" s="510">
        <f t="shared" si="40"/>
        <v>0</v>
      </c>
      <c r="CT23" s="510">
        <f t="shared" si="40"/>
        <v>0</v>
      </c>
      <c r="CU23" s="510">
        <f t="shared" si="40"/>
        <v>0</v>
      </c>
      <c r="CV23" s="510">
        <f t="shared" si="40"/>
        <v>0</v>
      </c>
      <c r="CW23" s="510">
        <f t="shared" si="40"/>
        <v>0</v>
      </c>
      <c r="CX23" s="510">
        <f t="shared" si="40"/>
        <v>0</v>
      </c>
      <c r="CY23" s="510">
        <f t="shared" si="40"/>
        <v>0</v>
      </c>
      <c r="CZ23" s="510">
        <f t="shared" si="40"/>
        <v>0</v>
      </c>
      <c r="DA23" s="510">
        <f t="shared" si="36"/>
        <v>0</v>
      </c>
      <c r="DB23" s="510">
        <f t="shared" si="36"/>
        <v>0</v>
      </c>
      <c r="DC23" s="510">
        <f t="shared" si="36"/>
        <v>0</v>
      </c>
      <c r="DD23" s="510">
        <f t="shared" si="36"/>
        <v>0</v>
      </c>
      <c r="DE23" s="510">
        <f t="shared" si="36"/>
        <v>0</v>
      </c>
      <c r="DF23" s="510">
        <f t="shared" si="36"/>
        <v>0</v>
      </c>
      <c r="DG23" s="510">
        <f t="shared" si="36"/>
        <v>0</v>
      </c>
      <c r="DH23" s="510">
        <f t="shared" si="36"/>
        <v>0</v>
      </c>
      <c r="DI23" s="510">
        <f t="shared" si="36"/>
        <v>0</v>
      </c>
      <c r="DJ23" s="510">
        <f t="shared" si="36"/>
        <v>0</v>
      </c>
      <c r="DK23" s="510">
        <f t="shared" si="36"/>
        <v>0</v>
      </c>
      <c r="DL23" s="510">
        <f t="shared" si="36"/>
        <v>0</v>
      </c>
      <c r="DM23" s="510">
        <f t="shared" si="36"/>
        <v>0</v>
      </c>
      <c r="DN23" s="510">
        <f t="shared" si="36"/>
        <v>0</v>
      </c>
      <c r="DO23" s="510">
        <f t="shared" si="36"/>
        <v>0</v>
      </c>
      <c r="DP23" s="510">
        <f t="shared" si="41"/>
        <v>0</v>
      </c>
      <c r="DQ23" s="510">
        <f t="shared" si="41"/>
        <v>0</v>
      </c>
      <c r="DR23" s="510">
        <f t="shared" si="41"/>
        <v>0</v>
      </c>
      <c r="DS23" s="510">
        <f t="shared" si="41"/>
        <v>0</v>
      </c>
      <c r="DT23" s="510">
        <f t="shared" si="41"/>
        <v>0</v>
      </c>
      <c r="DU23" s="510">
        <f t="shared" si="41"/>
        <v>0</v>
      </c>
      <c r="DV23" s="510">
        <f t="shared" si="41"/>
        <v>0</v>
      </c>
      <c r="DW23" s="510">
        <f t="shared" si="41"/>
        <v>0</v>
      </c>
      <c r="DX23" s="510">
        <f t="shared" si="41"/>
        <v>0</v>
      </c>
      <c r="DY23" s="510">
        <f t="shared" si="41"/>
        <v>0</v>
      </c>
      <c r="DZ23" s="510">
        <f t="shared" si="41"/>
        <v>0</v>
      </c>
      <c r="EA23" s="510">
        <f t="shared" si="41"/>
        <v>0</v>
      </c>
      <c r="EB23" s="510">
        <f t="shared" si="41"/>
        <v>0</v>
      </c>
      <c r="EC23" s="510">
        <f t="shared" si="41"/>
        <v>0</v>
      </c>
      <c r="ED23" s="510">
        <f t="shared" si="41"/>
        <v>0</v>
      </c>
      <c r="EE23" s="510">
        <f t="shared" si="41"/>
        <v>0</v>
      </c>
      <c r="EF23" s="510">
        <f t="shared" si="37"/>
        <v>0</v>
      </c>
      <c r="EG23" s="510">
        <f t="shared" si="37"/>
        <v>0</v>
      </c>
      <c r="EH23" s="510">
        <f t="shared" si="37"/>
        <v>0</v>
      </c>
      <c r="EI23" s="510">
        <f t="shared" si="37"/>
        <v>0</v>
      </c>
      <c r="EJ23" s="510">
        <f t="shared" si="37"/>
        <v>0</v>
      </c>
      <c r="EK23" s="510">
        <f t="shared" si="37"/>
        <v>0</v>
      </c>
      <c r="EL23" s="510">
        <f t="shared" si="37"/>
        <v>0</v>
      </c>
      <c r="EM23" s="510">
        <f t="shared" si="37"/>
        <v>0</v>
      </c>
      <c r="EN23" s="510">
        <f t="shared" si="37"/>
        <v>0</v>
      </c>
      <c r="EO23" s="510">
        <f t="shared" si="37"/>
        <v>0</v>
      </c>
      <c r="EP23" s="510">
        <f t="shared" si="37"/>
        <v>0</v>
      </c>
      <c r="EQ23" s="510">
        <f t="shared" si="37"/>
        <v>0</v>
      </c>
      <c r="ER23" s="510">
        <f t="shared" si="37"/>
        <v>0</v>
      </c>
      <c r="ES23" s="510">
        <f t="shared" si="37"/>
        <v>0</v>
      </c>
      <c r="ET23" s="510">
        <f t="shared" si="37"/>
        <v>0</v>
      </c>
      <c r="EU23" s="510">
        <f t="shared" si="37"/>
        <v>0</v>
      </c>
      <c r="EV23" s="510">
        <f t="shared" si="42"/>
        <v>0</v>
      </c>
      <c r="EW23" s="510">
        <f t="shared" si="42"/>
        <v>0</v>
      </c>
      <c r="EX23" s="510">
        <f t="shared" si="42"/>
        <v>0</v>
      </c>
      <c r="EY23" s="510">
        <f t="shared" si="42"/>
        <v>0</v>
      </c>
      <c r="EZ23" s="510">
        <f t="shared" si="42"/>
        <v>0</v>
      </c>
      <c r="FA23" s="510">
        <f t="shared" si="42"/>
        <v>0</v>
      </c>
      <c r="FB23" s="510">
        <f t="shared" si="42"/>
        <v>0</v>
      </c>
      <c r="FC23" s="510">
        <f t="shared" si="42"/>
        <v>0</v>
      </c>
      <c r="FD23" s="510">
        <f t="shared" si="42"/>
        <v>0</v>
      </c>
      <c r="FE23" s="510">
        <f t="shared" si="42"/>
        <v>0</v>
      </c>
      <c r="FF23" s="510">
        <f t="shared" si="42"/>
        <v>0</v>
      </c>
      <c r="FG23" s="510">
        <f t="shared" si="42"/>
        <v>0</v>
      </c>
      <c r="FH23" s="510">
        <f t="shared" si="42"/>
        <v>0</v>
      </c>
      <c r="FI23" s="510">
        <f t="shared" si="42"/>
        <v>0</v>
      </c>
      <c r="FJ23" s="510">
        <f t="shared" si="42"/>
        <v>0</v>
      </c>
      <c r="FK23" s="510">
        <f t="shared" si="42"/>
        <v>0</v>
      </c>
      <c r="FL23" s="510">
        <f t="shared" si="38"/>
        <v>0</v>
      </c>
      <c r="FM23" s="510">
        <f t="shared" si="38"/>
        <v>0</v>
      </c>
      <c r="FN23" s="510">
        <f t="shared" si="38"/>
        <v>0</v>
      </c>
      <c r="FO23" s="510">
        <f t="shared" si="38"/>
        <v>0</v>
      </c>
      <c r="FP23" s="510">
        <f t="shared" si="38"/>
        <v>0</v>
      </c>
      <c r="FQ23" s="510">
        <f t="shared" si="38"/>
        <v>0</v>
      </c>
      <c r="FR23" s="510">
        <f t="shared" si="38"/>
        <v>0</v>
      </c>
      <c r="FS23" s="510">
        <f t="shared" si="38"/>
        <v>0</v>
      </c>
      <c r="FT23" s="510">
        <f t="shared" si="38"/>
        <v>0</v>
      </c>
      <c r="FU23" s="510">
        <f t="shared" si="38"/>
        <v>0</v>
      </c>
      <c r="FV23" s="510">
        <f t="shared" si="38"/>
        <v>0</v>
      </c>
      <c r="FW23" s="510">
        <f t="shared" si="38"/>
        <v>0</v>
      </c>
      <c r="FX23" s="510">
        <f t="shared" si="38"/>
        <v>0</v>
      </c>
      <c r="FY23" s="510">
        <f t="shared" si="38"/>
        <v>0</v>
      </c>
      <c r="FZ23" s="510">
        <f t="shared" si="38"/>
        <v>0</v>
      </c>
      <c r="GA23" s="510">
        <f t="shared" si="38"/>
        <v>0</v>
      </c>
      <c r="GB23" s="510">
        <f t="shared" si="43"/>
        <v>0</v>
      </c>
      <c r="GC23" s="510">
        <f t="shared" si="43"/>
        <v>0</v>
      </c>
      <c r="GD23" s="510">
        <f t="shared" si="43"/>
        <v>0</v>
      </c>
      <c r="GE23" s="510">
        <f t="shared" si="43"/>
        <v>0</v>
      </c>
      <c r="GF23" s="510">
        <f t="shared" si="43"/>
        <v>0</v>
      </c>
      <c r="GG23" s="510">
        <f t="shared" si="43"/>
        <v>0</v>
      </c>
      <c r="GH23" s="510">
        <f t="shared" si="43"/>
        <v>0</v>
      </c>
      <c r="GI23" s="510">
        <f t="shared" si="43"/>
        <v>0</v>
      </c>
      <c r="GJ23" s="510">
        <f t="shared" si="43"/>
        <v>0</v>
      </c>
      <c r="GK23" s="510">
        <f t="shared" si="43"/>
        <v>0</v>
      </c>
      <c r="GL23" s="510">
        <f t="shared" si="43"/>
        <v>0</v>
      </c>
      <c r="GM23" s="510">
        <f t="shared" si="43"/>
        <v>0</v>
      </c>
      <c r="GN23" s="510">
        <f t="shared" si="43"/>
        <v>0</v>
      </c>
      <c r="GO23" s="510">
        <f t="shared" si="43"/>
        <v>0</v>
      </c>
      <c r="GP23" s="510">
        <f t="shared" si="43"/>
        <v>0</v>
      </c>
      <c r="GQ23" s="510">
        <f t="shared" si="43"/>
        <v>0</v>
      </c>
      <c r="GR23" s="510">
        <f t="shared" si="39"/>
        <v>0</v>
      </c>
      <c r="GS23" s="510">
        <f t="shared" si="39"/>
        <v>0</v>
      </c>
      <c r="GT23" s="510">
        <f t="shared" si="39"/>
        <v>0</v>
      </c>
      <c r="GU23" s="510">
        <f t="shared" si="39"/>
        <v>0</v>
      </c>
      <c r="GV23" s="510">
        <f t="shared" si="39"/>
        <v>0</v>
      </c>
      <c r="GW23" s="510">
        <f t="shared" si="39"/>
        <v>0</v>
      </c>
      <c r="GX23" s="510">
        <f t="shared" si="39"/>
        <v>0</v>
      </c>
      <c r="GY23" s="510">
        <f t="shared" si="39"/>
        <v>0</v>
      </c>
      <c r="GZ23" s="510">
        <f t="shared" si="39"/>
        <v>0</v>
      </c>
      <c r="HA23" s="510">
        <f t="shared" si="39"/>
        <v>0</v>
      </c>
      <c r="HB23" s="244"/>
      <c r="HC23" s="244"/>
      <c r="HD23" s="126"/>
      <c r="HE23" s="126"/>
    </row>
    <row r="24" spans="2:213" ht="20.100000000000001" customHeight="1">
      <c r="B24" s="479"/>
      <c r="C24" s="122"/>
      <c r="D24" s="123"/>
      <c r="E24" s="124"/>
      <c r="F24" s="123"/>
      <c r="G24" s="465">
        <f t="shared" si="9"/>
        <v>60</v>
      </c>
      <c r="H24" s="466" t="s">
        <v>64</v>
      </c>
      <c r="I24" s="464">
        <v>1</v>
      </c>
      <c r="J24" s="123"/>
      <c r="K24" s="97"/>
      <c r="L24" s="480"/>
      <c r="M24" s="188">
        <f t="shared" si="25"/>
        <v>0</v>
      </c>
      <c r="N24" s="189" t="str">
        <f t="shared" si="26"/>
        <v/>
      </c>
      <c r="O24" s="190" t="str">
        <f t="shared" si="27"/>
        <v/>
      </c>
      <c r="P24" s="190" t="str">
        <f t="shared" si="28"/>
        <v/>
      </c>
      <c r="Q24" s="191">
        <f t="shared" si="29"/>
        <v>0</v>
      </c>
      <c r="R24" s="191" t="str">
        <f t="shared" si="30"/>
        <v/>
      </c>
      <c r="S24" s="188" t="str">
        <f t="shared" si="31"/>
        <v/>
      </c>
      <c r="T24" s="192">
        <f t="shared" si="32"/>
        <v>0</v>
      </c>
      <c r="U24" s="366" t="s">
        <v>478</v>
      </c>
      <c r="V24" s="244"/>
      <c r="W24" s="259"/>
      <c r="X24" s="510" t="str">
        <f>IF(AND($B24='MATERIAL DATA'!$AK$4,$J24='MATERIAL DATA'!$O$7),  VLOOKUP('Scheme 6'!$D24,'Project Info'!$E$31:$N$42,6,FALSE)*'Scheme 6'!K24/1000,IFERROR((VLOOKUP($BH24,'Lifecycle Material Data'!$A$5:$L$67,7,FALSE))*$BM24/1000+VLOOKUP(IF('Project Info'!$C$15='MATERIAL DATA'!$AP$5,("Steel - Rebar - UK: UK CARES avg EPD"),("Steel - Rebar - Worldwide: world avg")),'Lifecycle Material Data'!$A$5:$L$67,7,FALSE)*$BL24/1000,""))</f>
        <v/>
      </c>
      <c r="Y24" s="510"/>
      <c r="Z24" s="510"/>
      <c r="AA24" s="510"/>
      <c r="AB24" s="510"/>
      <c r="AC24" s="510"/>
      <c r="AD24" s="510"/>
      <c r="AE24" s="510"/>
      <c r="AF24" s="510"/>
      <c r="AG24" s="510"/>
      <c r="AH24" s="510"/>
      <c r="AI24" s="510"/>
      <c r="AJ24" s="510"/>
      <c r="AK24" s="510"/>
      <c r="AL24" s="510"/>
      <c r="AM24" s="510"/>
      <c r="AN24" s="510"/>
      <c r="AO24" s="510"/>
      <c r="AP24" s="510"/>
      <c r="AQ24" s="510"/>
      <c r="AR24" s="510"/>
      <c r="AS24" s="510"/>
      <c r="AT24" s="510"/>
      <c r="AU24" s="510"/>
      <c r="AV24" s="510"/>
      <c r="AW24" s="510"/>
      <c r="AX24" s="510"/>
      <c r="AY24" s="510"/>
      <c r="AZ24" s="510"/>
      <c r="BA24" s="510"/>
      <c r="BB24" s="510"/>
      <c r="BC24" s="510"/>
      <c r="BD24" s="510"/>
      <c r="BE24" s="510"/>
      <c r="BF24" s="510"/>
      <c r="BG24" s="285" t="str">
        <f t="shared" si="10"/>
        <v>ER</v>
      </c>
      <c r="BH24" s="285" t="str">
        <f t="shared" si="11"/>
        <v xml:space="preserve"> -  - </v>
      </c>
      <c r="BI24" s="285" t="str">
        <f t="shared" si="12"/>
        <v>No_Reinforcement</v>
      </c>
      <c r="BJ24" s="246" t="e">
        <f>VLOOKUP(BH24,'Lifecycle Material Data'!$A$5:$G$67,4,FALSE)</f>
        <v>#N/A</v>
      </c>
      <c r="BK24" s="246">
        <f>IFERROR(VLOOKUP(L24,'Custom Data'!$N$16:$P$36,3,FALSE),0)</f>
        <v>0</v>
      </c>
      <c r="BL24" s="246">
        <f t="shared" si="13"/>
        <v>0</v>
      </c>
      <c r="BM24" s="526" t="str">
        <f t="shared" si="33"/>
        <v>ER</v>
      </c>
      <c r="BN24" s="510" t="str">
        <f>IFERROR(VLOOKUP($BH24,'Lifecycle Material Data'!$A$5:$L$67,9,FALSE)*($BM24/1000)+VLOOKUP('Project Info'!$C$15,'Lifecycle Material Data'!$A$5:$L$67,9,FALSE)*($BL24/1000),"")</f>
        <v/>
      </c>
      <c r="BO24" s="510" t="str">
        <f>IFERROR(VLOOKUP($BH24,'Lifecycle Material Data'!$A$5:$L$67,10,FALSE)*($BM24/1000)+VLOOKUP('Project Info'!$C$15,'Lifecycle Material Data'!$A$5:$L$67,10,FALSE)*($BL24/1000),"")</f>
        <v/>
      </c>
      <c r="BP24" s="510" t="str">
        <f t="shared" si="34"/>
        <v/>
      </c>
      <c r="BQ24" s="510" t="str">
        <f>IF($J24='MATERIAL DATA'!$O$5,$K24, IF($J24='MATERIAL DATA'!$O$6,$K24/(1000*'Scheme 6'!$BJ24),""))</f>
        <v/>
      </c>
      <c r="BR24" s="510" t="str">
        <f>IFERROR(((VLOOKUP($BH24,'Lifecycle Material Data'!$A$5:$L$67,6,FALSE))*$BM24/1000+VLOOKUP('Project Info'!$C$15,'Lifecycle Material Data'!$A$5:$L$67,6,FALSE)*$BL24/1000),"")</f>
        <v/>
      </c>
      <c r="BS24" s="510" t="str">
        <f>IFERROR((VLOOKUP($BH24,'Lifecycle Material Data'!$A$5:$L$67,7,FALSE)*$BM24/1000++VLOOKUP('Project Info'!$C$15,'Lifecycle Material Data'!$A$5:$L$67,7,FALSE)*$BL24/1000),"")</f>
        <v/>
      </c>
      <c r="BT24" s="510" t="str">
        <f>IFERROR(VLOOKUP($BH24,'Lifecycle Material Data'!$A$5:$L$67,8,FALSE)*SUM(BR24,BS24,BU24,BV24),"")</f>
        <v/>
      </c>
      <c r="BU24" s="285" t="str">
        <f>IFERROR((VLOOKUP($BH24,'Lifecycle Material Data'!$A$5:$L$67,11,FALSE)*$BM24/1000++VLOOKUP('Project Info'!$C$15,'Lifecycle Material Data'!$A$5:$L$67,11,FALSE)*$BL24/1000),"")</f>
        <v/>
      </c>
      <c r="BV24" s="510">
        <f>IFERROR(IF(OR($B24="Timber",$C24="Timber_EPD"),VLOOKUP($BH24,'LIFECYCLE MATERIAL DATA Master'!$A$10:$N$68,5,FALSE)*$BM24,0),"")/1000</f>
        <v>0</v>
      </c>
      <c r="BW24" s="510" t="str">
        <f>IFERROR((VLOOKUP($BH24,'Lifecycle Material Data'!$A$5:$M$67,12,FALSE)*$BM24/1000++VLOOKUP('Project Info'!$C$15,'Lifecycle Material Data'!$A$5:$L$67,12,FALSE)*$BL24/1000),"")</f>
        <v/>
      </c>
      <c r="BX24" s="510"/>
      <c r="BY24" s="285"/>
      <c r="BZ24" s="285"/>
      <c r="CA24" s="285"/>
      <c r="CB24" s="510">
        <f>IFERROR(1+VLOOKUP($BH24,'Lifecycle Material Data'!$A$5:$L$67,8,FALSE),0)</f>
        <v>0</v>
      </c>
      <c r="CC24" s="244">
        <f t="shared" si="14"/>
        <v>0</v>
      </c>
      <c r="CD24" s="505">
        <f t="shared" si="35"/>
        <v>0</v>
      </c>
      <c r="CE24" s="244">
        <f t="shared" si="15"/>
        <v>1</v>
      </c>
      <c r="CF24" s="244"/>
      <c r="CG24" s="510"/>
      <c r="CH24" s="510">
        <v>0</v>
      </c>
      <c r="CI24" s="510">
        <f t="shared" si="16"/>
        <v>0</v>
      </c>
      <c r="CJ24" s="510">
        <f t="shared" si="16"/>
        <v>0</v>
      </c>
      <c r="CK24" s="510">
        <f t="shared" si="40"/>
        <v>0</v>
      </c>
      <c r="CL24" s="510">
        <f t="shared" si="40"/>
        <v>0</v>
      </c>
      <c r="CM24" s="510">
        <f t="shared" si="40"/>
        <v>0</v>
      </c>
      <c r="CN24" s="510">
        <f t="shared" si="40"/>
        <v>0</v>
      </c>
      <c r="CO24" s="510">
        <f t="shared" si="40"/>
        <v>0</v>
      </c>
      <c r="CP24" s="510">
        <f t="shared" si="40"/>
        <v>0</v>
      </c>
      <c r="CQ24" s="510">
        <f t="shared" si="40"/>
        <v>0</v>
      </c>
      <c r="CR24" s="510">
        <f t="shared" si="40"/>
        <v>0</v>
      </c>
      <c r="CS24" s="510">
        <f t="shared" si="40"/>
        <v>0</v>
      </c>
      <c r="CT24" s="510">
        <f t="shared" si="40"/>
        <v>0</v>
      </c>
      <c r="CU24" s="510">
        <f t="shared" si="40"/>
        <v>0</v>
      </c>
      <c r="CV24" s="510">
        <f t="shared" si="40"/>
        <v>0</v>
      </c>
      <c r="CW24" s="510">
        <f t="shared" si="40"/>
        <v>0</v>
      </c>
      <c r="CX24" s="510">
        <f t="shared" si="40"/>
        <v>0</v>
      </c>
      <c r="CY24" s="510">
        <f t="shared" si="40"/>
        <v>0</v>
      </c>
      <c r="CZ24" s="510">
        <f t="shared" si="40"/>
        <v>0</v>
      </c>
      <c r="DA24" s="510">
        <f t="shared" si="36"/>
        <v>0</v>
      </c>
      <c r="DB24" s="510">
        <f t="shared" si="36"/>
        <v>0</v>
      </c>
      <c r="DC24" s="510">
        <f t="shared" si="36"/>
        <v>0</v>
      </c>
      <c r="DD24" s="510">
        <f t="shared" si="36"/>
        <v>0</v>
      </c>
      <c r="DE24" s="510">
        <f t="shared" si="36"/>
        <v>0</v>
      </c>
      <c r="DF24" s="510">
        <f t="shared" si="36"/>
        <v>0</v>
      </c>
      <c r="DG24" s="510">
        <f t="shared" si="36"/>
        <v>0</v>
      </c>
      <c r="DH24" s="510">
        <f t="shared" si="36"/>
        <v>0</v>
      </c>
      <c r="DI24" s="510">
        <f t="shared" si="36"/>
        <v>0</v>
      </c>
      <c r="DJ24" s="510">
        <f t="shared" si="36"/>
        <v>0</v>
      </c>
      <c r="DK24" s="510">
        <f t="shared" si="36"/>
        <v>0</v>
      </c>
      <c r="DL24" s="510">
        <f t="shared" si="36"/>
        <v>0</v>
      </c>
      <c r="DM24" s="510">
        <f t="shared" si="36"/>
        <v>0</v>
      </c>
      <c r="DN24" s="510">
        <f t="shared" si="36"/>
        <v>0</v>
      </c>
      <c r="DO24" s="510">
        <f t="shared" si="36"/>
        <v>0</v>
      </c>
      <c r="DP24" s="510">
        <f t="shared" si="41"/>
        <v>0</v>
      </c>
      <c r="DQ24" s="510">
        <f t="shared" si="41"/>
        <v>0</v>
      </c>
      <c r="DR24" s="510">
        <f t="shared" si="41"/>
        <v>0</v>
      </c>
      <c r="DS24" s="510">
        <f t="shared" si="41"/>
        <v>0</v>
      </c>
      <c r="DT24" s="510">
        <f t="shared" si="41"/>
        <v>0</v>
      </c>
      <c r="DU24" s="510">
        <f t="shared" si="41"/>
        <v>0</v>
      </c>
      <c r="DV24" s="510">
        <f t="shared" si="41"/>
        <v>0</v>
      </c>
      <c r="DW24" s="510">
        <f t="shared" si="41"/>
        <v>0</v>
      </c>
      <c r="DX24" s="510">
        <f t="shared" si="41"/>
        <v>0</v>
      </c>
      <c r="DY24" s="510">
        <f t="shared" si="41"/>
        <v>0</v>
      </c>
      <c r="DZ24" s="510">
        <f t="shared" si="41"/>
        <v>0</v>
      </c>
      <c r="EA24" s="510">
        <f t="shared" si="41"/>
        <v>0</v>
      </c>
      <c r="EB24" s="510">
        <f t="shared" si="41"/>
        <v>0</v>
      </c>
      <c r="EC24" s="510">
        <f t="shared" si="41"/>
        <v>0</v>
      </c>
      <c r="ED24" s="510">
        <f t="shared" si="41"/>
        <v>0</v>
      </c>
      <c r="EE24" s="510">
        <f t="shared" si="41"/>
        <v>0</v>
      </c>
      <c r="EF24" s="510">
        <f t="shared" si="37"/>
        <v>0</v>
      </c>
      <c r="EG24" s="510">
        <f t="shared" si="37"/>
        <v>0</v>
      </c>
      <c r="EH24" s="510">
        <f t="shared" si="37"/>
        <v>0</v>
      </c>
      <c r="EI24" s="510">
        <f t="shared" si="37"/>
        <v>0</v>
      </c>
      <c r="EJ24" s="510">
        <f t="shared" si="37"/>
        <v>0</v>
      </c>
      <c r="EK24" s="510">
        <f t="shared" si="37"/>
        <v>0</v>
      </c>
      <c r="EL24" s="510">
        <f t="shared" si="37"/>
        <v>0</v>
      </c>
      <c r="EM24" s="510">
        <f t="shared" si="37"/>
        <v>0</v>
      </c>
      <c r="EN24" s="510">
        <f t="shared" si="37"/>
        <v>0</v>
      </c>
      <c r="EO24" s="510">
        <f t="shared" si="37"/>
        <v>0</v>
      </c>
      <c r="EP24" s="510">
        <f t="shared" si="37"/>
        <v>0</v>
      </c>
      <c r="EQ24" s="510">
        <f t="shared" si="37"/>
        <v>0</v>
      </c>
      <c r="ER24" s="510">
        <f t="shared" si="37"/>
        <v>0</v>
      </c>
      <c r="ES24" s="510">
        <f t="shared" si="37"/>
        <v>0</v>
      </c>
      <c r="ET24" s="510">
        <f t="shared" si="37"/>
        <v>0</v>
      </c>
      <c r="EU24" s="510">
        <f t="shared" si="37"/>
        <v>0</v>
      </c>
      <c r="EV24" s="510">
        <f t="shared" si="42"/>
        <v>0</v>
      </c>
      <c r="EW24" s="510">
        <f t="shared" si="42"/>
        <v>0</v>
      </c>
      <c r="EX24" s="510">
        <f t="shared" si="42"/>
        <v>0</v>
      </c>
      <c r="EY24" s="510">
        <f t="shared" si="42"/>
        <v>0</v>
      </c>
      <c r="EZ24" s="510">
        <f t="shared" si="42"/>
        <v>0</v>
      </c>
      <c r="FA24" s="510">
        <f t="shared" si="42"/>
        <v>0</v>
      </c>
      <c r="FB24" s="510">
        <f t="shared" si="42"/>
        <v>0</v>
      </c>
      <c r="FC24" s="510">
        <f t="shared" si="42"/>
        <v>0</v>
      </c>
      <c r="FD24" s="510">
        <f t="shared" si="42"/>
        <v>0</v>
      </c>
      <c r="FE24" s="510">
        <f t="shared" si="42"/>
        <v>0</v>
      </c>
      <c r="FF24" s="510">
        <f t="shared" si="42"/>
        <v>0</v>
      </c>
      <c r="FG24" s="510">
        <f t="shared" si="42"/>
        <v>0</v>
      </c>
      <c r="FH24" s="510">
        <f t="shared" si="42"/>
        <v>0</v>
      </c>
      <c r="FI24" s="510">
        <f t="shared" si="42"/>
        <v>0</v>
      </c>
      <c r="FJ24" s="510">
        <f t="shared" si="42"/>
        <v>0</v>
      </c>
      <c r="FK24" s="510">
        <f t="shared" si="42"/>
        <v>0</v>
      </c>
      <c r="FL24" s="510">
        <f t="shared" si="38"/>
        <v>0</v>
      </c>
      <c r="FM24" s="510">
        <f t="shared" si="38"/>
        <v>0</v>
      </c>
      <c r="FN24" s="510">
        <f t="shared" si="38"/>
        <v>0</v>
      </c>
      <c r="FO24" s="510">
        <f t="shared" si="38"/>
        <v>0</v>
      </c>
      <c r="FP24" s="510">
        <f t="shared" si="38"/>
        <v>0</v>
      </c>
      <c r="FQ24" s="510">
        <f t="shared" si="38"/>
        <v>0</v>
      </c>
      <c r="FR24" s="510">
        <f t="shared" si="38"/>
        <v>0</v>
      </c>
      <c r="FS24" s="510">
        <f t="shared" si="38"/>
        <v>0</v>
      </c>
      <c r="FT24" s="510">
        <f t="shared" si="38"/>
        <v>0</v>
      </c>
      <c r="FU24" s="510">
        <f t="shared" si="38"/>
        <v>0</v>
      </c>
      <c r="FV24" s="510">
        <f t="shared" si="38"/>
        <v>0</v>
      </c>
      <c r="FW24" s="510">
        <f t="shared" si="38"/>
        <v>0</v>
      </c>
      <c r="FX24" s="510">
        <f t="shared" si="38"/>
        <v>0</v>
      </c>
      <c r="FY24" s="510">
        <f t="shared" si="38"/>
        <v>0</v>
      </c>
      <c r="FZ24" s="510">
        <f t="shared" si="38"/>
        <v>0</v>
      </c>
      <c r="GA24" s="510">
        <f t="shared" si="38"/>
        <v>0</v>
      </c>
      <c r="GB24" s="510">
        <f t="shared" si="43"/>
        <v>0</v>
      </c>
      <c r="GC24" s="510">
        <f t="shared" si="43"/>
        <v>0</v>
      </c>
      <c r="GD24" s="510">
        <f t="shared" si="43"/>
        <v>0</v>
      </c>
      <c r="GE24" s="510">
        <f t="shared" si="43"/>
        <v>0</v>
      </c>
      <c r="GF24" s="510">
        <f t="shared" si="43"/>
        <v>0</v>
      </c>
      <c r="GG24" s="510">
        <f t="shared" si="43"/>
        <v>0</v>
      </c>
      <c r="GH24" s="510">
        <f t="shared" si="43"/>
        <v>0</v>
      </c>
      <c r="GI24" s="510">
        <f t="shared" si="43"/>
        <v>0</v>
      </c>
      <c r="GJ24" s="510">
        <f t="shared" si="43"/>
        <v>0</v>
      </c>
      <c r="GK24" s="510">
        <f t="shared" si="43"/>
        <v>0</v>
      </c>
      <c r="GL24" s="510">
        <f t="shared" si="43"/>
        <v>0</v>
      </c>
      <c r="GM24" s="510">
        <f t="shared" si="43"/>
        <v>0</v>
      </c>
      <c r="GN24" s="510">
        <f t="shared" si="43"/>
        <v>0</v>
      </c>
      <c r="GO24" s="510">
        <f t="shared" si="43"/>
        <v>0</v>
      </c>
      <c r="GP24" s="510">
        <f t="shared" si="43"/>
        <v>0</v>
      </c>
      <c r="GQ24" s="510">
        <f t="shared" si="43"/>
        <v>0</v>
      </c>
      <c r="GR24" s="510">
        <f t="shared" si="39"/>
        <v>0</v>
      </c>
      <c r="GS24" s="510">
        <f t="shared" si="39"/>
        <v>0</v>
      </c>
      <c r="GT24" s="510">
        <f t="shared" si="39"/>
        <v>0</v>
      </c>
      <c r="GU24" s="510">
        <f t="shared" si="39"/>
        <v>0</v>
      </c>
      <c r="GV24" s="510">
        <f t="shared" si="39"/>
        <v>0</v>
      </c>
      <c r="GW24" s="510">
        <f t="shared" si="39"/>
        <v>0</v>
      </c>
      <c r="GX24" s="510">
        <f t="shared" si="39"/>
        <v>0</v>
      </c>
      <c r="GY24" s="510">
        <f t="shared" si="39"/>
        <v>0</v>
      </c>
      <c r="GZ24" s="510">
        <f t="shared" si="39"/>
        <v>0</v>
      </c>
      <c r="HA24" s="510">
        <f t="shared" si="39"/>
        <v>0</v>
      </c>
      <c r="HB24" s="244"/>
      <c r="HC24" s="244"/>
      <c r="HD24" s="126"/>
      <c r="HE24" s="126"/>
    </row>
    <row r="25" spans="2:213" ht="20.100000000000001" customHeight="1">
      <c r="B25" s="479"/>
      <c r="C25" s="122"/>
      <c r="D25" s="123"/>
      <c r="E25" s="124"/>
      <c r="F25" s="123"/>
      <c r="G25" s="465">
        <f t="shared" si="9"/>
        <v>60</v>
      </c>
      <c r="H25" s="466" t="s">
        <v>64</v>
      </c>
      <c r="I25" s="464">
        <v>1</v>
      </c>
      <c r="J25" s="123"/>
      <c r="K25" s="97"/>
      <c r="L25" s="480"/>
      <c r="M25" s="188">
        <f t="shared" si="25"/>
        <v>0</v>
      </c>
      <c r="N25" s="189" t="str">
        <f t="shared" si="26"/>
        <v/>
      </c>
      <c r="O25" s="190" t="str">
        <f t="shared" si="27"/>
        <v/>
      </c>
      <c r="P25" s="190" t="str">
        <f t="shared" si="28"/>
        <v/>
      </c>
      <c r="Q25" s="191">
        <f t="shared" si="29"/>
        <v>0</v>
      </c>
      <c r="R25" s="191" t="str">
        <f t="shared" si="30"/>
        <v/>
      </c>
      <c r="S25" s="188" t="str">
        <f t="shared" si="31"/>
        <v/>
      </c>
      <c r="T25" s="192">
        <f t="shared" si="32"/>
        <v>0</v>
      </c>
      <c r="U25" s="366" t="s">
        <v>478</v>
      </c>
      <c r="V25" s="244"/>
      <c r="W25" s="259"/>
      <c r="X25" s="510"/>
      <c r="Y25" s="510"/>
      <c r="Z25" s="510"/>
      <c r="AA25" s="510"/>
      <c r="AB25" s="510"/>
      <c r="AC25" s="510"/>
      <c r="AD25" s="510"/>
      <c r="AE25" s="510"/>
      <c r="AF25" s="510"/>
      <c r="AG25" s="510"/>
      <c r="AH25" s="510"/>
      <c r="AI25" s="510"/>
      <c r="AJ25" s="510"/>
      <c r="AK25" s="510"/>
      <c r="AL25" s="510"/>
      <c r="AM25" s="510"/>
      <c r="AN25" s="510"/>
      <c r="AO25" s="510"/>
      <c r="AP25" s="510"/>
      <c r="AQ25" s="510"/>
      <c r="AR25" s="510"/>
      <c r="AS25" s="510"/>
      <c r="AT25" s="510"/>
      <c r="AU25" s="510"/>
      <c r="AV25" s="510"/>
      <c r="AW25" s="510"/>
      <c r="AX25" s="510"/>
      <c r="AY25" s="510"/>
      <c r="AZ25" s="510"/>
      <c r="BA25" s="510"/>
      <c r="BB25" s="510"/>
      <c r="BC25" s="510"/>
      <c r="BD25" s="510"/>
      <c r="BE25" s="510"/>
      <c r="BF25" s="510"/>
      <c r="BG25" s="285" t="str">
        <f t="shared" si="10"/>
        <v>ER</v>
      </c>
      <c r="BH25" s="285" t="str">
        <f t="shared" si="11"/>
        <v xml:space="preserve"> -  - </v>
      </c>
      <c r="BI25" s="285" t="str">
        <f t="shared" si="12"/>
        <v>No_Reinforcement</v>
      </c>
      <c r="BJ25" s="246" t="e">
        <f>VLOOKUP(BH25,'Lifecycle Material Data'!$A$5:$G$67,4,FALSE)</f>
        <v>#N/A</v>
      </c>
      <c r="BK25" s="246">
        <f>IFERROR(VLOOKUP(L25,'Custom Data'!$N$16:$P$36,3,FALSE),0)</f>
        <v>0</v>
      </c>
      <c r="BL25" s="246">
        <f t="shared" si="13"/>
        <v>0</v>
      </c>
      <c r="BM25" s="526" t="str">
        <f t="shared" si="33"/>
        <v>ER</v>
      </c>
      <c r="BN25" s="510" t="str">
        <f>IFERROR(VLOOKUP($BH25,'Lifecycle Material Data'!$A$5:$L$67,9,FALSE)*($BM25/1000)+VLOOKUP('Project Info'!$C$15,'Lifecycle Material Data'!$A$5:$L$67,9,FALSE)*($BL25/1000),"")</f>
        <v/>
      </c>
      <c r="BO25" s="510" t="str">
        <f>IFERROR(VLOOKUP($BH25,'Lifecycle Material Data'!$A$5:$L$67,10,FALSE)*($BM25/1000)+VLOOKUP('Project Info'!$C$15,'Lifecycle Material Data'!$A$5:$L$67,10,FALSE)*($BL25/1000),"")</f>
        <v/>
      </c>
      <c r="BP25" s="510" t="str">
        <f t="shared" si="34"/>
        <v/>
      </c>
      <c r="BQ25" s="510" t="str">
        <f>IF($J25='MATERIAL DATA'!$O$5,$K25, IF($J25='MATERIAL DATA'!$O$6,$K25/(1000*'Scheme 6'!$BJ25),""))</f>
        <v/>
      </c>
      <c r="BR25" s="510" t="str">
        <f>IFERROR(((VLOOKUP($BH25,'Lifecycle Material Data'!$A$5:$L$67,6,FALSE))*$BM25/1000+VLOOKUP('Project Info'!$C$15,'Lifecycle Material Data'!$A$5:$L$67,6,FALSE)*$BL25/1000),"")</f>
        <v/>
      </c>
      <c r="BS25" s="510" t="str">
        <f>IFERROR((VLOOKUP($BH25,'Lifecycle Material Data'!$A$5:$L$67,7,FALSE)*$BM25/1000++VLOOKUP('Project Info'!$C$15,'Lifecycle Material Data'!$A$5:$L$67,7,FALSE)*$BL25/1000),"")</f>
        <v/>
      </c>
      <c r="BT25" s="510" t="str">
        <f>IFERROR(VLOOKUP($BH25,'Lifecycle Material Data'!$A$5:$L$67,8,FALSE)*SUM(BR25,BS25,BU25,BV25),"")</f>
        <v/>
      </c>
      <c r="BU25" s="285" t="str">
        <f>IFERROR((VLOOKUP($BH25,'Lifecycle Material Data'!$A$5:$L$67,11,FALSE)*$BM25/1000++VLOOKUP('Project Info'!$C$15,'Lifecycle Material Data'!$A$5:$L$67,11,FALSE)*$BL25/1000),"")</f>
        <v/>
      </c>
      <c r="BV25" s="510">
        <f>IFERROR(IF(OR($B25="Timber",$C25="Timber_EPD"),VLOOKUP($BH25,'LIFECYCLE MATERIAL DATA Master'!$A$10:$N$68,5,FALSE)*$BM25,0),"")/1000</f>
        <v>0</v>
      </c>
      <c r="BW25" s="510" t="str">
        <f>IFERROR((VLOOKUP($BH25,'Lifecycle Material Data'!$A$5:$M$67,12,FALSE)*$BM25/1000++VLOOKUP('Project Info'!$C$15,'Lifecycle Material Data'!$A$5:$L$67,12,FALSE)*$BL25/1000),"")</f>
        <v/>
      </c>
      <c r="BX25" s="510"/>
      <c r="BY25" s="285"/>
      <c r="BZ25" s="285"/>
      <c r="CA25" s="285"/>
      <c r="CB25" s="510">
        <f>IFERROR(1+VLOOKUP($BH25,'Lifecycle Material Data'!$A$5:$L$67,8,FALSE),0)</f>
        <v>0</v>
      </c>
      <c r="CC25" s="244">
        <f t="shared" si="14"/>
        <v>0</v>
      </c>
      <c r="CD25" s="505">
        <f t="shared" si="35"/>
        <v>0</v>
      </c>
      <c r="CE25" s="244">
        <f t="shared" si="15"/>
        <v>1</v>
      </c>
      <c r="CF25" s="244"/>
      <c r="CG25" s="510"/>
      <c r="CH25" s="510">
        <v>0</v>
      </c>
      <c r="CI25" s="510">
        <f t="shared" si="16"/>
        <v>0</v>
      </c>
      <c r="CJ25" s="510">
        <f t="shared" si="16"/>
        <v>0</v>
      </c>
      <c r="CK25" s="510">
        <f t="shared" si="40"/>
        <v>0</v>
      </c>
      <c r="CL25" s="510">
        <f t="shared" si="40"/>
        <v>0</v>
      </c>
      <c r="CM25" s="510">
        <f t="shared" si="40"/>
        <v>0</v>
      </c>
      <c r="CN25" s="510">
        <f t="shared" si="40"/>
        <v>0</v>
      </c>
      <c r="CO25" s="510">
        <f t="shared" si="40"/>
        <v>0</v>
      </c>
      <c r="CP25" s="510">
        <f t="shared" si="40"/>
        <v>0</v>
      </c>
      <c r="CQ25" s="510">
        <f t="shared" si="40"/>
        <v>0</v>
      </c>
      <c r="CR25" s="510">
        <f t="shared" si="40"/>
        <v>0</v>
      </c>
      <c r="CS25" s="510">
        <f t="shared" si="40"/>
        <v>0</v>
      </c>
      <c r="CT25" s="510">
        <f t="shared" si="40"/>
        <v>0</v>
      </c>
      <c r="CU25" s="510">
        <f t="shared" si="40"/>
        <v>0</v>
      </c>
      <c r="CV25" s="510">
        <f t="shared" si="40"/>
        <v>0</v>
      </c>
      <c r="CW25" s="510">
        <f t="shared" si="40"/>
        <v>0</v>
      </c>
      <c r="CX25" s="510">
        <f t="shared" si="40"/>
        <v>0</v>
      </c>
      <c r="CY25" s="510">
        <f t="shared" si="40"/>
        <v>0</v>
      </c>
      <c r="CZ25" s="510">
        <f t="shared" si="40"/>
        <v>0</v>
      </c>
      <c r="DA25" s="510">
        <f t="shared" si="36"/>
        <v>0</v>
      </c>
      <c r="DB25" s="510">
        <f t="shared" si="36"/>
        <v>0</v>
      </c>
      <c r="DC25" s="510">
        <f t="shared" si="36"/>
        <v>0</v>
      </c>
      <c r="DD25" s="510">
        <f t="shared" si="36"/>
        <v>0</v>
      </c>
      <c r="DE25" s="510">
        <f t="shared" si="36"/>
        <v>0</v>
      </c>
      <c r="DF25" s="510">
        <f t="shared" si="36"/>
        <v>0</v>
      </c>
      <c r="DG25" s="510">
        <f t="shared" si="36"/>
        <v>0</v>
      </c>
      <c r="DH25" s="510">
        <f t="shared" si="36"/>
        <v>0</v>
      </c>
      <c r="DI25" s="510">
        <f t="shared" si="36"/>
        <v>0</v>
      </c>
      <c r="DJ25" s="510">
        <f t="shared" si="36"/>
        <v>0</v>
      </c>
      <c r="DK25" s="510">
        <f t="shared" si="36"/>
        <v>0</v>
      </c>
      <c r="DL25" s="510">
        <f t="shared" si="36"/>
        <v>0</v>
      </c>
      <c r="DM25" s="510">
        <f t="shared" si="36"/>
        <v>0</v>
      </c>
      <c r="DN25" s="510">
        <f t="shared" si="36"/>
        <v>0</v>
      </c>
      <c r="DO25" s="510">
        <f t="shared" si="36"/>
        <v>0</v>
      </c>
      <c r="DP25" s="510">
        <f t="shared" si="41"/>
        <v>0</v>
      </c>
      <c r="DQ25" s="510">
        <f t="shared" si="41"/>
        <v>0</v>
      </c>
      <c r="DR25" s="510">
        <f t="shared" si="41"/>
        <v>0</v>
      </c>
      <c r="DS25" s="510">
        <f t="shared" si="41"/>
        <v>0</v>
      </c>
      <c r="DT25" s="510">
        <f t="shared" si="41"/>
        <v>0</v>
      </c>
      <c r="DU25" s="510">
        <f t="shared" si="41"/>
        <v>0</v>
      </c>
      <c r="DV25" s="510">
        <f t="shared" si="41"/>
        <v>0</v>
      </c>
      <c r="DW25" s="510">
        <f t="shared" si="41"/>
        <v>0</v>
      </c>
      <c r="DX25" s="510">
        <f t="shared" si="41"/>
        <v>0</v>
      </c>
      <c r="DY25" s="510">
        <f t="shared" si="41"/>
        <v>0</v>
      </c>
      <c r="DZ25" s="510">
        <f t="shared" si="41"/>
        <v>0</v>
      </c>
      <c r="EA25" s="510">
        <f t="shared" si="41"/>
        <v>0</v>
      </c>
      <c r="EB25" s="510">
        <f t="shared" si="41"/>
        <v>0</v>
      </c>
      <c r="EC25" s="510">
        <f t="shared" si="41"/>
        <v>0</v>
      </c>
      <c r="ED25" s="510">
        <f t="shared" si="41"/>
        <v>0</v>
      </c>
      <c r="EE25" s="510">
        <f t="shared" si="41"/>
        <v>0</v>
      </c>
      <c r="EF25" s="510">
        <f t="shared" si="37"/>
        <v>0</v>
      </c>
      <c r="EG25" s="510">
        <f t="shared" si="37"/>
        <v>0</v>
      </c>
      <c r="EH25" s="510">
        <f t="shared" si="37"/>
        <v>0</v>
      </c>
      <c r="EI25" s="510">
        <f t="shared" si="37"/>
        <v>0</v>
      </c>
      <c r="EJ25" s="510">
        <f t="shared" si="37"/>
        <v>0</v>
      </c>
      <c r="EK25" s="510">
        <f t="shared" si="37"/>
        <v>0</v>
      </c>
      <c r="EL25" s="510">
        <f t="shared" si="37"/>
        <v>0</v>
      </c>
      <c r="EM25" s="510">
        <f t="shared" si="37"/>
        <v>0</v>
      </c>
      <c r="EN25" s="510">
        <f t="shared" si="37"/>
        <v>0</v>
      </c>
      <c r="EO25" s="510">
        <f t="shared" si="37"/>
        <v>0</v>
      </c>
      <c r="EP25" s="510">
        <f t="shared" si="37"/>
        <v>0</v>
      </c>
      <c r="EQ25" s="510">
        <f t="shared" si="37"/>
        <v>0</v>
      </c>
      <c r="ER25" s="510">
        <f t="shared" si="37"/>
        <v>0</v>
      </c>
      <c r="ES25" s="510">
        <f t="shared" si="37"/>
        <v>0</v>
      </c>
      <c r="ET25" s="510">
        <f t="shared" si="37"/>
        <v>0</v>
      </c>
      <c r="EU25" s="510">
        <f t="shared" si="37"/>
        <v>0</v>
      </c>
      <c r="EV25" s="510">
        <f t="shared" si="42"/>
        <v>0</v>
      </c>
      <c r="EW25" s="510">
        <f t="shared" si="42"/>
        <v>0</v>
      </c>
      <c r="EX25" s="510">
        <f t="shared" si="42"/>
        <v>0</v>
      </c>
      <c r="EY25" s="510">
        <f t="shared" si="42"/>
        <v>0</v>
      </c>
      <c r="EZ25" s="510">
        <f t="shared" si="42"/>
        <v>0</v>
      </c>
      <c r="FA25" s="510">
        <f t="shared" si="42"/>
        <v>0</v>
      </c>
      <c r="FB25" s="510">
        <f t="shared" si="42"/>
        <v>0</v>
      </c>
      <c r="FC25" s="510">
        <f t="shared" si="42"/>
        <v>0</v>
      </c>
      <c r="FD25" s="510">
        <f t="shared" si="42"/>
        <v>0</v>
      </c>
      <c r="FE25" s="510">
        <f t="shared" si="42"/>
        <v>0</v>
      </c>
      <c r="FF25" s="510">
        <f t="shared" si="42"/>
        <v>0</v>
      </c>
      <c r="FG25" s="510">
        <f t="shared" si="42"/>
        <v>0</v>
      </c>
      <c r="FH25" s="510">
        <f t="shared" si="42"/>
        <v>0</v>
      </c>
      <c r="FI25" s="510">
        <f t="shared" si="42"/>
        <v>0</v>
      </c>
      <c r="FJ25" s="510">
        <f t="shared" si="42"/>
        <v>0</v>
      </c>
      <c r="FK25" s="510">
        <f t="shared" si="42"/>
        <v>0</v>
      </c>
      <c r="FL25" s="510">
        <f t="shared" si="38"/>
        <v>0</v>
      </c>
      <c r="FM25" s="510">
        <f t="shared" si="38"/>
        <v>0</v>
      </c>
      <c r="FN25" s="510">
        <f t="shared" si="38"/>
        <v>0</v>
      </c>
      <c r="FO25" s="510">
        <f t="shared" si="38"/>
        <v>0</v>
      </c>
      <c r="FP25" s="510">
        <f t="shared" si="38"/>
        <v>0</v>
      </c>
      <c r="FQ25" s="510">
        <f t="shared" si="38"/>
        <v>0</v>
      </c>
      <c r="FR25" s="510">
        <f t="shared" si="38"/>
        <v>0</v>
      </c>
      <c r="FS25" s="510">
        <f t="shared" si="38"/>
        <v>0</v>
      </c>
      <c r="FT25" s="510">
        <f t="shared" si="38"/>
        <v>0</v>
      </c>
      <c r="FU25" s="510">
        <f t="shared" si="38"/>
        <v>0</v>
      </c>
      <c r="FV25" s="510">
        <f t="shared" si="38"/>
        <v>0</v>
      </c>
      <c r="FW25" s="510">
        <f t="shared" si="38"/>
        <v>0</v>
      </c>
      <c r="FX25" s="510">
        <f t="shared" si="38"/>
        <v>0</v>
      </c>
      <c r="FY25" s="510">
        <f t="shared" si="38"/>
        <v>0</v>
      </c>
      <c r="FZ25" s="510">
        <f t="shared" si="38"/>
        <v>0</v>
      </c>
      <c r="GA25" s="510">
        <f t="shared" si="38"/>
        <v>0</v>
      </c>
      <c r="GB25" s="510">
        <f t="shared" si="43"/>
        <v>0</v>
      </c>
      <c r="GC25" s="510">
        <f t="shared" si="43"/>
        <v>0</v>
      </c>
      <c r="GD25" s="510">
        <f t="shared" si="43"/>
        <v>0</v>
      </c>
      <c r="GE25" s="510">
        <f t="shared" si="43"/>
        <v>0</v>
      </c>
      <c r="GF25" s="510">
        <f t="shared" si="43"/>
        <v>0</v>
      </c>
      <c r="GG25" s="510">
        <f t="shared" si="43"/>
        <v>0</v>
      </c>
      <c r="GH25" s="510">
        <f t="shared" si="43"/>
        <v>0</v>
      </c>
      <c r="GI25" s="510">
        <f t="shared" si="43"/>
        <v>0</v>
      </c>
      <c r="GJ25" s="510">
        <f t="shared" si="43"/>
        <v>0</v>
      </c>
      <c r="GK25" s="510">
        <f t="shared" si="43"/>
        <v>0</v>
      </c>
      <c r="GL25" s="510">
        <f t="shared" si="43"/>
        <v>0</v>
      </c>
      <c r="GM25" s="510">
        <f t="shared" si="43"/>
        <v>0</v>
      </c>
      <c r="GN25" s="510">
        <f t="shared" si="43"/>
        <v>0</v>
      </c>
      <c r="GO25" s="510">
        <f t="shared" si="43"/>
        <v>0</v>
      </c>
      <c r="GP25" s="510">
        <f t="shared" si="43"/>
        <v>0</v>
      </c>
      <c r="GQ25" s="510">
        <f t="shared" si="43"/>
        <v>0</v>
      </c>
      <c r="GR25" s="510">
        <f t="shared" si="39"/>
        <v>0</v>
      </c>
      <c r="GS25" s="510">
        <f t="shared" si="39"/>
        <v>0</v>
      </c>
      <c r="GT25" s="510">
        <f t="shared" si="39"/>
        <v>0</v>
      </c>
      <c r="GU25" s="510">
        <f t="shared" si="39"/>
        <v>0</v>
      </c>
      <c r="GV25" s="510">
        <f t="shared" si="39"/>
        <v>0</v>
      </c>
      <c r="GW25" s="510">
        <f t="shared" si="39"/>
        <v>0</v>
      </c>
      <c r="GX25" s="510">
        <f t="shared" si="39"/>
        <v>0</v>
      </c>
      <c r="GY25" s="510">
        <f t="shared" si="39"/>
        <v>0</v>
      </c>
      <c r="GZ25" s="510">
        <f t="shared" si="39"/>
        <v>0</v>
      </c>
      <c r="HA25" s="510">
        <f t="shared" si="39"/>
        <v>0</v>
      </c>
      <c r="HB25" s="244"/>
      <c r="HC25" s="244"/>
      <c r="HD25" s="126"/>
      <c r="HE25" s="126"/>
    </row>
    <row r="26" spans="2:213" ht="20.100000000000001" customHeight="1">
      <c r="B26" s="479"/>
      <c r="C26" s="122"/>
      <c r="D26" s="123"/>
      <c r="E26" s="124"/>
      <c r="F26" s="123"/>
      <c r="G26" s="465">
        <f t="shared" si="9"/>
        <v>60</v>
      </c>
      <c r="H26" s="466" t="s">
        <v>64</v>
      </c>
      <c r="I26" s="464">
        <v>1</v>
      </c>
      <c r="J26" s="123"/>
      <c r="K26" s="97"/>
      <c r="L26" s="480"/>
      <c r="M26" s="188">
        <f t="shared" si="25"/>
        <v>0</v>
      </c>
      <c r="N26" s="189" t="str">
        <f t="shared" si="26"/>
        <v/>
      </c>
      <c r="O26" s="190" t="str">
        <f t="shared" si="27"/>
        <v/>
      </c>
      <c r="P26" s="190" t="str">
        <f t="shared" si="28"/>
        <v/>
      </c>
      <c r="Q26" s="191">
        <f t="shared" si="29"/>
        <v>0</v>
      </c>
      <c r="R26" s="191" t="str">
        <f t="shared" si="30"/>
        <v/>
      </c>
      <c r="S26" s="188" t="str">
        <f t="shared" si="31"/>
        <v/>
      </c>
      <c r="T26" s="192">
        <f t="shared" si="32"/>
        <v>0</v>
      </c>
      <c r="U26" s="366" t="s">
        <v>478</v>
      </c>
      <c r="V26" s="244"/>
      <c r="W26" s="259"/>
      <c r="X26" s="510"/>
      <c r="Y26" s="510"/>
      <c r="Z26" s="510"/>
      <c r="AA26" s="510"/>
      <c r="AB26" s="510"/>
      <c r="AC26" s="510"/>
      <c r="AD26" s="516" t="s">
        <v>471</v>
      </c>
      <c r="AE26" s="516" t="s">
        <v>470</v>
      </c>
      <c r="AF26" s="510"/>
      <c r="AG26" s="510"/>
      <c r="AH26" s="516" t="s">
        <v>477</v>
      </c>
      <c r="AI26" s="510"/>
      <c r="AJ26" s="510"/>
      <c r="AK26" s="510"/>
      <c r="AL26" s="510"/>
      <c r="AM26" s="510"/>
      <c r="AN26" s="510"/>
      <c r="AO26" s="510"/>
      <c r="AP26" s="510"/>
      <c r="AQ26" s="510"/>
      <c r="AR26" s="510"/>
      <c r="AS26" s="510"/>
      <c r="AT26" s="510"/>
      <c r="AU26" s="510"/>
      <c r="AV26" s="510"/>
      <c r="AW26" s="510"/>
      <c r="AX26" s="510"/>
      <c r="AY26" s="510"/>
      <c r="AZ26" s="510"/>
      <c r="BA26" s="510"/>
      <c r="BB26" s="510"/>
      <c r="BC26" s="510"/>
      <c r="BD26" s="510"/>
      <c r="BE26" s="510"/>
      <c r="BF26" s="510"/>
      <c r="BG26" s="285" t="str">
        <f t="shared" si="10"/>
        <v>ER</v>
      </c>
      <c r="BH26" s="285" t="str">
        <f t="shared" si="11"/>
        <v xml:space="preserve"> -  - </v>
      </c>
      <c r="BI26" s="285" t="str">
        <f t="shared" si="12"/>
        <v>No_Reinforcement</v>
      </c>
      <c r="BJ26" s="246" t="e">
        <f>VLOOKUP(BH26,'Lifecycle Material Data'!$A$5:$G$67,4,FALSE)</f>
        <v>#N/A</v>
      </c>
      <c r="BK26" s="246">
        <f>IFERROR(VLOOKUP(L26,'Custom Data'!$N$16:$P$36,3,FALSE),0)</f>
        <v>0</v>
      </c>
      <c r="BL26" s="246">
        <f t="shared" si="13"/>
        <v>0</v>
      </c>
      <c r="BM26" s="526" t="str">
        <f t="shared" si="33"/>
        <v>ER</v>
      </c>
      <c r="BN26" s="510" t="str">
        <f>IFERROR(VLOOKUP($BH26,'Lifecycle Material Data'!$A$5:$L$67,9,FALSE)*($BM26/1000)+VLOOKUP('Project Info'!$C$15,'Lifecycle Material Data'!$A$5:$L$67,9,FALSE)*($BL26/1000),"")</f>
        <v/>
      </c>
      <c r="BO26" s="510" t="str">
        <f>IFERROR(VLOOKUP($BH26,'Lifecycle Material Data'!$A$5:$L$67,10,FALSE)*($BM26/1000)+VLOOKUP('Project Info'!$C$15,'Lifecycle Material Data'!$A$5:$L$67,10,FALSE)*($BL26/1000),"")</f>
        <v/>
      </c>
      <c r="BP26" s="510" t="str">
        <f t="shared" si="34"/>
        <v/>
      </c>
      <c r="BQ26" s="510" t="str">
        <f>IF($J26='MATERIAL DATA'!$O$5,$K26, IF($J26='MATERIAL DATA'!$O$6,$K26/(1000*'Scheme 6'!$BJ26),""))</f>
        <v/>
      </c>
      <c r="BR26" s="510" t="str">
        <f>IFERROR(((VLOOKUP($BH26,'Lifecycle Material Data'!$A$5:$L$67,6,FALSE))*$BM26/1000+VLOOKUP('Project Info'!$C$15,'Lifecycle Material Data'!$A$5:$L$67,6,FALSE)*$BL26/1000),"")</f>
        <v/>
      </c>
      <c r="BS26" s="510" t="str">
        <f>IFERROR((VLOOKUP($BH26,'Lifecycle Material Data'!$A$5:$L$67,7,FALSE)*$BM26/1000++VLOOKUP('Project Info'!$C$15,'Lifecycle Material Data'!$A$5:$L$67,7,FALSE)*$BL26/1000),"")</f>
        <v/>
      </c>
      <c r="BT26" s="510" t="str">
        <f>IFERROR(VLOOKUP($BH26,'Lifecycle Material Data'!$A$5:$L$67,8,FALSE)*SUM(BR26,BS26,BU26,BV26),"")</f>
        <v/>
      </c>
      <c r="BU26" s="285" t="str">
        <f>IFERROR((VLOOKUP($BH26,'Lifecycle Material Data'!$A$5:$L$67,11,FALSE)*$BM26/1000++VLOOKUP('Project Info'!$C$15,'Lifecycle Material Data'!$A$5:$L$67,11,FALSE)*$BL26/1000),"")</f>
        <v/>
      </c>
      <c r="BV26" s="510">
        <f>IFERROR(IF(OR($B26="Timber",$C26="Timber_EPD"),VLOOKUP($BH26,'LIFECYCLE MATERIAL DATA Master'!$A$10:$N$68,5,FALSE)*$BM26,0),"")/1000</f>
        <v>0</v>
      </c>
      <c r="BW26" s="510" t="str">
        <f>IFERROR((VLOOKUP($BH26,'Lifecycle Material Data'!$A$5:$M$67,12,FALSE)*$BM26/1000++VLOOKUP('Project Info'!$C$15,'Lifecycle Material Data'!$A$5:$L$67,12,FALSE)*$BL26/1000),"")</f>
        <v/>
      </c>
      <c r="BX26" s="510"/>
      <c r="BY26" s="285"/>
      <c r="BZ26" s="285"/>
      <c r="CA26" s="285"/>
      <c r="CB26" s="510">
        <f>IFERROR(1+VLOOKUP($BH26,'Lifecycle Material Data'!$A$5:$L$67,8,FALSE),0)</f>
        <v>0</v>
      </c>
      <c r="CC26" s="244">
        <f t="shared" si="14"/>
        <v>0</v>
      </c>
      <c r="CD26" s="505">
        <f t="shared" si="35"/>
        <v>0</v>
      </c>
      <c r="CE26" s="244">
        <f t="shared" si="15"/>
        <v>1</v>
      </c>
      <c r="CF26" s="244"/>
      <c r="CG26" s="510"/>
      <c r="CH26" s="510">
        <v>0</v>
      </c>
      <c r="CI26" s="510">
        <f t="shared" si="16"/>
        <v>0</v>
      </c>
      <c r="CJ26" s="510">
        <f t="shared" si="16"/>
        <v>0</v>
      </c>
      <c r="CK26" s="510">
        <f t="shared" si="40"/>
        <v>0</v>
      </c>
      <c r="CL26" s="510">
        <f t="shared" si="40"/>
        <v>0</v>
      </c>
      <c r="CM26" s="510">
        <f t="shared" si="40"/>
        <v>0</v>
      </c>
      <c r="CN26" s="510">
        <f t="shared" si="40"/>
        <v>0</v>
      </c>
      <c r="CO26" s="510">
        <f t="shared" si="40"/>
        <v>0</v>
      </c>
      <c r="CP26" s="510">
        <f t="shared" si="40"/>
        <v>0</v>
      </c>
      <c r="CQ26" s="510">
        <f t="shared" si="40"/>
        <v>0</v>
      </c>
      <c r="CR26" s="510">
        <f t="shared" si="40"/>
        <v>0</v>
      </c>
      <c r="CS26" s="510">
        <f t="shared" si="40"/>
        <v>0</v>
      </c>
      <c r="CT26" s="510">
        <f t="shared" si="40"/>
        <v>0</v>
      </c>
      <c r="CU26" s="510">
        <f t="shared" si="40"/>
        <v>0</v>
      </c>
      <c r="CV26" s="510">
        <f t="shared" si="40"/>
        <v>0</v>
      </c>
      <c r="CW26" s="510">
        <f t="shared" si="40"/>
        <v>0</v>
      </c>
      <c r="CX26" s="510">
        <f t="shared" si="40"/>
        <v>0</v>
      </c>
      <c r="CY26" s="510">
        <f t="shared" si="40"/>
        <v>0</v>
      </c>
      <c r="CZ26" s="510">
        <f t="shared" si="40"/>
        <v>0</v>
      </c>
      <c r="DA26" s="510">
        <f t="shared" si="36"/>
        <v>0</v>
      </c>
      <c r="DB26" s="510">
        <f t="shared" si="36"/>
        <v>0</v>
      </c>
      <c r="DC26" s="510">
        <f t="shared" si="36"/>
        <v>0</v>
      </c>
      <c r="DD26" s="510">
        <f t="shared" si="36"/>
        <v>0</v>
      </c>
      <c r="DE26" s="510">
        <f t="shared" si="36"/>
        <v>0</v>
      </c>
      <c r="DF26" s="510">
        <f t="shared" si="36"/>
        <v>0</v>
      </c>
      <c r="DG26" s="510">
        <f t="shared" si="36"/>
        <v>0</v>
      </c>
      <c r="DH26" s="510">
        <f t="shared" si="36"/>
        <v>0</v>
      </c>
      <c r="DI26" s="510">
        <f t="shared" si="36"/>
        <v>0</v>
      </c>
      <c r="DJ26" s="510">
        <f t="shared" si="36"/>
        <v>0</v>
      </c>
      <c r="DK26" s="510">
        <f t="shared" si="36"/>
        <v>0</v>
      </c>
      <c r="DL26" s="510">
        <f t="shared" si="36"/>
        <v>0</v>
      </c>
      <c r="DM26" s="510">
        <f t="shared" si="36"/>
        <v>0</v>
      </c>
      <c r="DN26" s="510">
        <f t="shared" si="36"/>
        <v>0</v>
      </c>
      <c r="DO26" s="510">
        <f t="shared" si="36"/>
        <v>0</v>
      </c>
      <c r="DP26" s="510">
        <f t="shared" si="41"/>
        <v>0</v>
      </c>
      <c r="DQ26" s="510">
        <f t="shared" si="41"/>
        <v>0</v>
      </c>
      <c r="DR26" s="510">
        <f t="shared" si="41"/>
        <v>0</v>
      </c>
      <c r="DS26" s="510">
        <f t="shared" si="41"/>
        <v>0</v>
      </c>
      <c r="DT26" s="510">
        <f t="shared" si="41"/>
        <v>0</v>
      </c>
      <c r="DU26" s="510">
        <f t="shared" si="41"/>
        <v>0</v>
      </c>
      <c r="DV26" s="510">
        <f t="shared" si="41"/>
        <v>0</v>
      </c>
      <c r="DW26" s="510">
        <f t="shared" si="41"/>
        <v>0</v>
      </c>
      <c r="DX26" s="510">
        <f t="shared" si="41"/>
        <v>0</v>
      </c>
      <c r="DY26" s="510">
        <f t="shared" si="41"/>
        <v>0</v>
      </c>
      <c r="DZ26" s="510">
        <f t="shared" si="41"/>
        <v>0</v>
      </c>
      <c r="EA26" s="510">
        <f t="shared" si="41"/>
        <v>0</v>
      </c>
      <c r="EB26" s="510">
        <f t="shared" si="41"/>
        <v>0</v>
      </c>
      <c r="EC26" s="510">
        <f t="shared" si="41"/>
        <v>0</v>
      </c>
      <c r="ED26" s="510">
        <f t="shared" si="41"/>
        <v>0</v>
      </c>
      <c r="EE26" s="510">
        <f t="shared" si="41"/>
        <v>0</v>
      </c>
      <c r="EF26" s="510">
        <f t="shared" si="37"/>
        <v>0</v>
      </c>
      <c r="EG26" s="510">
        <f t="shared" si="37"/>
        <v>0</v>
      </c>
      <c r="EH26" s="510">
        <f t="shared" si="37"/>
        <v>0</v>
      </c>
      <c r="EI26" s="510">
        <f t="shared" si="37"/>
        <v>0</v>
      </c>
      <c r="EJ26" s="510">
        <f t="shared" si="37"/>
        <v>0</v>
      </c>
      <c r="EK26" s="510">
        <f t="shared" si="37"/>
        <v>0</v>
      </c>
      <c r="EL26" s="510">
        <f t="shared" si="37"/>
        <v>0</v>
      </c>
      <c r="EM26" s="510">
        <f t="shared" si="37"/>
        <v>0</v>
      </c>
      <c r="EN26" s="510">
        <f t="shared" si="37"/>
        <v>0</v>
      </c>
      <c r="EO26" s="510">
        <f t="shared" si="37"/>
        <v>0</v>
      </c>
      <c r="EP26" s="510">
        <f t="shared" si="37"/>
        <v>0</v>
      </c>
      <c r="EQ26" s="510">
        <f t="shared" si="37"/>
        <v>0</v>
      </c>
      <c r="ER26" s="510">
        <f t="shared" si="37"/>
        <v>0</v>
      </c>
      <c r="ES26" s="510">
        <f t="shared" si="37"/>
        <v>0</v>
      </c>
      <c r="ET26" s="510">
        <f t="shared" si="37"/>
        <v>0</v>
      </c>
      <c r="EU26" s="510">
        <f t="shared" si="37"/>
        <v>0</v>
      </c>
      <c r="EV26" s="510">
        <f t="shared" si="42"/>
        <v>0</v>
      </c>
      <c r="EW26" s="510">
        <f t="shared" si="42"/>
        <v>0</v>
      </c>
      <c r="EX26" s="510">
        <f t="shared" si="42"/>
        <v>0</v>
      </c>
      <c r="EY26" s="510">
        <f t="shared" si="42"/>
        <v>0</v>
      </c>
      <c r="EZ26" s="510">
        <f t="shared" si="42"/>
        <v>0</v>
      </c>
      <c r="FA26" s="510">
        <f t="shared" si="42"/>
        <v>0</v>
      </c>
      <c r="FB26" s="510">
        <f t="shared" si="42"/>
        <v>0</v>
      </c>
      <c r="FC26" s="510">
        <f t="shared" si="42"/>
        <v>0</v>
      </c>
      <c r="FD26" s="510">
        <f t="shared" si="42"/>
        <v>0</v>
      </c>
      <c r="FE26" s="510">
        <f t="shared" si="42"/>
        <v>0</v>
      </c>
      <c r="FF26" s="510">
        <f t="shared" si="42"/>
        <v>0</v>
      </c>
      <c r="FG26" s="510">
        <f t="shared" si="42"/>
        <v>0</v>
      </c>
      <c r="FH26" s="510">
        <f t="shared" si="42"/>
        <v>0</v>
      </c>
      <c r="FI26" s="510">
        <f t="shared" si="42"/>
        <v>0</v>
      </c>
      <c r="FJ26" s="510">
        <f t="shared" si="42"/>
        <v>0</v>
      </c>
      <c r="FK26" s="510">
        <f t="shared" si="42"/>
        <v>0</v>
      </c>
      <c r="FL26" s="510">
        <f t="shared" si="38"/>
        <v>0</v>
      </c>
      <c r="FM26" s="510">
        <f t="shared" si="38"/>
        <v>0</v>
      </c>
      <c r="FN26" s="510">
        <f t="shared" si="38"/>
        <v>0</v>
      </c>
      <c r="FO26" s="510">
        <f t="shared" si="38"/>
        <v>0</v>
      </c>
      <c r="FP26" s="510">
        <f t="shared" si="38"/>
        <v>0</v>
      </c>
      <c r="FQ26" s="510">
        <f t="shared" si="38"/>
        <v>0</v>
      </c>
      <c r="FR26" s="510">
        <f t="shared" si="38"/>
        <v>0</v>
      </c>
      <c r="FS26" s="510">
        <f t="shared" si="38"/>
        <v>0</v>
      </c>
      <c r="FT26" s="510">
        <f t="shared" si="38"/>
        <v>0</v>
      </c>
      <c r="FU26" s="510">
        <f t="shared" si="38"/>
        <v>0</v>
      </c>
      <c r="FV26" s="510">
        <f t="shared" si="38"/>
        <v>0</v>
      </c>
      <c r="FW26" s="510">
        <f t="shared" si="38"/>
        <v>0</v>
      </c>
      <c r="FX26" s="510">
        <f t="shared" si="38"/>
        <v>0</v>
      </c>
      <c r="FY26" s="510">
        <f t="shared" si="38"/>
        <v>0</v>
      </c>
      <c r="FZ26" s="510">
        <f t="shared" si="38"/>
        <v>0</v>
      </c>
      <c r="GA26" s="510">
        <f t="shared" si="38"/>
        <v>0</v>
      </c>
      <c r="GB26" s="510">
        <f t="shared" si="43"/>
        <v>0</v>
      </c>
      <c r="GC26" s="510">
        <f t="shared" si="43"/>
        <v>0</v>
      </c>
      <c r="GD26" s="510">
        <f t="shared" si="43"/>
        <v>0</v>
      </c>
      <c r="GE26" s="510">
        <f t="shared" si="43"/>
        <v>0</v>
      </c>
      <c r="GF26" s="510">
        <f t="shared" si="43"/>
        <v>0</v>
      </c>
      <c r="GG26" s="510">
        <f t="shared" si="43"/>
        <v>0</v>
      </c>
      <c r="GH26" s="510">
        <f t="shared" si="43"/>
        <v>0</v>
      </c>
      <c r="GI26" s="510">
        <f t="shared" si="43"/>
        <v>0</v>
      </c>
      <c r="GJ26" s="510">
        <f t="shared" si="43"/>
        <v>0</v>
      </c>
      <c r="GK26" s="510">
        <f t="shared" si="43"/>
        <v>0</v>
      </c>
      <c r="GL26" s="510">
        <f t="shared" si="43"/>
        <v>0</v>
      </c>
      <c r="GM26" s="510">
        <f t="shared" si="43"/>
        <v>0</v>
      </c>
      <c r="GN26" s="510">
        <f t="shared" si="43"/>
        <v>0</v>
      </c>
      <c r="GO26" s="510">
        <f t="shared" si="43"/>
        <v>0</v>
      </c>
      <c r="GP26" s="510">
        <f t="shared" si="43"/>
        <v>0</v>
      </c>
      <c r="GQ26" s="510">
        <f t="shared" si="43"/>
        <v>0</v>
      </c>
      <c r="GR26" s="510">
        <f t="shared" si="39"/>
        <v>0</v>
      </c>
      <c r="GS26" s="510">
        <f t="shared" si="39"/>
        <v>0</v>
      </c>
      <c r="GT26" s="510">
        <f t="shared" si="39"/>
        <v>0</v>
      </c>
      <c r="GU26" s="510">
        <f t="shared" si="39"/>
        <v>0</v>
      </c>
      <c r="GV26" s="510">
        <f t="shared" si="39"/>
        <v>0</v>
      </c>
      <c r="GW26" s="510">
        <f t="shared" si="39"/>
        <v>0</v>
      </c>
      <c r="GX26" s="510">
        <f t="shared" si="39"/>
        <v>0</v>
      </c>
      <c r="GY26" s="510">
        <f t="shared" si="39"/>
        <v>0</v>
      </c>
      <c r="GZ26" s="510">
        <f t="shared" si="39"/>
        <v>0</v>
      </c>
      <c r="HA26" s="510">
        <f t="shared" si="39"/>
        <v>0</v>
      </c>
      <c r="HB26" s="244"/>
      <c r="HC26" s="244"/>
      <c r="HD26" s="126"/>
      <c r="HE26" s="126"/>
    </row>
    <row r="27" spans="2:213" ht="20.100000000000001" customHeight="1">
      <c r="B27" s="479"/>
      <c r="C27" s="122"/>
      <c r="D27" s="123"/>
      <c r="E27" s="124"/>
      <c r="F27" s="123"/>
      <c r="G27" s="465">
        <f t="shared" si="9"/>
        <v>60</v>
      </c>
      <c r="H27" s="466" t="s">
        <v>64</v>
      </c>
      <c r="I27" s="464">
        <v>1</v>
      </c>
      <c r="J27" s="123"/>
      <c r="K27" s="97"/>
      <c r="L27" s="480"/>
      <c r="M27" s="188">
        <f t="shared" si="25"/>
        <v>0</v>
      </c>
      <c r="N27" s="189" t="str">
        <f t="shared" si="26"/>
        <v/>
      </c>
      <c r="O27" s="190" t="str">
        <f t="shared" si="27"/>
        <v/>
      </c>
      <c r="P27" s="190" t="str">
        <f t="shared" si="28"/>
        <v/>
      </c>
      <c r="Q27" s="191">
        <f t="shared" si="29"/>
        <v>0</v>
      </c>
      <c r="R27" s="191" t="str">
        <f t="shared" si="30"/>
        <v/>
      </c>
      <c r="S27" s="188" t="str">
        <f t="shared" si="31"/>
        <v/>
      </c>
      <c r="T27" s="192">
        <f t="shared" si="32"/>
        <v>0</v>
      </c>
      <c r="U27" s="366" t="s">
        <v>478</v>
      </c>
      <c r="V27" s="244"/>
      <c r="W27" s="259"/>
      <c r="X27" s="510" t="str">
        <f>IF(AND($B27='MATERIAL DATA'!$AK$4,$J27='MATERIAL DATA'!$O$7),  VLOOKUP('Scheme 6'!$D27,'Project Info'!$E$31:$N$42,7,FALSE)*'Scheme 6'!K27/1000,IFERROR((VLOOKUP($BH27,'Lifecycle Material Data'!$A$5:$L$67,7,FALSE))*$BM27/1000+VLOOKUP(IF('Project Info'!$C$15='MATERIAL DATA'!$AP$5,("Steel - Rebar - UK: UK CARES avg EPD"),("Steel - Rebar - Worldwide: world avg")),'Lifecycle Material Data'!$A$5:$L$67,7,FALSE)*$BL27/1000,""))</f>
        <v/>
      </c>
      <c r="Y27" s="510"/>
      <c r="Z27" s="510"/>
      <c r="AA27" s="510"/>
      <c r="AB27" s="510"/>
      <c r="AC27" s="510" t="s">
        <v>253</v>
      </c>
      <c r="AD27" s="527" t="e">
        <f>$G$32*GIA/850</f>
        <v>#DIV/0!</v>
      </c>
      <c r="AE27" s="510">
        <v>850</v>
      </c>
      <c r="AF27" s="510"/>
      <c r="AG27" s="510"/>
      <c r="AH27" s="532" t="str">
        <f>_xlfn.CONCAT('Scheme 6'!$F$3:$J$3, " - Element emission breakdown 
[tCO2e]")</f>
        <v>Scheme 6 - Element emission breakdown 
[tCO2e]</v>
      </c>
      <c r="AI27" s="510"/>
      <c r="AJ27" s="510"/>
      <c r="AK27" s="510"/>
      <c r="AL27" s="510"/>
      <c r="AM27" s="510"/>
      <c r="AN27" s="510"/>
      <c r="AO27" s="510"/>
      <c r="AP27" s="510"/>
      <c r="AQ27" s="510"/>
      <c r="AR27" s="510"/>
      <c r="AS27" s="510"/>
      <c r="AT27" s="510"/>
      <c r="AU27" s="510"/>
      <c r="AV27" s="510"/>
      <c r="AW27" s="510"/>
      <c r="AX27" s="510"/>
      <c r="AY27" s="510"/>
      <c r="AZ27" s="510"/>
      <c r="BA27" s="510"/>
      <c r="BB27" s="510"/>
      <c r="BC27" s="510"/>
      <c r="BD27" s="510"/>
      <c r="BE27" s="510"/>
      <c r="BF27" s="510"/>
      <c r="BG27" s="285" t="str">
        <f t="shared" si="10"/>
        <v>ER</v>
      </c>
      <c r="BH27" s="285" t="str">
        <f t="shared" si="11"/>
        <v xml:space="preserve"> -  - </v>
      </c>
      <c r="BI27" s="285" t="str">
        <f t="shared" si="12"/>
        <v>No_Reinforcement</v>
      </c>
      <c r="BJ27" s="246" t="e">
        <f>VLOOKUP(BH27,'Lifecycle Material Data'!$A$5:$G$67,4,FALSE)</f>
        <v>#N/A</v>
      </c>
      <c r="BK27" s="246">
        <f>IFERROR(VLOOKUP(L27,'Custom Data'!$N$16:$P$36,3,FALSE),0)</f>
        <v>0</v>
      </c>
      <c r="BL27" s="246">
        <f t="shared" si="13"/>
        <v>0</v>
      </c>
      <c r="BM27" s="526" t="str">
        <f t="shared" si="33"/>
        <v>ER</v>
      </c>
      <c r="BN27" s="510" t="str">
        <f>IFERROR(VLOOKUP($BH27,'Lifecycle Material Data'!$A$5:$L$67,9,FALSE)*($BM27/1000)+VLOOKUP('Project Info'!$C$15,'Lifecycle Material Data'!$A$5:$L$67,9,FALSE)*($BL27/1000),"")</f>
        <v/>
      </c>
      <c r="BO27" s="510" t="str">
        <f>IFERROR(VLOOKUP($BH27,'Lifecycle Material Data'!$A$5:$L$67,10,FALSE)*($BM27/1000)+VLOOKUP('Project Info'!$C$15,'Lifecycle Material Data'!$A$5:$L$67,10,FALSE)*($BL27/1000),"")</f>
        <v/>
      </c>
      <c r="BP27" s="510" t="str">
        <f t="shared" si="34"/>
        <v/>
      </c>
      <c r="BQ27" s="510" t="str">
        <f>IF($J27='MATERIAL DATA'!$O$5,$K27, IF($J27='MATERIAL DATA'!$O$6,$K27/(1000*'Scheme 6'!$BJ27),""))</f>
        <v/>
      </c>
      <c r="BR27" s="510" t="str">
        <f>IFERROR(((VLOOKUP($BH27,'Lifecycle Material Data'!$A$5:$L$67,6,FALSE))*$BM27/1000+VLOOKUP('Project Info'!$C$15,'Lifecycle Material Data'!$A$5:$L$67,6,FALSE)*$BL27/1000),"")</f>
        <v/>
      </c>
      <c r="BS27" s="510" t="str">
        <f>IFERROR((VLOOKUP($BH27,'Lifecycle Material Data'!$A$5:$L$67,7,FALSE)*$BM27/1000++VLOOKUP('Project Info'!$C$15,'Lifecycle Material Data'!$A$5:$L$67,7,FALSE)*$BL27/1000),"")</f>
        <v/>
      </c>
      <c r="BT27" s="510" t="str">
        <f>IFERROR(VLOOKUP($BH27,'Lifecycle Material Data'!$A$5:$L$67,8,FALSE)*SUM(BR27,BS27,BU27,BV27),"")</f>
        <v/>
      </c>
      <c r="BU27" s="285" t="str">
        <f>IFERROR((VLOOKUP($BH27,'Lifecycle Material Data'!$A$5:$L$67,11,FALSE)*$BM27/1000++VLOOKUP('Project Info'!$C$15,'Lifecycle Material Data'!$A$5:$L$67,11,FALSE)*$BL27/1000),"")</f>
        <v/>
      </c>
      <c r="BV27" s="510">
        <f>IFERROR(IF(OR($B27="Timber",$C27="Timber_EPD"),VLOOKUP($BH27,'LIFECYCLE MATERIAL DATA Master'!$A$10:$N$68,5,FALSE)*$BM27,0),"")/1000</f>
        <v>0</v>
      </c>
      <c r="BW27" s="510" t="str">
        <f>IFERROR((VLOOKUP($BH27,'Lifecycle Material Data'!$A$5:$M$67,12,FALSE)*$BM27/1000++VLOOKUP('Project Info'!$C$15,'Lifecycle Material Data'!$A$5:$L$67,12,FALSE)*$BL27/1000),"")</f>
        <v/>
      </c>
      <c r="BX27" s="510"/>
      <c r="BY27" s="285"/>
      <c r="BZ27" s="285"/>
      <c r="CA27" s="285"/>
      <c r="CB27" s="510">
        <f>IFERROR(1+VLOOKUP($BH27,'Lifecycle Material Data'!$A$5:$L$67,8,FALSE),0)</f>
        <v>0</v>
      </c>
      <c r="CC27" s="244">
        <f t="shared" si="14"/>
        <v>0</v>
      </c>
      <c r="CD27" s="505">
        <f t="shared" si="35"/>
        <v>0</v>
      </c>
      <c r="CE27" s="244">
        <f t="shared" si="15"/>
        <v>1</v>
      </c>
      <c r="CF27" s="244"/>
      <c r="CG27" s="510"/>
      <c r="CH27" s="510">
        <v>0</v>
      </c>
      <c r="CI27" s="510">
        <f t="shared" si="16"/>
        <v>0</v>
      </c>
      <c r="CJ27" s="510">
        <f t="shared" si="16"/>
        <v>0</v>
      </c>
      <c r="CK27" s="510">
        <f t="shared" si="40"/>
        <v>0</v>
      </c>
      <c r="CL27" s="510">
        <f t="shared" si="40"/>
        <v>0</v>
      </c>
      <c r="CM27" s="510">
        <f t="shared" si="40"/>
        <v>0</v>
      </c>
      <c r="CN27" s="510">
        <f t="shared" si="40"/>
        <v>0</v>
      </c>
      <c r="CO27" s="510">
        <f t="shared" si="40"/>
        <v>0</v>
      </c>
      <c r="CP27" s="510">
        <f t="shared" si="40"/>
        <v>0</v>
      </c>
      <c r="CQ27" s="510">
        <f t="shared" si="40"/>
        <v>0</v>
      </c>
      <c r="CR27" s="510">
        <f t="shared" si="40"/>
        <v>0</v>
      </c>
      <c r="CS27" s="510">
        <f t="shared" si="40"/>
        <v>0</v>
      </c>
      <c r="CT27" s="510">
        <f t="shared" si="40"/>
        <v>0</v>
      </c>
      <c r="CU27" s="510">
        <f t="shared" si="40"/>
        <v>0</v>
      </c>
      <c r="CV27" s="510">
        <f t="shared" si="40"/>
        <v>0</v>
      </c>
      <c r="CW27" s="510">
        <f t="shared" si="40"/>
        <v>0</v>
      </c>
      <c r="CX27" s="510">
        <f t="shared" si="40"/>
        <v>0</v>
      </c>
      <c r="CY27" s="510">
        <f t="shared" si="40"/>
        <v>0</v>
      </c>
      <c r="CZ27" s="510">
        <f t="shared" si="40"/>
        <v>0</v>
      </c>
      <c r="DA27" s="510">
        <f t="shared" si="36"/>
        <v>0</v>
      </c>
      <c r="DB27" s="510">
        <f t="shared" si="36"/>
        <v>0</v>
      </c>
      <c r="DC27" s="510">
        <f t="shared" si="36"/>
        <v>0</v>
      </c>
      <c r="DD27" s="510">
        <f t="shared" si="36"/>
        <v>0</v>
      </c>
      <c r="DE27" s="510">
        <f t="shared" si="36"/>
        <v>0</v>
      </c>
      <c r="DF27" s="510">
        <f t="shared" si="36"/>
        <v>0</v>
      </c>
      <c r="DG27" s="510">
        <f t="shared" si="36"/>
        <v>0</v>
      </c>
      <c r="DH27" s="510">
        <f t="shared" si="36"/>
        <v>0</v>
      </c>
      <c r="DI27" s="510">
        <f t="shared" si="36"/>
        <v>0</v>
      </c>
      <c r="DJ27" s="510">
        <f t="shared" si="36"/>
        <v>0</v>
      </c>
      <c r="DK27" s="510">
        <f t="shared" si="36"/>
        <v>0</v>
      </c>
      <c r="DL27" s="510">
        <f t="shared" si="36"/>
        <v>0</v>
      </c>
      <c r="DM27" s="510">
        <f t="shared" si="36"/>
        <v>0</v>
      </c>
      <c r="DN27" s="510">
        <f t="shared" si="36"/>
        <v>0</v>
      </c>
      <c r="DO27" s="510">
        <f t="shared" si="36"/>
        <v>0</v>
      </c>
      <c r="DP27" s="510">
        <f t="shared" si="41"/>
        <v>0</v>
      </c>
      <c r="DQ27" s="510">
        <f t="shared" si="41"/>
        <v>0</v>
      </c>
      <c r="DR27" s="510">
        <f t="shared" si="41"/>
        <v>0</v>
      </c>
      <c r="DS27" s="510">
        <f t="shared" si="41"/>
        <v>0</v>
      </c>
      <c r="DT27" s="510">
        <f t="shared" si="41"/>
        <v>0</v>
      </c>
      <c r="DU27" s="510">
        <f t="shared" si="41"/>
        <v>0</v>
      </c>
      <c r="DV27" s="510">
        <f t="shared" si="41"/>
        <v>0</v>
      </c>
      <c r="DW27" s="510">
        <f t="shared" si="41"/>
        <v>0</v>
      </c>
      <c r="DX27" s="510">
        <f t="shared" si="41"/>
        <v>0</v>
      </c>
      <c r="DY27" s="510">
        <f t="shared" si="41"/>
        <v>0</v>
      </c>
      <c r="DZ27" s="510">
        <f t="shared" si="41"/>
        <v>0</v>
      </c>
      <c r="EA27" s="510">
        <f t="shared" si="41"/>
        <v>0</v>
      </c>
      <c r="EB27" s="510">
        <f t="shared" si="41"/>
        <v>0</v>
      </c>
      <c r="EC27" s="510">
        <f t="shared" si="41"/>
        <v>0</v>
      </c>
      <c r="ED27" s="510">
        <f t="shared" si="41"/>
        <v>0</v>
      </c>
      <c r="EE27" s="510">
        <f t="shared" si="41"/>
        <v>0</v>
      </c>
      <c r="EF27" s="510">
        <f t="shared" si="37"/>
        <v>0</v>
      </c>
      <c r="EG27" s="510">
        <f t="shared" si="37"/>
        <v>0</v>
      </c>
      <c r="EH27" s="510">
        <f t="shared" si="37"/>
        <v>0</v>
      </c>
      <c r="EI27" s="510">
        <f t="shared" si="37"/>
        <v>0</v>
      </c>
      <c r="EJ27" s="510">
        <f t="shared" si="37"/>
        <v>0</v>
      </c>
      <c r="EK27" s="510">
        <f t="shared" si="37"/>
        <v>0</v>
      </c>
      <c r="EL27" s="510">
        <f t="shared" si="37"/>
        <v>0</v>
      </c>
      <c r="EM27" s="510">
        <f t="shared" si="37"/>
        <v>0</v>
      </c>
      <c r="EN27" s="510">
        <f t="shared" si="37"/>
        <v>0</v>
      </c>
      <c r="EO27" s="510">
        <f t="shared" si="37"/>
        <v>0</v>
      </c>
      <c r="EP27" s="510">
        <f t="shared" si="37"/>
        <v>0</v>
      </c>
      <c r="EQ27" s="510">
        <f t="shared" si="37"/>
        <v>0</v>
      </c>
      <c r="ER27" s="510">
        <f t="shared" si="37"/>
        <v>0</v>
      </c>
      <c r="ES27" s="510">
        <f t="shared" si="37"/>
        <v>0</v>
      </c>
      <c r="ET27" s="510">
        <f t="shared" si="37"/>
        <v>0</v>
      </c>
      <c r="EU27" s="510">
        <f t="shared" si="37"/>
        <v>0</v>
      </c>
      <c r="EV27" s="510">
        <f t="shared" si="42"/>
        <v>0</v>
      </c>
      <c r="EW27" s="510">
        <f t="shared" si="42"/>
        <v>0</v>
      </c>
      <c r="EX27" s="510">
        <f t="shared" si="42"/>
        <v>0</v>
      </c>
      <c r="EY27" s="510">
        <f t="shared" si="42"/>
        <v>0</v>
      </c>
      <c r="EZ27" s="510">
        <f t="shared" si="42"/>
        <v>0</v>
      </c>
      <c r="FA27" s="510">
        <f t="shared" si="42"/>
        <v>0</v>
      </c>
      <c r="FB27" s="510">
        <f t="shared" si="42"/>
        <v>0</v>
      </c>
      <c r="FC27" s="510">
        <f t="shared" si="42"/>
        <v>0</v>
      </c>
      <c r="FD27" s="510">
        <f t="shared" si="42"/>
        <v>0</v>
      </c>
      <c r="FE27" s="510">
        <f t="shared" si="42"/>
        <v>0</v>
      </c>
      <c r="FF27" s="510">
        <f t="shared" si="42"/>
        <v>0</v>
      </c>
      <c r="FG27" s="510">
        <f t="shared" si="42"/>
        <v>0</v>
      </c>
      <c r="FH27" s="510">
        <f t="shared" si="42"/>
        <v>0</v>
      </c>
      <c r="FI27" s="510">
        <f t="shared" si="42"/>
        <v>0</v>
      </c>
      <c r="FJ27" s="510">
        <f t="shared" si="42"/>
        <v>0</v>
      </c>
      <c r="FK27" s="510">
        <f t="shared" si="42"/>
        <v>0</v>
      </c>
      <c r="FL27" s="510">
        <f t="shared" si="38"/>
        <v>0</v>
      </c>
      <c r="FM27" s="510">
        <f t="shared" si="38"/>
        <v>0</v>
      </c>
      <c r="FN27" s="510">
        <f t="shared" si="38"/>
        <v>0</v>
      </c>
      <c r="FO27" s="510">
        <f t="shared" si="38"/>
        <v>0</v>
      </c>
      <c r="FP27" s="510">
        <f t="shared" si="38"/>
        <v>0</v>
      </c>
      <c r="FQ27" s="510">
        <f t="shared" si="38"/>
        <v>0</v>
      </c>
      <c r="FR27" s="510">
        <f t="shared" si="38"/>
        <v>0</v>
      </c>
      <c r="FS27" s="510">
        <f t="shared" si="38"/>
        <v>0</v>
      </c>
      <c r="FT27" s="510">
        <f t="shared" si="38"/>
        <v>0</v>
      </c>
      <c r="FU27" s="510">
        <f t="shared" si="38"/>
        <v>0</v>
      </c>
      <c r="FV27" s="510">
        <f t="shared" si="38"/>
        <v>0</v>
      </c>
      <c r="FW27" s="510">
        <f t="shared" si="38"/>
        <v>0</v>
      </c>
      <c r="FX27" s="510">
        <f t="shared" si="38"/>
        <v>0</v>
      </c>
      <c r="FY27" s="510">
        <f t="shared" si="38"/>
        <v>0</v>
      </c>
      <c r="FZ27" s="510">
        <f t="shared" si="38"/>
        <v>0</v>
      </c>
      <c r="GA27" s="510">
        <f t="shared" si="38"/>
        <v>0</v>
      </c>
      <c r="GB27" s="510">
        <f t="shared" si="43"/>
        <v>0</v>
      </c>
      <c r="GC27" s="510">
        <f t="shared" si="43"/>
        <v>0</v>
      </c>
      <c r="GD27" s="510">
        <f t="shared" si="43"/>
        <v>0</v>
      </c>
      <c r="GE27" s="510">
        <f t="shared" si="43"/>
        <v>0</v>
      </c>
      <c r="GF27" s="510">
        <f t="shared" si="43"/>
        <v>0</v>
      </c>
      <c r="GG27" s="510">
        <f t="shared" si="43"/>
        <v>0</v>
      </c>
      <c r="GH27" s="510">
        <f t="shared" si="43"/>
        <v>0</v>
      </c>
      <c r="GI27" s="510">
        <f t="shared" si="43"/>
        <v>0</v>
      </c>
      <c r="GJ27" s="510">
        <f t="shared" si="43"/>
        <v>0</v>
      </c>
      <c r="GK27" s="510">
        <f t="shared" si="43"/>
        <v>0</v>
      </c>
      <c r="GL27" s="510">
        <f t="shared" si="43"/>
        <v>0</v>
      </c>
      <c r="GM27" s="510">
        <f t="shared" si="43"/>
        <v>0</v>
      </c>
      <c r="GN27" s="510">
        <f t="shared" si="43"/>
        <v>0</v>
      </c>
      <c r="GO27" s="510">
        <f t="shared" si="43"/>
        <v>0</v>
      </c>
      <c r="GP27" s="510">
        <f t="shared" si="43"/>
        <v>0</v>
      </c>
      <c r="GQ27" s="510">
        <f t="shared" si="43"/>
        <v>0</v>
      </c>
      <c r="GR27" s="510">
        <f t="shared" si="39"/>
        <v>0</v>
      </c>
      <c r="GS27" s="510">
        <f t="shared" si="39"/>
        <v>0</v>
      </c>
      <c r="GT27" s="510">
        <f t="shared" si="39"/>
        <v>0</v>
      </c>
      <c r="GU27" s="510">
        <f t="shared" si="39"/>
        <v>0</v>
      </c>
      <c r="GV27" s="510">
        <f t="shared" si="39"/>
        <v>0</v>
      </c>
      <c r="GW27" s="510">
        <f t="shared" si="39"/>
        <v>0</v>
      </c>
      <c r="GX27" s="510">
        <f t="shared" si="39"/>
        <v>0</v>
      </c>
      <c r="GY27" s="510">
        <f t="shared" si="39"/>
        <v>0</v>
      </c>
      <c r="GZ27" s="510">
        <f t="shared" si="39"/>
        <v>0</v>
      </c>
      <c r="HA27" s="510">
        <f t="shared" si="39"/>
        <v>0</v>
      </c>
      <c r="HB27" s="244"/>
      <c r="HC27" s="244"/>
      <c r="HD27" s="126"/>
      <c r="HE27" s="126"/>
    </row>
    <row r="28" spans="2:213" ht="20.100000000000001" customHeight="1">
      <c r="B28" s="481" t="str">
        <f>'MATERIAL DATA'!Q19</f>
        <v>1.1 Excavation-Foundation</v>
      </c>
      <c r="C28" s="129"/>
      <c r="D28" s="130"/>
      <c r="E28" s="131"/>
      <c r="F28" s="132"/>
      <c r="G28" s="132"/>
      <c r="H28" s="132"/>
      <c r="I28" s="132"/>
      <c r="J28" s="132" t="s">
        <v>334</v>
      </c>
      <c r="K28" s="133">
        <f>SUMIFS($BQ$6:$BQ$27,$BP$6:$BP$27,"Excavation")*'Project Info'!$C$17</f>
        <v>0</v>
      </c>
      <c r="L28" s="482"/>
      <c r="M28" s="188">
        <f t="shared" si="25"/>
        <v>0</v>
      </c>
      <c r="N28" s="189"/>
      <c r="O28" s="190"/>
      <c r="P28" s="190">
        <f>IFERROR(((BM28*(Landfill_distance*'Custom Data'!$B$41/1000)*'Project Info'!$C$16)/1000),"")</f>
        <v>0</v>
      </c>
      <c r="Q28" s="191"/>
      <c r="R28" s="191"/>
      <c r="S28" s="188"/>
      <c r="T28" s="192"/>
      <c r="U28" s="98"/>
      <c r="V28" s="244"/>
      <c r="W28" s="259"/>
      <c r="X28" s="510"/>
      <c r="Y28" s="510"/>
      <c r="Z28" s="510"/>
      <c r="AA28" s="510"/>
      <c r="AB28" s="510"/>
      <c r="AC28" s="510" t="s">
        <v>254</v>
      </c>
      <c r="AD28" s="527" t="e">
        <f>$G$32*GIA/1700</f>
        <v>#DIV/0!</v>
      </c>
      <c r="AE28" s="510">
        <v>1700</v>
      </c>
      <c r="AF28" s="510"/>
      <c r="AG28" s="510"/>
      <c r="AH28" s="285"/>
      <c r="AI28" s="510"/>
      <c r="AJ28" s="510"/>
      <c r="AK28" s="510"/>
      <c r="AL28" s="510"/>
      <c r="AM28" s="510"/>
      <c r="AN28" s="510"/>
      <c r="AO28" s="510"/>
      <c r="AP28" s="510"/>
      <c r="AQ28" s="510"/>
      <c r="AR28" s="510"/>
      <c r="AS28" s="510"/>
      <c r="AT28" s="510"/>
      <c r="AU28" s="510"/>
      <c r="AV28" s="510"/>
      <c r="AW28" s="510"/>
      <c r="AX28" s="510"/>
      <c r="AY28" s="510"/>
      <c r="AZ28" s="510"/>
      <c r="BA28" s="510"/>
      <c r="BB28" s="510"/>
      <c r="BC28" s="510"/>
      <c r="BD28" s="510"/>
      <c r="BE28" s="510"/>
      <c r="BF28" s="510"/>
      <c r="BG28" s="285" t="str">
        <f>IF(B28="Concrete","C_",IF(B28="Steel","S_",IF(B28="Timber","T_",IF(B28="Other","O_",IF(B28="Custom EPD","E_",IF(B28="_","_"," "))))))</f>
        <v xml:space="preserve"> </v>
      </c>
      <c r="BH28" s="285"/>
      <c r="BI28" s="285"/>
      <c r="BJ28" s="246">
        <f>'Project Info'!$C$17/1000</f>
        <v>1.6</v>
      </c>
      <c r="BK28" s="246"/>
      <c r="BL28" s="246"/>
      <c r="BM28" s="533">
        <f xml:space="preserve"> $K28</f>
        <v>0</v>
      </c>
      <c r="BN28" s="510" t="str">
        <f>IFERROR(VLOOKUP($BH28,'Lifecycle Material Data'!$A$5:$L$67,9,FALSE)*($BM28/1000)+VLOOKUP('Project Info'!$C$15,'Lifecycle Material Data'!$A$5:$L$67,9,FALSE)*($BL28/1000),"")</f>
        <v/>
      </c>
      <c r="BO28" s="510" t="str">
        <f>IFERROR(VLOOKUP($BH28,'Lifecycle Material Data'!$A$5:$L$67,10,FALSE)*($BM28/1000)+VLOOKUP('Project Info'!$C$15,'Lifecycle Material Data'!$A$5:$L$67,10,FALSE)*($BL28/1000),"")</f>
        <v/>
      </c>
      <c r="BP28" s="510" t="str">
        <f t="shared" si="34"/>
        <v/>
      </c>
      <c r="BQ28" s="510">
        <f>IF($J28='MATERIAL DATA'!$O$5,$K28, IF($J28='MATERIAL DATA'!$O$6,$K28/(1000*'Scheme 6'!$BJ28),""))</f>
        <v>0</v>
      </c>
      <c r="BR28" s="510"/>
      <c r="BS28" s="510"/>
      <c r="BT28" s="510"/>
      <c r="BU28" s="285"/>
      <c r="BV28" s="510"/>
      <c r="BW28" s="510"/>
      <c r="BX28" s="510"/>
      <c r="BY28" s="285"/>
      <c r="BZ28" s="285"/>
      <c r="CA28" s="285"/>
      <c r="CB28" s="534"/>
      <c r="CC28" s="244"/>
      <c r="CD28" s="244"/>
      <c r="CE28" s="244"/>
      <c r="CF28" s="244"/>
      <c r="CG28" s="510" t="s">
        <v>539</v>
      </c>
      <c r="CH28" s="510">
        <f>SUM(CH6:CH27)</f>
        <v>0</v>
      </c>
      <c r="CI28" s="510">
        <f t="shared" ref="CI28:EU28" si="44">SUM(CI6:CI27)</f>
        <v>0</v>
      </c>
      <c r="CJ28" s="510">
        <f t="shared" si="44"/>
        <v>0</v>
      </c>
      <c r="CK28" s="510">
        <f t="shared" si="44"/>
        <v>0</v>
      </c>
      <c r="CL28" s="510">
        <f t="shared" si="44"/>
        <v>0</v>
      </c>
      <c r="CM28" s="510">
        <f t="shared" si="44"/>
        <v>0</v>
      </c>
      <c r="CN28" s="510">
        <f t="shared" si="44"/>
        <v>0</v>
      </c>
      <c r="CO28" s="510">
        <f t="shared" si="44"/>
        <v>0</v>
      </c>
      <c r="CP28" s="510">
        <f t="shared" si="44"/>
        <v>0</v>
      </c>
      <c r="CQ28" s="510">
        <f t="shared" si="44"/>
        <v>0</v>
      </c>
      <c r="CR28" s="510">
        <f t="shared" si="44"/>
        <v>0</v>
      </c>
      <c r="CS28" s="510">
        <f t="shared" si="44"/>
        <v>0</v>
      </c>
      <c r="CT28" s="510">
        <f t="shared" si="44"/>
        <v>0</v>
      </c>
      <c r="CU28" s="510">
        <f t="shared" si="44"/>
        <v>0</v>
      </c>
      <c r="CV28" s="510">
        <f t="shared" si="44"/>
        <v>0</v>
      </c>
      <c r="CW28" s="510">
        <f t="shared" si="44"/>
        <v>0</v>
      </c>
      <c r="CX28" s="510">
        <f t="shared" si="44"/>
        <v>0</v>
      </c>
      <c r="CY28" s="510">
        <f t="shared" si="44"/>
        <v>0</v>
      </c>
      <c r="CZ28" s="510">
        <f t="shared" si="44"/>
        <v>0</v>
      </c>
      <c r="DA28" s="510">
        <f t="shared" si="44"/>
        <v>0</v>
      </c>
      <c r="DB28" s="510">
        <f t="shared" si="44"/>
        <v>0</v>
      </c>
      <c r="DC28" s="510">
        <f t="shared" si="44"/>
        <v>0</v>
      </c>
      <c r="DD28" s="510">
        <f t="shared" si="44"/>
        <v>0</v>
      </c>
      <c r="DE28" s="510">
        <f t="shared" si="44"/>
        <v>0</v>
      </c>
      <c r="DF28" s="510">
        <f t="shared" si="44"/>
        <v>0</v>
      </c>
      <c r="DG28" s="510">
        <f t="shared" si="44"/>
        <v>0</v>
      </c>
      <c r="DH28" s="510">
        <f t="shared" si="44"/>
        <v>0</v>
      </c>
      <c r="DI28" s="510">
        <f t="shared" si="44"/>
        <v>0</v>
      </c>
      <c r="DJ28" s="510">
        <f t="shared" si="44"/>
        <v>0</v>
      </c>
      <c r="DK28" s="510">
        <f t="shared" si="44"/>
        <v>0</v>
      </c>
      <c r="DL28" s="510">
        <f t="shared" si="44"/>
        <v>0</v>
      </c>
      <c r="DM28" s="510">
        <f t="shared" si="44"/>
        <v>0</v>
      </c>
      <c r="DN28" s="510">
        <f t="shared" si="44"/>
        <v>0</v>
      </c>
      <c r="DO28" s="510">
        <f t="shared" si="44"/>
        <v>0</v>
      </c>
      <c r="DP28" s="510">
        <f t="shared" si="44"/>
        <v>0</v>
      </c>
      <c r="DQ28" s="510">
        <f t="shared" si="44"/>
        <v>0</v>
      </c>
      <c r="DR28" s="510">
        <f t="shared" si="44"/>
        <v>0</v>
      </c>
      <c r="DS28" s="510">
        <f t="shared" si="44"/>
        <v>0</v>
      </c>
      <c r="DT28" s="510">
        <f t="shared" si="44"/>
        <v>0</v>
      </c>
      <c r="DU28" s="510">
        <f t="shared" si="44"/>
        <v>0</v>
      </c>
      <c r="DV28" s="510">
        <f t="shared" si="44"/>
        <v>0</v>
      </c>
      <c r="DW28" s="510">
        <f t="shared" si="44"/>
        <v>0</v>
      </c>
      <c r="DX28" s="510">
        <f t="shared" si="44"/>
        <v>0</v>
      </c>
      <c r="DY28" s="510">
        <f t="shared" si="44"/>
        <v>0</v>
      </c>
      <c r="DZ28" s="510">
        <f t="shared" si="44"/>
        <v>0</v>
      </c>
      <c r="EA28" s="510">
        <f t="shared" si="44"/>
        <v>0</v>
      </c>
      <c r="EB28" s="510">
        <f t="shared" si="44"/>
        <v>0</v>
      </c>
      <c r="EC28" s="510">
        <f t="shared" si="44"/>
        <v>0</v>
      </c>
      <c r="ED28" s="510">
        <f t="shared" si="44"/>
        <v>0</v>
      </c>
      <c r="EE28" s="510">
        <f t="shared" si="44"/>
        <v>0</v>
      </c>
      <c r="EF28" s="510">
        <f t="shared" si="44"/>
        <v>0</v>
      </c>
      <c r="EG28" s="510">
        <f t="shared" si="44"/>
        <v>0</v>
      </c>
      <c r="EH28" s="510">
        <f t="shared" si="44"/>
        <v>0</v>
      </c>
      <c r="EI28" s="510">
        <f t="shared" si="44"/>
        <v>0</v>
      </c>
      <c r="EJ28" s="510">
        <f t="shared" si="44"/>
        <v>0</v>
      </c>
      <c r="EK28" s="510">
        <f t="shared" si="44"/>
        <v>0</v>
      </c>
      <c r="EL28" s="510">
        <f t="shared" si="44"/>
        <v>0</v>
      </c>
      <c r="EM28" s="510">
        <f t="shared" si="44"/>
        <v>0</v>
      </c>
      <c r="EN28" s="510">
        <f t="shared" si="44"/>
        <v>0</v>
      </c>
      <c r="EO28" s="510">
        <f t="shared" si="44"/>
        <v>0</v>
      </c>
      <c r="EP28" s="510">
        <f t="shared" si="44"/>
        <v>0</v>
      </c>
      <c r="EQ28" s="510">
        <f t="shared" si="44"/>
        <v>0</v>
      </c>
      <c r="ER28" s="510">
        <f t="shared" si="44"/>
        <v>0</v>
      </c>
      <c r="ES28" s="510">
        <f t="shared" si="44"/>
        <v>0</v>
      </c>
      <c r="ET28" s="510">
        <f t="shared" si="44"/>
        <v>0</v>
      </c>
      <c r="EU28" s="510">
        <f t="shared" si="44"/>
        <v>0</v>
      </c>
      <c r="EV28" s="510">
        <f t="shared" ref="EV28:HA28" si="45">SUM(EV6:EV27)</f>
        <v>0</v>
      </c>
      <c r="EW28" s="510">
        <f t="shared" si="45"/>
        <v>0</v>
      </c>
      <c r="EX28" s="510">
        <f t="shared" si="45"/>
        <v>0</v>
      </c>
      <c r="EY28" s="510">
        <f t="shared" si="45"/>
        <v>0</v>
      </c>
      <c r="EZ28" s="510">
        <f t="shared" si="45"/>
        <v>0</v>
      </c>
      <c r="FA28" s="510">
        <f t="shared" si="45"/>
        <v>0</v>
      </c>
      <c r="FB28" s="510">
        <f t="shared" si="45"/>
        <v>0</v>
      </c>
      <c r="FC28" s="510">
        <f t="shared" si="45"/>
        <v>0</v>
      </c>
      <c r="FD28" s="510">
        <f t="shared" si="45"/>
        <v>0</v>
      </c>
      <c r="FE28" s="510">
        <f t="shared" si="45"/>
        <v>0</v>
      </c>
      <c r="FF28" s="510">
        <f t="shared" si="45"/>
        <v>0</v>
      </c>
      <c r="FG28" s="510">
        <f t="shared" si="45"/>
        <v>0</v>
      </c>
      <c r="FH28" s="510">
        <f t="shared" si="45"/>
        <v>0</v>
      </c>
      <c r="FI28" s="510">
        <f t="shared" si="45"/>
        <v>0</v>
      </c>
      <c r="FJ28" s="510">
        <f t="shared" si="45"/>
        <v>0</v>
      </c>
      <c r="FK28" s="510">
        <f t="shared" si="45"/>
        <v>0</v>
      </c>
      <c r="FL28" s="510">
        <f t="shared" si="45"/>
        <v>0</v>
      </c>
      <c r="FM28" s="510">
        <f t="shared" si="45"/>
        <v>0</v>
      </c>
      <c r="FN28" s="510">
        <f t="shared" si="45"/>
        <v>0</v>
      </c>
      <c r="FO28" s="510">
        <f t="shared" si="45"/>
        <v>0</v>
      </c>
      <c r="FP28" s="510">
        <f t="shared" si="45"/>
        <v>0</v>
      </c>
      <c r="FQ28" s="510">
        <f t="shared" si="45"/>
        <v>0</v>
      </c>
      <c r="FR28" s="510">
        <f t="shared" si="45"/>
        <v>0</v>
      </c>
      <c r="FS28" s="510">
        <f t="shared" si="45"/>
        <v>0</v>
      </c>
      <c r="FT28" s="510">
        <f t="shared" si="45"/>
        <v>0</v>
      </c>
      <c r="FU28" s="510">
        <f t="shared" si="45"/>
        <v>0</v>
      </c>
      <c r="FV28" s="510">
        <f t="shared" si="45"/>
        <v>0</v>
      </c>
      <c r="FW28" s="510">
        <f t="shared" si="45"/>
        <v>0</v>
      </c>
      <c r="FX28" s="510">
        <f t="shared" si="45"/>
        <v>0</v>
      </c>
      <c r="FY28" s="510">
        <f t="shared" si="45"/>
        <v>0</v>
      </c>
      <c r="FZ28" s="510">
        <f t="shared" si="45"/>
        <v>0</v>
      </c>
      <c r="GA28" s="510">
        <f t="shared" si="45"/>
        <v>0</v>
      </c>
      <c r="GB28" s="510">
        <f t="shared" si="45"/>
        <v>0</v>
      </c>
      <c r="GC28" s="510">
        <f t="shared" si="45"/>
        <v>0</v>
      </c>
      <c r="GD28" s="510">
        <f t="shared" si="45"/>
        <v>0</v>
      </c>
      <c r="GE28" s="510">
        <f t="shared" si="45"/>
        <v>0</v>
      </c>
      <c r="GF28" s="510">
        <f t="shared" si="45"/>
        <v>0</v>
      </c>
      <c r="GG28" s="510">
        <f t="shared" si="45"/>
        <v>0</v>
      </c>
      <c r="GH28" s="510">
        <f t="shared" si="45"/>
        <v>0</v>
      </c>
      <c r="GI28" s="510">
        <f t="shared" si="45"/>
        <v>0</v>
      </c>
      <c r="GJ28" s="510">
        <f t="shared" si="45"/>
        <v>0</v>
      </c>
      <c r="GK28" s="510">
        <f t="shared" si="45"/>
        <v>0</v>
      </c>
      <c r="GL28" s="510">
        <f t="shared" si="45"/>
        <v>0</v>
      </c>
      <c r="GM28" s="510">
        <f t="shared" si="45"/>
        <v>0</v>
      </c>
      <c r="GN28" s="510">
        <f t="shared" si="45"/>
        <v>0</v>
      </c>
      <c r="GO28" s="510">
        <f t="shared" si="45"/>
        <v>0</v>
      </c>
      <c r="GP28" s="510">
        <f t="shared" si="45"/>
        <v>0</v>
      </c>
      <c r="GQ28" s="510">
        <f t="shared" si="45"/>
        <v>0</v>
      </c>
      <c r="GR28" s="510">
        <f t="shared" si="45"/>
        <v>0</v>
      </c>
      <c r="GS28" s="510">
        <f t="shared" si="45"/>
        <v>0</v>
      </c>
      <c r="GT28" s="510">
        <f t="shared" si="45"/>
        <v>0</v>
      </c>
      <c r="GU28" s="510">
        <f t="shared" si="45"/>
        <v>0</v>
      </c>
      <c r="GV28" s="510">
        <f t="shared" si="45"/>
        <v>0</v>
      </c>
      <c r="GW28" s="510">
        <f t="shared" si="45"/>
        <v>0</v>
      </c>
      <c r="GX28" s="510">
        <f t="shared" si="45"/>
        <v>0</v>
      </c>
      <c r="GY28" s="510">
        <f t="shared" si="45"/>
        <v>0</v>
      </c>
      <c r="GZ28" s="510">
        <f t="shared" si="45"/>
        <v>0</v>
      </c>
      <c r="HA28" s="510">
        <f t="shared" si="45"/>
        <v>0</v>
      </c>
      <c r="HB28" s="244"/>
      <c r="HC28" s="244"/>
      <c r="HD28" s="126"/>
      <c r="HE28" s="126"/>
    </row>
    <row r="29" spans="2:213" ht="20.100000000000001" customHeight="1" thickBot="1">
      <c r="B29" s="483" t="str">
        <f>'MATERIAL DATA'!Q20</f>
        <v>1.1 Excavation-Other</v>
      </c>
      <c r="C29" s="484"/>
      <c r="D29" s="484"/>
      <c r="E29" s="485"/>
      <c r="F29" s="486"/>
      <c r="G29" s="487"/>
      <c r="H29" s="487"/>
      <c r="I29" s="487"/>
      <c r="J29" s="486"/>
      <c r="K29" s="488"/>
      <c r="L29" s="489"/>
      <c r="M29" s="490">
        <f t="shared" si="25"/>
        <v>0</v>
      </c>
      <c r="N29" s="491"/>
      <c r="O29" s="492"/>
      <c r="P29" s="492" t="str">
        <f>IFERROR(((BM29*(Landfill_distance*'Custom Data'!$B$41/1000)*'Project Info'!$C$16)/1000),"")</f>
        <v/>
      </c>
      <c r="Q29" s="493"/>
      <c r="R29" s="493"/>
      <c r="S29" s="490"/>
      <c r="T29" s="494"/>
      <c r="U29" s="98"/>
      <c r="V29" s="244"/>
      <c r="W29" s="259"/>
      <c r="X29" s="510"/>
      <c r="Y29" s="510"/>
      <c r="Z29" s="510"/>
      <c r="AA29" s="510"/>
      <c r="AB29" s="510"/>
      <c r="AC29" s="510" t="s">
        <v>255</v>
      </c>
      <c r="AD29" s="527" t="e">
        <f>$G$32*GIA/3090</f>
        <v>#DIV/0!</v>
      </c>
      <c r="AE29" s="510">
        <v>3090</v>
      </c>
      <c r="AF29" s="510"/>
      <c r="AG29" s="510"/>
      <c r="AH29" s="285"/>
      <c r="AI29" s="510"/>
      <c r="AJ29" s="510"/>
      <c r="AK29" s="510"/>
      <c r="AL29" s="510"/>
      <c r="AM29" s="510"/>
      <c r="AN29" s="510"/>
      <c r="AO29" s="510"/>
      <c r="AP29" s="510"/>
      <c r="AQ29" s="510"/>
      <c r="AR29" s="510"/>
      <c r="AS29" s="510"/>
      <c r="AT29" s="510"/>
      <c r="AU29" s="510"/>
      <c r="AV29" s="510"/>
      <c r="AW29" s="510"/>
      <c r="AX29" s="510"/>
      <c r="AY29" s="510"/>
      <c r="AZ29" s="510"/>
      <c r="BA29" s="510"/>
      <c r="BB29" s="510"/>
      <c r="BC29" s="510"/>
      <c r="BD29" s="510"/>
      <c r="BE29" s="510"/>
      <c r="BF29" s="510"/>
      <c r="BH29" s="285"/>
      <c r="BI29" s="285"/>
      <c r="BJ29" s="246">
        <f>'Project Info'!$C$17/1000</f>
        <v>1.6</v>
      </c>
      <c r="BK29" s="246"/>
      <c r="BL29" s="246"/>
      <c r="BM29" s="533" t="str">
        <f>IF(J29="VOLUME [m3]", $K29*'Project Info'!C$17, IF(J29="MASS [kg]", $K29, ""))</f>
        <v/>
      </c>
      <c r="BN29" s="510" t="str">
        <f>IFERROR(VLOOKUP($BH29,'Lifecycle Material Data'!$A$5:$L$67,9,FALSE)*($BM29/1000)+VLOOKUP('Project Info'!$C$15,'Lifecycle Material Data'!$A$5:$L$67,9,FALSE)*($BL29/1000),"")</f>
        <v/>
      </c>
      <c r="BO29" s="510" t="str">
        <f>IFERROR(VLOOKUP($BH29,'Lifecycle Material Data'!$A$5:$L$67,10,FALSE)*($BM29/1000)+VLOOKUP('Project Info'!$C$15,'Lifecycle Material Data'!$A$5:$L$67,10,FALSE)*($BL29/1000),"")</f>
        <v/>
      </c>
      <c r="BP29" s="510" t="str">
        <f t="shared" si="34"/>
        <v/>
      </c>
      <c r="BQ29" s="510" t="str">
        <f>IF($J29='MATERIAL DATA'!$O$5,$K29, IF($J29='MATERIAL DATA'!$O$6,$K29/(1000*'Scheme 6'!$BJ29),""))</f>
        <v/>
      </c>
      <c r="BR29" s="510"/>
      <c r="BS29" s="510"/>
      <c r="BT29" s="510"/>
      <c r="BU29" s="285"/>
      <c r="BV29" s="510"/>
      <c r="BW29" s="510"/>
      <c r="BX29" s="510"/>
      <c r="BY29" s="285"/>
      <c r="BZ29" s="285"/>
      <c r="CA29" s="285"/>
      <c r="CB29" s="534"/>
      <c r="CC29" s="244"/>
      <c r="CD29" s="244"/>
      <c r="CE29" s="244"/>
      <c r="CF29" s="244"/>
      <c r="CG29" s="510" t="s">
        <v>16</v>
      </c>
      <c r="CH29" s="510">
        <v>0</v>
      </c>
      <c r="CI29" s="527">
        <f>AK8+AK13</f>
        <v>0</v>
      </c>
      <c r="CJ29" s="510">
        <f>CI29+AK9+AK14</f>
        <v>0</v>
      </c>
      <c r="CK29" s="510">
        <f>CJ29+AK10+AK15+AK18</f>
        <v>0</v>
      </c>
      <c r="CL29" s="510">
        <f t="shared" ref="CL29:DQ29" si="46">(IF(CL$5=DESIGN_LIFE,CK29+$AK$17+$AK$19+$AK$20+$AK$21+$AK$22+$AK$12,CK29))</f>
        <v>0</v>
      </c>
      <c r="CM29" s="510">
        <f t="shared" si="46"/>
        <v>0</v>
      </c>
      <c r="CN29" s="510">
        <f t="shared" si="46"/>
        <v>0</v>
      </c>
      <c r="CO29" s="510">
        <f t="shared" si="46"/>
        <v>0</v>
      </c>
      <c r="CP29" s="510">
        <f t="shared" si="46"/>
        <v>0</v>
      </c>
      <c r="CQ29" s="510">
        <f t="shared" si="46"/>
        <v>0</v>
      </c>
      <c r="CR29" s="510">
        <f t="shared" si="46"/>
        <v>0</v>
      </c>
      <c r="CS29" s="510">
        <f t="shared" si="46"/>
        <v>0</v>
      </c>
      <c r="CT29" s="510">
        <f t="shared" si="46"/>
        <v>0</v>
      </c>
      <c r="CU29" s="510">
        <f t="shared" si="46"/>
        <v>0</v>
      </c>
      <c r="CV29" s="510">
        <f t="shared" si="46"/>
        <v>0</v>
      </c>
      <c r="CW29" s="510">
        <f t="shared" si="46"/>
        <v>0</v>
      </c>
      <c r="CX29" s="510">
        <f t="shared" si="46"/>
        <v>0</v>
      </c>
      <c r="CY29" s="510">
        <f t="shared" si="46"/>
        <v>0</v>
      </c>
      <c r="CZ29" s="510">
        <f t="shared" si="46"/>
        <v>0</v>
      </c>
      <c r="DA29" s="510">
        <f t="shared" si="46"/>
        <v>0</v>
      </c>
      <c r="DB29" s="510">
        <f t="shared" si="46"/>
        <v>0</v>
      </c>
      <c r="DC29" s="510">
        <f t="shared" si="46"/>
        <v>0</v>
      </c>
      <c r="DD29" s="510">
        <f t="shared" si="46"/>
        <v>0</v>
      </c>
      <c r="DE29" s="510">
        <f t="shared" si="46"/>
        <v>0</v>
      </c>
      <c r="DF29" s="510">
        <f t="shared" si="46"/>
        <v>0</v>
      </c>
      <c r="DG29" s="510">
        <f t="shared" si="46"/>
        <v>0</v>
      </c>
      <c r="DH29" s="510">
        <f t="shared" si="46"/>
        <v>0</v>
      </c>
      <c r="DI29" s="510">
        <f t="shared" si="46"/>
        <v>0</v>
      </c>
      <c r="DJ29" s="510">
        <f t="shared" si="46"/>
        <v>0</v>
      </c>
      <c r="DK29" s="510">
        <f t="shared" si="46"/>
        <v>0</v>
      </c>
      <c r="DL29" s="510">
        <f t="shared" si="46"/>
        <v>0</v>
      </c>
      <c r="DM29" s="510">
        <f t="shared" si="46"/>
        <v>0</v>
      </c>
      <c r="DN29" s="510">
        <f t="shared" si="46"/>
        <v>0</v>
      </c>
      <c r="DO29" s="510">
        <f t="shared" si="46"/>
        <v>0</v>
      </c>
      <c r="DP29" s="510">
        <f t="shared" si="46"/>
        <v>0</v>
      </c>
      <c r="DQ29" s="510">
        <f t="shared" si="46"/>
        <v>0</v>
      </c>
      <c r="DR29" s="510">
        <f t="shared" ref="DR29:EW29" si="47">(IF(DR$5=DESIGN_LIFE,DQ29+$AK$17+$AK$19+$AK$20+$AK$21+$AK$22+$AK$12,DQ29))</f>
        <v>0</v>
      </c>
      <c r="DS29" s="510">
        <f t="shared" si="47"/>
        <v>0</v>
      </c>
      <c r="DT29" s="510">
        <f t="shared" si="47"/>
        <v>0</v>
      </c>
      <c r="DU29" s="510">
        <f t="shared" si="47"/>
        <v>0</v>
      </c>
      <c r="DV29" s="510">
        <f t="shared" si="47"/>
        <v>0</v>
      </c>
      <c r="DW29" s="510">
        <f t="shared" si="47"/>
        <v>0</v>
      </c>
      <c r="DX29" s="510">
        <f t="shared" si="47"/>
        <v>0</v>
      </c>
      <c r="DY29" s="510">
        <f t="shared" si="47"/>
        <v>0</v>
      </c>
      <c r="DZ29" s="510">
        <f t="shared" si="47"/>
        <v>0</v>
      </c>
      <c r="EA29" s="510">
        <f t="shared" si="47"/>
        <v>0</v>
      </c>
      <c r="EB29" s="510">
        <f t="shared" si="47"/>
        <v>0</v>
      </c>
      <c r="EC29" s="510">
        <f t="shared" si="47"/>
        <v>0</v>
      </c>
      <c r="ED29" s="510">
        <f t="shared" si="47"/>
        <v>0</v>
      </c>
      <c r="EE29" s="510">
        <f t="shared" si="47"/>
        <v>0</v>
      </c>
      <c r="EF29" s="510">
        <f t="shared" si="47"/>
        <v>0</v>
      </c>
      <c r="EG29" s="510">
        <f t="shared" si="47"/>
        <v>0</v>
      </c>
      <c r="EH29" s="510">
        <f t="shared" si="47"/>
        <v>0</v>
      </c>
      <c r="EI29" s="510">
        <f t="shared" si="47"/>
        <v>0</v>
      </c>
      <c r="EJ29" s="510">
        <f t="shared" si="47"/>
        <v>0</v>
      </c>
      <c r="EK29" s="510">
        <f t="shared" si="47"/>
        <v>0</v>
      </c>
      <c r="EL29" s="510">
        <f t="shared" si="47"/>
        <v>0</v>
      </c>
      <c r="EM29" s="510">
        <f t="shared" si="47"/>
        <v>0</v>
      </c>
      <c r="EN29" s="510">
        <f t="shared" si="47"/>
        <v>0</v>
      </c>
      <c r="EO29" s="510">
        <f t="shared" si="47"/>
        <v>0</v>
      </c>
      <c r="EP29" s="510">
        <f t="shared" si="47"/>
        <v>0</v>
      </c>
      <c r="EQ29" s="510">
        <f t="shared" si="47"/>
        <v>0</v>
      </c>
      <c r="ER29" s="510">
        <f t="shared" si="47"/>
        <v>0</v>
      </c>
      <c r="ES29" s="510">
        <f t="shared" si="47"/>
        <v>0</v>
      </c>
      <c r="ET29" s="510">
        <f t="shared" si="47"/>
        <v>0</v>
      </c>
      <c r="EU29" s="510">
        <f t="shared" si="47"/>
        <v>0</v>
      </c>
      <c r="EV29" s="510">
        <f t="shared" si="47"/>
        <v>0</v>
      </c>
      <c r="EW29" s="510">
        <f t="shared" si="47"/>
        <v>0</v>
      </c>
      <c r="EX29" s="510">
        <f t="shared" ref="EX29:GC29" si="48">(IF(EX$5=DESIGN_LIFE,EW29+$AK$17+$AK$19+$AK$20+$AK$21+$AK$22+$AK$12,EW29))</f>
        <v>0</v>
      </c>
      <c r="EY29" s="510">
        <f t="shared" si="48"/>
        <v>0</v>
      </c>
      <c r="EZ29" s="510">
        <f t="shared" si="48"/>
        <v>0</v>
      </c>
      <c r="FA29" s="510">
        <f t="shared" si="48"/>
        <v>0</v>
      </c>
      <c r="FB29" s="510">
        <f t="shared" si="48"/>
        <v>0</v>
      </c>
      <c r="FC29" s="510">
        <f t="shared" si="48"/>
        <v>0</v>
      </c>
      <c r="FD29" s="510">
        <f t="shared" si="48"/>
        <v>0</v>
      </c>
      <c r="FE29" s="510">
        <f t="shared" si="48"/>
        <v>0</v>
      </c>
      <c r="FF29" s="510">
        <f t="shared" si="48"/>
        <v>0</v>
      </c>
      <c r="FG29" s="510">
        <f t="shared" si="48"/>
        <v>0</v>
      </c>
      <c r="FH29" s="510">
        <f t="shared" si="48"/>
        <v>0</v>
      </c>
      <c r="FI29" s="510">
        <f t="shared" si="48"/>
        <v>0</v>
      </c>
      <c r="FJ29" s="510">
        <f t="shared" si="48"/>
        <v>0</v>
      </c>
      <c r="FK29" s="510">
        <f t="shared" si="48"/>
        <v>0</v>
      </c>
      <c r="FL29" s="510">
        <f t="shared" si="48"/>
        <v>0</v>
      </c>
      <c r="FM29" s="510">
        <f t="shared" si="48"/>
        <v>0</v>
      </c>
      <c r="FN29" s="510">
        <f t="shared" si="48"/>
        <v>0</v>
      </c>
      <c r="FO29" s="510">
        <f t="shared" si="48"/>
        <v>0</v>
      </c>
      <c r="FP29" s="510">
        <f t="shared" si="48"/>
        <v>0</v>
      </c>
      <c r="FQ29" s="510">
        <f t="shared" si="48"/>
        <v>0</v>
      </c>
      <c r="FR29" s="510">
        <f t="shared" si="48"/>
        <v>0</v>
      </c>
      <c r="FS29" s="510">
        <f t="shared" si="48"/>
        <v>0</v>
      </c>
      <c r="FT29" s="510">
        <f t="shared" si="48"/>
        <v>0</v>
      </c>
      <c r="FU29" s="510">
        <f t="shared" si="48"/>
        <v>0</v>
      </c>
      <c r="FV29" s="510">
        <f t="shared" si="48"/>
        <v>0</v>
      </c>
      <c r="FW29" s="510">
        <f t="shared" si="48"/>
        <v>0</v>
      </c>
      <c r="FX29" s="510">
        <f t="shared" si="48"/>
        <v>0</v>
      </c>
      <c r="FY29" s="510">
        <f t="shared" si="48"/>
        <v>0</v>
      </c>
      <c r="FZ29" s="510">
        <f t="shared" si="48"/>
        <v>0</v>
      </c>
      <c r="GA29" s="510">
        <f t="shared" si="48"/>
        <v>0</v>
      </c>
      <c r="GB29" s="510">
        <f t="shared" si="48"/>
        <v>0</v>
      </c>
      <c r="GC29" s="510">
        <f t="shared" si="48"/>
        <v>0</v>
      </c>
      <c r="GD29" s="510">
        <f t="shared" ref="GD29:HA29" si="49">(IF(GD$5=DESIGN_LIFE,GC29+$AK$17+$AK$19+$AK$20+$AK$21+$AK$22+$AK$12,GC29))</f>
        <v>0</v>
      </c>
      <c r="GE29" s="510">
        <f t="shared" si="49"/>
        <v>0</v>
      </c>
      <c r="GF29" s="510">
        <f t="shared" si="49"/>
        <v>0</v>
      </c>
      <c r="GG29" s="510">
        <f t="shared" si="49"/>
        <v>0</v>
      </c>
      <c r="GH29" s="510">
        <f t="shared" si="49"/>
        <v>0</v>
      </c>
      <c r="GI29" s="510">
        <f t="shared" si="49"/>
        <v>0</v>
      </c>
      <c r="GJ29" s="510">
        <f t="shared" si="49"/>
        <v>0</v>
      </c>
      <c r="GK29" s="510">
        <f t="shared" si="49"/>
        <v>0</v>
      </c>
      <c r="GL29" s="510">
        <f t="shared" si="49"/>
        <v>0</v>
      </c>
      <c r="GM29" s="510">
        <f t="shared" si="49"/>
        <v>0</v>
      </c>
      <c r="GN29" s="510">
        <f t="shared" si="49"/>
        <v>0</v>
      </c>
      <c r="GO29" s="510">
        <f t="shared" si="49"/>
        <v>0</v>
      </c>
      <c r="GP29" s="510">
        <f t="shared" si="49"/>
        <v>0</v>
      </c>
      <c r="GQ29" s="510">
        <f t="shared" si="49"/>
        <v>0</v>
      </c>
      <c r="GR29" s="510">
        <f t="shared" si="49"/>
        <v>0</v>
      </c>
      <c r="GS29" s="510">
        <f t="shared" si="49"/>
        <v>0</v>
      </c>
      <c r="GT29" s="510">
        <f t="shared" si="49"/>
        <v>0</v>
      </c>
      <c r="GU29" s="510">
        <f t="shared" si="49"/>
        <v>0</v>
      </c>
      <c r="GV29" s="510">
        <f t="shared" si="49"/>
        <v>0</v>
      </c>
      <c r="GW29" s="510">
        <f t="shared" si="49"/>
        <v>0</v>
      </c>
      <c r="GX29" s="510">
        <f t="shared" si="49"/>
        <v>0</v>
      </c>
      <c r="GY29" s="510">
        <f t="shared" si="49"/>
        <v>0</v>
      </c>
      <c r="GZ29" s="510">
        <f t="shared" si="49"/>
        <v>0</v>
      </c>
      <c r="HA29" s="510">
        <f t="shared" si="49"/>
        <v>0</v>
      </c>
      <c r="HB29" s="244"/>
      <c r="HC29" s="244"/>
      <c r="HD29" s="126"/>
      <c r="HE29" s="126"/>
    </row>
    <row r="30" spans="2:213" ht="20.100000000000001" customHeight="1" thickBot="1">
      <c r="B30" s="292"/>
      <c r="C30" s="292"/>
      <c r="D30" s="292"/>
      <c r="E30" s="292"/>
      <c r="F30" s="292"/>
      <c r="G30" s="292"/>
      <c r="H30" s="292"/>
      <c r="I30" s="292"/>
      <c r="J30" s="292"/>
      <c r="K30" s="292"/>
      <c r="L30" s="295"/>
      <c r="M30" s="296"/>
      <c r="N30" s="296"/>
      <c r="O30" s="296"/>
      <c r="P30" s="296"/>
      <c r="Q30" s="296"/>
      <c r="R30" s="296"/>
      <c r="S30" s="302"/>
      <c r="T30" s="302"/>
      <c r="U30" s="244"/>
      <c r="V30" s="244"/>
      <c r="W30" s="510"/>
      <c r="X30" s="514"/>
      <c r="Y30" s="510"/>
      <c r="Z30" s="510"/>
      <c r="AA30" s="510"/>
      <c r="AB30" s="510"/>
      <c r="AC30" s="510" t="s">
        <v>256</v>
      </c>
      <c r="AD30" s="510"/>
      <c r="AE30" s="527">
        <f>F32*1000</f>
        <v>0</v>
      </c>
      <c r="AF30" s="510"/>
      <c r="AG30" s="510"/>
      <c r="AH30" s="285"/>
      <c r="AI30" s="510"/>
      <c r="AJ30" s="510"/>
      <c r="AK30" s="510"/>
      <c r="AL30" s="510"/>
      <c r="AM30" s="510"/>
      <c r="AN30" s="510"/>
      <c r="AO30" s="510"/>
      <c r="AP30" s="510"/>
      <c r="AQ30" s="510"/>
      <c r="AR30" s="510"/>
      <c r="AS30" s="510"/>
      <c r="AT30" s="510"/>
      <c r="AU30" s="510"/>
      <c r="AV30" s="510"/>
      <c r="AW30" s="510"/>
      <c r="AX30" s="510"/>
      <c r="AY30" s="510"/>
      <c r="AZ30" s="510"/>
      <c r="BA30" s="510"/>
      <c r="BB30" s="510"/>
      <c r="BC30" s="510"/>
      <c r="BD30" s="510"/>
      <c r="BE30" s="510"/>
      <c r="BF30" s="510"/>
      <c r="BH30" s="285"/>
      <c r="BI30" s="285"/>
      <c r="BJ30" s="526"/>
      <c r="BK30" s="535"/>
      <c r="BL30" s="246"/>
      <c r="BM30" s="536"/>
      <c r="BN30" s="510"/>
      <c r="BO30" s="510"/>
      <c r="BP30" s="510"/>
      <c r="BQ30" s="510"/>
      <c r="BR30" s="510"/>
      <c r="BS30" s="510"/>
      <c r="BT30" s="510"/>
      <c r="BU30" s="285"/>
      <c r="BV30" s="510"/>
      <c r="BW30" s="510"/>
      <c r="BX30" s="510"/>
      <c r="BY30" s="285"/>
      <c r="BZ30" s="285"/>
      <c r="CA30" s="285"/>
      <c r="CB30" s="534"/>
      <c r="CC30" s="244"/>
      <c r="CD30" s="244"/>
      <c r="CE30" s="244"/>
      <c r="CF30" s="244"/>
      <c r="CG30" s="510" t="s">
        <v>540</v>
      </c>
      <c r="CH30" s="510">
        <f>SUM(CH28:CH29)</f>
        <v>0</v>
      </c>
      <c r="CI30" s="510">
        <f t="shared" ref="CI30:ET30" si="50">SUM(CI28:CI29)</f>
        <v>0</v>
      </c>
      <c r="CJ30" s="510">
        <f t="shared" si="50"/>
        <v>0</v>
      </c>
      <c r="CK30" s="510">
        <f t="shared" si="50"/>
        <v>0</v>
      </c>
      <c r="CL30" s="510">
        <f t="shared" si="50"/>
        <v>0</v>
      </c>
      <c r="CM30" s="510">
        <f t="shared" si="50"/>
        <v>0</v>
      </c>
      <c r="CN30" s="510">
        <f t="shared" si="50"/>
        <v>0</v>
      </c>
      <c r="CO30" s="510">
        <f t="shared" si="50"/>
        <v>0</v>
      </c>
      <c r="CP30" s="510">
        <f t="shared" si="50"/>
        <v>0</v>
      </c>
      <c r="CQ30" s="510">
        <f t="shared" si="50"/>
        <v>0</v>
      </c>
      <c r="CR30" s="510">
        <f t="shared" si="50"/>
        <v>0</v>
      </c>
      <c r="CS30" s="510">
        <f t="shared" si="50"/>
        <v>0</v>
      </c>
      <c r="CT30" s="510">
        <f t="shared" si="50"/>
        <v>0</v>
      </c>
      <c r="CU30" s="510">
        <f t="shared" si="50"/>
        <v>0</v>
      </c>
      <c r="CV30" s="510">
        <f t="shared" si="50"/>
        <v>0</v>
      </c>
      <c r="CW30" s="510">
        <f t="shared" si="50"/>
        <v>0</v>
      </c>
      <c r="CX30" s="510">
        <f t="shared" si="50"/>
        <v>0</v>
      </c>
      <c r="CY30" s="510">
        <f t="shared" si="50"/>
        <v>0</v>
      </c>
      <c r="CZ30" s="510">
        <f t="shared" si="50"/>
        <v>0</v>
      </c>
      <c r="DA30" s="510">
        <f t="shared" si="50"/>
        <v>0</v>
      </c>
      <c r="DB30" s="510">
        <f t="shared" si="50"/>
        <v>0</v>
      </c>
      <c r="DC30" s="510">
        <f t="shared" si="50"/>
        <v>0</v>
      </c>
      <c r="DD30" s="510">
        <f t="shared" si="50"/>
        <v>0</v>
      </c>
      <c r="DE30" s="510">
        <f t="shared" si="50"/>
        <v>0</v>
      </c>
      <c r="DF30" s="510">
        <f t="shared" si="50"/>
        <v>0</v>
      </c>
      <c r="DG30" s="510">
        <f t="shared" si="50"/>
        <v>0</v>
      </c>
      <c r="DH30" s="510">
        <f t="shared" si="50"/>
        <v>0</v>
      </c>
      <c r="DI30" s="510">
        <f t="shared" si="50"/>
        <v>0</v>
      </c>
      <c r="DJ30" s="510">
        <f t="shared" si="50"/>
        <v>0</v>
      </c>
      <c r="DK30" s="510">
        <f t="shared" si="50"/>
        <v>0</v>
      </c>
      <c r="DL30" s="510">
        <f t="shared" si="50"/>
        <v>0</v>
      </c>
      <c r="DM30" s="510">
        <f t="shared" si="50"/>
        <v>0</v>
      </c>
      <c r="DN30" s="510">
        <f t="shared" si="50"/>
        <v>0</v>
      </c>
      <c r="DO30" s="510">
        <f t="shared" si="50"/>
        <v>0</v>
      </c>
      <c r="DP30" s="510">
        <f t="shared" si="50"/>
        <v>0</v>
      </c>
      <c r="DQ30" s="510">
        <f t="shared" si="50"/>
        <v>0</v>
      </c>
      <c r="DR30" s="510">
        <f t="shared" si="50"/>
        <v>0</v>
      </c>
      <c r="DS30" s="510">
        <f t="shared" si="50"/>
        <v>0</v>
      </c>
      <c r="DT30" s="510">
        <f t="shared" si="50"/>
        <v>0</v>
      </c>
      <c r="DU30" s="510">
        <f t="shared" si="50"/>
        <v>0</v>
      </c>
      <c r="DV30" s="510">
        <f t="shared" si="50"/>
        <v>0</v>
      </c>
      <c r="DW30" s="510">
        <f t="shared" si="50"/>
        <v>0</v>
      </c>
      <c r="DX30" s="510">
        <f t="shared" si="50"/>
        <v>0</v>
      </c>
      <c r="DY30" s="510">
        <f t="shared" si="50"/>
        <v>0</v>
      </c>
      <c r="DZ30" s="510">
        <f t="shared" si="50"/>
        <v>0</v>
      </c>
      <c r="EA30" s="510">
        <f t="shared" si="50"/>
        <v>0</v>
      </c>
      <c r="EB30" s="510">
        <f t="shared" si="50"/>
        <v>0</v>
      </c>
      <c r="EC30" s="510">
        <f t="shared" si="50"/>
        <v>0</v>
      </c>
      <c r="ED30" s="510">
        <f t="shared" si="50"/>
        <v>0</v>
      </c>
      <c r="EE30" s="510">
        <f t="shared" si="50"/>
        <v>0</v>
      </c>
      <c r="EF30" s="510">
        <f t="shared" si="50"/>
        <v>0</v>
      </c>
      <c r="EG30" s="510">
        <f t="shared" si="50"/>
        <v>0</v>
      </c>
      <c r="EH30" s="510">
        <f t="shared" si="50"/>
        <v>0</v>
      </c>
      <c r="EI30" s="510">
        <f t="shared" si="50"/>
        <v>0</v>
      </c>
      <c r="EJ30" s="510">
        <f t="shared" si="50"/>
        <v>0</v>
      </c>
      <c r="EK30" s="510">
        <f t="shared" si="50"/>
        <v>0</v>
      </c>
      <c r="EL30" s="510">
        <f t="shared" si="50"/>
        <v>0</v>
      </c>
      <c r="EM30" s="510">
        <f t="shared" si="50"/>
        <v>0</v>
      </c>
      <c r="EN30" s="510">
        <f t="shared" si="50"/>
        <v>0</v>
      </c>
      <c r="EO30" s="510">
        <f t="shared" si="50"/>
        <v>0</v>
      </c>
      <c r="EP30" s="510">
        <f t="shared" si="50"/>
        <v>0</v>
      </c>
      <c r="EQ30" s="510">
        <f t="shared" si="50"/>
        <v>0</v>
      </c>
      <c r="ER30" s="510">
        <f t="shared" si="50"/>
        <v>0</v>
      </c>
      <c r="ES30" s="510">
        <f t="shared" si="50"/>
        <v>0</v>
      </c>
      <c r="ET30" s="510">
        <f t="shared" si="50"/>
        <v>0</v>
      </c>
      <c r="EU30" s="510">
        <f t="shared" ref="EU30:HA30" si="51">SUM(EU28:EU29)</f>
        <v>0</v>
      </c>
      <c r="EV30" s="510">
        <f t="shared" si="51"/>
        <v>0</v>
      </c>
      <c r="EW30" s="510">
        <f t="shared" si="51"/>
        <v>0</v>
      </c>
      <c r="EX30" s="510">
        <f t="shared" si="51"/>
        <v>0</v>
      </c>
      <c r="EY30" s="510">
        <f t="shared" si="51"/>
        <v>0</v>
      </c>
      <c r="EZ30" s="510">
        <f t="shared" si="51"/>
        <v>0</v>
      </c>
      <c r="FA30" s="510">
        <f t="shared" si="51"/>
        <v>0</v>
      </c>
      <c r="FB30" s="510">
        <f t="shared" si="51"/>
        <v>0</v>
      </c>
      <c r="FC30" s="510">
        <f t="shared" si="51"/>
        <v>0</v>
      </c>
      <c r="FD30" s="510">
        <f t="shared" si="51"/>
        <v>0</v>
      </c>
      <c r="FE30" s="510">
        <f t="shared" si="51"/>
        <v>0</v>
      </c>
      <c r="FF30" s="510">
        <f t="shared" si="51"/>
        <v>0</v>
      </c>
      <c r="FG30" s="510">
        <f t="shared" si="51"/>
        <v>0</v>
      </c>
      <c r="FH30" s="510">
        <f t="shared" si="51"/>
        <v>0</v>
      </c>
      <c r="FI30" s="510">
        <f t="shared" si="51"/>
        <v>0</v>
      </c>
      <c r="FJ30" s="510">
        <f t="shared" si="51"/>
        <v>0</v>
      </c>
      <c r="FK30" s="510">
        <f t="shared" si="51"/>
        <v>0</v>
      </c>
      <c r="FL30" s="510">
        <f t="shared" si="51"/>
        <v>0</v>
      </c>
      <c r="FM30" s="510">
        <f t="shared" si="51"/>
        <v>0</v>
      </c>
      <c r="FN30" s="510">
        <f t="shared" si="51"/>
        <v>0</v>
      </c>
      <c r="FO30" s="510">
        <f t="shared" si="51"/>
        <v>0</v>
      </c>
      <c r="FP30" s="510">
        <f t="shared" si="51"/>
        <v>0</v>
      </c>
      <c r="FQ30" s="510">
        <f t="shared" si="51"/>
        <v>0</v>
      </c>
      <c r="FR30" s="510">
        <f t="shared" si="51"/>
        <v>0</v>
      </c>
      <c r="FS30" s="510">
        <f t="shared" si="51"/>
        <v>0</v>
      </c>
      <c r="FT30" s="510">
        <f t="shared" si="51"/>
        <v>0</v>
      </c>
      <c r="FU30" s="510">
        <f t="shared" si="51"/>
        <v>0</v>
      </c>
      <c r="FV30" s="510">
        <f t="shared" si="51"/>
        <v>0</v>
      </c>
      <c r="FW30" s="510">
        <f t="shared" si="51"/>
        <v>0</v>
      </c>
      <c r="FX30" s="510">
        <f t="shared" si="51"/>
        <v>0</v>
      </c>
      <c r="FY30" s="510">
        <f t="shared" si="51"/>
        <v>0</v>
      </c>
      <c r="FZ30" s="510">
        <f t="shared" si="51"/>
        <v>0</v>
      </c>
      <c r="GA30" s="510">
        <f t="shared" si="51"/>
        <v>0</v>
      </c>
      <c r="GB30" s="510">
        <f t="shared" si="51"/>
        <v>0</v>
      </c>
      <c r="GC30" s="510">
        <f t="shared" si="51"/>
        <v>0</v>
      </c>
      <c r="GD30" s="510">
        <f t="shared" si="51"/>
        <v>0</v>
      </c>
      <c r="GE30" s="510">
        <f t="shared" si="51"/>
        <v>0</v>
      </c>
      <c r="GF30" s="510">
        <f t="shared" si="51"/>
        <v>0</v>
      </c>
      <c r="GG30" s="510">
        <f t="shared" si="51"/>
        <v>0</v>
      </c>
      <c r="GH30" s="510">
        <f t="shared" si="51"/>
        <v>0</v>
      </c>
      <c r="GI30" s="510">
        <f t="shared" si="51"/>
        <v>0</v>
      </c>
      <c r="GJ30" s="510">
        <f t="shared" si="51"/>
        <v>0</v>
      </c>
      <c r="GK30" s="510">
        <f t="shared" si="51"/>
        <v>0</v>
      </c>
      <c r="GL30" s="510">
        <f t="shared" si="51"/>
        <v>0</v>
      </c>
      <c r="GM30" s="510">
        <f t="shared" si="51"/>
        <v>0</v>
      </c>
      <c r="GN30" s="510">
        <f t="shared" si="51"/>
        <v>0</v>
      </c>
      <c r="GO30" s="510">
        <f t="shared" si="51"/>
        <v>0</v>
      </c>
      <c r="GP30" s="510">
        <f t="shared" si="51"/>
        <v>0</v>
      </c>
      <c r="GQ30" s="510">
        <f t="shared" si="51"/>
        <v>0</v>
      </c>
      <c r="GR30" s="510">
        <f t="shared" si="51"/>
        <v>0</v>
      </c>
      <c r="GS30" s="510">
        <f t="shared" si="51"/>
        <v>0</v>
      </c>
      <c r="GT30" s="510">
        <f t="shared" si="51"/>
        <v>0</v>
      </c>
      <c r="GU30" s="510">
        <f t="shared" si="51"/>
        <v>0</v>
      </c>
      <c r="GV30" s="510">
        <f t="shared" si="51"/>
        <v>0</v>
      </c>
      <c r="GW30" s="510">
        <f t="shared" si="51"/>
        <v>0</v>
      </c>
      <c r="GX30" s="510">
        <f t="shared" si="51"/>
        <v>0</v>
      </c>
      <c r="GY30" s="510">
        <f t="shared" si="51"/>
        <v>0</v>
      </c>
      <c r="GZ30" s="510">
        <f t="shared" si="51"/>
        <v>0</v>
      </c>
      <c r="HA30" s="510">
        <f t="shared" si="51"/>
        <v>0</v>
      </c>
      <c r="HB30" s="244"/>
      <c r="HC30" s="244"/>
      <c r="HD30" s="126"/>
      <c r="HE30" s="126"/>
    </row>
    <row r="31" spans="2:213" ht="20.100000000000001" customHeight="1" thickBot="1">
      <c r="B31" s="293"/>
      <c r="C31" s="293"/>
      <c r="D31" s="293"/>
      <c r="E31" s="293"/>
      <c r="F31" s="293"/>
      <c r="G31" s="293"/>
      <c r="H31" s="293" t="s">
        <v>281</v>
      </c>
      <c r="I31" s="293"/>
      <c r="J31" s="292"/>
      <c r="K31" s="292"/>
      <c r="L31" s="295"/>
      <c r="M31" s="296"/>
      <c r="N31" s="121" t="s">
        <v>160</v>
      </c>
      <c r="O31" s="121" t="s">
        <v>111</v>
      </c>
      <c r="P31" s="296"/>
      <c r="Q31" s="296"/>
      <c r="R31" s="296"/>
      <c r="S31" s="302"/>
      <c r="T31" s="302"/>
      <c r="U31" s="244"/>
      <c r="V31" s="244"/>
      <c r="W31" s="510"/>
      <c r="X31" s="510"/>
      <c r="Y31" s="510"/>
      <c r="Z31" s="510"/>
      <c r="AA31" s="510"/>
      <c r="AB31" s="510"/>
      <c r="AC31" s="510" t="s">
        <v>257</v>
      </c>
      <c r="AD31" s="510"/>
      <c r="AE31" s="527">
        <f>F35*1000</f>
        <v>0</v>
      </c>
      <c r="AF31" s="510"/>
      <c r="AG31" s="510"/>
      <c r="AH31" s="285"/>
      <c r="AI31" s="510"/>
      <c r="AJ31" s="510"/>
      <c r="AK31" s="510"/>
      <c r="AL31" s="510"/>
      <c r="AM31" s="510"/>
      <c r="AN31" s="510"/>
      <c r="AO31" s="510"/>
      <c r="AP31" s="510"/>
      <c r="AQ31" s="510"/>
      <c r="AR31" s="510"/>
      <c r="AS31" s="510"/>
      <c r="AT31" s="510"/>
      <c r="AU31" s="510"/>
      <c r="AV31" s="510"/>
      <c r="AW31" s="510"/>
      <c r="AX31" s="510"/>
      <c r="AY31" s="510"/>
      <c r="AZ31" s="510"/>
      <c r="BA31" s="510"/>
      <c r="BB31" s="510"/>
      <c r="BC31" s="510"/>
      <c r="BD31" s="510"/>
      <c r="BE31" s="510"/>
      <c r="BF31" s="510"/>
      <c r="BH31" s="285"/>
      <c r="BI31" s="285"/>
      <c r="BJ31" s="526"/>
      <c r="BK31" s="535"/>
      <c r="BL31" s="246"/>
      <c r="BM31" s="536"/>
      <c r="BN31" s="510"/>
      <c r="BO31" s="510"/>
      <c r="BP31" s="510"/>
      <c r="BQ31" s="510"/>
      <c r="BR31" s="510"/>
      <c r="BS31" s="510"/>
      <c r="BT31" s="510"/>
      <c r="BU31" s="285"/>
      <c r="BV31" s="510"/>
      <c r="BW31" s="510"/>
      <c r="BX31" s="510"/>
      <c r="BY31" s="285"/>
      <c r="BZ31" s="285"/>
      <c r="CA31" s="285"/>
      <c r="CB31" s="534"/>
      <c r="CC31" s="244"/>
      <c r="CD31" s="244"/>
      <c r="CE31" s="244"/>
      <c r="CF31" s="244"/>
      <c r="CG31" s="510" t="s">
        <v>541</v>
      </c>
      <c r="CH31" s="510">
        <v>0</v>
      </c>
      <c r="CI31" s="510">
        <v>0</v>
      </c>
      <c r="CJ31" s="510">
        <v>0</v>
      </c>
      <c r="CK31" s="510">
        <f>$AK$12</f>
        <v>0</v>
      </c>
      <c r="CL31" s="510">
        <f t="shared" ref="CL31:EW31" si="52">IF(DESIGN_LIFE&gt;=CL$5,CK31,IF(CL$5=DESIGN_LIFE+1,0,IF(CL$5&gt;DESIGN_LIFE,CK31)))</f>
        <v>0</v>
      </c>
      <c r="CM31" s="510">
        <f t="shared" si="52"/>
        <v>0</v>
      </c>
      <c r="CN31" s="510">
        <f t="shared" si="52"/>
        <v>0</v>
      </c>
      <c r="CO31" s="510">
        <f t="shared" si="52"/>
        <v>0</v>
      </c>
      <c r="CP31" s="510">
        <f t="shared" si="52"/>
        <v>0</v>
      </c>
      <c r="CQ31" s="510">
        <f t="shared" si="52"/>
        <v>0</v>
      </c>
      <c r="CR31" s="510">
        <f t="shared" si="52"/>
        <v>0</v>
      </c>
      <c r="CS31" s="510">
        <f t="shared" si="52"/>
        <v>0</v>
      </c>
      <c r="CT31" s="510">
        <f t="shared" si="52"/>
        <v>0</v>
      </c>
      <c r="CU31" s="510">
        <f t="shared" si="52"/>
        <v>0</v>
      </c>
      <c r="CV31" s="510">
        <f t="shared" si="52"/>
        <v>0</v>
      </c>
      <c r="CW31" s="510">
        <f t="shared" si="52"/>
        <v>0</v>
      </c>
      <c r="CX31" s="510">
        <f t="shared" si="52"/>
        <v>0</v>
      </c>
      <c r="CY31" s="510">
        <f t="shared" si="52"/>
        <v>0</v>
      </c>
      <c r="CZ31" s="510">
        <f t="shared" si="52"/>
        <v>0</v>
      </c>
      <c r="DA31" s="510">
        <f t="shared" si="52"/>
        <v>0</v>
      </c>
      <c r="DB31" s="510">
        <f t="shared" si="52"/>
        <v>0</v>
      </c>
      <c r="DC31" s="510">
        <f t="shared" si="52"/>
        <v>0</v>
      </c>
      <c r="DD31" s="510">
        <f t="shared" si="52"/>
        <v>0</v>
      </c>
      <c r="DE31" s="510">
        <f t="shared" si="52"/>
        <v>0</v>
      </c>
      <c r="DF31" s="510">
        <f t="shared" si="52"/>
        <v>0</v>
      </c>
      <c r="DG31" s="510">
        <f t="shared" si="52"/>
        <v>0</v>
      </c>
      <c r="DH31" s="510">
        <f t="shared" si="52"/>
        <v>0</v>
      </c>
      <c r="DI31" s="510">
        <f t="shared" si="52"/>
        <v>0</v>
      </c>
      <c r="DJ31" s="510">
        <f t="shared" si="52"/>
        <v>0</v>
      </c>
      <c r="DK31" s="510">
        <f t="shared" si="52"/>
        <v>0</v>
      </c>
      <c r="DL31" s="510">
        <f t="shared" si="52"/>
        <v>0</v>
      </c>
      <c r="DM31" s="510">
        <f t="shared" si="52"/>
        <v>0</v>
      </c>
      <c r="DN31" s="510">
        <f t="shared" si="52"/>
        <v>0</v>
      </c>
      <c r="DO31" s="510">
        <f t="shared" si="52"/>
        <v>0</v>
      </c>
      <c r="DP31" s="510">
        <f t="shared" si="52"/>
        <v>0</v>
      </c>
      <c r="DQ31" s="510">
        <f t="shared" si="52"/>
        <v>0</v>
      </c>
      <c r="DR31" s="510">
        <f t="shared" si="52"/>
        <v>0</v>
      </c>
      <c r="DS31" s="510">
        <f t="shared" si="52"/>
        <v>0</v>
      </c>
      <c r="DT31" s="510">
        <f t="shared" si="52"/>
        <v>0</v>
      </c>
      <c r="DU31" s="510">
        <f t="shared" si="52"/>
        <v>0</v>
      </c>
      <c r="DV31" s="510">
        <f t="shared" si="52"/>
        <v>0</v>
      </c>
      <c r="DW31" s="510">
        <f t="shared" si="52"/>
        <v>0</v>
      </c>
      <c r="DX31" s="510">
        <f t="shared" si="52"/>
        <v>0</v>
      </c>
      <c r="DY31" s="510">
        <f t="shared" si="52"/>
        <v>0</v>
      </c>
      <c r="DZ31" s="510">
        <f t="shared" si="52"/>
        <v>0</v>
      </c>
      <c r="EA31" s="510">
        <f t="shared" si="52"/>
        <v>0</v>
      </c>
      <c r="EB31" s="510">
        <f t="shared" si="52"/>
        <v>0</v>
      </c>
      <c r="EC31" s="510">
        <f t="shared" si="52"/>
        <v>0</v>
      </c>
      <c r="ED31" s="510">
        <f t="shared" si="52"/>
        <v>0</v>
      </c>
      <c r="EE31" s="510">
        <f t="shared" si="52"/>
        <v>0</v>
      </c>
      <c r="EF31" s="510">
        <f t="shared" si="52"/>
        <v>0</v>
      </c>
      <c r="EG31" s="510">
        <f t="shared" si="52"/>
        <v>0</v>
      </c>
      <c r="EH31" s="510">
        <f t="shared" si="52"/>
        <v>0</v>
      </c>
      <c r="EI31" s="510">
        <f t="shared" si="52"/>
        <v>0</v>
      </c>
      <c r="EJ31" s="510">
        <f t="shared" si="52"/>
        <v>0</v>
      </c>
      <c r="EK31" s="510">
        <f t="shared" si="52"/>
        <v>0</v>
      </c>
      <c r="EL31" s="510">
        <f t="shared" si="52"/>
        <v>0</v>
      </c>
      <c r="EM31" s="510">
        <f t="shared" si="52"/>
        <v>0</v>
      </c>
      <c r="EN31" s="510">
        <f t="shared" si="52"/>
        <v>0</v>
      </c>
      <c r="EO31" s="510">
        <f t="shared" si="52"/>
        <v>0</v>
      </c>
      <c r="EP31" s="510">
        <f t="shared" si="52"/>
        <v>0</v>
      </c>
      <c r="EQ31" s="510">
        <f t="shared" si="52"/>
        <v>0</v>
      </c>
      <c r="ER31" s="510">
        <f t="shared" si="52"/>
        <v>0</v>
      </c>
      <c r="ES31" s="510">
        <f t="shared" si="52"/>
        <v>0</v>
      </c>
      <c r="ET31" s="510">
        <f t="shared" si="52"/>
        <v>0</v>
      </c>
      <c r="EU31" s="510">
        <f t="shared" si="52"/>
        <v>0</v>
      </c>
      <c r="EV31" s="510">
        <f t="shared" si="52"/>
        <v>0</v>
      </c>
      <c r="EW31" s="510">
        <f t="shared" si="52"/>
        <v>0</v>
      </c>
      <c r="EX31" s="510">
        <f t="shared" ref="EX31:HA31" si="53">IF(DESIGN_LIFE&gt;=EX$5,EW31,IF(EX$5=DESIGN_LIFE+1,0,IF(EX$5&gt;DESIGN_LIFE,EW31)))</f>
        <v>0</v>
      </c>
      <c r="EY31" s="510">
        <f t="shared" si="53"/>
        <v>0</v>
      </c>
      <c r="EZ31" s="510">
        <f t="shared" si="53"/>
        <v>0</v>
      </c>
      <c r="FA31" s="510">
        <f t="shared" si="53"/>
        <v>0</v>
      </c>
      <c r="FB31" s="510">
        <f t="shared" si="53"/>
        <v>0</v>
      </c>
      <c r="FC31" s="510">
        <f t="shared" si="53"/>
        <v>0</v>
      </c>
      <c r="FD31" s="510">
        <f t="shared" si="53"/>
        <v>0</v>
      </c>
      <c r="FE31" s="510">
        <f t="shared" si="53"/>
        <v>0</v>
      </c>
      <c r="FF31" s="510">
        <f t="shared" si="53"/>
        <v>0</v>
      </c>
      <c r="FG31" s="510">
        <f t="shared" si="53"/>
        <v>0</v>
      </c>
      <c r="FH31" s="510">
        <f t="shared" si="53"/>
        <v>0</v>
      </c>
      <c r="FI31" s="510">
        <f t="shared" si="53"/>
        <v>0</v>
      </c>
      <c r="FJ31" s="510">
        <f t="shared" si="53"/>
        <v>0</v>
      </c>
      <c r="FK31" s="510">
        <f t="shared" si="53"/>
        <v>0</v>
      </c>
      <c r="FL31" s="510">
        <f t="shared" si="53"/>
        <v>0</v>
      </c>
      <c r="FM31" s="510">
        <f t="shared" si="53"/>
        <v>0</v>
      </c>
      <c r="FN31" s="510">
        <f t="shared" si="53"/>
        <v>0</v>
      </c>
      <c r="FO31" s="510">
        <f t="shared" si="53"/>
        <v>0</v>
      </c>
      <c r="FP31" s="510">
        <f t="shared" si="53"/>
        <v>0</v>
      </c>
      <c r="FQ31" s="510">
        <f t="shared" si="53"/>
        <v>0</v>
      </c>
      <c r="FR31" s="510">
        <f t="shared" si="53"/>
        <v>0</v>
      </c>
      <c r="FS31" s="510">
        <f t="shared" si="53"/>
        <v>0</v>
      </c>
      <c r="FT31" s="510">
        <f t="shared" si="53"/>
        <v>0</v>
      </c>
      <c r="FU31" s="510">
        <f t="shared" si="53"/>
        <v>0</v>
      </c>
      <c r="FV31" s="510">
        <f t="shared" si="53"/>
        <v>0</v>
      </c>
      <c r="FW31" s="510">
        <f t="shared" si="53"/>
        <v>0</v>
      </c>
      <c r="FX31" s="510">
        <f t="shared" si="53"/>
        <v>0</v>
      </c>
      <c r="FY31" s="510">
        <f t="shared" si="53"/>
        <v>0</v>
      </c>
      <c r="FZ31" s="510">
        <f t="shared" si="53"/>
        <v>0</v>
      </c>
      <c r="GA31" s="510">
        <f t="shared" si="53"/>
        <v>0</v>
      </c>
      <c r="GB31" s="510">
        <f t="shared" si="53"/>
        <v>0</v>
      </c>
      <c r="GC31" s="510">
        <f t="shared" si="53"/>
        <v>0</v>
      </c>
      <c r="GD31" s="510">
        <f t="shared" si="53"/>
        <v>0</v>
      </c>
      <c r="GE31" s="510">
        <f t="shared" si="53"/>
        <v>0</v>
      </c>
      <c r="GF31" s="510">
        <f t="shared" si="53"/>
        <v>0</v>
      </c>
      <c r="GG31" s="510">
        <f t="shared" si="53"/>
        <v>0</v>
      </c>
      <c r="GH31" s="510">
        <f t="shared" si="53"/>
        <v>0</v>
      </c>
      <c r="GI31" s="510">
        <f t="shared" si="53"/>
        <v>0</v>
      </c>
      <c r="GJ31" s="510">
        <f t="shared" si="53"/>
        <v>0</v>
      </c>
      <c r="GK31" s="510">
        <f t="shared" si="53"/>
        <v>0</v>
      </c>
      <c r="GL31" s="510">
        <f t="shared" si="53"/>
        <v>0</v>
      </c>
      <c r="GM31" s="510">
        <f t="shared" si="53"/>
        <v>0</v>
      </c>
      <c r="GN31" s="510">
        <f t="shared" si="53"/>
        <v>0</v>
      </c>
      <c r="GO31" s="510">
        <f t="shared" si="53"/>
        <v>0</v>
      </c>
      <c r="GP31" s="510">
        <f t="shared" si="53"/>
        <v>0</v>
      </c>
      <c r="GQ31" s="510">
        <f t="shared" si="53"/>
        <v>0</v>
      </c>
      <c r="GR31" s="510">
        <f t="shared" si="53"/>
        <v>0</v>
      </c>
      <c r="GS31" s="510">
        <f t="shared" si="53"/>
        <v>0</v>
      </c>
      <c r="GT31" s="510">
        <f t="shared" si="53"/>
        <v>0</v>
      </c>
      <c r="GU31" s="510">
        <f t="shared" si="53"/>
        <v>0</v>
      </c>
      <c r="GV31" s="510">
        <f t="shared" si="53"/>
        <v>0</v>
      </c>
      <c r="GW31" s="510">
        <f t="shared" si="53"/>
        <v>0</v>
      </c>
      <c r="GX31" s="510">
        <f t="shared" si="53"/>
        <v>0</v>
      </c>
      <c r="GY31" s="510">
        <f t="shared" si="53"/>
        <v>0</v>
      </c>
      <c r="GZ31" s="510">
        <f t="shared" si="53"/>
        <v>0</v>
      </c>
      <c r="HA31" s="510">
        <f t="shared" si="53"/>
        <v>0</v>
      </c>
      <c r="HB31" s="244"/>
      <c r="HC31" s="244"/>
      <c r="HD31" s="126"/>
      <c r="HE31" s="126"/>
    </row>
    <row r="32" spans="2:213" ht="20.100000000000001" customHeight="1" thickBot="1">
      <c r="B32" s="293"/>
      <c r="C32" s="293"/>
      <c r="D32" s="409"/>
      <c r="E32" s="134" t="s">
        <v>215</v>
      </c>
      <c r="F32" s="135">
        <f>N35</f>
        <v>0</v>
      </c>
      <c r="G32" s="495" t="e">
        <f>1000*F32/GIA</f>
        <v>#DIV/0!</v>
      </c>
      <c r="H32" s="496"/>
      <c r="I32" s="476"/>
      <c r="J32" s="473"/>
      <c r="K32" s="292"/>
      <c r="L32" s="296"/>
      <c r="M32" s="187" t="s">
        <v>387</v>
      </c>
      <c r="N32" s="193">
        <f>(1/1000)*(Project_cost*700)/100000</f>
        <v>0</v>
      </c>
      <c r="O32" s="194">
        <f>3.4/1000*GIA</f>
        <v>0</v>
      </c>
      <c r="P32" s="296"/>
      <c r="Q32" s="296"/>
      <c r="R32" s="296"/>
      <c r="S32" s="296"/>
      <c r="T32" s="296"/>
      <c r="U32" s="98"/>
      <c r="V32" s="244"/>
      <c r="W32" s="259"/>
      <c r="X32" s="510"/>
      <c r="Y32" s="510"/>
      <c r="Z32" s="510"/>
      <c r="AA32" s="510"/>
      <c r="AB32" s="510"/>
      <c r="AC32" s="532" t="e">
        <f>CONCATENATE( FIXED(AD27,0), " one-way flights from London to New York")</f>
        <v>#DIV/0!</v>
      </c>
      <c r="AD32" s="510"/>
      <c r="AE32" s="510"/>
      <c r="AF32" s="510"/>
      <c r="AG32" s="510"/>
      <c r="AH32" s="285"/>
      <c r="AI32" s="510"/>
      <c r="AJ32" s="510"/>
      <c r="AK32" s="510"/>
      <c r="AL32" s="510"/>
      <c r="AM32" s="510"/>
      <c r="AN32" s="510"/>
      <c r="AO32" s="510"/>
      <c r="AP32" s="510"/>
      <c r="AQ32" s="510"/>
      <c r="AR32" s="510"/>
      <c r="AS32" s="510"/>
      <c r="AT32" s="510"/>
      <c r="AU32" s="510"/>
      <c r="AV32" s="510"/>
      <c r="AW32" s="510"/>
      <c r="AX32" s="510"/>
      <c r="AY32" s="510"/>
      <c r="AZ32" s="510"/>
      <c r="BA32" s="510"/>
      <c r="BB32" s="510"/>
      <c r="BC32" s="510"/>
      <c r="BD32" s="510"/>
      <c r="BE32" s="510"/>
      <c r="BF32" s="510"/>
      <c r="BH32" s="537"/>
      <c r="BI32" s="537"/>
      <c r="BJ32" s="526"/>
      <c r="BK32" s="535"/>
      <c r="BL32" s="510"/>
      <c r="BM32" s="536"/>
      <c r="BN32" s="510"/>
      <c r="BO32" s="510"/>
      <c r="BP32" s="510"/>
      <c r="BQ32" s="510"/>
      <c r="BR32" s="510"/>
      <c r="BS32" s="510"/>
      <c r="BT32" s="510"/>
      <c r="BU32" s="285"/>
      <c r="BV32" s="510"/>
      <c r="BW32" s="510"/>
      <c r="BX32" s="510"/>
      <c r="BY32" s="285"/>
      <c r="BZ32" s="285"/>
      <c r="CA32" s="285"/>
      <c r="CB32" s="534"/>
      <c r="CC32" s="244"/>
      <c r="CD32" s="244"/>
      <c r="CE32" s="244"/>
      <c r="CF32" s="244"/>
      <c r="CG32" s="244"/>
      <c r="CH32" s="244"/>
      <c r="CI32" s="244"/>
      <c r="CJ32" s="244"/>
      <c r="CK32" s="244"/>
      <c r="CL32" s="244"/>
      <c r="CM32" s="244"/>
      <c r="CN32" s="244"/>
      <c r="CO32" s="244"/>
      <c r="CP32" s="244"/>
      <c r="CQ32" s="244"/>
      <c r="CR32" s="244"/>
      <c r="CS32" s="244"/>
      <c r="CT32" s="244"/>
      <c r="CU32" s="244"/>
      <c r="CV32" s="244"/>
      <c r="CW32" s="244"/>
      <c r="CX32" s="244"/>
      <c r="CY32" s="244"/>
      <c r="CZ32" s="244"/>
      <c r="DA32" s="244"/>
      <c r="DB32" s="244"/>
      <c r="DC32" s="244"/>
      <c r="DD32" s="244"/>
      <c r="DE32" s="244"/>
      <c r="DF32" s="244"/>
      <c r="DG32" s="244"/>
      <c r="DH32" s="244"/>
      <c r="DI32" s="244"/>
      <c r="DJ32" s="244"/>
      <c r="DK32" s="244"/>
      <c r="DL32" s="244"/>
      <c r="DM32" s="244"/>
      <c r="DN32" s="244"/>
      <c r="DO32" s="244"/>
      <c r="DP32" s="244"/>
      <c r="DQ32" s="244"/>
      <c r="DR32" s="244"/>
      <c r="DS32" s="244"/>
      <c r="DT32" s="244"/>
      <c r="DU32" s="244"/>
      <c r="DV32" s="244"/>
      <c r="DW32" s="244"/>
      <c r="DX32" s="244"/>
      <c r="DY32" s="244"/>
      <c r="DZ32" s="244"/>
      <c r="EA32" s="244"/>
      <c r="EB32" s="244"/>
      <c r="EC32" s="244"/>
      <c r="ED32" s="244"/>
      <c r="EE32" s="244"/>
      <c r="EF32" s="244"/>
      <c r="EG32" s="244"/>
      <c r="EH32" s="244"/>
      <c r="EI32" s="244"/>
      <c r="EJ32" s="244"/>
      <c r="EK32" s="244"/>
      <c r="EL32" s="244"/>
      <c r="EM32" s="244"/>
      <c r="EN32" s="244"/>
      <c r="EO32" s="244"/>
      <c r="EP32" s="244"/>
      <c r="EQ32" s="244"/>
      <c r="ER32" s="244"/>
      <c r="ES32" s="244"/>
      <c r="ET32" s="244"/>
      <c r="EU32" s="244"/>
      <c r="EV32" s="244"/>
      <c r="EW32" s="244"/>
      <c r="EX32" s="244"/>
      <c r="EY32" s="244"/>
      <c r="EZ32" s="244"/>
      <c r="FA32" s="244"/>
      <c r="FB32" s="244"/>
      <c r="FC32" s="244"/>
      <c r="FD32" s="244"/>
      <c r="FE32" s="244"/>
      <c r="FF32" s="244"/>
      <c r="FG32" s="244"/>
      <c r="FH32" s="244"/>
      <c r="FI32" s="244"/>
      <c r="FJ32" s="244"/>
      <c r="FK32" s="244"/>
      <c r="FL32" s="244"/>
      <c r="FM32" s="244"/>
      <c r="FN32" s="244"/>
      <c r="FO32" s="244"/>
      <c r="FP32" s="244"/>
      <c r="FQ32" s="244"/>
      <c r="FR32" s="244"/>
      <c r="FS32" s="244"/>
      <c r="FT32" s="244"/>
      <c r="FU32" s="244"/>
      <c r="FV32" s="244"/>
      <c r="FW32" s="244"/>
      <c r="FX32" s="244"/>
      <c r="FY32" s="244"/>
      <c r="FZ32" s="244"/>
      <c r="GA32" s="244"/>
      <c r="GB32" s="244"/>
      <c r="GC32" s="244"/>
      <c r="GD32" s="244"/>
      <c r="GE32" s="244"/>
      <c r="GF32" s="244"/>
      <c r="GG32" s="244"/>
      <c r="GH32" s="244"/>
      <c r="GI32" s="244"/>
      <c r="GJ32" s="244"/>
      <c r="GK32" s="244"/>
      <c r="GL32" s="244"/>
      <c r="GM32" s="244"/>
      <c r="GN32" s="244"/>
      <c r="GO32" s="244"/>
      <c r="GP32" s="244"/>
      <c r="GQ32" s="244"/>
      <c r="GR32" s="244"/>
      <c r="GS32" s="244"/>
      <c r="GT32" s="244"/>
      <c r="GU32" s="244"/>
      <c r="GV32" s="244"/>
      <c r="GW32" s="244"/>
      <c r="GX32" s="244"/>
      <c r="GY32" s="244"/>
      <c r="GZ32" s="244"/>
      <c r="HA32" s="244"/>
      <c r="HB32" s="244"/>
      <c r="HC32" s="244"/>
      <c r="HD32" s="126"/>
      <c r="HE32" s="126"/>
    </row>
    <row r="33" spans="2:213" ht="20.100000000000001" customHeight="1" thickBot="1">
      <c r="B33" s="293"/>
      <c r="C33" s="293"/>
      <c r="D33" s="410"/>
      <c r="E33" s="136" t="s">
        <v>667</v>
      </c>
      <c r="F33" s="137">
        <f>R35</f>
        <v>0</v>
      </c>
      <c r="G33" s="478" t="e">
        <f>1000*F33/GIA</f>
        <v>#DIV/0!</v>
      </c>
      <c r="H33" s="497"/>
      <c r="I33" s="474"/>
      <c r="J33" s="473"/>
      <c r="K33" s="301"/>
      <c r="L33" s="297"/>
      <c r="M33" s="296"/>
      <c r="N33" s="296"/>
      <c r="O33" s="296"/>
      <c r="P33" s="296"/>
      <c r="Q33" s="296"/>
      <c r="R33" s="296"/>
      <c r="S33" s="296"/>
      <c r="T33" s="296"/>
      <c r="U33" s="98"/>
      <c r="V33" s="244"/>
      <c r="W33" s="259"/>
      <c r="X33" s="510"/>
      <c r="Y33" s="510"/>
      <c r="Z33" s="510"/>
      <c r="AA33" s="510"/>
      <c r="AB33" s="510"/>
      <c r="AC33" s="532" t="e">
        <f>CONCATENATE( FIXED(AD28,0), " people's consumption of meat, dairy and beer for 1 year")</f>
        <v>#DIV/0!</v>
      </c>
      <c r="AD33" s="510"/>
      <c r="AE33" s="510"/>
      <c r="AF33" s="510"/>
      <c r="AG33" s="510"/>
      <c r="AH33" s="285"/>
      <c r="AI33" s="510"/>
      <c r="AJ33" s="510"/>
      <c r="AK33" s="510"/>
      <c r="AL33" s="510"/>
      <c r="AM33" s="510"/>
      <c r="AN33" s="510"/>
      <c r="AO33" s="510"/>
      <c r="AP33" s="510"/>
      <c r="AQ33" s="510"/>
      <c r="AR33" s="510"/>
      <c r="AS33" s="510"/>
      <c r="AT33" s="510"/>
      <c r="AU33" s="510"/>
      <c r="AV33" s="510"/>
      <c r="AW33" s="510"/>
      <c r="AX33" s="510"/>
      <c r="AY33" s="510"/>
      <c r="AZ33" s="510"/>
      <c r="BA33" s="510"/>
      <c r="BB33" s="510"/>
      <c r="BC33" s="510"/>
      <c r="BD33" s="510"/>
      <c r="BE33" s="510"/>
      <c r="BF33" s="510"/>
      <c r="BH33" s="285"/>
      <c r="BI33" s="538"/>
      <c r="BJ33" s="536"/>
      <c r="BK33" s="246"/>
      <c r="BL33" s="535"/>
      <c r="BM33" s="285"/>
      <c r="BN33" s="510"/>
      <c r="BO33" s="510"/>
      <c r="BP33" s="510"/>
      <c r="BQ33" s="510"/>
      <c r="BR33" s="510"/>
      <c r="BS33" s="510"/>
      <c r="BT33" s="510"/>
      <c r="BU33" s="285"/>
      <c r="BV33" s="510"/>
      <c r="BW33" s="510"/>
      <c r="BX33" s="510"/>
      <c r="BY33" s="285"/>
      <c r="BZ33" s="285"/>
      <c r="CA33" s="285"/>
      <c r="CB33" s="534"/>
      <c r="CC33" s="244"/>
      <c r="CD33" s="244"/>
      <c r="CE33" s="244"/>
      <c r="CF33" s="244"/>
      <c r="CG33" s="244"/>
      <c r="CH33" s="244"/>
      <c r="CI33" s="244"/>
      <c r="CJ33" s="244"/>
      <c r="CK33" s="244"/>
      <c r="CL33" s="244"/>
      <c r="CM33" s="244"/>
      <c r="CN33" s="244"/>
      <c r="CO33" s="244"/>
      <c r="CP33" s="244"/>
      <c r="CQ33" s="244"/>
      <c r="CR33" s="244"/>
      <c r="CS33" s="244"/>
      <c r="CT33" s="244"/>
      <c r="CU33" s="244"/>
      <c r="CV33" s="244"/>
      <c r="CW33" s="244"/>
      <c r="CX33" s="244"/>
      <c r="CY33" s="244"/>
      <c r="CZ33" s="244"/>
      <c r="DA33" s="244"/>
      <c r="DB33" s="244"/>
      <c r="DC33" s="244"/>
      <c r="DD33" s="244"/>
      <c r="DE33" s="244"/>
      <c r="DF33" s="244"/>
      <c r="DG33" s="244"/>
      <c r="DH33" s="244"/>
      <c r="DI33" s="244"/>
      <c r="DJ33" s="244"/>
      <c r="DK33" s="244"/>
      <c r="DL33" s="244"/>
      <c r="DM33" s="244"/>
      <c r="DN33" s="244"/>
      <c r="DO33" s="244"/>
      <c r="DP33" s="244"/>
      <c r="DQ33" s="244"/>
      <c r="DR33" s="244"/>
      <c r="DS33" s="244"/>
      <c r="DT33" s="244"/>
      <c r="DU33" s="244"/>
      <c r="DV33" s="244"/>
      <c r="DW33" s="244"/>
      <c r="DX33" s="244"/>
      <c r="DY33" s="244"/>
      <c r="DZ33" s="244"/>
      <c r="EA33" s="244"/>
      <c r="EB33" s="244"/>
      <c r="EC33" s="244"/>
      <c r="ED33" s="244"/>
      <c r="EE33" s="244"/>
      <c r="EF33" s="244"/>
      <c r="EG33" s="244"/>
      <c r="EH33" s="244"/>
      <c r="EI33" s="244"/>
      <c r="EJ33" s="244"/>
      <c r="EK33" s="244"/>
      <c r="EL33" s="244"/>
      <c r="EM33" s="244"/>
      <c r="EN33" s="244"/>
      <c r="EO33" s="244"/>
      <c r="EP33" s="244"/>
      <c r="EQ33" s="244"/>
      <c r="ER33" s="244"/>
      <c r="ES33" s="244"/>
      <c r="ET33" s="244"/>
      <c r="EU33" s="244"/>
      <c r="EV33" s="244"/>
      <c r="EW33" s="244"/>
      <c r="EX33" s="244"/>
      <c r="EY33" s="244"/>
      <c r="EZ33" s="244"/>
      <c r="FA33" s="244"/>
      <c r="FB33" s="244"/>
      <c r="FC33" s="244"/>
      <c r="FD33" s="244"/>
      <c r="FE33" s="244"/>
      <c r="FF33" s="244"/>
      <c r="FG33" s="244"/>
      <c r="FH33" s="244"/>
      <c r="FI33" s="244"/>
      <c r="FJ33" s="244"/>
      <c r="FK33" s="244"/>
      <c r="FL33" s="244"/>
      <c r="FM33" s="244"/>
      <c r="FN33" s="244"/>
      <c r="FO33" s="244"/>
      <c r="FP33" s="244"/>
      <c r="FQ33" s="244"/>
      <c r="FR33" s="244"/>
      <c r="FS33" s="244"/>
      <c r="FT33" s="244"/>
      <c r="FU33" s="244"/>
      <c r="FV33" s="244"/>
      <c r="FW33" s="244"/>
      <c r="FX33" s="244"/>
      <c r="FY33" s="244"/>
      <c r="FZ33" s="244"/>
      <c r="GA33" s="244"/>
      <c r="GB33" s="244"/>
      <c r="GC33" s="244"/>
      <c r="GD33" s="244"/>
      <c r="GE33" s="244"/>
      <c r="GF33" s="244"/>
      <c r="GG33" s="244"/>
      <c r="GH33" s="244"/>
      <c r="GI33" s="244"/>
      <c r="GJ33" s="244"/>
      <c r="GK33" s="244"/>
      <c r="GL33" s="244"/>
      <c r="GM33" s="244"/>
      <c r="GN33" s="244"/>
      <c r="GO33" s="244"/>
      <c r="GP33" s="244"/>
      <c r="GQ33" s="244"/>
      <c r="GR33" s="244"/>
      <c r="GS33" s="244"/>
      <c r="GT33" s="244"/>
      <c r="GU33" s="244"/>
      <c r="GV33" s="244"/>
      <c r="GW33" s="244"/>
      <c r="GX33" s="244"/>
      <c r="GY33" s="244"/>
      <c r="GZ33" s="244"/>
      <c r="HA33" s="244"/>
      <c r="HB33" s="244"/>
      <c r="HC33" s="244"/>
      <c r="HD33" s="126"/>
      <c r="HE33" s="126"/>
    </row>
    <row r="34" spans="2:213" ht="20.100000000000001" customHeight="1" thickBot="1">
      <c r="B34" s="293"/>
      <c r="C34" s="293"/>
      <c r="D34" s="410"/>
      <c r="E34" s="138"/>
      <c r="F34" s="138"/>
      <c r="G34" s="138"/>
      <c r="H34" s="139"/>
      <c r="I34" s="475"/>
      <c r="J34" s="473"/>
      <c r="K34" s="292"/>
      <c r="L34" s="297"/>
      <c r="M34" s="296"/>
      <c r="N34" s="120" t="s">
        <v>172</v>
      </c>
      <c r="O34" s="120" t="s">
        <v>171</v>
      </c>
      <c r="P34" s="120" t="s">
        <v>11</v>
      </c>
      <c r="Q34" s="121" t="s">
        <v>117</v>
      </c>
      <c r="R34" s="651" t="s">
        <v>662</v>
      </c>
      <c r="S34" s="652"/>
      <c r="T34" s="296"/>
      <c r="U34" s="506"/>
      <c r="V34" s="244"/>
      <c r="W34" s="510"/>
      <c r="X34" s="510"/>
      <c r="Y34" s="510"/>
      <c r="Z34" s="510"/>
      <c r="AA34" s="510"/>
      <c r="AB34" s="510"/>
      <c r="AC34" s="532" t="e">
        <f>CONCATENATE( FIXED(AD29,0), " average family cars running for 1 year")</f>
        <v>#DIV/0!</v>
      </c>
      <c r="AD34" s="510"/>
      <c r="AE34" s="510"/>
      <c r="AF34" s="510"/>
      <c r="AG34" s="510"/>
      <c r="AH34" s="510"/>
      <c r="AI34" s="510"/>
      <c r="AJ34" s="510"/>
      <c r="AK34" s="510"/>
      <c r="AL34" s="510"/>
      <c r="AM34" s="510"/>
      <c r="AN34" s="510"/>
      <c r="AO34" s="510"/>
      <c r="AP34" s="510"/>
      <c r="AQ34" s="510"/>
      <c r="AR34" s="510"/>
      <c r="AS34" s="510"/>
      <c r="AT34" s="510"/>
      <c r="AU34" s="510"/>
      <c r="AV34" s="510"/>
      <c r="AW34" s="510"/>
      <c r="AX34" s="510"/>
      <c r="AY34" s="510"/>
      <c r="AZ34" s="510"/>
      <c r="BA34" s="510"/>
      <c r="BB34" s="510"/>
      <c r="BC34" s="510"/>
      <c r="BD34" s="510"/>
      <c r="BE34" s="510"/>
      <c r="BF34" s="510"/>
      <c r="BH34" s="285"/>
      <c r="BI34" s="285"/>
      <c r="BJ34" s="536"/>
      <c r="BK34" s="246"/>
      <c r="BL34" s="535"/>
      <c r="BM34" s="285"/>
      <c r="BN34" s="510"/>
      <c r="BO34" s="510"/>
      <c r="BP34" s="510"/>
      <c r="BQ34" s="510"/>
      <c r="BR34" s="510"/>
      <c r="BS34" s="510"/>
      <c r="BT34" s="510"/>
      <c r="BU34" s="285"/>
      <c r="BV34" s="510"/>
      <c r="BW34" s="510"/>
      <c r="BX34" s="510"/>
      <c r="BY34" s="285"/>
      <c r="BZ34" s="285"/>
      <c r="CA34" s="285"/>
      <c r="CB34" s="53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44"/>
      <c r="DF34" s="244"/>
      <c r="DG34" s="244"/>
      <c r="DH34" s="244"/>
      <c r="DI34" s="244"/>
      <c r="DJ34" s="244"/>
      <c r="DK34" s="244"/>
      <c r="DL34" s="244"/>
      <c r="DM34" s="244"/>
      <c r="DN34" s="244"/>
      <c r="DO34" s="244"/>
      <c r="DP34" s="244"/>
      <c r="DQ34" s="244"/>
      <c r="DR34" s="244"/>
      <c r="DS34" s="244"/>
      <c r="DT34" s="244"/>
      <c r="DU34" s="244"/>
      <c r="DV34" s="244"/>
      <c r="DW34" s="244"/>
      <c r="DX34" s="244"/>
      <c r="DY34" s="244"/>
      <c r="DZ34" s="244"/>
      <c r="EA34" s="244"/>
      <c r="EB34" s="244"/>
      <c r="EC34" s="244"/>
      <c r="ED34" s="244"/>
      <c r="EE34" s="244"/>
      <c r="EF34" s="244"/>
      <c r="EG34" s="244"/>
      <c r="EH34" s="244"/>
      <c r="EI34" s="244"/>
      <c r="EJ34" s="244"/>
      <c r="EK34" s="244"/>
      <c r="EL34" s="244"/>
      <c r="EM34" s="244"/>
      <c r="EN34" s="244"/>
      <c r="EO34" s="244"/>
      <c r="EP34" s="244"/>
      <c r="EQ34" s="244"/>
      <c r="ER34" s="244"/>
      <c r="ES34" s="244"/>
      <c r="ET34" s="244"/>
      <c r="EU34" s="244"/>
      <c r="EV34" s="244"/>
      <c r="EW34" s="244"/>
      <c r="EX34" s="244"/>
      <c r="EY34" s="244"/>
      <c r="EZ34" s="244"/>
      <c r="FA34" s="244"/>
      <c r="FB34" s="244"/>
      <c r="FC34" s="244"/>
      <c r="FD34" s="244"/>
      <c r="FE34" s="244"/>
      <c r="FF34" s="244"/>
      <c r="FG34" s="244"/>
      <c r="FH34" s="244"/>
      <c r="FI34" s="244"/>
      <c r="FJ34" s="244"/>
      <c r="FK34" s="244"/>
      <c r="FL34" s="244"/>
      <c r="FM34" s="244"/>
      <c r="FN34" s="244"/>
      <c r="FO34" s="244"/>
      <c r="FP34" s="244"/>
      <c r="FQ34" s="244"/>
      <c r="FR34" s="244"/>
      <c r="FS34" s="244"/>
      <c r="FT34" s="244"/>
      <c r="FU34" s="244"/>
      <c r="FV34" s="244"/>
      <c r="FW34" s="244"/>
      <c r="FX34" s="244"/>
      <c r="FY34" s="244"/>
      <c r="FZ34" s="244"/>
      <c r="GA34" s="244"/>
      <c r="GB34" s="244"/>
      <c r="GC34" s="244"/>
      <c r="GD34" s="244"/>
      <c r="GE34" s="244"/>
      <c r="GF34" s="244"/>
      <c r="GG34" s="244"/>
      <c r="GH34" s="244"/>
      <c r="GI34" s="244"/>
      <c r="GJ34" s="244"/>
      <c r="GK34" s="244"/>
      <c r="GL34" s="244"/>
      <c r="GM34" s="244"/>
      <c r="GN34" s="244"/>
      <c r="GO34" s="244"/>
      <c r="GP34" s="244"/>
      <c r="GQ34" s="244"/>
      <c r="GR34" s="244"/>
      <c r="GS34" s="244"/>
      <c r="GT34" s="244"/>
      <c r="GU34" s="244"/>
      <c r="GV34" s="244"/>
      <c r="GW34" s="244"/>
      <c r="GX34" s="244"/>
      <c r="GY34" s="244"/>
      <c r="GZ34" s="244"/>
      <c r="HA34" s="244"/>
      <c r="HB34" s="244"/>
      <c r="HC34" s="244"/>
      <c r="HD34" s="126"/>
      <c r="HE34" s="126"/>
    </row>
    <row r="35" spans="2:213" ht="20.100000000000001" customHeight="1" thickBot="1">
      <c r="B35" s="293"/>
      <c r="C35" s="293"/>
      <c r="D35" s="410"/>
      <c r="E35" s="140" t="s">
        <v>216</v>
      </c>
      <c r="F35" s="141">
        <f>SUM(N35:P35,R35)</f>
        <v>0</v>
      </c>
      <c r="G35" s="477" t="e">
        <f>1000*F35/GIA</f>
        <v>#DIV/0!</v>
      </c>
      <c r="H35" s="498"/>
      <c r="I35" s="476"/>
      <c r="J35" s="473"/>
      <c r="K35" s="292"/>
      <c r="L35" s="297"/>
      <c r="M35" s="121" t="s">
        <v>386</v>
      </c>
      <c r="N35" s="196">
        <f>SUM(N6:N29)+SUM(O6:O29)+SUM(P6:P29,N32)</f>
        <v>0</v>
      </c>
      <c r="O35" s="195">
        <f>SUM(Q6:Q29)</f>
        <v>0</v>
      </c>
      <c r="P35" s="195">
        <f>SUM(R6:R29,O32)</f>
        <v>0</v>
      </c>
      <c r="Q35" s="197">
        <f>SUM(S6:S29)</f>
        <v>0</v>
      </c>
      <c r="R35" s="653">
        <f>SUM(T6:T29)</f>
        <v>0</v>
      </c>
      <c r="S35" s="654"/>
      <c r="T35" s="296"/>
      <c r="U35" s="506"/>
      <c r="V35" s="244"/>
      <c r="W35" s="510"/>
      <c r="X35" s="510"/>
      <c r="Y35" s="510"/>
      <c r="Z35" s="510"/>
      <c r="AA35" s="510"/>
      <c r="AB35" s="510"/>
      <c r="AC35" s="510"/>
      <c r="AD35" s="510"/>
      <c r="AE35" s="510"/>
      <c r="AF35" s="510"/>
      <c r="AG35" s="510"/>
      <c r="AH35" s="510"/>
      <c r="AI35" s="510"/>
      <c r="AJ35" s="510"/>
      <c r="AK35" s="510"/>
      <c r="AL35" s="510"/>
      <c r="AM35" s="510"/>
      <c r="AN35" s="510"/>
      <c r="AO35" s="510"/>
      <c r="AP35" s="510"/>
      <c r="AQ35" s="510"/>
      <c r="AR35" s="510"/>
      <c r="AS35" s="510"/>
      <c r="AT35" s="510"/>
      <c r="AU35" s="510"/>
      <c r="AV35" s="510"/>
      <c r="AW35" s="510"/>
      <c r="AX35" s="510"/>
      <c r="AY35" s="510"/>
      <c r="AZ35" s="510"/>
      <c r="BA35" s="510"/>
      <c r="BB35" s="510"/>
      <c r="BC35" s="510"/>
      <c r="BD35" s="510"/>
      <c r="BE35" s="510"/>
      <c r="BF35" s="510"/>
      <c r="BH35" s="285"/>
      <c r="BI35" s="285"/>
      <c r="BJ35" s="536"/>
      <c r="BK35" s="246"/>
      <c r="BL35" s="535"/>
      <c r="BM35" s="285"/>
      <c r="BN35" s="510"/>
      <c r="BO35" s="510"/>
      <c r="BP35" s="510"/>
      <c r="BQ35" s="510"/>
      <c r="BR35" s="510"/>
      <c r="BS35" s="510"/>
      <c r="BT35" s="510"/>
      <c r="BU35" s="285"/>
      <c r="BV35" s="510"/>
      <c r="BW35" s="510"/>
      <c r="BX35" s="510"/>
      <c r="BY35" s="510"/>
      <c r="BZ35" s="510"/>
      <c r="CA35" s="510"/>
      <c r="CB35" s="510"/>
      <c r="CC35" s="244"/>
      <c r="CD35" s="244"/>
      <c r="CE35" s="244"/>
      <c r="CF35" s="244"/>
      <c r="CG35" s="244"/>
      <c r="CH35" s="244"/>
      <c r="CI35" s="244"/>
      <c r="CJ35" s="244"/>
      <c r="CK35" s="244"/>
      <c r="CL35" s="244"/>
      <c r="CM35" s="244"/>
      <c r="CN35" s="244"/>
      <c r="CO35" s="244"/>
      <c r="CP35" s="244"/>
      <c r="CQ35" s="244"/>
      <c r="CR35" s="244"/>
      <c r="CS35" s="244"/>
      <c r="CT35" s="244"/>
      <c r="CU35" s="244"/>
      <c r="CV35" s="244"/>
      <c r="CW35" s="244"/>
      <c r="CX35" s="244"/>
      <c r="CY35" s="244"/>
      <c r="CZ35" s="244"/>
      <c r="DA35" s="244"/>
      <c r="DB35" s="244"/>
      <c r="DC35" s="244"/>
      <c r="DD35" s="244"/>
      <c r="DE35" s="244"/>
      <c r="DF35" s="244"/>
      <c r="DG35" s="244"/>
      <c r="DH35" s="106"/>
      <c r="DI35" s="106"/>
      <c r="DJ35" s="106"/>
      <c r="DK35" s="106"/>
      <c r="DL35" s="106"/>
      <c r="DM35" s="106"/>
      <c r="DN35" s="106"/>
      <c r="DO35" s="106"/>
      <c r="DP35" s="106"/>
      <c r="DQ35" s="106"/>
      <c r="DR35" s="106"/>
      <c r="DS35" s="106"/>
      <c r="DT35" s="106"/>
      <c r="DU35" s="106"/>
      <c r="DV35" s="106"/>
      <c r="DW35" s="106"/>
      <c r="DX35" s="106"/>
      <c r="DY35" s="106"/>
      <c r="DZ35" s="106"/>
      <c r="EA35" s="106"/>
      <c r="EB35" s="106"/>
      <c r="EC35" s="106"/>
      <c r="ED35" s="106"/>
      <c r="EE35" s="106"/>
      <c r="EF35" s="106"/>
      <c r="EG35" s="106"/>
      <c r="EH35" s="106"/>
      <c r="EI35" s="106"/>
      <c r="EJ35" s="106"/>
      <c r="EK35" s="106"/>
      <c r="EL35" s="106"/>
      <c r="EM35" s="106"/>
      <c r="EN35" s="106"/>
      <c r="EO35" s="106"/>
      <c r="EP35" s="106"/>
      <c r="EQ35" s="106"/>
      <c r="ER35" s="106"/>
      <c r="ES35" s="106"/>
      <c r="ET35" s="244"/>
      <c r="EU35" s="244"/>
      <c r="EV35" s="244"/>
      <c r="EW35" s="244"/>
      <c r="EX35" s="244"/>
      <c r="EY35" s="244"/>
      <c r="EZ35" s="244"/>
      <c r="FA35" s="244"/>
      <c r="FB35" s="244"/>
      <c r="FC35" s="244"/>
      <c r="FD35" s="244"/>
      <c r="FE35" s="244"/>
      <c r="FF35" s="244"/>
      <c r="FG35" s="244"/>
      <c r="FH35" s="244"/>
      <c r="FI35" s="244"/>
      <c r="FJ35" s="244"/>
      <c r="FK35" s="244"/>
      <c r="FL35" s="244"/>
      <c r="FM35" s="244"/>
      <c r="FN35" s="244"/>
      <c r="FO35" s="244"/>
      <c r="FP35" s="244"/>
      <c r="FQ35" s="244"/>
      <c r="FR35" s="244"/>
      <c r="FS35" s="244"/>
      <c r="FT35" s="244"/>
      <c r="FU35" s="244"/>
      <c r="FV35" s="244"/>
      <c r="FW35" s="244"/>
      <c r="FX35" s="244"/>
      <c r="FY35" s="244"/>
      <c r="FZ35" s="244"/>
      <c r="GA35" s="244"/>
      <c r="GB35" s="244"/>
      <c r="GC35" s="244"/>
      <c r="GD35" s="244"/>
      <c r="GE35" s="244"/>
      <c r="GF35" s="244"/>
      <c r="GG35" s="244"/>
      <c r="GH35" s="244"/>
      <c r="GI35" s="244"/>
      <c r="GJ35" s="244"/>
      <c r="GK35" s="244"/>
      <c r="GL35" s="244"/>
      <c r="GM35" s="244"/>
      <c r="GN35" s="244"/>
      <c r="GO35" s="244"/>
      <c r="GP35" s="244"/>
      <c r="GQ35" s="126"/>
      <c r="GR35" s="126"/>
      <c r="GS35" s="126"/>
      <c r="GT35" s="126"/>
      <c r="GU35" s="126"/>
      <c r="GV35" s="126"/>
      <c r="GW35" s="126"/>
      <c r="GX35" s="126"/>
      <c r="GY35" s="126"/>
      <c r="GZ35" s="126"/>
      <c r="HA35" s="126"/>
      <c r="HB35" s="126"/>
      <c r="HC35" s="126"/>
      <c r="HD35" s="126"/>
      <c r="HE35" s="126"/>
    </row>
    <row r="36" spans="2:213" ht="20.100000000000001" customHeight="1" thickBot="1">
      <c r="B36" s="293"/>
      <c r="C36" s="293"/>
      <c r="D36" s="411"/>
      <c r="E36" s="142" t="s">
        <v>306</v>
      </c>
      <c r="F36" s="143">
        <f>Q35</f>
        <v>0</v>
      </c>
      <c r="G36" s="478" t="e">
        <f>1000*F36/GIA</f>
        <v>#DIV/0!</v>
      </c>
      <c r="H36" s="499"/>
      <c r="I36" s="474"/>
      <c r="J36" s="473"/>
      <c r="K36" s="292"/>
      <c r="L36" s="297"/>
      <c r="M36" s="296"/>
      <c r="N36" s="296"/>
      <c r="O36" s="296"/>
      <c r="P36" s="296"/>
      <c r="Q36" s="296"/>
      <c r="R36" s="296"/>
      <c r="S36" s="300"/>
      <c r="T36" s="300"/>
      <c r="U36" s="506"/>
      <c r="V36" s="244"/>
      <c r="W36" s="510"/>
      <c r="X36" s="510"/>
      <c r="Y36" s="510"/>
      <c r="Z36" s="510"/>
      <c r="AA36" s="510"/>
      <c r="AB36" s="510"/>
      <c r="AC36" s="510"/>
      <c r="AD36" s="539" t="s">
        <v>185</v>
      </c>
      <c r="AE36" s="510"/>
      <c r="AF36" s="510"/>
      <c r="AG36" s="510"/>
      <c r="AH36" s="510"/>
      <c r="AI36" s="510"/>
      <c r="AJ36" s="510"/>
      <c r="AK36" s="510"/>
      <c r="AL36" s="510"/>
      <c r="AM36" s="510"/>
      <c r="AN36" s="510"/>
      <c r="AO36" s="510"/>
      <c r="AP36" s="510"/>
      <c r="AQ36" s="510"/>
      <c r="AR36" s="510"/>
      <c r="AS36" s="510"/>
      <c r="AT36" s="510"/>
      <c r="AU36" s="510"/>
      <c r="AV36" s="510"/>
      <c r="AW36" s="510"/>
      <c r="AX36" s="510"/>
      <c r="AY36" s="510"/>
      <c r="AZ36" s="510"/>
      <c r="BA36" s="510"/>
      <c r="BB36" s="510"/>
      <c r="BC36" s="510"/>
      <c r="BD36" s="510"/>
      <c r="BE36" s="510"/>
      <c r="BF36" s="510"/>
      <c r="BH36" s="285"/>
      <c r="BI36" s="285"/>
      <c r="BJ36" s="536"/>
      <c r="BK36" s="246"/>
      <c r="BL36" s="535"/>
      <c r="BM36" s="285"/>
      <c r="BN36" s="510"/>
      <c r="BO36" s="510"/>
      <c r="BP36" s="510"/>
      <c r="BQ36" s="510"/>
      <c r="BR36" s="510"/>
      <c r="BS36" s="510"/>
      <c r="BT36" s="510"/>
      <c r="BU36" s="285"/>
      <c r="BV36" s="510"/>
      <c r="BW36" s="510"/>
      <c r="BX36" s="510"/>
      <c r="BY36" s="510"/>
      <c r="BZ36" s="510"/>
      <c r="CA36" s="510"/>
      <c r="CB36" s="510"/>
      <c r="CC36" s="244"/>
      <c r="CD36" s="244"/>
      <c r="CE36" s="244"/>
      <c r="CF36" s="244"/>
      <c r="CG36" s="244"/>
      <c r="CH36" s="244"/>
      <c r="CI36" s="244"/>
      <c r="CJ36" s="244"/>
      <c r="CK36" s="244"/>
      <c r="CL36" s="244"/>
      <c r="CM36" s="244"/>
      <c r="CN36" s="244"/>
      <c r="CO36" s="244"/>
      <c r="CP36" s="244"/>
      <c r="CQ36" s="244"/>
      <c r="CR36" s="244"/>
      <c r="CS36" s="244"/>
      <c r="CT36" s="244"/>
      <c r="CU36" s="244"/>
      <c r="CV36" s="244"/>
      <c r="CW36" s="244"/>
      <c r="CX36" s="244"/>
      <c r="CY36" s="244"/>
      <c r="CZ36" s="244"/>
      <c r="DA36" s="244"/>
      <c r="DB36" s="244"/>
      <c r="DC36" s="244"/>
      <c r="DD36" s="244"/>
      <c r="DE36" s="244"/>
      <c r="DF36" s="244"/>
      <c r="DG36" s="244"/>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244"/>
      <c r="EU36" s="244"/>
      <c r="EV36" s="244"/>
      <c r="EW36" s="244"/>
      <c r="EX36" s="244"/>
      <c r="EY36" s="244"/>
      <c r="EZ36" s="244"/>
      <c r="FA36" s="244"/>
      <c r="FB36" s="244"/>
      <c r="FC36" s="244"/>
      <c r="FD36" s="244"/>
      <c r="FE36" s="244"/>
      <c r="FF36" s="244"/>
      <c r="FG36" s="244"/>
      <c r="FH36" s="244"/>
      <c r="FI36" s="244"/>
      <c r="FJ36" s="244"/>
      <c r="FK36" s="244"/>
      <c r="FL36" s="244"/>
      <c r="FM36" s="244"/>
      <c r="FN36" s="244"/>
      <c r="FO36" s="244"/>
      <c r="FP36" s="244"/>
      <c r="FQ36" s="244"/>
      <c r="FR36" s="244"/>
      <c r="FS36" s="244"/>
      <c r="FT36" s="244"/>
      <c r="FU36" s="244"/>
      <c r="FV36" s="244"/>
      <c r="FW36" s="244"/>
      <c r="FX36" s="244"/>
      <c r="FY36" s="244"/>
      <c r="FZ36" s="244"/>
      <c r="GA36" s="244"/>
      <c r="GB36" s="244"/>
      <c r="GC36" s="244"/>
      <c r="GD36" s="244"/>
      <c r="GE36" s="244"/>
      <c r="GF36" s="244"/>
      <c r="GG36" s="244"/>
      <c r="GH36" s="244"/>
      <c r="GI36" s="244"/>
      <c r="GJ36" s="244"/>
      <c r="GK36" s="244"/>
      <c r="GL36" s="244"/>
      <c r="GM36" s="244"/>
      <c r="GN36" s="244"/>
      <c r="GO36" s="244"/>
      <c r="GP36" s="244"/>
      <c r="GQ36" s="126"/>
      <c r="GR36" s="126"/>
      <c r="GS36" s="126"/>
      <c r="GT36" s="126"/>
      <c r="GU36" s="126"/>
      <c r="GV36" s="126"/>
      <c r="GW36" s="126"/>
      <c r="GX36" s="126"/>
      <c r="GY36" s="126"/>
      <c r="GZ36" s="126"/>
      <c r="HA36" s="126"/>
      <c r="HB36" s="126"/>
      <c r="HC36" s="126"/>
      <c r="HD36" s="126"/>
      <c r="HE36" s="126"/>
    </row>
    <row r="37" spans="2:213" ht="20.100000000000001" customHeight="1">
      <c r="B37" s="293"/>
      <c r="C37" s="294"/>
      <c r="D37" s="294"/>
      <c r="E37" s="294"/>
      <c r="F37" s="294"/>
      <c r="G37" s="500"/>
      <c r="H37" s="294"/>
      <c r="I37" s="294"/>
      <c r="J37" s="292"/>
      <c r="K37" s="292"/>
      <c r="L37" s="297"/>
      <c r="M37" s="298"/>
      <c r="N37" s="299"/>
      <c r="O37" s="299"/>
      <c r="P37" s="299"/>
      <c r="Q37" s="299"/>
      <c r="R37" s="300"/>
      <c r="S37" s="300"/>
      <c r="T37" s="300"/>
      <c r="U37" s="506"/>
      <c r="V37" s="244"/>
      <c r="W37" s="510"/>
      <c r="X37" s="510"/>
      <c r="Y37" s="510"/>
      <c r="Z37" s="510"/>
      <c r="AA37" s="510"/>
      <c r="AB37" s="510"/>
      <c r="AC37" s="510"/>
      <c r="AD37" s="515" t="s">
        <v>248</v>
      </c>
      <c r="AE37" s="510">
        <v>0</v>
      </c>
      <c r="AF37" s="510" t="e">
        <f>_xlfn.CONCAT("This project scheme has a SCORS rating of ", LOOKUP(G32,AE37:AE45,AD37:AD45))</f>
        <v>#DIV/0!</v>
      </c>
      <c r="AG37" s="510"/>
      <c r="AH37" s="510"/>
      <c r="AI37" s="510"/>
      <c r="AJ37" s="510"/>
      <c r="AK37" s="510"/>
      <c r="AL37" s="510"/>
      <c r="AM37" s="510"/>
      <c r="AN37" s="510"/>
      <c r="AO37" s="510"/>
      <c r="AP37" s="510"/>
      <c r="AQ37" s="510"/>
      <c r="AR37" s="510"/>
      <c r="AS37" s="510"/>
      <c r="AT37" s="510"/>
      <c r="AU37" s="510"/>
      <c r="AV37" s="510"/>
      <c r="AW37" s="510"/>
      <c r="AX37" s="510"/>
      <c r="AY37" s="510"/>
      <c r="AZ37" s="510"/>
      <c r="BA37" s="510"/>
      <c r="BB37" s="510"/>
      <c r="BC37" s="510"/>
      <c r="BD37" s="510"/>
      <c r="BE37" s="510"/>
      <c r="BF37" s="510"/>
      <c r="BG37" s="510"/>
      <c r="BH37" s="285"/>
      <c r="BI37" s="510"/>
      <c r="BJ37" s="510"/>
      <c r="BK37" s="510"/>
      <c r="BL37" s="510"/>
      <c r="BM37" s="285"/>
      <c r="BN37" s="510"/>
      <c r="BO37" s="510"/>
      <c r="BP37" s="510"/>
      <c r="BQ37" s="510"/>
      <c r="BR37" s="510"/>
      <c r="BS37" s="510"/>
      <c r="BT37" s="510"/>
      <c r="BU37" s="285"/>
      <c r="BV37" s="510"/>
      <c r="BW37" s="510"/>
      <c r="BX37" s="510"/>
      <c r="BY37" s="510"/>
      <c r="BZ37" s="510"/>
      <c r="CA37" s="510"/>
      <c r="CB37" s="510"/>
      <c r="CC37" s="244"/>
      <c r="CD37" s="244"/>
      <c r="CE37" s="244"/>
      <c r="CF37" s="244"/>
      <c r="CG37" s="244"/>
      <c r="CH37" s="244"/>
      <c r="CI37" s="244"/>
      <c r="CJ37" s="244"/>
      <c r="CK37" s="244"/>
      <c r="CL37" s="244"/>
      <c r="CM37" s="244"/>
      <c r="CN37" s="244"/>
      <c r="CO37" s="244"/>
      <c r="CP37" s="244"/>
      <c r="CQ37" s="244"/>
      <c r="CR37" s="244"/>
      <c r="CS37" s="244"/>
      <c r="CT37" s="244"/>
      <c r="CU37" s="244"/>
      <c r="CV37" s="244"/>
      <c r="CW37" s="244"/>
      <c r="CX37" s="244"/>
      <c r="CY37" s="244"/>
      <c r="CZ37" s="244"/>
      <c r="DA37" s="244"/>
      <c r="DB37" s="244"/>
      <c r="DC37" s="244"/>
      <c r="DD37" s="244"/>
      <c r="DE37" s="244"/>
      <c r="DF37" s="244"/>
      <c r="DG37" s="244"/>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244"/>
      <c r="EU37" s="244"/>
      <c r="EV37" s="244"/>
      <c r="EW37" s="244"/>
      <c r="EX37" s="244"/>
      <c r="EY37" s="244"/>
      <c r="EZ37" s="244"/>
      <c r="FA37" s="244"/>
      <c r="FB37" s="244"/>
      <c r="FC37" s="244"/>
      <c r="FD37" s="244"/>
      <c r="FE37" s="244"/>
      <c r="FF37" s="244"/>
      <c r="FG37" s="244"/>
      <c r="FH37" s="244"/>
      <c r="FI37" s="244"/>
      <c r="FJ37" s="244"/>
      <c r="FK37" s="244"/>
      <c r="FL37" s="244"/>
      <c r="FM37" s="244"/>
      <c r="FN37" s="244"/>
      <c r="FO37" s="244"/>
      <c r="FP37" s="244"/>
      <c r="FQ37" s="244"/>
      <c r="FR37" s="244"/>
      <c r="FS37" s="244"/>
      <c r="FT37" s="244"/>
      <c r="FU37" s="244"/>
      <c r="FV37" s="244"/>
      <c r="FW37" s="244"/>
      <c r="FX37" s="244"/>
      <c r="FY37" s="244"/>
      <c r="FZ37" s="244"/>
      <c r="GA37" s="244"/>
      <c r="GB37" s="244"/>
      <c r="GC37" s="244"/>
      <c r="GD37" s="244"/>
      <c r="GE37" s="244"/>
      <c r="GF37" s="244"/>
      <c r="GG37" s="244"/>
      <c r="GH37" s="244"/>
      <c r="GI37" s="244"/>
      <c r="GJ37" s="244"/>
      <c r="GK37" s="244"/>
      <c r="GL37" s="244"/>
      <c r="GM37" s="244"/>
      <c r="GN37" s="244"/>
      <c r="GO37" s="244"/>
      <c r="GP37" s="244"/>
      <c r="GQ37" s="244"/>
      <c r="GR37" s="244"/>
      <c r="GS37" s="244"/>
      <c r="GT37" s="244"/>
      <c r="GU37" s="244"/>
      <c r="GV37" s="244"/>
      <c r="GW37" s="244"/>
      <c r="GX37" s="244"/>
      <c r="GY37" s="244"/>
      <c r="GZ37" s="244"/>
      <c r="HA37" s="244"/>
      <c r="HB37" s="244"/>
      <c r="HC37" s="244"/>
      <c r="HD37" s="244"/>
      <c r="HE37" s="244"/>
    </row>
    <row r="38" spans="2:213" ht="20.100000000000001" customHeight="1" thickBot="1">
      <c r="B38" s="354"/>
      <c r="C38" s="355"/>
      <c r="D38" s="355"/>
      <c r="E38" s="355"/>
      <c r="F38" s="355"/>
      <c r="G38" s="355"/>
      <c r="H38" s="355"/>
      <c r="I38" s="355"/>
      <c r="J38" s="356"/>
      <c r="K38" s="356"/>
      <c r="L38" s="303"/>
      <c r="M38" s="357"/>
      <c r="N38" s="358"/>
      <c r="O38" s="358"/>
      <c r="P38" s="358"/>
      <c r="Q38" s="358"/>
      <c r="R38" s="358"/>
      <c r="S38" s="358"/>
      <c r="T38" s="358"/>
      <c r="U38" s="506"/>
      <c r="V38" s="244"/>
      <c r="W38" s="510"/>
      <c r="X38" s="510"/>
      <c r="Y38" s="510"/>
      <c r="Z38" s="510"/>
      <c r="AA38" s="510"/>
      <c r="AB38" s="510"/>
      <c r="AC38" s="510"/>
      <c r="AD38" s="515" t="s">
        <v>249</v>
      </c>
      <c r="AE38" s="510">
        <v>50</v>
      </c>
      <c r="AF38" s="510"/>
      <c r="AG38" s="510"/>
      <c r="AH38" s="510"/>
      <c r="AI38" s="510"/>
      <c r="AJ38" s="510"/>
      <c r="AK38" s="510"/>
      <c r="AL38" s="510"/>
      <c r="AM38" s="510"/>
      <c r="AN38" s="510"/>
      <c r="AO38" s="510"/>
      <c r="AP38" s="510"/>
      <c r="AQ38" s="510"/>
      <c r="AR38" s="510"/>
      <c r="AS38" s="510"/>
      <c r="AT38" s="510"/>
      <c r="AU38" s="510"/>
      <c r="AV38" s="510"/>
      <c r="AW38" s="510"/>
      <c r="AX38" s="510"/>
      <c r="AY38" s="510"/>
      <c r="AZ38" s="510"/>
      <c r="BA38" s="510"/>
      <c r="BB38" s="510"/>
      <c r="BC38" s="510"/>
      <c r="BD38" s="510"/>
      <c r="BE38" s="510"/>
      <c r="BF38" s="510"/>
      <c r="BG38" s="510"/>
      <c r="BH38" s="285"/>
      <c r="BI38" s="510"/>
      <c r="BJ38" s="510"/>
      <c r="BK38" s="510"/>
      <c r="BL38" s="510"/>
      <c r="BM38" s="285"/>
      <c r="BN38" s="510"/>
      <c r="BO38" s="510"/>
      <c r="BP38" s="510"/>
      <c r="BQ38" s="510"/>
      <c r="BR38" s="510"/>
      <c r="BS38" s="510"/>
      <c r="BT38" s="510"/>
      <c r="BU38" s="285"/>
      <c r="BV38" s="510"/>
      <c r="BW38" s="510"/>
      <c r="BX38" s="510"/>
      <c r="BY38" s="510"/>
      <c r="BZ38" s="510"/>
      <c r="CA38" s="510"/>
      <c r="CB38" s="510"/>
      <c r="CC38" s="244"/>
      <c r="CD38" s="244"/>
      <c r="CE38" s="244"/>
      <c r="CF38" s="244"/>
      <c r="CG38" s="244"/>
      <c r="CH38" s="244"/>
      <c r="CI38" s="244"/>
      <c r="CJ38" s="244"/>
      <c r="CK38" s="244"/>
      <c r="CL38" s="244"/>
      <c r="CM38" s="244"/>
      <c r="CN38" s="244"/>
      <c r="CO38" s="244"/>
      <c r="CP38" s="244"/>
      <c r="CQ38" s="244"/>
      <c r="CR38" s="244"/>
      <c r="CS38" s="244"/>
      <c r="CT38" s="244"/>
      <c r="CU38" s="244"/>
      <c r="CV38" s="244"/>
      <c r="CW38" s="244"/>
      <c r="CX38" s="244"/>
      <c r="CY38" s="244"/>
      <c r="CZ38" s="244"/>
      <c r="DA38" s="244"/>
      <c r="DB38" s="244"/>
      <c r="DC38" s="244"/>
      <c r="DD38" s="244"/>
      <c r="DE38" s="244"/>
      <c r="DF38" s="244"/>
      <c r="DG38" s="244"/>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244"/>
      <c r="EU38" s="244"/>
      <c r="EV38" s="244"/>
      <c r="EW38" s="244"/>
      <c r="EX38" s="244"/>
      <c r="EY38" s="244"/>
      <c r="EZ38" s="244"/>
      <c r="FA38" s="244"/>
      <c r="FB38" s="244"/>
      <c r="FC38" s="244"/>
      <c r="FD38" s="244"/>
      <c r="FE38" s="244"/>
      <c r="FF38" s="244"/>
      <c r="FG38" s="244"/>
      <c r="FH38" s="244"/>
      <c r="FI38" s="244"/>
      <c r="FJ38" s="244"/>
      <c r="FK38" s="244"/>
      <c r="FL38" s="244"/>
      <c r="FM38" s="244"/>
      <c r="FN38" s="244"/>
      <c r="FO38" s="244"/>
      <c r="FP38" s="244"/>
      <c r="FQ38" s="244"/>
      <c r="FR38" s="244"/>
      <c r="FS38" s="244"/>
      <c r="FT38" s="244"/>
      <c r="FU38" s="244"/>
      <c r="FV38" s="244"/>
      <c r="FW38" s="244"/>
      <c r="FX38" s="244"/>
      <c r="FY38" s="244"/>
      <c r="FZ38" s="244"/>
      <c r="GA38" s="244"/>
      <c r="GB38" s="244"/>
      <c r="GC38" s="244"/>
      <c r="GD38" s="244"/>
      <c r="GE38" s="244"/>
      <c r="GF38" s="244"/>
      <c r="GG38" s="244"/>
      <c r="GH38" s="244"/>
      <c r="GI38" s="244"/>
      <c r="GJ38" s="244"/>
      <c r="GK38" s="244"/>
      <c r="GL38" s="244"/>
      <c r="GM38" s="244"/>
      <c r="GN38" s="244"/>
      <c r="GO38" s="244"/>
      <c r="GP38" s="244"/>
      <c r="GQ38" s="244"/>
      <c r="GR38" s="244"/>
      <c r="GS38" s="244"/>
      <c r="GT38" s="244"/>
      <c r="GU38" s="244"/>
      <c r="GV38" s="244"/>
      <c r="GW38" s="244"/>
      <c r="GX38" s="244"/>
      <c r="GY38" s="244"/>
      <c r="GZ38" s="244"/>
      <c r="HA38" s="244"/>
      <c r="HB38" s="244"/>
      <c r="HC38" s="244"/>
      <c r="HD38" s="244"/>
      <c r="HE38" s="244"/>
    </row>
    <row r="39" spans="2:213" ht="61.35" customHeight="1">
      <c r="B39" s="304"/>
      <c r="C39" s="304"/>
      <c r="D39" s="304"/>
      <c r="E39" s="304"/>
      <c r="F39" s="304"/>
      <c r="G39" s="304"/>
      <c r="H39" s="304"/>
      <c r="I39" s="304"/>
      <c r="J39" s="304"/>
      <c r="K39" s="304"/>
      <c r="L39" s="94"/>
      <c r="M39" s="359"/>
      <c r="N39" s="324"/>
      <c r="O39" s="324"/>
      <c r="P39" s="324"/>
      <c r="Q39" s="324"/>
      <c r="R39" s="324"/>
      <c r="S39" s="324"/>
      <c r="T39" s="324"/>
      <c r="U39" s="506"/>
      <c r="V39" s="244"/>
      <c r="W39" s="510"/>
      <c r="X39" s="510"/>
      <c r="Y39" s="510"/>
      <c r="Z39" s="510"/>
      <c r="AA39" s="510"/>
      <c r="AB39" s="510"/>
      <c r="AC39" s="510"/>
      <c r="AD39" s="515" t="s">
        <v>172</v>
      </c>
      <c r="AE39" s="510">
        <v>100</v>
      </c>
      <c r="AF39" s="510"/>
      <c r="AG39" s="510"/>
      <c r="AH39" s="510"/>
      <c r="AI39" s="510"/>
      <c r="AJ39" s="510"/>
      <c r="AK39" s="510"/>
      <c r="AL39" s="510"/>
      <c r="AM39" s="510"/>
      <c r="AN39" s="510"/>
      <c r="AO39" s="510"/>
      <c r="AP39" s="510"/>
      <c r="AQ39" s="510"/>
      <c r="AR39" s="510"/>
      <c r="AS39" s="510"/>
      <c r="AT39" s="510"/>
      <c r="AU39" s="510"/>
      <c r="AV39" s="510"/>
      <c r="AW39" s="510"/>
      <c r="AX39" s="510"/>
      <c r="AY39" s="510"/>
      <c r="AZ39" s="510"/>
      <c r="BA39" s="510"/>
      <c r="BB39" s="510"/>
      <c r="BC39" s="510"/>
      <c r="BD39" s="510"/>
      <c r="BE39" s="510"/>
      <c r="BF39" s="510"/>
      <c r="BH39" s="285"/>
      <c r="BI39" s="510"/>
      <c r="BJ39" s="510"/>
      <c r="BK39" s="510"/>
      <c r="BL39" s="510"/>
      <c r="BM39" s="285"/>
      <c r="BN39" s="510"/>
      <c r="BO39" s="510"/>
      <c r="BP39" s="510"/>
      <c r="BQ39" s="510"/>
      <c r="BR39" s="510"/>
      <c r="BS39" s="510"/>
      <c r="BT39" s="510"/>
      <c r="BU39" s="285"/>
      <c r="BV39" s="510"/>
      <c r="BW39" s="510"/>
      <c r="BX39" s="510"/>
      <c r="BY39" s="510"/>
      <c r="BZ39" s="510"/>
      <c r="CA39" s="510"/>
      <c r="CB39" s="510"/>
      <c r="CC39" s="244"/>
      <c r="CD39" s="244"/>
      <c r="CE39" s="244"/>
      <c r="CF39" s="244"/>
      <c r="CG39" s="244"/>
      <c r="CH39" s="244"/>
      <c r="CI39" s="244"/>
      <c r="CJ39" s="244"/>
      <c r="CK39" s="244"/>
      <c r="CL39" s="244"/>
      <c r="CM39" s="244"/>
      <c r="CN39" s="244"/>
      <c r="CO39" s="244"/>
      <c r="CP39" s="244"/>
      <c r="CQ39" s="244"/>
      <c r="CR39" s="244"/>
      <c r="CS39" s="244"/>
      <c r="CT39" s="244"/>
      <c r="CU39" s="244"/>
      <c r="CV39" s="244"/>
      <c r="CW39" s="244"/>
      <c r="CX39" s="244"/>
      <c r="CY39" s="244"/>
      <c r="CZ39" s="244"/>
      <c r="DA39" s="244"/>
      <c r="DB39" s="244"/>
      <c r="DC39" s="244"/>
      <c r="DD39" s="244"/>
      <c r="DE39" s="244"/>
      <c r="DF39" s="244"/>
      <c r="DG39" s="244"/>
      <c r="DH39" s="106"/>
      <c r="DI39" s="106"/>
      <c r="DJ39" s="106"/>
      <c r="DK39" s="106"/>
      <c r="DL39" s="106"/>
      <c r="DM39" s="106"/>
      <c r="DN39" s="106"/>
      <c r="DO39" s="106"/>
      <c r="DP39" s="106"/>
      <c r="DQ39" s="106"/>
      <c r="DR39" s="106"/>
      <c r="DS39" s="106"/>
      <c r="DT39" s="106"/>
      <c r="DU39" s="106"/>
      <c r="DV39" s="106"/>
      <c r="DW39" s="106"/>
      <c r="DX39" s="106"/>
      <c r="DY39" s="106"/>
      <c r="DZ39" s="106"/>
      <c r="EA39" s="106"/>
      <c r="EB39" s="106"/>
      <c r="EC39" s="106"/>
      <c r="ED39" s="106"/>
      <c r="EE39" s="106"/>
      <c r="EF39" s="106"/>
      <c r="EG39" s="106"/>
      <c r="EH39" s="106"/>
      <c r="EI39" s="106"/>
      <c r="EJ39" s="106"/>
      <c r="EK39" s="106"/>
      <c r="EL39" s="106"/>
      <c r="EM39" s="106"/>
      <c r="EN39" s="106"/>
      <c r="EO39" s="106"/>
      <c r="EP39" s="106"/>
      <c r="EQ39" s="106"/>
      <c r="ER39" s="106"/>
      <c r="ES39" s="106"/>
      <c r="ET39" s="244"/>
      <c r="EU39" s="244"/>
      <c r="EV39" s="244"/>
      <c r="EW39" s="244"/>
      <c r="EX39" s="244"/>
      <c r="EY39" s="244"/>
      <c r="EZ39" s="244"/>
      <c r="FA39" s="244"/>
      <c r="FB39" s="244"/>
      <c r="FC39" s="244"/>
      <c r="FD39" s="244"/>
      <c r="FE39" s="244"/>
      <c r="FF39" s="244"/>
      <c r="FG39" s="244"/>
      <c r="FH39" s="244"/>
      <c r="FI39" s="244"/>
      <c r="FJ39" s="244"/>
      <c r="FK39" s="244"/>
      <c r="FL39" s="244"/>
      <c r="FM39" s="244"/>
      <c r="FN39" s="244"/>
      <c r="FO39" s="244"/>
      <c r="FP39" s="244"/>
      <c r="FQ39" s="244"/>
      <c r="FR39" s="244"/>
      <c r="FS39" s="244"/>
      <c r="FT39" s="244"/>
      <c r="FU39" s="244"/>
      <c r="FV39" s="244"/>
      <c r="FW39" s="244"/>
      <c r="FX39" s="244"/>
      <c r="FY39" s="244"/>
      <c r="FZ39" s="244"/>
      <c r="GA39" s="244"/>
      <c r="GB39" s="244"/>
      <c r="GC39" s="244"/>
      <c r="GD39" s="244"/>
      <c r="GE39" s="244"/>
      <c r="GF39" s="244"/>
      <c r="GG39" s="244"/>
      <c r="GH39" s="244"/>
      <c r="GI39" s="244"/>
      <c r="GJ39" s="244"/>
      <c r="GK39" s="244"/>
      <c r="GL39" s="244"/>
      <c r="GM39" s="244"/>
      <c r="GN39" s="244"/>
      <c r="GO39" s="244"/>
      <c r="GP39" s="244"/>
      <c r="GQ39" s="244"/>
      <c r="GR39" s="244"/>
      <c r="GS39" s="244"/>
      <c r="GT39" s="244"/>
      <c r="GU39" s="244"/>
      <c r="GV39" s="244"/>
      <c r="GW39" s="244"/>
      <c r="GX39" s="244"/>
      <c r="GY39" s="244"/>
      <c r="GZ39" s="244"/>
      <c r="HA39" s="244"/>
      <c r="HB39" s="244"/>
      <c r="HC39" s="244"/>
      <c r="HD39" s="244"/>
      <c r="HE39" s="244"/>
    </row>
    <row r="40" spans="2:213" ht="27" customHeight="1">
      <c r="B40" s="104"/>
      <c r="C40" s="104"/>
      <c r="D40" s="104"/>
      <c r="E40" s="104"/>
      <c r="F40" s="104"/>
      <c r="G40" s="104"/>
      <c r="H40" s="104"/>
      <c r="I40" s="104"/>
      <c r="J40" s="104"/>
      <c r="K40" s="104"/>
      <c r="L40" s="94"/>
      <c r="M40" s="359"/>
      <c r="N40" s="324"/>
      <c r="O40" s="324"/>
      <c r="P40" s="324"/>
      <c r="Q40" s="324"/>
      <c r="R40" s="324"/>
      <c r="S40" s="324"/>
      <c r="T40" s="324"/>
      <c r="U40" s="506"/>
      <c r="V40" s="244"/>
      <c r="W40" s="259"/>
      <c r="X40" s="510"/>
      <c r="Y40" s="510"/>
      <c r="Z40" s="510"/>
      <c r="AA40" s="510"/>
      <c r="AB40" s="510"/>
      <c r="AC40" s="510"/>
      <c r="AD40" s="515" t="s">
        <v>171</v>
      </c>
      <c r="AE40" s="510">
        <v>150</v>
      </c>
      <c r="AF40" s="510"/>
      <c r="AG40" s="510"/>
      <c r="AH40" s="510"/>
      <c r="AI40" s="510"/>
      <c r="AJ40" s="510"/>
      <c r="AK40" s="510"/>
      <c r="AL40" s="510"/>
      <c r="AM40" s="510"/>
      <c r="AN40" s="510"/>
      <c r="AO40" s="510"/>
      <c r="AP40" s="510"/>
      <c r="AQ40" s="510"/>
      <c r="AR40" s="510"/>
      <c r="AS40" s="510"/>
      <c r="AT40" s="510"/>
      <c r="AU40" s="510"/>
      <c r="AV40" s="510"/>
      <c r="AW40" s="510"/>
      <c r="AX40" s="510"/>
      <c r="AY40" s="510"/>
      <c r="AZ40" s="510"/>
      <c r="BA40" s="510"/>
      <c r="BB40" s="510"/>
      <c r="BC40" s="510"/>
      <c r="BD40" s="510"/>
      <c r="BE40" s="510"/>
      <c r="BF40" s="510"/>
      <c r="BG40" s="510"/>
      <c r="BH40" s="510"/>
      <c r="BI40" s="510"/>
      <c r="BJ40" s="510"/>
      <c r="BK40" s="510"/>
      <c r="BL40" s="510"/>
      <c r="BM40" s="510"/>
      <c r="BN40" s="510"/>
      <c r="BO40" s="510"/>
      <c r="BP40" s="510"/>
      <c r="BQ40" s="510"/>
      <c r="BR40" s="510"/>
      <c r="BS40" s="510"/>
      <c r="BT40" s="510"/>
      <c r="BU40" s="285"/>
      <c r="BV40" s="510"/>
      <c r="BW40" s="510"/>
      <c r="BX40" s="510"/>
      <c r="BY40" s="510"/>
      <c r="BZ40" s="510"/>
      <c r="CA40" s="510"/>
      <c r="CB40" s="510"/>
      <c r="CC40" s="244"/>
      <c r="CD40" s="244"/>
      <c r="CE40" s="244"/>
      <c r="CF40" s="244"/>
      <c r="CG40" s="244"/>
      <c r="CH40" s="244"/>
      <c r="CI40" s="244"/>
      <c r="CJ40" s="244"/>
      <c r="CK40" s="244"/>
      <c r="CL40" s="244"/>
      <c r="CM40" s="244"/>
      <c r="CN40" s="244"/>
      <c r="CO40" s="244"/>
      <c r="CP40" s="244"/>
      <c r="CQ40" s="244"/>
      <c r="CR40" s="244"/>
      <c r="CS40" s="244"/>
      <c r="CT40" s="244"/>
      <c r="CU40" s="244"/>
      <c r="CV40" s="244"/>
      <c r="CW40" s="244"/>
      <c r="CX40" s="244"/>
      <c r="CY40" s="244"/>
      <c r="CZ40" s="244"/>
      <c r="DA40" s="244"/>
      <c r="DB40" s="244"/>
      <c r="DC40" s="244"/>
      <c r="DD40" s="244"/>
      <c r="DE40" s="244"/>
      <c r="DF40" s="244"/>
      <c r="DG40" s="244"/>
      <c r="DH40" s="106"/>
      <c r="DI40" s="106"/>
      <c r="DJ40" s="106"/>
      <c r="DK40" s="106"/>
      <c r="DL40" s="106"/>
      <c r="DM40" s="106"/>
      <c r="DN40" s="106"/>
      <c r="DO40" s="106"/>
      <c r="DP40" s="106"/>
      <c r="DQ40" s="106"/>
      <c r="DR40" s="106"/>
      <c r="DS40" s="106"/>
      <c r="DT40" s="106"/>
      <c r="DU40" s="106"/>
      <c r="DV40" s="106"/>
      <c r="DW40" s="106"/>
      <c r="DX40" s="106"/>
      <c r="DY40" s="106"/>
      <c r="DZ40" s="106"/>
      <c r="EA40" s="106"/>
      <c r="EB40" s="106"/>
      <c r="EC40" s="106"/>
      <c r="ED40" s="106"/>
      <c r="EE40" s="106"/>
      <c r="EF40" s="106"/>
      <c r="EG40" s="106"/>
      <c r="EH40" s="106"/>
      <c r="EI40" s="106"/>
      <c r="EJ40" s="106"/>
      <c r="EK40" s="106"/>
      <c r="EL40" s="106"/>
      <c r="EM40" s="106"/>
      <c r="EN40" s="106"/>
      <c r="EO40" s="106"/>
      <c r="EP40" s="106"/>
      <c r="EQ40" s="106"/>
      <c r="ER40" s="106"/>
      <c r="ES40" s="106"/>
      <c r="ET40" s="244"/>
      <c r="EU40" s="244"/>
      <c r="EV40" s="244"/>
      <c r="EW40" s="244"/>
      <c r="EX40" s="244"/>
      <c r="EY40" s="244"/>
      <c r="EZ40" s="244"/>
      <c r="FA40" s="244"/>
      <c r="FB40" s="244"/>
      <c r="FC40" s="244"/>
      <c r="FD40" s="244"/>
      <c r="FE40" s="244"/>
      <c r="FF40" s="244"/>
      <c r="FG40" s="244"/>
      <c r="FH40" s="244"/>
      <c r="FI40" s="244"/>
      <c r="FJ40" s="244"/>
      <c r="FK40" s="244"/>
      <c r="FL40" s="244"/>
      <c r="FM40" s="244"/>
      <c r="FN40" s="244"/>
      <c r="FO40" s="244"/>
      <c r="FP40" s="244"/>
      <c r="FQ40" s="244"/>
      <c r="FR40" s="244"/>
      <c r="FS40" s="244"/>
      <c r="FT40" s="244"/>
      <c r="FU40" s="244"/>
      <c r="FV40" s="244"/>
      <c r="FW40" s="244"/>
      <c r="FX40" s="244"/>
      <c r="FY40" s="244"/>
      <c r="FZ40" s="244"/>
      <c r="GA40" s="244"/>
      <c r="GB40" s="244"/>
      <c r="GC40" s="244"/>
      <c r="GD40" s="244"/>
      <c r="GE40" s="244"/>
      <c r="GF40" s="244"/>
      <c r="GG40" s="244"/>
      <c r="GH40" s="244"/>
      <c r="GI40" s="244"/>
      <c r="GJ40" s="244"/>
      <c r="GK40" s="244"/>
      <c r="GL40" s="244"/>
      <c r="GM40" s="244"/>
      <c r="GN40" s="244"/>
      <c r="GO40" s="244"/>
      <c r="GP40" s="244"/>
      <c r="GQ40" s="244"/>
      <c r="GR40" s="244"/>
      <c r="GS40" s="244"/>
      <c r="GT40" s="244"/>
      <c r="GU40" s="244"/>
      <c r="GV40" s="244"/>
      <c r="GW40" s="244"/>
      <c r="GX40" s="244"/>
      <c r="GY40" s="244"/>
      <c r="GZ40" s="244"/>
      <c r="HA40" s="244"/>
      <c r="HB40" s="244"/>
      <c r="HC40" s="244"/>
      <c r="HD40" s="244"/>
      <c r="HE40" s="244"/>
    </row>
    <row r="41" spans="2:213" ht="14.25" customHeight="1">
      <c r="B41" s="104"/>
      <c r="C41" s="104"/>
      <c r="D41" s="104"/>
      <c r="E41" s="106"/>
      <c r="F41" s="104"/>
      <c r="G41" s="104"/>
      <c r="H41" s="104"/>
      <c r="I41" s="104"/>
      <c r="J41" s="104"/>
      <c r="K41" s="104"/>
      <c r="L41" s="104"/>
      <c r="M41" s="104"/>
      <c r="N41" s="104"/>
      <c r="O41" s="104"/>
      <c r="P41" s="104"/>
      <c r="Q41" s="104"/>
      <c r="R41" s="104"/>
      <c r="S41" s="104"/>
      <c r="T41" s="104"/>
      <c r="U41" s="244"/>
      <c r="V41" s="244"/>
      <c r="W41" s="259"/>
      <c r="X41" s="510"/>
      <c r="Y41" s="510"/>
      <c r="Z41" s="510"/>
      <c r="AA41" s="510"/>
      <c r="AB41" s="510"/>
      <c r="AC41" s="510"/>
      <c r="AD41" s="515" t="s">
        <v>11</v>
      </c>
      <c r="AE41" s="510">
        <v>200</v>
      </c>
      <c r="AF41" s="510"/>
      <c r="AG41" s="510"/>
      <c r="AH41" s="510"/>
      <c r="AI41" s="510"/>
      <c r="AJ41" s="510"/>
      <c r="AK41" s="510"/>
      <c r="AL41" s="510"/>
      <c r="AM41" s="510"/>
      <c r="AN41" s="510"/>
      <c r="AO41" s="510"/>
      <c r="AP41" s="510"/>
      <c r="AQ41" s="510"/>
      <c r="AR41" s="510"/>
      <c r="AS41" s="510"/>
      <c r="AT41" s="510"/>
      <c r="AU41" s="510"/>
      <c r="AV41" s="510"/>
      <c r="AW41" s="510"/>
      <c r="AX41" s="510"/>
      <c r="AY41" s="510"/>
      <c r="AZ41" s="510"/>
      <c r="BA41" s="510"/>
      <c r="BB41" s="510"/>
      <c r="BC41" s="510"/>
      <c r="BD41" s="510"/>
      <c r="BE41" s="510"/>
      <c r="BF41" s="510"/>
      <c r="BG41" s="510"/>
      <c r="BH41" s="510"/>
      <c r="BI41" s="510"/>
      <c r="BJ41" s="510"/>
      <c r="BK41" s="510"/>
      <c r="BL41" s="510"/>
      <c r="BM41" s="510"/>
      <c r="BN41" s="510"/>
      <c r="BO41" s="510"/>
      <c r="BP41" s="510"/>
      <c r="BQ41" s="510"/>
      <c r="BR41" s="510"/>
      <c r="BS41" s="510"/>
      <c r="BT41" s="510"/>
      <c r="BU41" s="285"/>
      <c r="BV41" s="510"/>
      <c r="BW41" s="510"/>
      <c r="BX41" s="510"/>
      <c r="BY41" s="510"/>
      <c r="BZ41" s="510"/>
      <c r="CA41" s="510"/>
      <c r="CB41" s="510"/>
      <c r="CC41" s="244"/>
      <c r="CD41" s="244"/>
      <c r="CE41" s="244"/>
      <c r="CF41" s="244"/>
      <c r="CG41" s="244"/>
      <c r="CH41" s="244"/>
      <c r="CI41" s="244"/>
      <c r="CJ41" s="244"/>
      <c r="CK41" s="244"/>
      <c r="CL41" s="244"/>
      <c r="CM41" s="244"/>
      <c r="CN41" s="244"/>
      <c r="CO41" s="244"/>
      <c r="CP41" s="244"/>
      <c r="CQ41" s="244"/>
      <c r="CR41" s="244"/>
      <c r="CS41" s="244"/>
      <c r="CT41" s="244"/>
      <c r="CU41" s="244"/>
      <c r="CV41" s="244"/>
      <c r="CW41" s="244"/>
      <c r="CX41" s="244"/>
      <c r="CY41" s="244"/>
      <c r="CZ41" s="244"/>
      <c r="DA41" s="244"/>
      <c r="DB41" s="244"/>
      <c r="DC41" s="244"/>
      <c r="DD41" s="244"/>
      <c r="DE41" s="244"/>
      <c r="DF41" s="244"/>
      <c r="DG41" s="244"/>
      <c r="DH41" s="106"/>
      <c r="DI41" s="106"/>
      <c r="DJ41" s="106"/>
      <c r="DK41" s="106"/>
      <c r="DL41" s="106"/>
      <c r="DM41" s="106"/>
      <c r="DN41" s="106"/>
      <c r="DO41" s="106"/>
      <c r="DP41" s="106"/>
      <c r="DQ41" s="106"/>
      <c r="DR41" s="106"/>
      <c r="DS41" s="106"/>
      <c r="DT41" s="106"/>
      <c r="DU41" s="106"/>
      <c r="DV41" s="106"/>
      <c r="DW41" s="106"/>
      <c r="DX41" s="106"/>
      <c r="DY41" s="106"/>
      <c r="DZ41" s="106"/>
      <c r="EA41" s="106"/>
      <c r="EB41" s="106"/>
      <c r="EC41" s="106"/>
      <c r="ED41" s="106"/>
      <c r="EE41" s="106"/>
      <c r="EF41" s="106"/>
      <c r="EG41" s="106"/>
      <c r="EH41" s="106"/>
      <c r="EI41" s="106"/>
      <c r="EJ41" s="106"/>
      <c r="EK41" s="106"/>
      <c r="EL41" s="106"/>
      <c r="EM41" s="106"/>
      <c r="EN41" s="106"/>
      <c r="EO41" s="106"/>
      <c r="EP41" s="106"/>
      <c r="EQ41" s="106"/>
      <c r="ER41" s="106"/>
      <c r="ES41" s="106"/>
      <c r="ET41" s="244"/>
      <c r="EU41" s="244"/>
      <c r="EV41" s="244"/>
      <c r="EW41" s="244"/>
      <c r="EX41" s="244"/>
      <c r="EY41" s="244"/>
      <c r="EZ41" s="244"/>
      <c r="FA41" s="244"/>
      <c r="FB41" s="244"/>
      <c r="FC41" s="244"/>
      <c r="FD41" s="244"/>
      <c r="FE41" s="244"/>
      <c r="FF41" s="244"/>
      <c r="FG41" s="244"/>
      <c r="FH41" s="244"/>
      <c r="FI41" s="244"/>
      <c r="FJ41" s="244"/>
      <c r="FK41" s="244"/>
      <c r="FL41" s="244"/>
      <c r="FM41" s="244"/>
      <c r="FN41" s="244"/>
      <c r="FO41" s="244"/>
      <c r="FP41" s="244"/>
      <c r="FQ41" s="244"/>
      <c r="FR41" s="244"/>
      <c r="FS41" s="244"/>
      <c r="FT41" s="244"/>
      <c r="FU41" s="244"/>
      <c r="FV41" s="244"/>
      <c r="FW41" s="244"/>
      <c r="FX41" s="244"/>
      <c r="FY41" s="244"/>
      <c r="FZ41" s="244"/>
      <c r="GA41" s="244"/>
      <c r="GB41" s="244"/>
      <c r="GC41" s="244"/>
      <c r="GD41" s="244"/>
      <c r="GE41" s="244"/>
      <c r="GF41" s="244"/>
      <c r="GG41" s="244"/>
      <c r="GH41" s="244"/>
      <c r="GI41" s="244"/>
      <c r="GJ41" s="244"/>
      <c r="GK41" s="244"/>
      <c r="GL41" s="244"/>
      <c r="GM41" s="244"/>
      <c r="GN41" s="244"/>
      <c r="GO41" s="244"/>
      <c r="GP41" s="244"/>
      <c r="GQ41" s="244"/>
      <c r="GR41" s="244"/>
      <c r="GS41" s="244"/>
      <c r="GT41" s="244"/>
      <c r="GU41" s="244"/>
      <c r="GV41" s="244"/>
      <c r="GW41" s="244"/>
      <c r="GX41" s="244"/>
      <c r="GY41" s="244"/>
      <c r="GZ41" s="244"/>
      <c r="HA41" s="244"/>
      <c r="HB41" s="244"/>
      <c r="HC41" s="244"/>
      <c r="HD41" s="244"/>
      <c r="HE41" s="244"/>
    </row>
    <row r="42" spans="2:213" ht="14.25" customHeight="1">
      <c r="B42" s="104"/>
      <c r="C42" s="104"/>
      <c r="D42" s="104"/>
      <c r="E42" s="104"/>
      <c r="F42" s="104"/>
      <c r="G42" s="104"/>
      <c r="H42" s="104"/>
      <c r="I42" s="104"/>
      <c r="J42" s="104"/>
      <c r="K42" s="104"/>
      <c r="L42" s="104"/>
      <c r="M42" s="104"/>
      <c r="N42" s="104"/>
      <c r="O42" s="104"/>
      <c r="P42" s="104"/>
      <c r="Q42" s="104"/>
      <c r="R42" s="104"/>
      <c r="S42" s="104"/>
      <c r="T42" s="104"/>
      <c r="U42" s="244"/>
      <c r="V42" s="244"/>
      <c r="W42" s="259"/>
      <c r="X42" s="510"/>
      <c r="Y42" s="510"/>
      <c r="Z42" s="510"/>
      <c r="AA42" s="510"/>
      <c r="AB42" s="510"/>
      <c r="AC42" s="510"/>
      <c r="AD42" s="515" t="s">
        <v>117</v>
      </c>
      <c r="AE42" s="510">
        <v>250</v>
      </c>
      <c r="AF42" s="510"/>
      <c r="AG42" s="510"/>
      <c r="AH42" s="510"/>
      <c r="AI42" s="510"/>
      <c r="AJ42" s="510"/>
      <c r="AK42" s="510"/>
      <c r="AL42" s="510"/>
      <c r="AM42" s="510"/>
      <c r="AN42" s="510"/>
      <c r="AO42" s="510"/>
      <c r="AP42" s="510"/>
      <c r="AQ42" s="510"/>
      <c r="AR42" s="510"/>
      <c r="AS42" s="510"/>
      <c r="AT42" s="510"/>
      <c r="AU42" s="510"/>
      <c r="AV42" s="510"/>
      <c r="AW42" s="510"/>
      <c r="AX42" s="510"/>
      <c r="AY42" s="510"/>
      <c r="AZ42" s="510"/>
      <c r="BA42" s="510"/>
      <c r="BB42" s="510"/>
      <c r="BC42" s="510"/>
      <c r="BD42" s="510"/>
      <c r="BE42" s="510"/>
      <c r="BF42" s="510"/>
      <c r="BG42" s="510"/>
      <c r="BH42" s="510"/>
      <c r="BI42" s="510"/>
      <c r="BJ42" s="510"/>
      <c r="BK42" s="510"/>
      <c r="BL42" s="510"/>
      <c r="BM42" s="510"/>
      <c r="BN42" s="510"/>
      <c r="BO42" s="510"/>
      <c r="BP42" s="510"/>
      <c r="BQ42" s="510"/>
      <c r="BR42" s="510"/>
      <c r="BS42" s="510"/>
      <c r="BT42" s="510"/>
      <c r="BU42" s="285"/>
      <c r="BV42" s="510"/>
      <c r="BW42" s="510"/>
      <c r="BX42" s="510"/>
      <c r="BY42" s="510"/>
      <c r="BZ42" s="510"/>
      <c r="CA42" s="510"/>
      <c r="CB42" s="510"/>
      <c r="CC42" s="244"/>
      <c r="CD42" s="244"/>
      <c r="CE42" s="244"/>
      <c r="CF42" s="244"/>
      <c r="CG42" s="244"/>
      <c r="CH42" s="244"/>
      <c r="CI42" s="244"/>
      <c r="CJ42" s="244"/>
      <c r="CK42" s="244"/>
      <c r="CL42" s="244"/>
      <c r="CM42" s="244"/>
      <c r="CN42" s="244"/>
      <c r="CO42" s="244"/>
      <c r="CP42" s="244"/>
      <c r="CQ42" s="244"/>
      <c r="CR42" s="244"/>
      <c r="CS42" s="244"/>
      <c r="CT42" s="244"/>
      <c r="CU42" s="244"/>
      <c r="CV42" s="244"/>
      <c r="CW42" s="244"/>
      <c r="CX42" s="244"/>
      <c r="CY42" s="244"/>
      <c r="CZ42" s="244"/>
      <c r="DA42" s="244"/>
      <c r="DB42" s="244"/>
      <c r="DC42" s="244"/>
      <c r="DD42" s="244"/>
      <c r="DE42" s="244"/>
      <c r="DF42" s="244"/>
      <c r="DG42" s="244"/>
      <c r="DH42" s="106"/>
      <c r="DI42" s="106"/>
      <c r="DJ42" s="106"/>
      <c r="DK42" s="106"/>
      <c r="DL42" s="106"/>
      <c r="DM42" s="106"/>
      <c r="DN42" s="106"/>
      <c r="DO42" s="106"/>
      <c r="DP42" s="106"/>
      <c r="DQ42" s="106"/>
      <c r="DR42" s="106"/>
      <c r="DS42" s="106"/>
      <c r="DT42" s="106"/>
      <c r="DU42" s="106"/>
      <c r="DV42" s="106"/>
      <c r="DW42" s="106"/>
      <c r="DX42" s="106"/>
      <c r="DY42" s="106"/>
      <c r="DZ42" s="106"/>
      <c r="EA42" s="106"/>
      <c r="EB42" s="106"/>
      <c r="EC42" s="106"/>
      <c r="ED42" s="106"/>
      <c r="EE42" s="106"/>
      <c r="EF42" s="106"/>
      <c r="EG42" s="106"/>
      <c r="EH42" s="106"/>
      <c r="EI42" s="106"/>
      <c r="EJ42" s="106"/>
      <c r="EK42" s="106"/>
      <c r="EL42" s="106"/>
      <c r="EM42" s="106"/>
      <c r="EN42" s="106"/>
      <c r="EO42" s="106"/>
      <c r="EP42" s="106"/>
      <c r="EQ42" s="106"/>
      <c r="ER42" s="106"/>
      <c r="ES42" s="106"/>
      <c r="ET42" s="244"/>
      <c r="EU42" s="244"/>
      <c r="EV42" s="244"/>
      <c r="EW42" s="244"/>
      <c r="EX42" s="244"/>
      <c r="EY42" s="244"/>
      <c r="EZ42" s="244"/>
      <c r="FA42" s="244"/>
      <c r="FB42" s="244"/>
      <c r="FC42" s="244"/>
      <c r="FD42" s="244"/>
      <c r="FE42" s="244"/>
      <c r="FF42" s="244"/>
      <c r="FG42" s="244"/>
      <c r="FH42" s="244"/>
      <c r="FI42" s="244"/>
      <c r="FJ42" s="244"/>
      <c r="FK42" s="244"/>
      <c r="FL42" s="244"/>
      <c r="FM42" s="244"/>
      <c r="FN42" s="244"/>
      <c r="FO42" s="244"/>
      <c r="FP42" s="244"/>
      <c r="FQ42" s="244"/>
      <c r="FR42" s="244"/>
      <c r="FS42" s="244"/>
      <c r="FT42" s="244"/>
      <c r="FU42" s="244"/>
      <c r="FV42" s="244"/>
      <c r="FW42" s="244"/>
      <c r="FX42" s="244"/>
      <c r="FY42" s="244"/>
      <c r="FZ42" s="244"/>
      <c r="GA42" s="244"/>
      <c r="GB42" s="244"/>
      <c r="GC42" s="244"/>
      <c r="GD42" s="244"/>
      <c r="GE42" s="244"/>
      <c r="GF42" s="244"/>
      <c r="GG42" s="244"/>
      <c r="GH42" s="244"/>
      <c r="GI42" s="244"/>
      <c r="GJ42" s="244"/>
      <c r="GK42" s="244"/>
      <c r="GL42" s="244"/>
      <c r="GM42" s="244"/>
      <c r="GN42" s="244"/>
      <c r="GO42" s="244"/>
      <c r="GP42" s="244"/>
      <c r="GQ42" s="244"/>
      <c r="GR42" s="244"/>
      <c r="GS42" s="244"/>
      <c r="GT42" s="244"/>
      <c r="GU42" s="244"/>
      <c r="GV42" s="244"/>
      <c r="GW42" s="244"/>
      <c r="GX42" s="244"/>
      <c r="GY42" s="244"/>
      <c r="GZ42" s="244"/>
      <c r="HA42" s="244"/>
      <c r="HB42" s="244"/>
      <c r="HC42" s="244"/>
      <c r="HD42" s="244"/>
      <c r="HE42" s="244"/>
    </row>
    <row r="43" spans="2:213" ht="15.6" customHeight="1">
      <c r="B43" s="104"/>
      <c r="C43" s="104"/>
      <c r="D43" s="104"/>
      <c r="E43" s="104"/>
      <c r="F43" s="104"/>
      <c r="G43" s="104"/>
      <c r="H43" s="104"/>
      <c r="I43" s="104"/>
      <c r="J43" s="104"/>
      <c r="K43" s="104"/>
      <c r="L43" s="104"/>
      <c r="M43" s="104"/>
      <c r="N43" s="104"/>
      <c r="O43" s="104"/>
      <c r="P43" s="104"/>
      <c r="Q43" s="104"/>
      <c r="R43" s="128"/>
      <c r="S43" s="128"/>
      <c r="T43" s="350"/>
      <c r="U43" s="98"/>
      <c r="V43" s="244"/>
      <c r="W43" s="259"/>
      <c r="X43" s="510"/>
      <c r="Y43" s="510"/>
      <c r="Z43" s="510"/>
      <c r="AA43" s="510"/>
      <c r="AB43" s="510"/>
      <c r="AC43" s="510"/>
      <c r="AD43" s="515" t="s">
        <v>250</v>
      </c>
      <c r="AE43" s="510">
        <v>300</v>
      </c>
      <c r="AF43" s="510"/>
      <c r="AG43" s="510"/>
      <c r="AH43" s="510"/>
      <c r="AI43" s="510"/>
      <c r="AJ43" s="510"/>
      <c r="AK43" s="510"/>
      <c r="AL43" s="510"/>
      <c r="AM43" s="510"/>
      <c r="AN43" s="510"/>
      <c r="AO43" s="510"/>
      <c r="AP43" s="510"/>
      <c r="AQ43" s="510"/>
      <c r="AR43" s="510"/>
      <c r="AS43" s="510"/>
      <c r="AT43" s="510"/>
      <c r="AU43" s="510"/>
      <c r="AV43" s="510"/>
      <c r="AW43" s="510"/>
      <c r="AX43" s="510"/>
      <c r="AY43" s="510"/>
      <c r="AZ43" s="510"/>
      <c r="BA43" s="510"/>
      <c r="BB43" s="510"/>
      <c r="BC43" s="510"/>
      <c r="BD43" s="510"/>
      <c r="BE43" s="510"/>
      <c r="BF43" s="510"/>
      <c r="BG43" s="510"/>
      <c r="BH43" s="510"/>
      <c r="BI43" s="510"/>
      <c r="BJ43" s="510"/>
      <c r="BK43" s="510"/>
      <c r="BL43" s="510"/>
      <c r="BM43" s="510"/>
      <c r="BN43" s="510"/>
      <c r="BO43" s="510"/>
      <c r="BP43" s="510"/>
      <c r="BQ43" s="510"/>
      <c r="BR43" s="510"/>
      <c r="BS43" s="510"/>
      <c r="BT43" s="510"/>
      <c r="BU43" s="285"/>
      <c r="BV43" s="510"/>
      <c r="BW43" s="510"/>
      <c r="BX43" s="510"/>
      <c r="BY43" s="510"/>
      <c r="BZ43" s="510"/>
      <c r="CA43" s="510"/>
      <c r="CB43" s="510"/>
      <c r="CC43" s="244"/>
      <c r="CD43" s="244"/>
      <c r="CE43" s="244"/>
      <c r="CF43" s="244"/>
      <c r="CG43" s="244"/>
      <c r="CH43" s="244"/>
      <c r="CI43" s="244"/>
      <c r="CJ43" s="244"/>
      <c r="CK43" s="244"/>
      <c r="CL43" s="244"/>
      <c r="CM43" s="244"/>
      <c r="CN43" s="244"/>
      <c r="CO43" s="244"/>
      <c r="CP43" s="244"/>
      <c r="CQ43" s="244"/>
      <c r="CR43" s="244"/>
      <c r="CS43" s="244"/>
      <c r="CT43" s="244"/>
      <c r="CU43" s="244"/>
      <c r="CV43" s="244"/>
      <c r="CW43" s="244"/>
      <c r="CX43" s="244"/>
      <c r="CY43" s="244"/>
      <c r="CZ43" s="244"/>
      <c r="DA43" s="244"/>
      <c r="DB43" s="244"/>
      <c r="DC43" s="244"/>
      <c r="DD43" s="244"/>
      <c r="DE43" s="244"/>
      <c r="DF43" s="244"/>
      <c r="DG43" s="244"/>
      <c r="DH43" s="106"/>
      <c r="DI43" s="106"/>
      <c r="DJ43" s="106"/>
      <c r="DK43" s="106"/>
      <c r="DL43" s="106"/>
      <c r="DM43" s="106"/>
      <c r="DN43" s="106"/>
      <c r="DO43" s="106"/>
      <c r="DP43" s="106"/>
      <c r="DQ43" s="106"/>
      <c r="DR43" s="106"/>
      <c r="DS43" s="106"/>
      <c r="DT43" s="106"/>
      <c r="DU43" s="106"/>
      <c r="DV43" s="106"/>
      <c r="DW43" s="106"/>
      <c r="DX43" s="106"/>
      <c r="DY43" s="106"/>
      <c r="DZ43" s="106"/>
      <c r="EA43" s="106"/>
      <c r="EB43" s="106"/>
      <c r="EC43" s="106"/>
      <c r="ED43" s="106"/>
      <c r="EE43" s="106"/>
      <c r="EF43" s="106"/>
      <c r="EG43" s="106"/>
      <c r="EH43" s="106"/>
      <c r="EI43" s="106"/>
      <c r="EJ43" s="106"/>
      <c r="EK43" s="106"/>
      <c r="EL43" s="106"/>
      <c r="EM43" s="106"/>
      <c r="EN43" s="106"/>
      <c r="EO43" s="106"/>
      <c r="EP43" s="106"/>
      <c r="EQ43" s="106"/>
      <c r="ER43" s="106"/>
      <c r="ES43" s="106"/>
      <c r="ET43" s="244"/>
      <c r="EU43" s="244"/>
      <c r="EV43" s="244"/>
      <c r="EW43" s="244"/>
      <c r="EX43" s="244"/>
      <c r="EY43" s="244"/>
      <c r="EZ43" s="244"/>
      <c r="FA43" s="244"/>
      <c r="FB43" s="244"/>
      <c r="FC43" s="244"/>
      <c r="FD43" s="244"/>
      <c r="FE43" s="244"/>
      <c r="FF43" s="244"/>
      <c r="FG43" s="244"/>
      <c r="FH43" s="244"/>
      <c r="FI43" s="244"/>
      <c r="FJ43" s="244"/>
      <c r="FK43" s="244"/>
      <c r="FL43" s="244"/>
      <c r="FM43" s="244"/>
      <c r="FN43" s="244"/>
      <c r="FO43" s="244"/>
      <c r="FP43" s="244"/>
      <c r="FQ43" s="244"/>
      <c r="FR43" s="244"/>
      <c r="FS43" s="244"/>
      <c r="FT43" s="244"/>
      <c r="FU43" s="244"/>
      <c r="FV43" s="244"/>
      <c r="FW43" s="244"/>
      <c r="FX43" s="244"/>
      <c r="FY43" s="244"/>
      <c r="FZ43" s="244"/>
      <c r="GA43" s="244"/>
      <c r="GB43" s="244"/>
      <c r="GC43" s="244"/>
      <c r="GD43" s="244"/>
      <c r="GE43" s="244"/>
      <c r="GF43" s="244"/>
      <c r="GG43" s="244"/>
      <c r="GH43" s="244"/>
      <c r="GI43" s="244"/>
      <c r="GJ43" s="244"/>
      <c r="GK43" s="244"/>
      <c r="GL43" s="244"/>
      <c r="GM43" s="244"/>
      <c r="GN43" s="244"/>
      <c r="GO43" s="244"/>
      <c r="GP43" s="244"/>
      <c r="GQ43" s="244"/>
      <c r="GR43" s="244"/>
      <c r="GS43" s="244"/>
      <c r="GT43" s="244"/>
      <c r="GU43" s="244"/>
      <c r="GV43" s="244"/>
      <c r="GW43" s="244"/>
      <c r="GX43" s="244"/>
      <c r="GY43" s="244"/>
      <c r="GZ43" s="244"/>
      <c r="HA43" s="244"/>
      <c r="HB43" s="244"/>
      <c r="HC43" s="244"/>
      <c r="HD43" s="244"/>
      <c r="HE43" s="244"/>
    </row>
    <row r="44" spans="2:213" ht="25.5" customHeight="1">
      <c r="B44" s="104"/>
      <c r="C44" s="104"/>
      <c r="D44" s="104"/>
      <c r="E44" s="104"/>
      <c r="F44" s="104"/>
      <c r="G44" s="104"/>
      <c r="H44" s="104"/>
      <c r="I44" s="104"/>
      <c r="J44" s="104"/>
      <c r="K44" s="104"/>
      <c r="L44" s="104"/>
      <c r="M44" s="104"/>
      <c r="N44" s="104"/>
      <c r="O44" s="104"/>
      <c r="P44" s="104"/>
      <c r="Q44" s="104"/>
      <c r="R44" s="128"/>
      <c r="S44" s="360"/>
      <c r="T44" s="361" t="s">
        <v>248</v>
      </c>
      <c r="U44" s="98"/>
      <c r="V44" s="244"/>
      <c r="W44" s="259"/>
      <c r="X44" s="510"/>
      <c r="Y44" s="510"/>
      <c r="Z44" s="510"/>
      <c r="AA44" s="510"/>
      <c r="AB44" s="510"/>
      <c r="AC44" s="510"/>
      <c r="AD44" s="515" t="s">
        <v>251</v>
      </c>
      <c r="AE44" s="510">
        <v>350</v>
      </c>
      <c r="AF44" s="510"/>
      <c r="AG44" s="510"/>
      <c r="AH44" s="510"/>
      <c r="AI44" s="510"/>
      <c r="AJ44" s="510"/>
      <c r="AK44" s="510"/>
      <c r="AL44" s="510"/>
      <c r="AM44" s="510"/>
      <c r="AN44" s="510"/>
      <c r="AO44" s="510"/>
      <c r="AP44" s="510"/>
      <c r="AQ44" s="510"/>
      <c r="AR44" s="510"/>
      <c r="AS44" s="510"/>
      <c r="AT44" s="510"/>
      <c r="AU44" s="510"/>
      <c r="AV44" s="510"/>
      <c r="AW44" s="510"/>
      <c r="AX44" s="510"/>
      <c r="AY44" s="510"/>
      <c r="AZ44" s="510"/>
      <c r="BA44" s="510"/>
      <c r="BB44" s="510"/>
      <c r="BC44" s="510"/>
      <c r="BD44" s="510"/>
      <c r="BE44" s="510"/>
      <c r="BF44" s="510"/>
      <c r="BG44" s="510"/>
      <c r="BH44" s="510"/>
      <c r="BI44" s="510"/>
      <c r="BJ44" s="510"/>
      <c r="BK44" s="510"/>
      <c r="BL44" s="510"/>
      <c r="BM44" s="510"/>
      <c r="BN44" s="510"/>
      <c r="BO44" s="510"/>
      <c r="BP44" s="510"/>
      <c r="BQ44" s="510"/>
      <c r="BR44" s="510"/>
      <c r="BS44" s="510"/>
      <c r="BT44" s="510"/>
      <c r="BU44" s="285"/>
      <c r="BV44" s="510"/>
      <c r="BW44" s="510"/>
      <c r="BX44" s="510"/>
      <c r="BY44" s="510"/>
      <c r="BZ44" s="510"/>
      <c r="CA44" s="510"/>
      <c r="CB44" s="510"/>
      <c r="CC44" s="244"/>
      <c r="CD44" s="244"/>
      <c r="CE44" s="244"/>
      <c r="CF44" s="244"/>
      <c r="CG44" s="244"/>
      <c r="CH44" s="244"/>
      <c r="CI44" s="244"/>
      <c r="CJ44" s="244"/>
      <c r="CK44" s="244"/>
      <c r="CL44" s="244"/>
      <c r="CM44" s="244"/>
      <c r="CN44" s="244"/>
      <c r="CO44" s="244"/>
      <c r="CP44" s="244"/>
      <c r="CQ44" s="244"/>
      <c r="CR44" s="244"/>
      <c r="CS44" s="244"/>
      <c r="CT44" s="244"/>
      <c r="CU44" s="244"/>
      <c r="CV44" s="244"/>
      <c r="CW44" s="244"/>
      <c r="CX44" s="244"/>
      <c r="CY44" s="244"/>
      <c r="CZ44" s="244"/>
      <c r="DA44" s="244"/>
      <c r="DB44" s="244"/>
      <c r="DC44" s="244"/>
      <c r="DD44" s="244"/>
      <c r="DE44" s="244"/>
      <c r="DF44" s="244"/>
      <c r="DG44" s="244"/>
      <c r="DH44" s="106"/>
      <c r="DI44" s="106"/>
      <c r="DJ44" s="106"/>
      <c r="DK44" s="106"/>
      <c r="DL44" s="106"/>
      <c r="DM44" s="106"/>
      <c r="DN44" s="106"/>
      <c r="DO44" s="106"/>
      <c r="DP44" s="106"/>
      <c r="DQ44" s="106"/>
      <c r="DR44" s="106"/>
      <c r="DS44" s="106"/>
      <c r="DT44" s="106"/>
      <c r="DU44" s="106"/>
      <c r="DV44" s="106"/>
      <c r="DW44" s="106"/>
      <c r="DX44" s="106"/>
      <c r="DY44" s="106"/>
      <c r="DZ44" s="106"/>
      <c r="EA44" s="106"/>
      <c r="EB44" s="106"/>
      <c r="EC44" s="106"/>
      <c r="ED44" s="106"/>
      <c r="EE44" s="106"/>
      <c r="EF44" s="106"/>
      <c r="EG44" s="106"/>
      <c r="EH44" s="106"/>
      <c r="EI44" s="106"/>
      <c r="EJ44" s="106"/>
      <c r="EK44" s="106"/>
      <c r="EL44" s="106"/>
      <c r="EM44" s="106"/>
      <c r="EN44" s="106"/>
      <c r="EO44" s="106"/>
      <c r="EP44" s="106"/>
      <c r="EQ44" s="106"/>
      <c r="ER44" s="106"/>
      <c r="ES44" s="106"/>
      <c r="ET44" s="244"/>
      <c r="EU44" s="244"/>
      <c r="EV44" s="244"/>
      <c r="EW44" s="244"/>
      <c r="EX44" s="244"/>
      <c r="EY44" s="244"/>
      <c r="EZ44" s="244"/>
      <c r="FA44" s="244"/>
      <c r="FB44" s="244"/>
      <c r="FC44" s="244"/>
      <c r="FD44" s="244"/>
      <c r="FE44" s="244"/>
      <c r="FF44" s="244"/>
      <c r="FG44" s="244"/>
      <c r="FH44" s="244"/>
      <c r="FI44" s="244"/>
      <c r="FJ44" s="244"/>
      <c r="FK44" s="244"/>
      <c r="FL44" s="244"/>
      <c r="FM44" s="244"/>
      <c r="FN44" s="244"/>
      <c r="FO44" s="244"/>
      <c r="FP44" s="244"/>
      <c r="FQ44" s="244"/>
      <c r="FR44" s="244"/>
      <c r="FS44" s="244"/>
      <c r="FT44" s="244"/>
      <c r="FU44" s="244"/>
      <c r="FV44" s="244"/>
      <c r="FW44" s="244"/>
      <c r="FX44" s="244"/>
      <c r="FY44" s="244"/>
      <c r="FZ44" s="244"/>
      <c r="GA44" s="244"/>
      <c r="GB44" s="244"/>
      <c r="GC44" s="244"/>
      <c r="GD44" s="244"/>
      <c r="GE44" s="244"/>
      <c r="GF44" s="244"/>
      <c r="GG44" s="244"/>
      <c r="GH44" s="244"/>
      <c r="GI44" s="244"/>
      <c r="GJ44" s="244"/>
      <c r="GK44" s="244"/>
      <c r="GL44" s="244"/>
      <c r="GM44" s="244"/>
      <c r="GN44" s="244"/>
      <c r="GO44" s="244"/>
      <c r="GP44" s="244"/>
      <c r="GQ44" s="244"/>
      <c r="GR44" s="244"/>
      <c r="GS44" s="244"/>
      <c r="GT44" s="244"/>
      <c r="GU44" s="244"/>
      <c r="GV44" s="244"/>
      <c r="GW44" s="244"/>
      <c r="GX44" s="244"/>
      <c r="GY44" s="244"/>
      <c r="GZ44" s="244"/>
      <c r="HA44" s="244"/>
      <c r="HB44" s="244"/>
      <c r="HC44" s="244"/>
      <c r="HD44" s="244"/>
      <c r="HE44" s="244"/>
    </row>
    <row r="45" spans="2:213" ht="9.6" customHeight="1">
      <c r="B45" s="104"/>
      <c r="C45" s="104"/>
      <c r="D45" s="104"/>
      <c r="E45" s="104"/>
      <c r="F45" s="104"/>
      <c r="G45" s="104"/>
      <c r="H45" s="104"/>
      <c r="I45" s="104"/>
      <c r="J45" s="104"/>
      <c r="K45" s="104"/>
      <c r="L45" s="104"/>
      <c r="M45" s="104"/>
      <c r="N45" s="104"/>
      <c r="O45" s="104"/>
      <c r="P45" s="104"/>
      <c r="Q45" s="104"/>
      <c r="R45" s="128"/>
      <c r="S45" s="103"/>
      <c r="T45" s="362"/>
      <c r="U45" s="98"/>
      <c r="V45" s="244"/>
      <c r="W45" s="128"/>
      <c r="X45" s="244"/>
      <c r="Y45" s="244"/>
      <c r="Z45" s="244"/>
      <c r="AA45" s="244"/>
      <c r="AB45" s="244"/>
      <c r="AC45" s="244"/>
      <c r="AD45" s="507" t="s">
        <v>252</v>
      </c>
      <c r="AE45" s="244">
        <v>400</v>
      </c>
      <c r="AF45" s="244"/>
      <c r="AG45" s="244"/>
      <c r="AH45" s="244"/>
      <c r="AI45" s="244"/>
      <c r="AJ45" s="244"/>
      <c r="AK45" s="244"/>
      <c r="AL45" s="244"/>
      <c r="AM45" s="244"/>
      <c r="AN45" s="244"/>
      <c r="AO45" s="244"/>
      <c r="AP45" s="244"/>
      <c r="AQ45" s="244"/>
      <c r="AR45" s="244"/>
      <c r="AS45" s="244"/>
      <c r="AT45" s="244"/>
      <c r="AU45" s="244"/>
      <c r="AV45" s="244"/>
      <c r="AW45" s="244"/>
      <c r="AX45" s="244"/>
      <c r="AY45" s="244"/>
      <c r="AZ45" s="244"/>
      <c r="BA45" s="244"/>
      <c r="BB45" s="244"/>
      <c r="BC45" s="244"/>
      <c r="BD45" s="244"/>
      <c r="BE45" s="244"/>
      <c r="BF45" s="244"/>
      <c r="BG45" s="244"/>
      <c r="BH45" s="244"/>
      <c r="BI45" s="244"/>
      <c r="BJ45" s="244"/>
      <c r="BK45" s="244"/>
      <c r="BL45" s="244"/>
      <c r="BM45" s="244"/>
      <c r="BN45" s="244"/>
      <c r="BO45" s="244"/>
      <c r="BP45" s="244"/>
      <c r="BQ45" s="244"/>
      <c r="BR45" s="244"/>
      <c r="BS45" s="244"/>
      <c r="BT45" s="244"/>
      <c r="BU45" s="245"/>
      <c r="BV45" s="244"/>
      <c r="BW45" s="244"/>
      <c r="BX45" s="244"/>
      <c r="BY45" s="244"/>
      <c r="BZ45" s="244"/>
      <c r="CA45" s="244"/>
      <c r="CB45" s="244"/>
      <c r="CC45" s="244"/>
      <c r="CD45" s="244"/>
      <c r="CE45" s="244"/>
      <c r="CF45" s="244"/>
      <c r="CG45" s="244"/>
      <c r="CH45" s="244"/>
      <c r="CI45" s="244"/>
      <c r="CJ45" s="244"/>
      <c r="CK45" s="244"/>
      <c r="CL45" s="244"/>
      <c r="CM45" s="244"/>
      <c r="CN45" s="244"/>
      <c r="CO45" s="244"/>
      <c r="CP45" s="244"/>
      <c r="CQ45" s="244"/>
      <c r="CR45" s="244"/>
      <c r="CS45" s="244"/>
      <c r="CT45" s="244"/>
      <c r="CU45" s="244"/>
      <c r="CV45" s="244"/>
      <c r="CW45" s="244"/>
      <c r="CX45" s="244"/>
      <c r="CY45" s="244"/>
      <c r="CZ45" s="244"/>
      <c r="DA45" s="244"/>
      <c r="DB45" s="244"/>
      <c r="DC45" s="244"/>
      <c r="DD45" s="244"/>
      <c r="DE45" s="244"/>
      <c r="DF45" s="244"/>
      <c r="DG45" s="244"/>
      <c r="DH45" s="106"/>
      <c r="DI45" s="106"/>
      <c r="DJ45" s="106"/>
      <c r="DK45" s="106"/>
      <c r="DL45" s="106"/>
      <c r="DM45" s="106"/>
      <c r="DN45" s="106"/>
      <c r="DO45" s="106"/>
      <c r="DP45" s="106"/>
      <c r="DQ45" s="106"/>
      <c r="DR45" s="106"/>
      <c r="DS45" s="106"/>
      <c r="DT45" s="106"/>
      <c r="DU45" s="106"/>
      <c r="DV45" s="106"/>
      <c r="DW45" s="106"/>
      <c r="DX45" s="106"/>
      <c r="DY45" s="106"/>
      <c r="DZ45" s="106"/>
      <c r="EA45" s="106"/>
      <c r="EB45" s="106"/>
      <c r="EC45" s="106"/>
      <c r="ED45" s="106"/>
      <c r="EE45" s="106"/>
      <c r="EF45" s="106"/>
      <c r="EG45" s="106"/>
      <c r="EH45" s="106"/>
      <c r="EI45" s="106"/>
      <c r="EJ45" s="106"/>
      <c r="EK45" s="106"/>
      <c r="EL45" s="106"/>
      <c r="EM45" s="106"/>
      <c r="EN45" s="106"/>
      <c r="EO45" s="106"/>
      <c r="EP45" s="106"/>
      <c r="EQ45" s="106"/>
      <c r="ER45" s="106"/>
      <c r="ES45" s="106"/>
      <c r="ET45" s="244"/>
      <c r="EU45" s="244"/>
      <c r="EV45" s="244"/>
      <c r="EW45" s="244"/>
      <c r="EX45" s="244"/>
      <c r="EY45" s="244"/>
      <c r="EZ45" s="244"/>
      <c r="FA45" s="244"/>
      <c r="FB45" s="244"/>
      <c r="FC45" s="244"/>
      <c r="FD45" s="244"/>
      <c r="FE45" s="244"/>
      <c r="FF45" s="244"/>
      <c r="FG45" s="244"/>
      <c r="FH45" s="244"/>
      <c r="FI45" s="244"/>
      <c r="FJ45" s="244"/>
      <c r="FK45" s="244"/>
      <c r="FL45" s="244"/>
      <c r="FM45" s="244"/>
      <c r="FN45" s="244"/>
      <c r="FO45" s="244"/>
      <c r="FP45" s="244"/>
      <c r="FQ45" s="244"/>
      <c r="FR45" s="244"/>
      <c r="FS45" s="244"/>
      <c r="FT45" s="244"/>
      <c r="FU45" s="244"/>
      <c r="FV45" s="244"/>
      <c r="FW45" s="244"/>
      <c r="FX45" s="244"/>
      <c r="FY45" s="244"/>
      <c r="FZ45" s="244"/>
      <c r="GA45" s="244"/>
      <c r="GB45" s="244"/>
      <c r="GC45" s="244"/>
      <c r="GD45" s="244"/>
      <c r="GE45" s="244"/>
      <c r="GF45" s="244"/>
      <c r="GG45" s="244"/>
      <c r="GH45" s="244"/>
      <c r="GI45" s="244"/>
      <c r="GJ45" s="244"/>
      <c r="GK45" s="244"/>
      <c r="GL45" s="244"/>
      <c r="GM45" s="244"/>
      <c r="GN45" s="244"/>
      <c r="GO45" s="244"/>
      <c r="GP45" s="244"/>
      <c r="GQ45" s="244"/>
      <c r="GR45" s="244"/>
      <c r="GS45" s="244"/>
      <c r="GT45" s="244"/>
      <c r="GU45" s="244"/>
      <c r="GV45" s="244"/>
      <c r="GW45" s="244"/>
      <c r="GX45" s="244"/>
      <c r="GY45" s="244"/>
      <c r="GZ45" s="244"/>
      <c r="HA45" s="244"/>
      <c r="HB45" s="244"/>
      <c r="HC45" s="244"/>
      <c r="HD45" s="244"/>
      <c r="HE45" s="244"/>
    </row>
    <row r="46" spans="2:213" ht="27" customHeight="1">
      <c r="B46" s="104"/>
      <c r="C46" s="104"/>
      <c r="D46" s="104"/>
      <c r="E46" s="104"/>
      <c r="F46" s="104"/>
      <c r="G46" s="104"/>
      <c r="H46" s="104"/>
      <c r="I46" s="104"/>
      <c r="J46" s="104"/>
      <c r="K46" s="104"/>
      <c r="L46" s="104"/>
      <c r="M46" s="104"/>
      <c r="N46" s="104"/>
      <c r="O46" s="104"/>
      <c r="P46" s="104"/>
      <c r="Q46" s="104"/>
      <c r="R46" s="128"/>
      <c r="S46" s="360"/>
      <c r="T46" s="361" t="s">
        <v>249</v>
      </c>
      <c r="U46" s="98"/>
      <c r="V46" s="244"/>
      <c r="W46" s="128"/>
      <c r="X46" s="244"/>
      <c r="Y46" s="244"/>
      <c r="Z46" s="244"/>
      <c r="AA46" s="244"/>
      <c r="AB46" s="244"/>
      <c r="AC46" s="244"/>
      <c r="AD46" s="244"/>
      <c r="AE46" s="244"/>
      <c r="AF46" s="244"/>
      <c r="AG46" s="244"/>
      <c r="AH46" s="244"/>
      <c r="AI46" s="244"/>
      <c r="AJ46" s="244"/>
      <c r="AK46" s="244"/>
      <c r="AL46" s="244"/>
      <c r="AM46" s="244"/>
      <c r="AN46" s="244"/>
      <c r="AO46" s="244"/>
      <c r="AP46" s="244"/>
      <c r="AQ46" s="244"/>
      <c r="AR46" s="244"/>
      <c r="AS46" s="244"/>
      <c r="AT46" s="244"/>
      <c r="AU46" s="244"/>
      <c r="AV46" s="244"/>
      <c r="AW46" s="244"/>
      <c r="AX46" s="244"/>
      <c r="AY46" s="244"/>
      <c r="AZ46" s="244"/>
      <c r="BA46" s="244"/>
      <c r="BB46" s="244"/>
      <c r="BC46" s="244"/>
      <c r="BD46" s="244"/>
      <c r="BE46" s="244"/>
      <c r="BF46" s="244"/>
      <c r="BG46" s="244"/>
      <c r="BH46" s="244"/>
      <c r="BI46" s="244"/>
      <c r="BJ46" s="244"/>
      <c r="BK46" s="244"/>
      <c r="BL46" s="244"/>
      <c r="BM46" s="244"/>
      <c r="BN46" s="244"/>
      <c r="BO46" s="244"/>
      <c r="BP46" s="244"/>
      <c r="BQ46" s="244"/>
      <c r="BR46" s="244"/>
      <c r="BS46" s="244"/>
      <c r="BT46" s="244"/>
      <c r="BU46" s="245"/>
      <c r="BV46" s="244"/>
      <c r="BW46" s="244"/>
      <c r="BX46" s="244"/>
      <c r="BY46" s="244"/>
      <c r="BZ46" s="244"/>
      <c r="CA46" s="244"/>
      <c r="CB46" s="244"/>
      <c r="CC46" s="244"/>
      <c r="CD46" s="244"/>
      <c r="CE46" s="244"/>
      <c r="CF46" s="244"/>
      <c r="CG46" s="244"/>
      <c r="CH46" s="244"/>
      <c r="CI46" s="244"/>
      <c r="CJ46" s="244"/>
      <c r="CK46" s="244"/>
      <c r="CL46" s="244"/>
      <c r="CM46" s="244"/>
      <c r="CN46" s="244"/>
      <c r="CO46" s="244"/>
      <c r="CP46" s="244"/>
      <c r="CQ46" s="244"/>
      <c r="CR46" s="244"/>
      <c r="CS46" s="244"/>
      <c r="CT46" s="244"/>
      <c r="CU46" s="244"/>
      <c r="CV46" s="244"/>
      <c r="CW46" s="244"/>
      <c r="CX46" s="244"/>
      <c r="CY46" s="244"/>
      <c r="CZ46" s="244"/>
      <c r="DA46" s="244"/>
      <c r="DB46" s="244"/>
      <c r="DC46" s="244"/>
      <c r="DD46" s="244"/>
      <c r="DE46" s="244"/>
      <c r="DF46" s="244"/>
      <c r="DG46" s="244"/>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244"/>
      <c r="EU46" s="244"/>
      <c r="EV46" s="244"/>
      <c r="EW46" s="244"/>
      <c r="EX46" s="244"/>
      <c r="EY46" s="244"/>
      <c r="EZ46" s="244"/>
      <c r="FA46" s="244"/>
      <c r="FB46" s="244"/>
      <c r="FC46" s="244"/>
      <c r="FD46" s="244"/>
      <c r="FE46" s="244"/>
      <c r="FF46" s="244"/>
      <c r="FG46" s="244"/>
      <c r="FH46" s="244"/>
      <c r="FI46" s="244"/>
      <c r="FJ46" s="244"/>
      <c r="FK46" s="244"/>
      <c r="FL46" s="244"/>
      <c r="FM46" s="244"/>
      <c r="FN46" s="244"/>
      <c r="FO46" s="244"/>
      <c r="FP46" s="244"/>
      <c r="FQ46" s="244"/>
      <c r="FR46" s="244"/>
      <c r="FS46" s="244"/>
      <c r="FT46" s="244"/>
      <c r="FU46" s="244"/>
      <c r="FV46" s="244"/>
      <c r="FW46" s="244"/>
      <c r="FX46" s="244"/>
      <c r="FY46" s="244"/>
      <c r="FZ46" s="244"/>
      <c r="GA46" s="244"/>
      <c r="GB46" s="244"/>
      <c r="GC46" s="244"/>
      <c r="GD46" s="244"/>
      <c r="GE46" s="244"/>
      <c r="GF46" s="244"/>
      <c r="GG46" s="244"/>
      <c r="GH46" s="244"/>
      <c r="GI46" s="244"/>
      <c r="GJ46" s="244"/>
      <c r="GK46" s="244"/>
      <c r="GL46" s="244"/>
      <c r="GM46" s="244"/>
      <c r="GN46" s="244"/>
      <c r="GO46" s="244"/>
      <c r="GP46" s="244"/>
      <c r="GQ46" s="244"/>
      <c r="GR46" s="244"/>
      <c r="GS46" s="244"/>
      <c r="GT46" s="244"/>
      <c r="GU46" s="244"/>
      <c r="GV46" s="244"/>
      <c r="GW46" s="244"/>
      <c r="GX46" s="244"/>
      <c r="GY46" s="244"/>
      <c r="GZ46" s="244"/>
      <c r="HA46" s="244"/>
      <c r="HB46" s="244"/>
      <c r="HC46" s="244"/>
      <c r="HD46" s="244"/>
      <c r="HE46" s="244"/>
    </row>
    <row r="47" spans="2:213" ht="8.1" customHeight="1">
      <c r="B47" s="104"/>
      <c r="C47" s="104"/>
      <c r="D47" s="104"/>
      <c r="E47" s="104"/>
      <c r="F47" s="104"/>
      <c r="G47" s="104"/>
      <c r="H47" s="104"/>
      <c r="I47" s="104"/>
      <c r="J47" s="104"/>
      <c r="K47" s="104"/>
      <c r="L47" s="104"/>
      <c r="M47" s="104"/>
      <c r="N47" s="104"/>
      <c r="O47" s="104"/>
      <c r="P47" s="104"/>
      <c r="Q47" s="104"/>
      <c r="R47" s="128"/>
      <c r="S47" s="103"/>
      <c r="T47" s="363"/>
      <c r="U47" s="98"/>
      <c r="V47" s="244"/>
      <c r="W47" s="128"/>
      <c r="X47" s="244"/>
      <c r="Y47" s="244"/>
      <c r="Z47" s="244"/>
      <c r="AA47" s="244"/>
      <c r="AB47" s="244"/>
      <c r="AC47" s="244"/>
      <c r="AD47" s="244"/>
      <c r="AE47" s="244"/>
      <c r="AF47" s="244"/>
      <c r="AG47" s="244"/>
      <c r="AH47" s="244"/>
      <c r="AI47" s="244"/>
      <c r="AJ47" s="244"/>
      <c r="AK47" s="244"/>
      <c r="AL47" s="244"/>
      <c r="AM47" s="244"/>
      <c r="AN47" s="244"/>
      <c r="AO47" s="244"/>
      <c r="AP47" s="244"/>
      <c r="AQ47" s="244"/>
      <c r="AR47" s="244"/>
      <c r="AS47" s="244"/>
      <c r="AT47" s="244"/>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5"/>
      <c r="BV47" s="244"/>
      <c r="BW47" s="244"/>
      <c r="BX47" s="244"/>
      <c r="BY47" s="244"/>
      <c r="BZ47" s="244"/>
      <c r="CA47" s="244"/>
      <c r="CB47" s="244"/>
      <c r="CC47" s="244"/>
      <c r="CD47" s="244"/>
      <c r="CE47" s="244"/>
      <c r="CF47" s="244"/>
      <c r="CG47" s="244"/>
      <c r="CH47" s="244"/>
      <c r="CI47" s="244"/>
      <c r="CJ47" s="244"/>
      <c r="CK47" s="244"/>
      <c r="CL47" s="244"/>
      <c r="CM47" s="244"/>
      <c r="CN47" s="244"/>
      <c r="CO47" s="244"/>
      <c r="CP47" s="244"/>
      <c r="CQ47" s="244"/>
      <c r="CR47" s="244"/>
      <c r="CS47" s="244"/>
      <c r="CT47" s="244"/>
      <c r="CU47" s="244"/>
      <c r="CV47" s="244"/>
      <c r="CW47" s="244"/>
      <c r="CX47" s="244"/>
      <c r="CY47" s="244"/>
      <c r="CZ47" s="244"/>
      <c r="DA47" s="244"/>
      <c r="DB47" s="244"/>
      <c r="DC47" s="244"/>
      <c r="DD47" s="244"/>
      <c r="DE47" s="244"/>
      <c r="DF47" s="244"/>
      <c r="DG47" s="244"/>
      <c r="DH47" s="106"/>
      <c r="DI47" s="106"/>
      <c r="DJ47" s="106"/>
      <c r="DK47" s="106"/>
      <c r="DL47" s="106"/>
      <c r="DM47" s="106"/>
      <c r="DN47" s="106"/>
      <c r="DO47" s="106"/>
      <c r="DP47" s="106"/>
      <c r="DQ47" s="106"/>
      <c r="DR47" s="106"/>
      <c r="DS47" s="106"/>
      <c r="DT47" s="106"/>
      <c r="DU47" s="106"/>
      <c r="DV47" s="106"/>
      <c r="DW47" s="106"/>
      <c r="DX47" s="106"/>
      <c r="DY47" s="106"/>
      <c r="DZ47" s="106"/>
      <c r="EA47" s="106"/>
      <c r="EB47" s="106"/>
      <c r="EC47" s="106"/>
      <c r="ED47" s="106"/>
      <c r="EE47" s="106"/>
      <c r="EF47" s="106"/>
      <c r="EG47" s="106"/>
      <c r="EH47" s="106"/>
      <c r="EI47" s="106"/>
      <c r="EJ47" s="106"/>
      <c r="EK47" s="106"/>
      <c r="EL47" s="106"/>
      <c r="EM47" s="106"/>
      <c r="EN47" s="106"/>
      <c r="EO47" s="106"/>
      <c r="EP47" s="106"/>
      <c r="EQ47" s="106"/>
      <c r="ER47" s="106"/>
      <c r="ES47" s="106"/>
      <c r="ET47" s="244"/>
      <c r="EU47" s="244"/>
      <c r="EV47" s="244"/>
      <c r="EW47" s="244"/>
      <c r="EX47" s="244"/>
      <c r="EY47" s="244"/>
      <c r="EZ47" s="244"/>
      <c r="FA47" s="244"/>
      <c r="FB47" s="244"/>
      <c r="FC47" s="244"/>
      <c r="FD47" s="244"/>
      <c r="FE47" s="244"/>
      <c r="FF47" s="244"/>
      <c r="FG47" s="244"/>
      <c r="FH47" s="244"/>
      <c r="FI47" s="244"/>
      <c r="FJ47" s="244"/>
      <c r="FK47" s="244"/>
      <c r="FL47" s="244"/>
      <c r="FM47" s="244"/>
      <c r="FN47" s="244"/>
      <c r="FO47" s="244"/>
      <c r="FP47" s="244"/>
      <c r="FQ47" s="244"/>
      <c r="FR47" s="244"/>
      <c r="FS47" s="244"/>
      <c r="FT47" s="244"/>
      <c r="FU47" s="244"/>
      <c r="FV47" s="244"/>
      <c r="FW47" s="244"/>
      <c r="FX47" s="244"/>
      <c r="FY47" s="244"/>
      <c r="FZ47" s="244"/>
      <c r="GA47" s="244"/>
      <c r="GB47" s="244"/>
      <c r="GC47" s="244"/>
      <c r="GD47" s="244"/>
      <c r="GE47" s="244"/>
      <c r="GF47" s="244"/>
      <c r="GG47" s="244"/>
      <c r="GH47" s="244"/>
      <c r="GI47" s="244"/>
      <c r="GJ47" s="244"/>
      <c r="GK47" s="244"/>
      <c r="GL47" s="244"/>
      <c r="GM47" s="244"/>
      <c r="GN47" s="244"/>
      <c r="GO47" s="244"/>
      <c r="GP47" s="244"/>
      <c r="GQ47" s="244"/>
      <c r="GR47" s="244"/>
      <c r="GS47" s="244"/>
      <c r="GT47" s="244"/>
      <c r="GU47" s="244"/>
      <c r="GV47" s="244"/>
      <c r="GW47" s="244"/>
      <c r="GX47" s="244"/>
      <c r="GY47" s="244"/>
      <c r="GZ47" s="244"/>
      <c r="HA47" s="244"/>
      <c r="HB47" s="244"/>
      <c r="HC47" s="244"/>
      <c r="HD47" s="244"/>
      <c r="HE47" s="244"/>
    </row>
    <row r="48" spans="2:213" ht="27" customHeight="1">
      <c r="B48" s="104"/>
      <c r="C48" s="104"/>
      <c r="D48" s="104"/>
      <c r="E48" s="104"/>
      <c r="F48" s="104"/>
      <c r="G48" s="104"/>
      <c r="H48" s="104"/>
      <c r="I48" s="104"/>
      <c r="J48" s="104"/>
      <c r="K48" s="104"/>
      <c r="L48" s="104"/>
      <c r="M48" s="104"/>
      <c r="N48" s="104"/>
      <c r="O48" s="104"/>
      <c r="P48" s="104"/>
      <c r="Q48" s="104"/>
      <c r="R48" s="128"/>
      <c r="S48" s="360"/>
      <c r="T48" s="361" t="s">
        <v>172</v>
      </c>
      <c r="U48" s="98"/>
      <c r="V48" s="244"/>
      <c r="W48" s="128"/>
      <c r="X48" s="244"/>
      <c r="Y48" s="244"/>
      <c r="Z48" s="244"/>
      <c r="AA48" s="244"/>
      <c r="AB48" s="244"/>
      <c r="AC48" s="244"/>
      <c r="AD48" s="244"/>
      <c r="AE48" s="244"/>
      <c r="AF48" s="244"/>
      <c r="AG48" s="244"/>
      <c r="AH48" s="244"/>
      <c r="AI48" s="244"/>
      <c r="AJ48" s="244"/>
      <c r="AK48" s="244"/>
      <c r="AL48" s="244"/>
      <c r="AM48" s="244"/>
      <c r="AN48" s="244"/>
      <c r="AO48" s="244"/>
      <c r="AP48" s="244"/>
      <c r="AQ48" s="244"/>
      <c r="AR48" s="244"/>
      <c r="AS48" s="244"/>
      <c r="AT48" s="244"/>
      <c r="AU48" s="244"/>
      <c r="AV48" s="244"/>
      <c r="AW48" s="244"/>
      <c r="AX48" s="244"/>
      <c r="AY48" s="244"/>
      <c r="AZ48" s="244"/>
      <c r="BA48" s="244"/>
      <c r="BB48" s="244"/>
      <c r="BC48" s="244"/>
      <c r="BD48" s="244"/>
      <c r="BE48" s="244"/>
      <c r="BF48" s="244"/>
      <c r="BG48" s="244"/>
      <c r="BH48" s="244"/>
      <c r="BI48" s="244"/>
      <c r="BJ48" s="244"/>
      <c r="BK48" s="244"/>
      <c r="BL48" s="244"/>
      <c r="BM48" s="244"/>
      <c r="BN48" s="244"/>
      <c r="BO48" s="244"/>
      <c r="BP48" s="244"/>
      <c r="BQ48" s="244"/>
      <c r="BR48" s="244"/>
      <c r="BS48" s="244"/>
      <c r="BT48" s="244"/>
      <c r="BU48" s="245"/>
      <c r="BV48" s="244"/>
      <c r="BW48" s="244"/>
      <c r="BX48" s="244"/>
      <c r="BY48" s="244"/>
      <c r="BZ48" s="244"/>
      <c r="CA48" s="244"/>
      <c r="CB48" s="244"/>
      <c r="CC48" s="244"/>
      <c r="CD48" s="244"/>
      <c r="CE48" s="244"/>
      <c r="CF48" s="244"/>
      <c r="CG48" s="244"/>
      <c r="CH48" s="244"/>
      <c r="CI48" s="244"/>
      <c r="CJ48" s="244"/>
      <c r="CK48" s="244"/>
      <c r="CL48" s="244"/>
      <c r="CM48" s="244"/>
      <c r="CN48" s="244"/>
      <c r="CO48" s="244"/>
      <c r="CP48" s="244"/>
      <c r="CQ48" s="244"/>
      <c r="CR48" s="244"/>
      <c r="CS48" s="244"/>
      <c r="CT48" s="244"/>
      <c r="CU48" s="244"/>
      <c r="CV48" s="244"/>
      <c r="CW48" s="244"/>
      <c r="CX48" s="244"/>
      <c r="CY48" s="244"/>
      <c r="CZ48" s="244"/>
      <c r="DA48" s="244"/>
      <c r="DB48" s="244"/>
      <c r="DC48" s="244"/>
      <c r="DD48" s="244"/>
      <c r="DE48" s="244"/>
      <c r="DF48" s="244"/>
      <c r="DG48" s="244"/>
      <c r="DH48" s="106"/>
      <c r="DI48" s="106"/>
      <c r="DJ48" s="106"/>
      <c r="DK48" s="106"/>
      <c r="DL48" s="106"/>
      <c r="DM48" s="106"/>
      <c r="DN48" s="106"/>
      <c r="DO48" s="106"/>
      <c r="DP48" s="106"/>
      <c r="DQ48" s="106"/>
      <c r="DR48" s="106"/>
      <c r="DS48" s="106"/>
      <c r="DT48" s="106"/>
      <c r="DU48" s="106"/>
      <c r="DV48" s="106"/>
      <c r="DW48" s="106"/>
      <c r="DX48" s="106"/>
      <c r="DY48" s="106"/>
      <c r="DZ48" s="106"/>
      <c r="EA48" s="106"/>
      <c r="EB48" s="106"/>
      <c r="EC48" s="106"/>
      <c r="ED48" s="106"/>
      <c r="EE48" s="106"/>
      <c r="EF48" s="106"/>
      <c r="EG48" s="106"/>
      <c r="EH48" s="106"/>
      <c r="EI48" s="106"/>
      <c r="EJ48" s="106"/>
      <c r="EK48" s="106"/>
      <c r="EL48" s="106"/>
      <c r="EM48" s="106"/>
      <c r="EN48" s="106"/>
      <c r="EO48" s="106"/>
      <c r="EP48" s="106"/>
      <c r="EQ48" s="106"/>
      <c r="ER48" s="106"/>
      <c r="ES48" s="106"/>
      <c r="ET48" s="244"/>
      <c r="EU48" s="244"/>
      <c r="EV48" s="244"/>
      <c r="EW48" s="244"/>
      <c r="EX48" s="244"/>
      <c r="EY48" s="244"/>
      <c r="EZ48" s="244"/>
      <c r="FA48" s="244"/>
      <c r="FB48" s="244"/>
      <c r="FC48" s="244"/>
      <c r="FD48" s="244"/>
      <c r="FE48" s="244"/>
      <c r="FF48" s="244"/>
      <c r="FG48" s="244"/>
      <c r="FH48" s="244"/>
      <c r="FI48" s="244"/>
      <c r="FJ48" s="244"/>
      <c r="FK48" s="244"/>
      <c r="FL48" s="244"/>
      <c r="FM48" s="244"/>
      <c r="FN48" s="244"/>
      <c r="FO48" s="244"/>
      <c r="FP48" s="244"/>
      <c r="FQ48" s="244"/>
      <c r="FR48" s="244"/>
      <c r="FS48" s="244"/>
      <c r="FT48" s="244"/>
      <c r="FU48" s="244"/>
      <c r="FV48" s="244"/>
      <c r="FW48" s="244"/>
      <c r="FX48" s="244"/>
      <c r="FY48" s="244"/>
      <c r="FZ48" s="244"/>
      <c r="GA48" s="244"/>
      <c r="GB48" s="244"/>
      <c r="GC48" s="244"/>
      <c r="GD48" s="244"/>
      <c r="GE48" s="244"/>
      <c r="GF48" s="244"/>
      <c r="GG48" s="244"/>
      <c r="GH48" s="244"/>
      <c r="GI48" s="244"/>
      <c r="GJ48" s="244"/>
      <c r="GK48" s="244"/>
      <c r="GL48" s="244"/>
      <c r="GM48" s="244"/>
      <c r="GN48" s="244"/>
      <c r="GO48" s="244"/>
      <c r="GP48" s="244"/>
      <c r="GQ48" s="244"/>
      <c r="GR48" s="244"/>
      <c r="GS48" s="244"/>
      <c r="GT48" s="244"/>
      <c r="GU48" s="244"/>
      <c r="GV48" s="244"/>
      <c r="GW48" s="244"/>
      <c r="GX48" s="244"/>
      <c r="GY48" s="244"/>
      <c r="GZ48" s="244"/>
      <c r="HA48" s="244"/>
      <c r="HB48" s="244"/>
      <c r="HC48" s="244"/>
      <c r="HD48" s="244"/>
      <c r="HE48" s="244"/>
    </row>
    <row r="49" spans="2:213" ht="8.1" customHeight="1">
      <c r="B49" s="104"/>
      <c r="C49" s="104"/>
      <c r="D49" s="104"/>
      <c r="E49" s="104"/>
      <c r="F49" s="104"/>
      <c r="G49" s="104"/>
      <c r="H49" s="104"/>
      <c r="I49" s="104"/>
      <c r="J49" s="104"/>
      <c r="K49" s="104"/>
      <c r="L49" s="104"/>
      <c r="M49" s="104"/>
      <c r="N49" s="104"/>
      <c r="O49" s="104"/>
      <c r="P49" s="104"/>
      <c r="Q49" s="104"/>
      <c r="R49" s="128"/>
      <c r="S49" s="103"/>
      <c r="T49" s="363"/>
      <c r="U49" s="98"/>
      <c r="V49" s="244"/>
      <c r="W49" s="128"/>
      <c r="X49" s="244"/>
      <c r="Y49" s="244"/>
      <c r="Z49" s="244"/>
      <c r="AA49" s="244"/>
      <c r="AB49" s="244"/>
      <c r="AC49" s="244"/>
      <c r="AD49" s="244"/>
      <c r="AE49" s="244"/>
      <c r="AF49" s="244"/>
      <c r="AG49" s="244"/>
      <c r="AH49" s="106"/>
      <c r="AI49" s="106"/>
      <c r="AJ49" s="106"/>
      <c r="AK49" s="106"/>
      <c r="AL49" s="106"/>
      <c r="AM49" s="106"/>
      <c r="AN49" s="106"/>
      <c r="AO49" s="244"/>
      <c r="AP49" s="244"/>
      <c r="AQ49" s="244"/>
      <c r="AR49" s="244"/>
      <c r="AS49" s="244"/>
      <c r="AT49" s="244"/>
      <c r="AU49" s="244"/>
      <c r="AV49" s="244"/>
      <c r="AW49" s="244"/>
      <c r="AX49" s="244"/>
      <c r="AY49" s="244"/>
      <c r="AZ49" s="244"/>
      <c r="BA49" s="244"/>
      <c r="BB49" s="244"/>
      <c r="BC49" s="244"/>
      <c r="BD49" s="244"/>
      <c r="BE49" s="244"/>
      <c r="BF49" s="244"/>
      <c r="BG49" s="244"/>
      <c r="BH49" s="106"/>
      <c r="BI49" s="106"/>
      <c r="BJ49" s="106"/>
      <c r="BK49" s="106"/>
      <c r="BL49" s="106"/>
      <c r="BM49" s="106"/>
      <c r="BN49" s="106"/>
      <c r="BO49" s="106"/>
      <c r="BP49" s="106"/>
      <c r="BQ49" s="106"/>
      <c r="BR49" s="106"/>
      <c r="BS49" s="106"/>
      <c r="BT49" s="106"/>
      <c r="BU49" s="306"/>
      <c r="BV49" s="106"/>
      <c r="BW49" s="106"/>
      <c r="BX49" s="106"/>
      <c r="BY49" s="244"/>
      <c r="BZ49" s="244"/>
      <c r="CA49" s="244"/>
      <c r="CB49" s="106"/>
      <c r="CC49" s="106"/>
      <c r="CD49" s="106"/>
      <c r="CE49" s="106"/>
      <c r="CF49" s="106"/>
      <c r="CG49" s="106"/>
      <c r="CH49" s="106"/>
      <c r="CI49" s="106"/>
      <c r="CJ49" s="106"/>
      <c r="CK49" s="106"/>
      <c r="CL49" s="106"/>
      <c r="CM49" s="106"/>
      <c r="CN49" s="106"/>
      <c r="CO49" s="106"/>
      <c r="CP49" s="106"/>
      <c r="CQ49" s="106"/>
      <c r="CR49" s="106"/>
      <c r="CS49" s="106"/>
      <c r="CT49" s="106"/>
      <c r="CU49" s="106"/>
      <c r="CV49" s="106"/>
      <c r="CW49" s="106"/>
      <c r="CX49" s="106"/>
      <c r="CY49" s="106"/>
      <c r="CZ49" s="106"/>
      <c r="DA49" s="106"/>
      <c r="DB49" s="106"/>
      <c r="DC49" s="106"/>
      <c r="DD49" s="106"/>
      <c r="DE49" s="106"/>
      <c r="DF49" s="106"/>
      <c r="DG49" s="106"/>
      <c r="DH49" s="106"/>
      <c r="DI49" s="106"/>
      <c r="DJ49" s="106"/>
      <c r="DK49" s="106"/>
      <c r="DL49" s="106"/>
      <c r="DM49" s="106"/>
      <c r="DN49" s="106"/>
      <c r="DO49" s="106"/>
      <c r="DP49" s="106"/>
      <c r="DQ49" s="106"/>
      <c r="DR49" s="106"/>
      <c r="DS49" s="106"/>
      <c r="DT49" s="106"/>
      <c r="DU49" s="106"/>
      <c r="DV49" s="106"/>
      <c r="DW49" s="106"/>
      <c r="DX49" s="106"/>
      <c r="DY49" s="106"/>
      <c r="DZ49" s="106"/>
      <c r="EA49" s="106"/>
      <c r="EB49" s="106"/>
      <c r="EC49" s="106"/>
      <c r="ED49" s="106"/>
      <c r="EE49" s="106"/>
      <c r="EF49" s="106"/>
      <c r="EG49" s="106"/>
      <c r="EH49" s="106"/>
      <c r="EI49" s="106"/>
      <c r="EJ49" s="106"/>
      <c r="EK49" s="106"/>
      <c r="EL49" s="106"/>
      <c r="EM49" s="106"/>
      <c r="EN49" s="106"/>
      <c r="EO49" s="106"/>
      <c r="EP49" s="106"/>
      <c r="EQ49" s="106"/>
      <c r="ER49" s="106"/>
      <c r="ES49" s="106"/>
      <c r="ET49" s="244"/>
      <c r="EU49" s="244"/>
      <c r="EV49" s="244"/>
      <c r="EW49" s="244"/>
      <c r="EX49" s="244"/>
      <c r="EY49" s="244"/>
      <c r="EZ49" s="244"/>
      <c r="FA49" s="244"/>
      <c r="FB49" s="244"/>
      <c r="FC49" s="244"/>
      <c r="FD49" s="244"/>
      <c r="FE49" s="244"/>
      <c r="FF49" s="244"/>
      <c r="FG49" s="244"/>
      <c r="FH49" s="244"/>
      <c r="FI49" s="244"/>
      <c r="FJ49" s="244"/>
      <c r="FK49" s="244"/>
      <c r="FL49" s="244"/>
      <c r="FM49" s="244"/>
      <c r="FN49" s="244"/>
      <c r="FO49" s="244"/>
      <c r="FP49" s="244"/>
      <c r="FQ49" s="244"/>
      <c r="FR49" s="244"/>
      <c r="FS49" s="244"/>
      <c r="FT49" s="244"/>
      <c r="FU49" s="244"/>
      <c r="FV49" s="244"/>
      <c r="FW49" s="244"/>
      <c r="FX49" s="244"/>
      <c r="FY49" s="244"/>
      <c r="FZ49" s="244"/>
      <c r="GA49" s="244"/>
      <c r="GB49" s="244"/>
      <c r="GC49" s="244"/>
      <c r="GD49" s="244"/>
      <c r="GE49" s="244"/>
      <c r="GF49" s="244"/>
      <c r="GG49" s="244"/>
      <c r="GH49" s="244"/>
      <c r="GI49" s="244"/>
      <c r="GJ49" s="244"/>
      <c r="GK49" s="244"/>
      <c r="GL49" s="244"/>
      <c r="GM49" s="244"/>
      <c r="GN49" s="244"/>
      <c r="GO49" s="244"/>
      <c r="GP49" s="244"/>
      <c r="GQ49" s="244"/>
      <c r="GR49" s="244"/>
      <c r="GS49" s="244"/>
      <c r="GT49" s="244"/>
      <c r="GU49" s="244"/>
      <c r="GV49" s="244"/>
      <c r="GW49" s="244"/>
      <c r="GX49" s="244"/>
      <c r="GY49" s="244"/>
      <c r="GZ49" s="244"/>
      <c r="HA49" s="244"/>
      <c r="HB49" s="244"/>
      <c r="HC49" s="244"/>
      <c r="HD49" s="244"/>
      <c r="HE49" s="244"/>
    </row>
    <row r="50" spans="2:213" ht="26.25" customHeight="1">
      <c r="B50" s="104"/>
      <c r="C50" s="104"/>
      <c r="D50" s="104"/>
      <c r="E50" s="104"/>
      <c r="F50" s="104"/>
      <c r="G50" s="104"/>
      <c r="H50" s="104"/>
      <c r="I50" s="104"/>
      <c r="J50" s="104"/>
      <c r="K50" s="104"/>
      <c r="L50" s="104"/>
      <c r="M50" s="104"/>
      <c r="N50" s="104"/>
      <c r="O50" s="104"/>
      <c r="P50" s="104"/>
      <c r="Q50" s="104"/>
      <c r="R50" s="128"/>
      <c r="S50" s="360"/>
      <c r="T50" s="361" t="s">
        <v>171</v>
      </c>
      <c r="U50" s="98"/>
      <c r="V50" s="244"/>
      <c r="W50" s="128"/>
      <c r="X50" s="244"/>
      <c r="Y50" s="244"/>
      <c r="Z50" s="244"/>
      <c r="AA50" s="244"/>
      <c r="AB50" s="244"/>
      <c r="AC50" s="244"/>
      <c r="AD50" s="244"/>
      <c r="AE50" s="244"/>
      <c r="AF50" s="244"/>
      <c r="AG50" s="244"/>
      <c r="AH50" s="106"/>
      <c r="AI50" s="106"/>
      <c r="AJ50" s="106"/>
      <c r="AK50" s="106"/>
      <c r="AL50" s="106"/>
      <c r="AM50" s="106"/>
      <c r="AN50" s="106"/>
      <c r="AO50" s="244"/>
      <c r="AP50" s="244"/>
      <c r="AQ50" s="244"/>
      <c r="AR50" s="244"/>
      <c r="AS50" s="244"/>
      <c r="AT50" s="244"/>
      <c r="AU50" s="244"/>
      <c r="AV50" s="244"/>
      <c r="AW50" s="244"/>
      <c r="AX50" s="244"/>
      <c r="AY50" s="244"/>
      <c r="AZ50" s="244"/>
      <c r="BA50" s="244"/>
      <c r="BB50" s="244"/>
      <c r="BC50" s="244"/>
      <c r="BD50" s="244"/>
      <c r="BE50" s="244"/>
      <c r="BF50" s="244"/>
      <c r="BG50" s="244"/>
      <c r="BH50" s="106"/>
      <c r="BI50" s="106"/>
      <c r="BJ50" s="106"/>
      <c r="BK50" s="106"/>
      <c r="BL50" s="106"/>
      <c r="BM50" s="106"/>
      <c r="BN50" s="106"/>
      <c r="BO50" s="106"/>
      <c r="BP50" s="106"/>
      <c r="BQ50" s="106"/>
      <c r="BR50" s="106"/>
      <c r="BS50" s="106"/>
      <c r="BT50" s="106"/>
      <c r="BU50" s="306"/>
      <c r="BV50" s="106"/>
      <c r="BW50" s="106"/>
      <c r="BX50" s="106"/>
      <c r="BY50" s="244"/>
      <c r="BZ50" s="244"/>
      <c r="CA50" s="244"/>
      <c r="CB50" s="106"/>
      <c r="CC50" s="106"/>
      <c r="CD50" s="106"/>
      <c r="CE50" s="106"/>
      <c r="CF50" s="106"/>
      <c r="CG50" s="106"/>
      <c r="CH50" s="106"/>
      <c r="CI50" s="106"/>
      <c r="CJ50" s="106"/>
      <c r="CK50" s="106"/>
      <c r="CL50" s="106"/>
      <c r="CM50" s="106"/>
      <c r="CN50" s="106"/>
      <c r="CO50" s="106"/>
      <c r="CP50" s="106"/>
      <c r="CQ50" s="106"/>
      <c r="CR50" s="106"/>
      <c r="CS50" s="106"/>
      <c r="CT50" s="106"/>
      <c r="CU50" s="106"/>
      <c r="CV50" s="106"/>
      <c r="CW50" s="106"/>
      <c r="CX50" s="106"/>
      <c r="CY50" s="106"/>
      <c r="CZ50" s="106"/>
      <c r="DA50" s="106"/>
      <c r="DB50" s="106"/>
      <c r="DC50" s="106"/>
      <c r="DD50" s="106"/>
      <c r="DE50" s="106"/>
      <c r="DF50" s="106"/>
      <c r="DG50" s="106"/>
      <c r="DH50" s="106"/>
      <c r="DI50" s="106"/>
      <c r="DJ50" s="106"/>
      <c r="DK50" s="106"/>
      <c r="DL50" s="106"/>
      <c r="DM50" s="106"/>
      <c r="DN50" s="106"/>
      <c r="DO50" s="106"/>
      <c r="DP50" s="106"/>
      <c r="DQ50" s="106"/>
      <c r="DR50" s="106"/>
      <c r="DS50" s="106"/>
      <c r="DT50" s="106"/>
      <c r="DU50" s="106"/>
      <c r="DV50" s="106"/>
      <c r="DW50" s="106"/>
      <c r="DX50" s="106"/>
      <c r="DY50" s="106"/>
      <c r="DZ50" s="106"/>
      <c r="EA50" s="106"/>
      <c r="EB50" s="106"/>
      <c r="EC50" s="106"/>
      <c r="ED50" s="106"/>
      <c r="EE50" s="106"/>
      <c r="EF50" s="106"/>
      <c r="EG50" s="106"/>
      <c r="EH50" s="106"/>
      <c r="EI50" s="106"/>
      <c r="EJ50" s="106"/>
      <c r="EK50" s="106"/>
      <c r="EL50" s="106"/>
      <c r="EM50" s="106"/>
      <c r="EN50" s="106"/>
      <c r="EO50" s="106"/>
      <c r="EP50" s="106"/>
      <c r="EQ50" s="106"/>
      <c r="ER50" s="106"/>
      <c r="ES50" s="106"/>
      <c r="ET50" s="244"/>
      <c r="EU50" s="244"/>
      <c r="EV50" s="244"/>
      <c r="EW50" s="244"/>
      <c r="EX50" s="244"/>
      <c r="EY50" s="244"/>
      <c r="EZ50" s="244"/>
      <c r="FA50" s="244"/>
      <c r="FB50" s="244"/>
      <c r="FC50" s="244"/>
      <c r="FD50" s="244"/>
      <c r="FE50" s="244"/>
      <c r="FF50" s="244"/>
      <c r="FG50" s="244"/>
      <c r="FH50" s="244"/>
      <c r="FI50" s="244"/>
      <c r="FJ50" s="244"/>
      <c r="FK50" s="244"/>
      <c r="FL50" s="244"/>
      <c r="FM50" s="244"/>
      <c r="FN50" s="244"/>
      <c r="FO50" s="244"/>
      <c r="FP50" s="244"/>
      <c r="FQ50" s="244"/>
      <c r="FR50" s="244"/>
      <c r="FS50" s="244"/>
      <c r="FT50" s="244"/>
      <c r="FU50" s="244"/>
      <c r="FV50" s="244"/>
      <c r="FW50" s="244"/>
      <c r="FX50" s="244"/>
      <c r="FY50" s="244"/>
      <c r="FZ50" s="244"/>
      <c r="GA50" s="244"/>
      <c r="GB50" s="244"/>
      <c r="GC50" s="244"/>
      <c r="GD50" s="244"/>
      <c r="GE50" s="244"/>
      <c r="GF50" s="244"/>
      <c r="GG50" s="244"/>
      <c r="GH50" s="244"/>
      <c r="GI50" s="244"/>
      <c r="GJ50" s="244"/>
      <c r="GK50" s="244"/>
      <c r="GL50" s="244"/>
      <c r="GM50" s="244"/>
      <c r="GN50" s="244"/>
      <c r="GO50" s="244"/>
      <c r="GP50" s="244"/>
      <c r="GQ50" s="244"/>
      <c r="GR50" s="244"/>
      <c r="GS50" s="244"/>
      <c r="GT50" s="244"/>
      <c r="GU50" s="244"/>
      <c r="GV50" s="244"/>
      <c r="GW50" s="244"/>
      <c r="GX50" s="244"/>
      <c r="GY50" s="244"/>
      <c r="GZ50" s="244"/>
      <c r="HA50" s="244"/>
      <c r="HB50" s="244"/>
      <c r="HC50" s="244"/>
      <c r="HD50" s="244"/>
      <c r="HE50" s="244"/>
    </row>
    <row r="51" spans="2:213" ht="9.6" customHeight="1">
      <c r="B51" s="104"/>
      <c r="C51" s="104"/>
      <c r="D51" s="104"/>
      <c r="E51" s="104"/>
      <c r="F51" s="104"/>
      <c r="G51" s="104"/>
      <c r="H51" s="104"/>
      <c r="I51" s="104"/>
      <c r="J51" s="104"/>
      <c r="K51" s="104"/>
      <c r="L51" s="104"/>
      <c r="M51" s="104"/>
      <c r="N51" s="104"/>
      <c r="O51" s="104"/>
      <c r="P51" s="104"/>
      <c r="Q51" s="104"/>
      <c r="R51" s="128"/>
      <c r="S51" s="103"/>
      <c r="T51" s="363"/>
      <c r="U51" s="98"/>
      <c r="V51" s="244"/>
      <c r="W51" s="128"/>
      <c r="X51" s="244"/>
      <c r="Y51" s="244"/>
      <c r="Z51" s="244"/>
      <c r="AA51" s="244"/>
      <c r="AB51" s="244"/>
      <c r="AC51" s="244"/>
      <c r="AD51" s="244"/>
      <c r="AE51" s="244"/>
      <c r="AF51" s="244"/>
      <c r="AG51" s="244"/>
      <c r="AH51" s="106"/>
      <c r="AI51" s="106"/>
      <c r="AJ51" s="106"/>
      <c r="AK51" s="106"/>
      <c r="AL51" s="106"/>
      <c r="AM51" s="106"/>
      <c r="AN51" s="106"/>
      <c r="AO51" s="244"/>
      <c r="AP51" s="244"/>
      <c r="AQ51" s="244"/>
      <c r="AR51" s="244"/>
      <c r="AS51" s="244"/>
      <c r="AT51" s="244"/>
      <c r="AU51" s="244"/>
      <c r="AV51" s="244"/>
      <c r="AW51" s="244"/>
      <c r="AX51" s="244"/>
      <c r="AY51" s="244"/>
      <c r="AZ51" s="244"/>
      <c r="BA51" s="244"/>
      <c r="BB51" s="244"/>
      <c r="BC51" s="244"/>
      <c r="BD51" s="244"/>
      <c r="BE51" s="244"/>
      <c r="BF51" s="244"/>
      <c r="BG51" s="244"/>
      <c r="BH51" s="106"/>
      <c r="BI51" s="106"/>
      <c r="BJ51" s="106"/>
      <c r="BK51" s="106"/>
      <c r="BL51" s="106"/>
      <c r="BM51" s="106"/>
      <c r="BN51" s="106"/>
      <c r="BO51" s="106"/>
      <c r="BP51" s="106"/>
      <c r="BQ51" s="106"/>
      <c r="BR51" s="106"/>
      <c r="BS51" s="106"/>
      <c r="BT51" s="106"/>
      <c r="BU51" s="306"/>
      <c r="BV51" s="106"/>
      <c r="BW51" s="106"/>
      <c r="BX51" s="106"/>
      <c r="BY51" s="244"/>
      <c r="BZ51" s="244"/>
      <c r="CA51" s="244"/>
      <c r="CB51" s="106"/>
      <c r="CC51" s="106"/>
      <c r="CD51" s="106"/>
      <c r="CE51" s="106"/>
      <c r="CF51" s="106"/>
      <c r="CG51" s="106"/>
      <c r="CH51" s="106"/>
      <c r="CI51" s="106"/>
      <c r="CJ51" s="106"/>
      <c r="CK51" s="106"/>
      <c r="CL51" s="106"/>
      <c r="CM51" s="106"/>
      <c r="CN51" s="106"/>
      <c r="CO51" s="106"/>
      <c r="CP51" s="106"/>
      <c r="CQ51" s="106"/>
      <c r="CR51" s="106"/>
      <c r="CS51" s="106"/>
      <c r="CT51" s="106"/>
      <c r="CU51" s="106"/>
      <c r="CV51" s="106"/>
      <c r="CW51" s="106"/>
      <c r="CX51" s="106"/>
      <c r="CY51" s="106"/>
      <c r="CZ51" s="106"/>
      <c r="DA51" s="106"/>
      <c r="DB51" s="106"/>
      <c r="DC51" s="106"/>
      <c r="DD51" s="106"/>
      <c r="DE51" s="106"/>
      <c r="DF51" s="106"/>
      <c r="DG51" s="106"/>
      <c r="DH51" s="106"/>
      <c r="DI51" s="106"/>
      <c r="DJ51" s="106"/>
      <c r="DK51" s="106"/>
      <c r="DL51" s="106"/>
      <c r="DM51" s="106"/>
      <c r="DN51" s="106"/>
      <c r="DO51" s="106"/>
      <c r="DP51" s="106"/>
      <c r="DQ51" s="106"/>
      <c r="DR51" s="106"/>
      <c r="DS51" s="106"/>
      <c r="DT51" s="106"/>
      <c r="DU51" s="106"/>
      <c r="DV51" s="106"/>
      <c r="DW51" s="106"/>
      <c r="DX51" s="106"/>
      <c r="DY51" s="106"/>
      <c r="DZ51" s="106"/>
      <c r="EA51" s="106"/>
      <c r="EB51" s="106"/>
      <c r="EC51" s="106"/>
      <c r="ED51" s="106"/>
      <c r="EE51" s="106"/>
      <c r="EF51" s="106"/>
      <c r="EG51" s="106"/>
      <c r="EH51" s="106"/>
      <c r="EI51" s="106"/>
      <c r="EJ51" s="106"/>
      <c r="EK51" s="106"/>
      <c r="EL51" s="106"/>
      <c r="EM51" s="106"/>
      <c r="EN51" s="106"/>
      <c r="EO51" s="106"/>
      <c r="EP51" s="106"/>
      <c r="EQ51" s="106"/>
      <c r="ER51" s="106"/>
      <c r="ES51" s="106"/>
      <c r="ET51" s="244"/>
      <c r="EU51" s="244"/>
      <c r="EV51" s="244"/>
      <c r="EW51" s="244"/>
      <c r="EX51" s="244"/>
      <c r="EY51" s="244"/>
      <c r="EZ51" s="244"/>
      <c r="FA51" s="244"/>
      <c r="FB51" s="244"/>
      <c r="FC51" s="244"/>
      <c r="FD51" s="244"/>
      <c r="FE51" s="244"/>
      <c r="FF51" s="244"/>
      <c r="FG51" s="244"/>
      <c r="FH51" s="244"/>
      <c r="FI51" s="244"/>
      <c r="FJ51" s="244"/>
      <c r="FK51" s="244"/>
      <c r="FL51" s="244"/>
      <c r="FM51" s="244"/>
      <c r="FN51" s="244"/>
      <c r="FO51" s="244"/>
      <c r="FP51" s="244"/>
      <c r="FQ51" s="244"/>
      <c r="FR51" s="244"/>
      <c r="FS51" s="244"/>
      <c r="FT51" s="244"/>
      <c r="FU51" s="244"/>
      <c r="FV51" s="244"/>
      <c r="FW51" s="244"/>
      <c r="FX51" s="244"/>
      <c r="FY51" s="244"/>
      <c r="FZ51" s="244"/>
      <c r="GA51" s="244"/>
      <c r="GB51" s="244"/>
      <c r="GC51" s="244"/>
      <c r="GD51" s="244"/>
      <c r="GE51" s="244"/>
      <c r="GF51" s="244"/>
      <c r="GG51" s="244"/>
      <c r="GH51" s="244"/>
      <c r="GI51" s="244"/>
      <c r="GJ51" s="244"/>
      <c r="GK51" s="244"/>
      <c r="GL51" s="244"/>
      <c r="GM51" s="244"/>
      <c r="GN51" s="244"/>
      <c r="GO51" s="244"/>
      <c r="GP51" s="244"/>
      <c r="GQ51" s="244"/>
      <c r="GR51" s="244"/>
      <c r="GS51" s="244"/>
      <c r="GT51" s="244"/>
      <c r="GU51" s="244"/>
      <c r="GV51" s="244"/>
      <c r="GW51" s="244"/>
      <c r="GX51" s="244"/>
      <c r="GY51" s="244"/>
      <c r="GZ51" s="244"/>
      <c r="HA51" s="244"/>
      <c r="HB51" s="244"/>
      <c r="HC51" s="244"/>
      <c r="HD51" s="244"/>
      <c r="HE51" s="244"/>
    </row>
    <row r="52" spans="2:213" ht="25.5" customHeight="1">
      <c r="B52" s="104"/>
      <c r="C52" s="104"/>
      <c r="D52" s="104"/>
      <c r="E52" s="104"/>
      <c r="F52" s="104"/>
      <c r="G52" s="104"/>
      <c r="H52" s="104"/>
      <c r="I52" s="104"/>
      <c r="J52" s="104"/>
      <c r="K52" s="104"/>
      <c r="L52" s="104"/>
      <c r="M52" s="104"/>
      <c r="N52" s="104"/>
      <c r="O52" s="104"/>
      <c r="P52" s="104"/>
      <c r="Q52" s="104"/>
      <c r="R52" s="128"/>
      <c r="S52" s="360"/>
      <c r="T52" s="361" t="s">
        <v>11</v>
      </c>
      <c r="U52" s="98"/>
      <c r="V52" s="244"/>
      <c r="W52" s="128"/>
      <c r="X52" s="244"/>
      <c r="Y52" s="244"/>
      <c r="Z52" s="244"/>
      <c r="AA52" s="244"/>
      <c r="AB52" s="244"/>
      <c r="AC52" s="244"/>
      <c r="AD52" s="244"/>
      <c r="AE52" s="244"/>
      <c r="AF52" s="244"/>
      <c r="AG52" s="244"/>
      <c r="AH52" s="106"/>
      <c r="AI52" s="106"/>
      <c r="AJ52" s="106"/>
      <c r="AK52" s="106"/>
      <c r="AL52" s="106"/>
      <c r="AM52" s="106"/>
      <c r="AN52" s="106"/>
      <c r="AO52" s="244"/>
      <c r="AP52" s="244"/>
      <c r="AQ52" s="244"/>
      <c r="AR52" s="244"/>
      <c r="AS52" s="244"/>
      <c r="AT52" s="244"/>
      <c r="AU52" s="244"/>
      <c r="AV52" s="244"/>
      <c r="AW52" s="244"/>
      <c r="AX52" s="244"/>
      <c r="AY52" s="244"/>
      <c r="AZ52" s="244"/>
      <c r="BA52" s="244"/>
      <c r="BB52" s="244"/>
      <c r="BC52" s="244"/>
      <c r="BD52" s="244"/>
      <c r="BE52" s="244"/>
      <c r="BF52" s="244"/>
      <c r="BG52" s="244"/>
      <c r="BH52" s="106"/>
      <c r="BI52" s="106"/>
      <c r="BJ52" s="106"/>
      <c r="BK52" s="106"/>
      <c r="BL52" s="106"/>
      <c r="BM52" s="106"/>
      <c r="BN52" s="106"/>
      <c r="BO52" s="106"/>
      <c r="BP52" s="106"/>
      <c r="BQ52" s="106"/>
      <c r="BR52" s="106"/>
      <c r="BS52" s="106"/>
      <c r="BT52" s="106"/>
      <c r="BU52" s="306"/>
      <c r="BV52" s="106"/>
      <c r="BW52" s="106"/>
      <c r="BX52" s="106"/>
      <c r="BY52" s="244"/>
      <c r="BZ52" s="244"/>
      <c r="CA52" s="244"/>
      <c r="CB52" s="106"/>
      <c r="CC52" s="106"/>
      <c r="CD52" s="106"/>
      <c r="CE52" s="106"/>
      <c r="CF52" s="106"/>
      <c r="CG52" s="106"/>
      <c r="CH52" s="106"/>
      <c r="CI52" s="106"/>
      <c r="CJ52" s="106"/>
      <c r="CK52" s="106"/>
      <c r="CL52" s="106"/>
      <c r="CM52" s="106"/>
      <c r="CN52" s="106"/>
      <c r="CO52" s="106"/>
      <c r="CP52" s="106"/>
      <c r="CQ52" s="106"/>
      <c r="CR52" s="106"/>
      <c r="CS52" s="106"/>
      <c r="CT52" s="106"/>
      <c r="CU52" s="106"/>
      <c r="CV52" s="106"/>
      <c r="CW52" s="106"/>
      <c r="CX52" s="106"/>
      <c r="CY52" s="106"/>
      <c r="CZ52" s="106"/>
      <c r="DA52" s="106"/>
      <c r="DB52" s="106"/>
      <c r="DC52" s="106"/>
      <c r="DD52" s="106"/>
      <c r="DE52" s="106"/>
      <c r="DF52" s="106"/>
      <c r="DG52" s="106"/>
      <c r="DH52" s="106"/>
      <c r="DI52" s="106"/>
      <c r="DJ52" s="106"/>
      <c r="DK52" s="106"/>
      <c r="DL52" s="106"/>
      <c r="DM52" s="106"/>
      <c r="DN52" s="106"/>
      <c r="DO52" s="106"/>
      <c r="DP52" s="106"/>
      <c r="DQ52" s="106"/>
      <c r="DR52" s="106"/>
      <c r="DS52" s="106"/>
      <c r="DT52" s="106"/>
      <c r="DU52" s="106"/>
      <c r="DV52" s="106"/>
      <c r="DW52" s="106"/>
      <c r="DX52" s="106"/>
      <c r="DY52" s="106"/>
      <c r="DZ52" s="106"/>
      <c r="EA52" s="106"/>
      <c r="EB52" s="106"/>
      <c r="EC52" s="106"/>
      <c r="ED52" s="106"/>
      <c r="EE52" s="106"/>
      <c r="EF52" s="106"/>
      <c r="EG52" s="106"/>
      <c r="EH52" s="106"/>
      <c r="EI52" s="106"/>
      <c r="EJ52" s="106"/>
      <c r="EK52" s="106"/>
      <c r="EL52" s="106"/>
      <c r="EM52" s="106"/>
      <c r="EN52" s="106"/>
      <c r="EO52" s="106"/>
      <c r="EP52" s="106"/>
      <c r="EQ52" s="106"/>
      <c r="ER52" s="106"/>
      <c r="ES52" s="106"/>
      <c r="ET52" s="244"/>
      <c r="EU52" s="244"/>
      <c r="EV52" s="244"/>
      <c r="EW52" s="244"/>
      <c r="EX52" s="244"/>
      <c r="EY52" s="244"/>
      <c r="EZ52" s="244"/>
      <c r="FA52" s="244"/>
      <c r="FB52" s="244"/>
      <c r="FC52" s="244"/>
      <c r="FD52" s="244"/>
      <c r="FE52" s="244"/>
      <c r="FF52" s="244"/>
      <c r="FG52" s="244"/>
      <c r="FH52" s="244"/>
      <c r="FI52" s="244"/>
      <c r="FJ52" s="244"/>
      <c r="FK52" s="244"/>
      <c r="FL52" s="244"/>
      <c r="FM52" s="244"/>
      <c r="FN52" s="244"/>
      <c r="FO52" s="244"/>
      <c r="FP52" s="244"/>
      <c r="FQ52" s="244"/>
      <c r="FR52" s="244"/>
      <c r="FS52" s="244"/>
      <c r="FT52" s="244"/>
      <c r="FU52" s="244"/>
      <c r="FV52" s="244"/>
      <c r="FW52" s="244"/>
      <c r="FX52" s="244"/>
      <c r="FY52" s="244"/>
      <c r="FZ52" s="244"/>
      <c r="GA52" s="244"/>
      <c r="GB52" s="244"/>
      <c r="GC52" s="244"/>
      <c r="GD52" s="244"/>
      <c r="GE52" s="244"/>
      <c r="GF52" s="244"/>
      <c r="GG52" s="244"/>
      <c r="GH52" s="244"/>
      <c r="GI52" s="244"/>
      <c r="GJ52" s="244"/>
      <c r="GK52" s="244"/>
      <c r="GL52" s="244"/>
      <c r="GM52" s="244"/>
      <c r="GN52" s="244"/>
      <c r="GO52" s="244"/>
      <c r="GP52" s="244"/>
      <c r="GQ52" s="244"/>
      <c r="GR52" s="244"/>
      <c r="GS52" s="244"/>
      <c r="GT52" s="244"/>
      <c r="GU52" s="244"/>
      <c r="GV52" s="244"/>
      <c r="GW52" s="244"/>
      <c r="GX52" s="244"/>
      <c r="GY52" s="244"/>
      <c r="GZ52" s="244"/>
      <c r="HA52" s="244"/>
      <c r="HB52" s="244"/>
      <c r="HC52" s="244"/>
      <c r="HD52" s="244"/>
      <c r="HE52" s="244"/>
    </row>
    <row r="53" spans="2:213" ht="9.6" customHeight="1">
      <c r="B53" s="104"/>
      <c r="C53" s="104"/>
      <c r="D53" s="104"/>
      <c r="E53" s="104"/>
      <c r="F53" s="104"/>
      <c r="G53" s="104"/>
      <c r="H53" s="104"/>
      <c r="I53" s="104"/>
      <c r="J53" s="104"/>
      <c r="K53" s="104"/>
      <c r="L53" s="104"/>
      <c r="M53" s="104"/>
      <c r="N53" s="104"/>
      <c r="O53" s="104"/>
      <c r="P53" s="104"/>
      <c r="Q53" s="104"/>
      <c r="R53" s="128"/>
      <c r="S53" s="103"/>
      <c r="T53" s="363"/>
      <c r="U53" s="98"/>
      <c r="V53" s="244"/>
      <c r="W53" s="128"/>
      <c r="X53" s="244"/>
      <c r="Y53" s="244"/>
      <c r="Z53" s="244"/>
      <c r="AA53" s="244"/>
      <c r="AB53" s="244"/>
      <c r="AC53" s="244"/>
      <c r="AD53" s="244"/>
      <c r="AE53" s="244"/>
      <c r="AF53" s="244"/>
      <c r="AG53" s="244"/>
      <c r="AH53" s="106"/>
      <c r="AI53" s="106"/>
      <c r="AJ53" s="106"/>
      <c r="AK53" s="106"/>
      <c r="AL53" s="106"/>
      <c r="AM53" s="106"/>
      <c r="AN53" s="106"/>
      <c r="AO53" s="244"/>
      <c r="AP53" s="244"/>
      <c r="AQ53" s="244"/>
      <c r="AR53" s="244"/>
      <c r="AS53" s="244"/>
      <c r="AT53" s="244"/>
      <c r="AU53" s="244"/>
      <c r="AV53" s="244"/>
      <c r="AW53" s="244"/>
      <c r="AX53" s="244"/>
      <c r="AY53" s="244"/>
      <c r="AZ53" s="244"/>
      <c r="BA53" s="244"/>
      <c r="BB53" s="244"/>
      <c r="BC53" s="244"/>
      <c r="BD53" s="244"/>
      <c r="BE53" s="244"/>
      <c r="BF53" s="244"/>
      <c r="BG53" s="244"/>
      <c r="BH53" s="106"/>
      <c r="BI53" s="106"/>
      <c r="BJ53" s="106"/>
      <c r="BK53" s="106"/>
      <c r="BL53" s="106"/>
      <c r="BM53" s="106"/>
      <c r="BN53" s="106"/>
      <c r="BO53" s="106"/>
      <c r="BP53" s="106"/>
      <c r="BQ53" s="106"/>
      <c r="BR53" s="106"/>
      <c r="BS53" s="106"/>
      <c r="BT53" s="106"/>
      <c r="BU53" s="306"/>
      <c r="BV53" s="106"/>
      <c r="BW53" s="106"/>
      <c r="BX53" s="106"/>
      <c r="BY53" s="244"/>
      <c r="BZ53" s="244"/>
      <c r="CA53" s="244"/>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6"/>
      <c r="DT53" s="106"/>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244"/>
      <c r="EU53" s="244"/>
      <c r="EV53" s="244"/>
      <c r="EW53" s="244"/>
      <c r="EX53" s="244"/>
      <c r="EY53" s="244"/>
      <c r="EZ53" s="244"/>
      <c r="FA53" s="244"/>
      <c r="FB53" s="244"/>
      <c r="FC53" s="244"/>
      <c r="FD53" s="244"/>
      <c r="FE53" s="244"/>
      <c r="FF53" s="244"/>
      <c r="FG53" s="244"/>
      <c r="FH53" s="244"/>
      <c r="FI53" s="244"/>
      <c r="FJ53" s="244"/>
      <c r="FK53" s="244"/>
      <c r="FL53" s="244"/>
      <c r="FM53" s="244"/>
      <c r="FN53" s="244"/>
      <c r="FO53" s="244"/>
      <c r="FP53" s="244"/>
      <c r="FQ53" s="244"/>
      <c r="FR53" s="244"/>
      <c r="FS53" s="244"/>
      <c r="FT53" s="244"/>
      <c r="FU53" s="244"/>
      <c r="FV53" s="244"/>
      <c r="FW53" s="244"/>
      <c r="FX53" s="244"/>
      <c r="FY53" s="244"/>
      <c r="FZ53" s="244"/>
      <c r="GA53" s="244"/>
      <c r="GB53" s="244"/>
      <c r="GC53" s="244"/>
      <c r="GD53" s="244"/>
      <c r="GE53" s="244"/>
      <c r="GF53" s="244"/>
      <c r="GG53" s="244"/>
      <c r="GH53" s="244"/>
      <c r="GI53" s="244"/>
      <c r="GJ53" s="244"/>
      <c r="GK53" s="244"/>
      <c r="GL53" s="244"/>
      <c r="GM53" s="244"/>
      <c r="GN53" s="244"/>
      <c r="GO53" s="244"/>
      <c r="GP53" s="244"/>
      <c r="GQ53" s="244"/>
      <c r="GR53" s="244"/>
      <c r="GS53" s="244"/>
      <c r="GT53" s="244"/>
      <c r="GU53" s="244"/>
      <c r="GV53" s="244"/>
      <c r="GW53" s="244"/>
      <c r="GX53" s="244"/>
      <c r="GY53" s="244"/>
      <c r="GZ53" s="244"/>
      <c r="HA53" s="244"/>
      <c r="HB53" s="244"/>
      <c r="HC53" s="244"/>
      <c r="HD53" s="244"/>
      <c r="HE53" s="244"/>
    </row>
    <row r="54" spans="2:213" ht="27" customHeight="1">
      <c r="B54" s="104"/>
      <c r="C54" s="104"/>
      <c r="D54" s="104"/>
      <c r="E54" s="104"/>
      <c r="F54" s="104"/>
      <c r="G54" s="104"/>
      <c r="H54" s="104"/>
      <c r="I54" s="104"/>
      <c r="J54" s="104"/>
      <c r="K54" s="104"/>
      <c r="L54" s="104"/>
      <c r="M54" s="104"/>
      <c r="N54" s="104"/>
      <c r="O54" s="104"/>
      <c r="P54" s="104"/>
      <c r="Q54" s="104"/>
      <c r="R54" s="128"/>
      <c r="S54" s="360"/>
      <c r="T54" s="361" t="s">
        <v>117</v>
      </c>
      <c r="U54" s="98"/>
      <c r="V54" s="244"/>
      <c r="W54" s="128"/>
      <c r="X54" s="244"/>
      <c r="Y54" s="244"/>
      <c r="Z54" s="244"/>
      <c r="AA54" s="244"/>
      <c r="AB54" s="244"/>
      <c r="AC54" s="244"/>
      <c r="AD54" s="244"/>
      <c r="AE54" s="244"/>
      <c r="AF54" s="244"/>
      <c r="AG54" s="244"/>
      <c r="AH54" s="106"/>
      <c r="AI54" s="106"/>
      <c r="AJ54" s="106"/>
      <c r="AK54" s="106"/>
      <c r="AL54" s="106"/>
      <c r="AM54" s="106"/>
      <c r="AN54" s="106"/>
      <c r="AO54" s="244"/>
      <c r="AP54" s="244"/>
      <c r="AQ54" s="244"/>
      <c r="AR54" s="244"/>
      <c r="AS54" s="244"/>
      <c r="AT54" s="244"/>
      <c r="AU54" s="244"/>
      <c r="AV54" s="244"/>
      <c r="AW54" s="244"/>
      <c r="AX54" s="244"/>
      <c r="AY54" s="244"/>
      <c r="AZ54" s="244"/>
      <c r="BA54" s="244"/>
      <c r="BB54" s="244"/>
      <c r="BC54" s="244"/>
      <c r="BD54" s="244"/>
      <c r="BE54" s="244"/>
      <c r="BF54" s="244"/>
      <c r="BG54" s="244"/>
      <c r="BH54" s="106"/>
      <c r="BI54" s="106"/>
      <c r="BJ54" s="106"/>
      <c r="BK54" s="106"/>
      <c r="BL54" s="106"/>
      <c r="BM54" s="106"/>
      <c r="BN54" s="106"/>
      <c r="BO54" s="106"/>
      <c r="BP54" s="106"/>
      <c r="BQ54" s="106"/>
      <c r="BR54" s="106"/>
      <c r="BS54" s="106"/>
      <c r="BT54" s="106"/>
      <c r="BU54" s="306"/>
      <c r="BV54" s="106"/>
      <c r="BW54" s="106"/>
      <c r="BX54" s="106"/>
      <c r="BY54" s="244"/>
      <c r="BZ54" s="244"/>
      <c r="CA54" s="244"/>
      <c r="CB54" s="106"/>
      <c r="CC54" s="106"/>
      <c r="CD54" s="106"/>
      <c r="CE54" s="106"/>
      <c r="CF54" s="106"/>
      <c r="CG54" s="106"/>
      <c r="CH54" s="106"/>
      <c r="CI54" s="106"/>
      <c r="CJ54" s="106"/>
      <c r="CK54" s="106"/>
      <c r="CL54" s="106"/>
      <c r="CM54" s="106"/>
      <c r="CN54" s="106"/>
      <c r="CO54" s="106"/>
      <c r="CP54" s="106"/>
      <c r="CQ54" s="106"/>
      <c r="CR54" s="106"/>
      <c r="CS54" s="106"/>
      <c r="CT54" s="106"/>
      <c r="CU54" s="106"/>
      <c r="CV54" s="106"/>
      <c r="CW54" s="106"/>
      <c r="CX54" s="106"/>
      <c r="CY54" s="106"/>
      <c r="CZ54" s="106"/>
      <c r="DA54" s="106"/>
      <c r="DB54" s="106"/>
      <c r="DC54" s="106"/>
      <c r="DD54" s="106"/>
      <c r="DE54" s="106"/>
      <c r="DF54" s="106"/>
      <c r="DG54" s="106"/>
      <c r="DH54" s="106"/>
      <c r="DI54" s="106"/>
      <c r="DJ54" s="106"/>
      <c r="DK54" s="106"/>
      <c r="DL54" s="106"/>
      <c r="DM54" s="106"/>
      <c r="DN54" s="106"/>
      <c r="DO54" s="106"/>
      <c r="DP54" s="106"/>
      <c r="DQ54" s="106"/>
      <c r="DR54" s="106"/>
      <c r="DS54" s="106"/>
      <c r="DT54" s="106"/>
      <c r="DU54" s="106"/>
      <c r="DV54" s="106"/>
      <c r="DW54" s="106"/>
      <c r="DX54" s="106"/>
      <c r="DY54" s="106"/>
      <c r="DZ54" s="106"/>
      <c r="EA54" s="106"/>
      <c r="EB54" s="106"/>
      <c r="EC54" s="106"/>
      <c r="ED54" s="106"/>
      <c r="EE54" s="106"/>
      <c r="EF54" s="106"/>
      <c r="EG54" s="106"/>
      <c r="EH54" s="106"/>
      <c r="EI54" s="106"/>
      <c r="EJ54" s="106"/>
      <c r="EK54" s="106"/>
      <c r="EL54" s="106"/>
      <c r="EM54" s="106"/>
      <c r="EN54" s="106"/>
      <c r="EO54" s="106"/>
      <c r="EP54" s="106"/>
      <c r="EQ54" s="106"/>
      <c r="ER54" s="106"/>
      <c r="ES54" s="106"/>
      <c r="ET54" s="244"/>
      <c r="EU54" s="244"/>
      <c r="EV54" s="244"/>
      <c r="EW54" s="244"/>
      <c r="EX54" s="244"/>
      <c r="EY54" s="244"/>
      <c r="EZ54" s="244"/>
      <c r="FA54" s="244"/>
      <c r="FB54" s="244"/>
      <c r="FC54" s="244"/>
      <c r="FD54" s="244"/>
      <c r="FE54" s="244"/>
      <c r="FF54" s="244"/>
      <c r="FG54" s="244"/>
      <c r="FH54" s="244"/>
      <c r="FI54" s="244"/>
      <c r="FJ54" s="244"/>
      <c r="FK54" s="244"/>
      <c r="FL54" s="244"/>
      <c r="FM54" s="244"/>
      <c r="FN54" s="244"/>
      <c r="FO54" s="244"/>
      <c r="FP54" s="244"/>
      <c r="FQ54" s="244"/>
      <c r="FR54" s="244"/>
      <c r="FS54" s="244"/>
      <c r="FT54" s="244"/>
      <c r="FU54" s="244"/>
      <c r="FV54" s="244"/>
      <c r="FW54" s="244"/>
      <c r="FX54" s="244"/>
      <c r="FY54" s="244"/>
      <c r="FZ54" s="244"/>
      <c r="GA54" s="244"/>
      <c r="GB54" s="244"/>
      <c r="GC54" s="244"/>
      <c r="GD54" s="244"/>
      <c r="GE54" s="244"/>
      <c r="GF54" s="244"/>
      <c r="GG54" s="244"/>
      <c r="GH54" s="244"/>
      <c r="GI54" s="244"/>
      <c r="GJ54" s="244"/>
      <c r="GK54" s="244"/>
      <c r="GL54" s="244"/>
      <c r="GM54" s="244"/>
      <c r="GN54" s="244"/>
      <c r="GO54" s="244"/>
      <c r="GP54" s="244"/>
      <c r="GQ54" s="244"/>
      <c r="GR54" s="244"/>
      <c r="GS54" s="244"/>
      <c r="GT54" s="244"/>
      <c r="GU54" s="244"/>
      <c r="GV54" s="244"/>
      <c r="GW54" s="244"/>
      <c r="GX54" s="244"/>
      <c r="GY54" s="244"/>
      <c r="GZ54" s="244"/>
      <c r="HA54" s="244"/>
      <c r="HB54" s="244"/>
      <c r="HC54" s="244"/>
      <c r="HD54" s="244"/>
      <c r="HE54" s="244"/>
    </row>
    <row r="55" spans="2:213" ht="7.35" customHeight="1">
      <c r="B55" s="104"/>
      <c r="C55" s="104"/>
      <c r="D55" s="104"/>
      <c r="E55" s="104"/>
      <c r="F55" s="104"/>
      <c r="G55" s="104"/>
      <c r="H55" s="104"/>
      <c r="I55" s="104"/>
      <c r="J55" s="104"/>
      <c r="K55" s="104"/>
      <c r="L55" s="104"/>
      <c r="M55" s="104"/>
      <c r="N55" s="104"/>
      <c r="O55" s="104"/>
      <c r="P55" s="104"/>
      <c r="Q55" s="104"/>
      <c r="R55" s="128"/>
      <c r="S55" s="103"/>
      <c r="T55" s="363"/>
      <c r="U55" s="98"/>
      <c r="V55" s="244"/>
      <c r="W55" s="128"/>
      <c r="X55" s="244"/>
      <c r="Y55" s="244"/>
      <c r="Z55" s="244"/>
      <c r="AA55" s="244"/>
      <c r="AB55" s="244"/>
      <c r="AC55" s="244"/>
      <c r="AD55" s="244"/>
      <c r="AE55" s="244"/>
      <c r="AF55" s="244"/>
      <c r="AG55" s="244"/>
      <c r="AH55" s="106"/>
      <c r="AI55" s="106"/>
      <c r="AJ55" s="106"/>
      <c r="AK55" s="106"/>
      <c r="AL55" s="106"/>
      <c r="AM55" s="106"/>
      <c r="AN55" s="106"/>
      <c r="AO55" s="244"/>
      <c r="AP55" s="244"/>
      <c r="AQ55" s="244"/>
      <c r="AR55" s="244"/>
      <c r="AS55" s="244"/>
      <c r="AT55" s="244"/>
      <c r="AU55" s="244"/>
      <c r="AV55" s="244"/>
      <c r="AW55" s="244"/>
      <c r="AX55" s="244"/>
      <c r="AY55" s="244"/>
      <c r="AZ55" s="244"/>
      <c r="BA55" s="244"/>
      <c r="BB55" s="244"/>
      <c r="BC55" s="244"/>
      <c r="BD55" s="244"/>
      <c r="BE55" s="244"/>
      <c r="BF55" s="244"/>
      <c r="BG55" s="244"/>
      <c r="BH55" s="106"/>
      <c r="BI55" s="106"/>
      <c r="BJ55" s="106"/>
      <c r="BK55" s="106"/>
      <c r="BL55" s="106"/>
      <c r="BM55" s="106"/>
      <c r="BN55" s="106"/>
      <c r="BO55" s="106"/>
      <c r="BP55" s="106"/>
      <c r="BQ55" s="106"/>
      <c r="BR55" s="106"/>
      <c r="BS55" s="106"/>
      <c r="BT55" s="106"/>
      <c r="BU55" s="306"/>
      <c r="BV55" s="106"/>
      <c r="BW55" s="106"/>
      <c r="BX55" s="106"/>
      <c r="BY55" s="244"/>
      <c r="BZ55" s="244"/>
      <c r="CA55" s="244"/>
      <c r="CB55" s="106"/>
      <c r="CC55" s="106"/>
      <c r="CD55" s="106"/>
      <c r="CE55" s="106"/>
      <c r="CF55" s="106"/>
      <c r="CG55" s="106"/>
      <c r="CH55" s="106"/>
      <c r="CI55" s="106"/>
      <c r="CJ55" s="106"/>
      <c r="CK55" s="106"/>
      <c r="CL55" s="106"/>
      <c r="CM55" s="106"/>
      <c r="CN55" s="106"/>
      <c r="CO55" s="106"/>
      <c r="CP55" s="106"/>
      <c r="CQ55" s="106"/>
      <c r="CR55" s="106"/>
      <c r="CS55" s="106"/>
      <c r="CT55" s="106"/>
      <c r="CU55" s="106"/>
      <c r="CV55" s="106"/>
      <c r="CW55" s="106"/>
      <c r="CX55" s="106"/>
      <c r="CY55" s="106"/>
      <c r="CZ55" s="106"/>
      <c r="DA55" s="106"/>
      <c r="DB55" s="106"/>
      <c r="DC55" s="106"/>
      <c r="DD55" s="106"/>
      <c r="DE55" s="106"/>
      <c r="DF55" s="106"/>
      <c r="DG55" s="106"/>
      <c r="DH55" s="106"/>
      <c r="DI55" s="106"/>
      <c r="DJ55" s="106"/>
      <c r="DK55" s="106"/>
      <c r="DL55" s="106"/>
      <c r="DM55" s="106"/>
      <c r="DN55" s="106"/>
      <c r="DO55" s="106"/>
      <c r="DP55" s="106"/>
      <c r="DQ55" s="106"/>
      <c r="DR55" s="106"/>
      <c r="DS55" s="106"/>
      <c r="DT55" s="106"/>
      <c r="DU55" s="106"/>
      <c r="DV55" s="106"/>
      <c r="DW55" s="106"/>
      <c r="DX55" s="106"/>
      <c r="DY55" s="106"/>
      <c r="DZ55" s="106"/>
      <c r="EA55" s="106"/>
      <c r="EB55" s="106"/>
      <c r="EC55" s="106"/>
      <c r="ED55" s="106"/>
      <c r="EE55" s="106"/>
      <c r="EF55" s="106"/>
      <c r="EG55" s="106"/>
      <c r="EH55" s="106"/>
      <c r="EI55" s="106"/>
      <c r="EJ55" s="106"/>
      <c r="EK55" s="106"/>
      <c r="EL55" s="106"/>
      <c r="EM55" s="106"/>
      <c r="EN55" s="106"/>
      <c r="EO55" s="106"/>
      <c r="EP55" s="106"/>
      <c r="EQ55" s="106"/>
      <c r="ER55" s="106"/>
      <c r="ES55" s="106"/>
      <c r="ET55" s="244"/>
      <c r="EU55" s="244"/>
      <c r="EV55" s="244"/>
      <c r="EW55" s="244"/>
      <c r="EX55" s="244"/>
      <c r="EY55" s="244"/>
      <c r="EZ55" s="244"/>
      <c r="FA55" s="244"/>
      <c r="FB55" s="244"/>
      <c r="FC55" s="244"/>
      <c r="FD55" s="244"/>
      <c r="FE55" s="244"/>
      <c r="FF55" s="244"/>
      <c r="FG55" s="244"/>
      <c r="FH55" s="244"/>
      <c r="FI55" s="244"/>
      <c r="FJ55" s="244"/>
      <c r="FK55" s="244"/>
      <c r="FL55" s="244"/>
      <c r="FM55" s="244"/>
      <c r="FN55" s="244"/>
      <c r="FO55" s="244"/>
      <c r="FP55" s="244"/>
      <c r="FQ55" s="244"/>
      <c r="FR55" s="244"/>
      <c r="FS55" s="244"/>
      <c r="FT55" s="244"/>
      <c r="FU55" s="244"/>
      <c r="FV55" s="244"/>
      <c r="FW55" s="244"/>
      <c r="FX55" s="244"/>
      <c r="FY55" s="244"/>
      <c r="FZ55" s="244"/>
      <c r="GA55" s="244"/>
      <c r="GB55" s="244"/>
      <c r="GC55" s="244"/>
      <c r="GD55" s="244"/>
      <c r="GE55" s="244"/>
      <c r="GF55" s="244"/>
      <c r="GG55" s="244"/>
      <c r="GH55" s="244"/>
      <c r="GI55" s="244"/>
      <c r="GJ55" s="244"/>
      <c r="GK55" s="244"/>
      <c r="GL55" s="244"/>
      <c r="GM55" s="244"/>
      <c r="GN55" s="244"/>
      <c r="GO55" s="244"/>
      <c r="GP55" s="244"/>
      <c r="GQ55" s="244"/>
      <c r="GR55" s="244"/>
      <c r="GS55" s="244"/>
      <c r="GT55" s="244"/>
      <c r="GU55" s="244"/>
      <c r="GV55" s="244"/>
      <c r="GW55" s="244"/>
      <c r="GX55" s="244"/>
      <c r="GY55" s="244"/>
      <c r="GZ55" s="244"/>
      <c r="HA55" s="244"/>
      <c r="HB55" s="244"/>
      <c r="HC55" s="244"/>
      <c r="HD55" s="244"/>
      <c r="HE55" s="244"/>
    </row>
    <row r="56" spans="2:213" ht="27" customHeight="1">
      <c r="B56" s="104"/>
      <c r="C56" s="104"/>
      <c r="D56" s="104"/>
      <c r="E56" s="104"/>
      <c r="F56" s="104"/>
      <c r="G56" s="104"/>
      <c r="H56" s="104"/>
      <c r="I56" s="104"/>
      <c r="J56" s="104"/>
      <c r="K56" s="104"/>
      <c r="L56" s="104"/>
      <c r="M56" s="104"/>
      <c r="N56" s="104"/>
      <c r="O56" s="104"/>
      <c r="P56" s="104"/>
      <c r="Q56" s="104"/>
      <c r="R56" s="128"/>
      <c r="S56" s="360"/>
      <c r="T56" s="361" t="s">
        <v>250</v>
      </c>
      <c r="U56" s="98"/>
      <c r="V56" s="244"/>
      <c r="W56" s="128"/>
      <c r="X56" s="244"/>
      <c r="Y56" s="244"/>
      <c r="Z56" s="244"/>
      <c r="AA56" s="244"/>
      <c r="AB56" s="244"/>
      <c r="AC56" s="244"/>
      <c r="AD56" s="244"/>
      <c r="AE56" s="244"/>
      <c r="AF56" s="244"/>
      <c r="AG56" s="244"/>
      <c r="AH56" s="106"/>
      <c r="AI56" s="106"/>
      <c r="AJ56" s="106"/>
      <c r="AK56" s="106"/>
      <c r="AL56" s="106"/>
      <c r="AM56" s="106"/>
      <c r="AN56" s="106"/>
      <c r="AO56" s="244"/>
      <c r="AP56" s="244"/>
      <c r="AQ56" s="244"/>
      <c r="AR56" s="244"/>
      <c r="AS56" s="244"/>
      <c r="AT56" s="244"/>
      <c r="AU56" s="244"/>
      <c r="AV56" s="244"/>
      <c r="AW56" s="244"/>
      <c r="AX56" s="244"/>
      <c r="AY56" s="244"/>
      <c r="AZ56" s="244"/>
      <c r="BA56" s="244"/>
      <c r="BB56" s="244"/>
      <c r="BC56" s="244"/>
      <c r="BD56" s="244"/>
      <c r="BE56" s="244"/>
      <c r="BF56" s="244"/>
      <c r="BG56" s="244"/>
      <c r="BH56" s="106"/>
      <c r="BI56" s="106"/>
      <c r="BJ56" s="106"/>
      <c r="BK56" s="106"/>
      <c r="BL56" s="106"/>
      <c r="BM56" s="106"/>
      <c r="BN56" s="106"/>
      <c r="BO56" s="106"/>
      <c r="BP56" s="106"/>
      <c r="BQ56" s="106"/>
      <c r="BR56" s="106"/>
      <c r="BS56" s="106"/>
      <c r="BT56" s="106"/>
      <c r="BU56" s="306"/>
      <c r="BV56" s="106"/>
      <c r="BW56" s="106"/>
      <c r="BX56" s="106"/>
      <c r="BY56" s="244"/>
      <c r="BZ56" s="244"/>
      <c r="CA56" s="244"/>
      <c r="CB56" s="106"/>
      <c r="CC56" s="106"/>
      <c r="CD56" s="106"/>
      <c r="CE56" s="106"/>
      <c r="CF56" s="106"/>
      <c r="CG56" s="106"/>
      <c r="CH56" s="106"/>
      <c r="CI56" s="106"/>
      <c r="CJ56" s="106"/>
      <c r="CK56" s="106"/>
      <c r="CL56" s="106"/>
      <c r="CM56" s="106"/>
      <c r="CN56" s="106"/>
      <c r="CO56" s="106"/>
      <c r="CP56" s="106"/>
      <c r="CQ56" s="106"/>
      <c r="CR56" s="106"/>
      <c r="CS56" s="106"/>
      <c r="CT56" s="106"/>
      <c r="CU56" s="106"/>
      <c r="CV56" s="106"/>
      <c r="CW56" s="106"/>
      <c r="CX56" s="106"/>
      <c r="CY56" s="106"/>
      <c r="CZ56" s="106"/>
      <c r="DA56" s="106"/>
      <c r="DB56" s="106"/>
      <c r="DC56" s="106"/>
      <c r="DD56" s="106"/>
      <c r="DE56" s="106"/>
      <c r="DF56" s="106"/>
      <c r="DG56" s="106"/>
      <c r="DH56" s="106"/>
      <c r="DI56" s="106"/>
      <c r="DJ56" s="106"/>
      <c r="DK56" s="106"/>
      <c r="DL56" s="106"/>
      <c r="DM56" s="106"/>
      <c r="DN56" s="106"/>
      <c r="DO56" s="106"/>
      <c r="DP56" s="106"/>
      <c r="DQ56" s="106"/>
      <c r="DR56" s="106"/>
      <c r="DS56" s="106"/>
      <c r="DT56" s="106"/>
      <c r="DU56" s="106"/>
      <c r="DV56" s="106"/>
      <c r="DW56" s="106"/>
      <c r="DX56" s="106"/>
      <c r="DY56" s="106"/>
      <c r="DZ56" s="106"/>
      <c r="EA56" s="106"/>
      <c r="EB56" s="106"/>
      <c r="EC56" s="106"/>
      <c r="ED56" s="106"/>
      <c r="EE56" s="106"/>
      <c r="EF56" s="106"/>
      <c r="EG56" s="106"/>
      <c r="EH56" s="106"/>
      <c r="EI56" s="106"/>
      <c r="EJ56" s="106"/>
      <c r="EK56" s="106"/>
      <c r="EL56" s="106"/>
      <c r="EM56" s="106"/>
      <c r="EN56" s="106"/>
      <c r="EO56" s="106"/>
      <c r="EP56" s="106"/>
      <c r="EQ56" s="106"/>
      <c r="ER56" s="106"/>
      <c r="ES56" s="106"/>
      <c r="ET56" s="244"/>
      <c r="EU56" s="244"/>
      <c r="EV56" s="244"/>
      <c r="EW56" s="244"/>
      <c r="EX56" s="244"/>
      <c r="EY56" s="244"/>
      <c r="EZ56" s="244"/>
      <c r="FA56" s="244"/>
      <c r="FB56" s="244"/>
      <c r="FC56" s="244"/>
      <c r="FD56" s="244"/>
      <c r="FE56" s="244"/>
      <c r="FF56" s="244"/>
      <c r="FG56" s="244"/>
      <c r="FH56" s="244"/>
      <c r="FI56" s="244"/>
      <c r="FJ56" s="244"/>
      <c r="FK56" s="244"/>
      <c r="FL56" s="244"/>
      <c r="FM56" s="244"/>
      <c r="FN56" s="244"/>
      <c r="FO56" s="244"/>
      <c r="FP56" s="244"/>
      <c r="FQ56" s="244"/>
      <c r="FR56" s="244"/>
      <c r="FS56" s="244"/>
      <c r="FT56" s="244"/>
      <c r="FU56" s="244"/>
      <c r="FV56" s="244"/>
      <c r="FW56" s="244"/>
      <c r="FX56" s="244"/>
      <c r="FY56" s="244"/>
      <c r="FZ56" s="244"/>
      <c r="GA56" s="244"/>
      <c r="GB56" s="244"/>
      <c r="GC56" s="244"/>
      <c r="GD56" s="244"/>
      <c r="GE56" s="244"/>
      <c r="GF56" s="244"/>
      <c r="GG56" s="244"/>
      <c r="GH56" s="244"/>
      <c r="GI56" s="244"/>
      <c r="GJ56" s="244"/>
      <c r="GK56" s="244"/>
      <c r="GL56" s="244"/>
      <c r="GM56" s="244"/>
      <c r="GN56" s="244"/>
      <c r="GO56" s="244"/>
      <c r="GP56" s="244"/>
      <c r="GQ56" s="244"/>
      <c r="GR56" s="244"/>
      <c r="GS56" s="244"/>
      <c r="GT56" s="244"/>
      <c r="GU56" s="244"/>
      <c r="GV56" s="244"/>
      <c r="GW56" s="244"/>
      <c r="GX56" s="244"/>
      <c r="GY56" s="244"/>
      <c r="GZ56" s="244"/>
      <c r="HA56" s="244"/>
      <c r="HB56" s="244"/>
      <c r="HC56" s="244"/>
      <c r="HD56" s="244"/>
      <c r="HE56" s="244"/>
    </row>
    <row r="57" spans="2:213" ht="9.6" customHeight="1">
      <c r="B57" s="104"/>
      <c r="C57" s="104"/>
      <c r="D57" s="104"/>
      <c r="E57" s="104"/>
      <c r="F57" s="104"/>
      <c r="G57" s="104"/>
      <c r="H57" s="104"/>
      <c r="I57" s="104"/>
      <c r="J57" s="104"/>
      <c r="K57" s="104"/>
      <c r="L57" s="104"/>
      <c r="M57" s="104"/>
      <c r="N57" s="104"/>
      <c r="O57" s="104"/>
      <c r="P57" s="104"/>
      <c r="Q57" s="104"/>
      <c r="R57" s="128"/>
      <c r="S57" s="103"/>
      <c r="T57" s="363"/>
      <c r="U57" s="98"/>
      <c r="V57" s="244"/>
      <c r="W57" s="128"/>
      <c r="X57" s="244"/>
      <c r="Y57" s="244"/>
      <c r="Z57" s="244"/>
      <c r="AA57" s="244"/>
      <c r="AB57" s="244"/>
      <c r="AC57" s="244"/>
      <c r="AD57" s="244"/>
      <c r="AE57" s="244"/>
      <c r="AF57" s="244"/>
      <c r="AG57" s="244"/>
      <c r="AH57" s="106"/>
      <c r="AI57" s="106"/>
      <c r="AJ57" s="106"/>
      <c r="AK57" s="106"/>
      <c r="AL57" s="106"/>
      <c r="AM57" s="106"/>
      <c r="AN57" s="106"/>
      <c r="AO57" s="244"/>
      <c r="AP57" s="244"/>
      <c r="AQ57" s="244"/>
      <c r="AR57" s="244"/>
      <c r="AS57" s="244"/>
      <c r="AT57" s="244"/>
      <c r="AU57" s="244"/>
      <c r="AV57" s="244"/>
      <c r="AW57" s="244"/>
      <c r="AX57" s="244"/>
      <c r="AY57" s="244"/>
      <c r="AZ57" s="244"/>
      <c r="BA57" s="244"/>
      <c r="BB57" s="244"/>
      <c r="BC57" s="244"/>
      <c r="BD57" s="244"/>
      <c r="BE57" s="244"/>
      <c r="BF57" s="244"/>
      <c r="BG57" s="244"/>
      <c r="BH57" s="106"/>
      <c r="BI57" s="106"/>
      <c r="BJ57" s="106"/>
      <c r="BK57" s="106"/>
      <c r="BL57" s="106"/>
      <c r="BM57" s="106"/>
      <c r="BN57" s="106"/>
      <c r="BO57" s="106"/>
      <c r="BP57" s="106"/>
      <c r="BQ57" s="106"/>
      <c r="BR57" s="106"/>
      <c r="BS57" s="106"/>
      <c r="BT57" s="106"/>
      <c r="BU57" s="306"/>
      <c r="BV57" s="106"/>
      <c r="BW57" s="106"/>
      <c r="BX57" s="106"/>
      <c r="BY57" s="244"/>
      <c r="BZ57" s="244"/>
      <c r="CA57" s="244"/>
      <c r="CB57" s="106"/>
      <c r="CC57" s="106"/>
      <c r="CD57" s="106"/>
      <c r="CE57" s="106"/>
      <c r="CF57" s="106"/>
      <c r="CG57" s="106"/>
      <c r="CH57" s="106"/>
      <c r="CI57" s="106"/>
      <c r="CJ57" s="106"/>
      <c r="CK57" s="106"/>
      <c r="CL57" s="106"/>
      <c r="CM57" s="106"/>
      <c r="CN57" s="106"/>
      <c r="CO57" s="106"/>
      <c r="CP57" s="106"/>
      <c r="CQ57" s="106"/>
      <c r="CR57" s="106"/>
      <c r="CS57" s="106"/>
      <c r="CT57" s="106"/>
      <c r="CU57" s="106"/>
      <c r="CV57" s="106"/>
      <c r="CW57" s="106"/>
      <c r="CX57" s="106"/>
      <c r="CY57" s="106"/>
      <c r="CZ57" s="106"/>
      <c r="DA57" s="106"/>
      <c r="DB57" s="106"/>
      <c r="DC57" s="106"/>
      <c r="DD57" s="106"/>
      <c r="DE57" s="106"/>
      <c r="DF57" s="106"/>
      <c r="DG57" s="106"/>
      <c r="DH57" s="106"/>
      <c r="DI57" s="106"/>
      <c r="DJ57" s="106"/>
      <c r="DK57" s="106"/>
      <c r="DL57" s="106"/>
      <c r="DM57" s="106"/>
      <c r="DN57" s="106"/>
      <c r="DO57" s="106"/>
      <c r="DP57" s="106"/>
      <c r="DQ57" s="106"/>
      <c r="DR57" s="106"/>
      <c r="DS57" s="106"/>
      <c r="DT57" s="106"/>
      <c r="DU57" s="106"/>
      <c r="DV57" s="106"/>
      <c r="DW57" s="106"/>
      <c r="DX57" s="106"/>
      <c r="DY57" s="106"/>
      <c r="DZ57" s="106"/>
      <c r="EA57" s="106"/>
      <c r="EB57" s="106"/>
      <c r="EC57" s="106"/>
      <c r="ED57" s="106"/>
      <c r="EE57" s="106"/>
      <c r="EF57" s="106"/>
      <c r="EG57" s="106"/>
      <c r="EH57" s="106"/>
      <c r="EI57" s="106"/>
      <c r="EJ57" s="106"/>
      <c r="EK57" s="106"/>
      <c r="EL57" s="106"/>
      <c r="EM57" s="106"/>
      <c r="EN57" s="106"/>
      <c r="EO57" s="106"/>
      <c r="EP57" s="106"/>
      <c r="EQ57" s="106"/>
      <c r="ER57" s="106"/>
      <c r="ES57" s="106"/>
      <c r="ET57" s="244"/>
      <c r="EU57" s="244"/>
      <c r="EV57" s="244"/>
      <c r="EW57" s="244"/>
      <c r="EX57" s="244"/>
      <c r="EY57" s="244"/>
      <c r="EZ57" s="244"/>
      <c r="FA57" s="244"/>
      <c r="FB57" s="244"/>
      <c r="FC57" s="244"/>
      <c r="FD57" s="244"/>
      <c r="FE57" s="244"/>
      <c r="FF57" s="244"/>
      <c r="FG57" s="244"/>
      <c r="FH57" s="244"/>
      <c r="FI57" s="244"/>
      <c r="FJ57" s="244"/>
      <c r="FK57" s="244"/>
      <c r="FL57" s="244"/>
      <c r="FM57" s="244"/>
      <c r="FN57" s="244"/>
      <c r="FO57" s="244"/>
      <c r="FP57" s="244"/>
      <c r="FQ57" s="244"/>
      <c r="FR57" s="244"/>
      <c r="FS57" s="244"/>
      <c r="FT57" s="244"/>
      <c r="FU57" s="244"/>
      <c r="FV57" s="244"/>
      <c r="FW57" s="244"/>
      <c r="FX57" s="244"/>
      <c r="FY57" s="244"/>
      <c r="FZ57" s="244"/>
      <c r="GA57" s="244"/>
      <c r="GB57" s="244"/>
      <c r="GC57" s="244"/>
      <c r="GD57" s="244"/>
      <c r="GE57" s="244"/>
      <c r="GF57" s="244"/>
      <c r="GG57" s="244"/>
      <c r="GH57" s="244"/>
      <c r="GI57" s="244"/>
      <c r="GJ57" s="244"/>
      <c r="GK57" s="244"/>
      <c r="GL57" s="244"/>
      <c r="GM57" s="244"/>
      <c r="GN57" s="244"/>
      <c r="GO57" s="244"/>
      <c r="GP57" s="244"/>
      <c r="GQ57" s="244"/>
      <c r="GR57" s="244"/>
      <c r="GS57" s="244"/>
      <c r="GT57" s="244"/>
      <c r="GU57" s="244"/>
      <c r="GV57" s="244"/>
      <c r="GW57" s="244"/>
      <c r="GX57" s="244"/>
      <c r="GY57" s="244"/>
      <c r="GZ57" s="244"/>
      <c r="HA57" s="244"/>
      <c r="HB57" s="244"/>
      <c r="HC57" s="244"/>
      <c r="HD57" s="244"/>
      <c r="HE57" s="244"/>
    </row>
    <row r="58" spans="2:213" ht="24" customHeight="1">
      <c r="B58" s="104"/>
      <c r="C58" s="104"/>
      <c r="D58" s="104"/>
      <c r="E58" s="104"/>
      <c r="F58" s="104"/>
      <c r="G58" s="104"/>
      <c r="H58" s="104"/>
      <c r="I58" s="104"/>
      <c r="J58" s="104"/>
      <c r="K58" s="104"/>
      <c r="L58" s="104"/>
      <c r="M58" s="104"/>
      <c r="N58" s="104"/>
      <c r="O58" s="104"/>
      <c r="P58" s="104"/>
      <c r="Q58" s="104"/>
      <c r="R58" s="128"/>
      <c r="S58" s="360"/>
      <c r="T58" s="361" t="s">
        <v>251</v>
      </c>
      <c r="U58" s="98"/>
      <c r="V58" s="244"/>
      <c r="W58" s="128"/>
      <c r="X58" s="244"/>
      <c r="Y58" s="244"/>
      <c r="Z58" s="244"/>
      <c r="AA58" s="244"/>
      <c r="AB58" s="244"/>
      <c r="AC58" s="244"/>
      <c r="AD58" s="244"/>
      <c r="AE58" s="244"/>
      <c r="AF58" s="244"/>
      <c r="AG58" s="244"/>
      <c r="AH58" s="106"/>
      <c r="AI58" s="106"/>
      <c r="AJ58" s="106"/>
      <c r="AK58" s="106"/>
      <c r="AL58" s="106"/>
      <c r="AM58" s="106"/>
      <c r="AN58" s="106"/>
      <c r="AO58" s="244"/>
      <c r="AP58" s="244"/>
      <c r="AQ58" s="244"/>
      <c r="AR58" s="244"/>
      <c r="AS58" s="244"/>
      <c r="AT58" s="244"/>
      <c r="AU58" s="244"/>
      <c r="AV58" s="244"/>
      <c r="AW58" s="244"/>
      <c r="AX58" s="244"/>
      <c r="AY58" s="244"/>
      <c r="AZ58" s="244"/>
      <c r="BA58" s="244"/>
      <c r="BB58" s="244"/>
      <c r="BC58" s="244"/>
      <c r="BD58" s="244"/>
      <c r="BE58" s="244"/>
      <c r="BF58" s="244"/>
      <c r="BG58" s="244"/>
      <c r="BH58" s="106"/>
      <c r="BI58" s="106"/>
      <c r="BJ58" s="106"/>
      <c r="BK58" s="106"/>
      <c r="BL58" s="106"/>
      <c r="BM58" s="106"/>
      <c r="BN58" s="106"/>
      <c r="BO58" s="106"/>
      <c r="BP58" s="106"/>
      <c r="BQ58" s="106"/>
      <c r="BR58" s="106"/>
      <c r="BS58" s="106"/>
      <c r="BT58" s="106"/>
      <c r="BU58" s="306"/>
      <c r="BV58" s="106"/>
      <c r="BW58" s="106"/>
      <c r="BX58" s="106"/>
      <c r="BY58" s="244"/>
      <c r="BZ58" s="244"/>
      <c r="CA58" s="244"/>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244"/>
      <c r="EU58" s="244"/>
      <c r="EV58" s="244"/>
      <c r="EW58" s="244"/>
      <c r="EX58" s="244"/>
      <c r="EY58" s="244"/>
      <c r="EZ58" s="244"/>
      <c r="FA58" s="244"/>
      <c r="FB58" s="244"/>
      <c r="FC58" s="244"/>
      <c r="FD58" s="244"/>
      <c r="FE58" s="244"/>
      <c r="FF58" s="244"/>
      <c r="FG58" s="244"/>
      <c r="FH58" s="244"/>
      <c r="FI58" s="244"/>
      <c r="FJ58" s="244"/>
      <c r="FK58" s="244"/>
      <c r="FL58" s="244"/>
      <c r="FM58" s="244"/>
      <c r="FN58" s="244"/>
      <c r="FO58" s="244"/>
      <c r="FP58" s="244"/>
      <c r="FQ58" s="244"/>
      <c r="FR58" s="244"/>
      <c r="FS58" s="244"/>
      <c r="FT58" s="244"/>
      <c r="FU58" s="244"/>
      <c r="FV58" s="244"/>
      <c r="FW58" s="244"/>
      <c r="FX58" s="244"/>
      <c r="FY58" s="244"/>
      <c r="FZ58" s="244"/>
      <c r="GA58" s="244"/>
      <c r="GB58" s="244"/>
      <c r="GC58" s="244"/>
      <c r="GD58" s="244"/>
      <c r="GE58" s="244"/>
      <c r="GF58" s="244"/>
      <c r="GG58" s="244"/>
      <c r="GH58" s="244"/>
      <c r="GI58" s="244"/>
      <c r="GJ58" s="244"/>
      <c r="GK58" s="244"/>
      <c r="GL58" s="244"/>
      <c r="GM58" s="244"/>
      <c r="GN58" s="244"/>
      <c r="GO58" s="244"/>
      <c r="GP58" s="244"/>
      <c r="GQ58" s="244"/>
      <c r="GR58" s="244"/>
      <c r="GS58" s="244"/>
      <c r="GT58" s="244"/>
      <c r="GU58" s="244"/>
      <c r="GV58" s="244"/>
      <c r="GW58" s="244"/>
      <c r="GX58" s="244"/>
      <c r="GY58" s="244"/>
      <c r="GZ58" s="244"/>
      <c r="HA58" s="244"/>
      <c r="HB58" s="244"/>
      <c r="HC58" s="244"/>
      <c r="HD58" s="244"/>
      <c r="HE58" s="244"/>
    </row>
    <row r="59" spans="2:213" ht="9.6" customHeight="1">
      <c r="B59" s="104"/>
      <c r="C59" s="104"/>
      <c r="D59" s="104"/>
      <c r="E59" s="104"/>
      <c r="F59" s="104"/>
      <c r="G59" s="104"/>
      <c r="H59" s="104"/>
      <c r="I59" s="104"/>
      <c r="J59" s="104"/>
      <c r="K59" s="104"/>
      <c r="L59" s="105"/>
      <c r="M59" s="105"/>
      <c r="N59" s="105"/>
      <c r="O59" s="105"/>
      <c r="P59" s="105"/>
      <c r="Q59" s="105"/>
      <c r="R59" s="128"/>
      <c r="S59" s="103"/>
      <c r="T59" s="363"/>
      <c r="U59" s="98"/>
      <c r="V59" s="244"/>
      <c r="W59" s="128"/>
      <c r="X59" s="244"/>
      <c r="Y59" s="244"/>
      <c r="Z59" s="244"/>
      <c r="AA59" s="244"/>
      <c r="AB59" s="244"/>
      <c r="AC59" s="244"/>
      <c r="AD59" s="244"/>
      <c r="AE59" s="244"/>
      <c r="AF59" s="244"/>
      <c r="AG59" s="244"/>
      <c r="AH59" s="106"/>
      <c r="AI59" s="106"/>
      <c r="AJ59" s="106"/>
      <c r="AK59" s="106"/>
      <c r="AL59" s="106"/>
      <c r="AM59" s="106"/>
      <c r="AN59" s="106"/>
      <c r="AO59" s="244"/>
      <c r="AP59" s="244"/>
      <c r="AQ59" s="244"/>
      <c r="AR59" s="244"/>
      <c r="AS59" s="244"/>
      <c r="AT59" s="244"/>
      <c r="AU59" s="244"/>
      <c r="AV59" s="244"/>
      <c r="AW59" s="244"/>
      <c r="AX59" s="244"/>
      <c r="AY59" s="244"/>
      <c r="AZ59" s="244"/>
      <c r="BA59" s="244"/>
      <c r="BB59" s="244"/>
      <c r="BC59" s="244"/>
      <c r="BD59" s="244"/>
      <c r="BE59" s="244"/>
      <c r="BF59" s="244"/>
      <c r="BG59" s="244"/>
      <c r="BH59" s="106"/>
      <c r="BI59" s="106"/>
      <c r="BJ59" s="106"/>
      <c r="BK59" s="106"/>
      <c r="BL59" s="106"/>
      <c r="BM59" s="106"/>
      <c r="BN59" s="106"/>
      <c r="BO59" s="106"/>
      <c r="BP59" s="106"/>
      <c r="BQ59" s="106"/>
      <c r="BR59" s="106"/>
      <c r="BS59" s="106"/>
      <c r="BT59" s="106"/>
      <c r="BU59" s="306"/>
      <c r="BV59" s="106"/>
      <c r="BW59" s="106"/>
      <c r="BX59" s="106"/>
      <c r="BY59" s="244"/>
      <c r="BZ59" s="244"/>
      <c r="CA59" s="244"/>
      <c r="CB59" s="106"/>
      <c r="CC59" s="106"/>
      <c r="CD59" s="106"/>
      <c r="CE59" s="106"/>
      <c r="CF59" s="106"/>
      <c r="CG59" s="106"/>
      <c r="CH59" s="106"/>
      <c r="CI59" s="106"/>
      <c r="CJ59" s="106"/>
      <c r="CK59" s="106"/>
      <c r="CL59" s="106"/>
      <c r="CM59" s="106"/>
      <c r="CN59" s="106"/>
      <c r="CO59" s="106"/>
      <c r="CP59" s="106"/>
      <c r="CQ59" s="106"/>
      <c r="CR59" s="106"/>
      <c r="CS59" s="106"/>
      <c r="CT59" s="106"/>
      <c r="CU59" s="106"/>
      <c r="CV59" s="106"/>
      <c r="CW59" s="106"/>
      <c r="CX59" s="106"/>
      <c r="CY59" s="106"/>
      <c r="CZ59" s="106"/>
      <c r="DA59" s="106"/>
      <c r="DB59" s="106"/>
      <c r="DC59" s="106"/>
      <c r="DD59" s="106"/>
      <c r="DE59" s="106"/>
      <c r="DF59" s="106"/>
      <c r="DG59" s="106"/>
      <c r="DH59" s="106"/>
      <c r="DI59" s="106"/>
      <c r="DJ59" s="106"/>
      <c r="DK59" s="106"/>
      <c r="DL59" s="106"/>
      <c r="DM59" s="106"/>
      <c r="DN59" s="106"/>
      <c r="DO59" s="106"/>
      <c r="DP59" s="106"/>
      <c r="DQ59" s="106"/>
      <c r="DR59" s="106"/>
      <c r="DS59" s="106"/>
      <c r="DT59" s="106"/>
      <c r="DU59" s="106"/>
      <c r="DV59" s="106"/>
      <c r="DW59" s="106"/>
      <c r="DX59" s="106"/>
      <c r="DY59" s="106"/>
      <c r="DZ59" s="106"/>
      <c r="EA59" s="106"/>
      <c r="EB59" s="106"/>
      <c r="EC59" s="106"/>
      <c r="ED59" s="106"/>
      <c r="EE59" s="106"/>
      <c r="EF59" s="106"/>
      <c r="EG59" s="106"/>
      <c r="EH59" s="106"/>
      <c r="EI59" s="106"/>
      <c r="EJ59" s="106"/>
      <c r="EK59" s="106"/>
      <c r="EL59" s="106"/>
      <c r="EM59" s="106"/>
      <c r="EN59" s="106"/>
      <c r="EO59" s="106"/>
      <c r="EP59" s="106"/>
      <c r="EQ59" s="106"/>
      <c r="ER59" s="106"/>
      <c r="ES59" s="106"/>
      <c r="ET59" s="244"/>
      <c r="EU59" s="244"/>
      <c r="EV59" s="244"/>
      <c r="EW59" s="244"/>
      <c r="EX59" s="244"/>
      <c r="EY59" s="244"/>
      <c r="EZ59" s="244"/>
      <c r="FA59" s="244"/>
      <c r="FB59" s="244"/>
      <c r="FC59" s="244"/>
      <c r="FD59" s="244"/>
      <c r="FE59" s="244"/>
      <c r="FF59" s="244"/>
      <c r="FG59" s="244"/>
      <c r="FH59" s="244"/>
      <c r="FI59" s="244"/>
      <c r="FJ59" s="244"/>
      <c r="FK59" s="244"/>
      <c r="FL59" s="244"/>
      <c r="FM59" s="244"/>
      <c r="FN59" s="244"/>
      <c r="FO59" s="244"/>
      <c r="FP59" s="244"/>
      <c r="FQ59" s="244"/>
      <c r="FR59" s="244"/>
      <c r="FS59" s="244"/>
      <c r="FT59" s="244"/>
      <c r="FU59" s="244"/>
      <c r="FV59" s="244"/>
      <c r="FW59" s="244"/>
      <c r="FX59" s="244"/>
      <c r="FY59" s="244"/>
      <c r="FZ59" s="244"/>
      <c r="GA59" s="244"/>
      <c r="GB59" s="244"/>
      <c r="GC59" s="244"/>
      <c r="GD59" s="244"/>
      <c r="GE59" s="244"/>
      <c r="GF59" s="244"/>
      <c r="GG59" s="244"/>
      <c r="GH59" s="244"/>
      <c r="GI59" s="244"/>
      <c r="GJ59" s="244"/>
      <c r="GK59" s="244"/>
      <c r="GL59" s="244"/>
      <c r="GM59" s="244"/>
      <c r="GN59" s="244"/>
      <c r="GO59" s="244"/>
      <c r="GP59" s="244"/>
      <c r="GQ59" s="244"/>
      <c r="GR59" s="244"/>
      <c r="GS59" s="244"/>
      <c r="GT59" s="244"/>
      <c r="GU59" s="244"/>
      <c r="GV59" s="244"/>
      <c r="GW59" s="244"/>
      <c r="GX59" s="244"/>
      <c r="GY59" s="244"/>
      <c r="GZ59" s="244"/>
      <c r="HA59" s="244"/>
      <c r="HB59" s="244"/>
      <c r="HC59" s="244"/>
      <c r="HD59" s="244"/>
      <c r="HE59" s="244"/>
    </row>
    <row r="60" spans="2:213" ht="26.1" customHeight="1">
      <c r="B60" s="104"/>
      <c r="C60" s="104"/>
      <c r="D60" s="104"/>
      <c r="E60" s="104"/>
      <c r="F60" s="104"/>
      <c r="G60" s="104"/>
      <c r="H60" s="104"/>
      <c r="I60" s="104"/>
      <c r="J60" s="104"/>
      <c r="K60" s="104"/>
      <c r="L60" s="105"/>
      <c r="M60" s="105"/>
      <c r="N60" s="105"/>
      <c r="O60" s="105"/>
      <c r="P60" s="105"/>
      <c r="Q60" s="105"/>
      <c r="R60" s="128"/>
      <c r="S60" s="360"/>
      <c r="T60" s="361" t="s">
        <v>252</v>
      </c>
      <c r="U60" s="98"/>
      <c r="V60" s="244"/>
      <c r="W60" s="128"/>
      <c r="X60" s="244"/>
      <c r="Y60" s="244"/>
      <c r="Z60" s="244"/>
      <c r="AA60" s="244"/>
      <c r="AB60" s="244"/>
      <c r="AC60" s="244"/>
      <c r="AD60" s="244"/>
      <c r="AE60" s="244"/>
      <c r="AF60" s="244"/>
      <c r="AG60" s="244"/>
      <c r="AH60" s="106"/>
      <c r="AI60" s="106"/>
      <c r="AJ60" s="106"/>
      <c r="AK60" s="106"/>
      <c r="AL60" s="106"/>
      <c r="AM60" s="106"/>
      <c r="AN60" s="106"/>
      <c r="AO60" s="244"/>
      <c r="AP60" s="244"/>
      <c r="AQ60" s="244"/>
      <c r="AR60" s="244"/>
      <c r="AS60" s="244"/>
      <c r="AT60" s="244"/>
      <c r="AU60" s="244"/>
      <c r="AV60" s="244"/>
      <c r="AW60" s="244"/>
      <c r="AX60" s="244"/>
      <c r="AY60" s="244"/>
      <c r="AZ60" s="244"/>
      <c r="BA60" s="244"/>
      <c r="BB60" s="244"/>
      <c r="BC60" s="244"/>
      <c r="BD60" s="244"/>
      <c r="BE60" s="244"/>
      <c r="BF60" s="244"/>
      <c r="BG60" s="244"/>
      <c r="BH60" s="106"/>
      <c r="BI60" s="106"/>
      <c r="BJ60" s="106"/>
      <c r="BK60" s="106"/>
      <c r="BL60" s="106"/>
      <c r="BM60" s="106"/>
      <c r="BN60" s="106"/>
      <c r="BO60" s="106"/>
      <c r="BP60" s="106"/>
      <c r="BQ60" s="106"/>
      <c r="BR60" s="106"/>
      <c r="BS60" s="106"/>
      <c r="BT60" s="106"/>
      <c r="BU60" s="306"/>
      <c r="BV60" s="106"/>
      <c r="BW60" s="106"/>
      <c r="BX60" s="106"/>
      <c r="BY60" s="244"/>
      <c r="BZ60" s="244"/>
      <c r="CA60" s="244"/>
      <c r="CB60" s="106"/>
      <c r="CC60" s="106"/>
      <c r="CD60" s="106"/>
      <c r="CE60" s="106"/>
      <c r="CF60" s="106"/>
      <c r="CG60" s="106"/>
      <c r="CH60" s="106"/>
      <c r="CI60" s="106"/>
      <c r="CJ60" s="106"/>
      <c r="CK60" s="106"/>
      <c r="CL60" s="106"/>
      <c r="CM60" s="106"/>
      <c r="CN60" s="106"/>
      <c r="CO60" s="106"/>
      <c r="CP60" s="106"/>
      <c r="CQ60" s="106"/>
      <c r="CR60" s="106"/>
      <c r="CS60" s="106"/>
      <c r="CT60" s="106"/>
      <c r="CU60" s="106"/>
      <c r="CV60" s="106"/>
      <c r="CW60" s="106"/>
      <c r="CX60" s="106"/>
      <c r="CY60" s="106"/>
      <c r="CZ60" s="106"/>
      <c r="DA60" s="106"/>
      <c r="DB60" s="106"/>
      <c r="DC60" s="106"/>
      <c r="DD60" s="106"/>
      <c r="DE60" s="106"/>
      <c r="DF60" s="106"/>
      <c r="DG60" s="106"/>
      <c r="DH60" s="106"/>
      <c r="DI60" s="106"/>
      <c r="DJ60" s="106"/>
      <c r="DK60" s="106"/>
      <c r="DL60" s="106"/>
      <c r="DM60" s="106"/>
      <c r="DN60" s="106"/>
      <c r="DO60" s="106"/>
      <c r="DP60" s="106"/>
      <c r="DQ60" s="106"/>
      <c r="DR60" s="106"/>
      <c r="DS60" s="106"/>
      <c r="DT60" s="106"/>
      <c r="DU60" s="106"/>
      <c r="DV60" s="106"/>
      <c r="DW60" s="106"/>
      <c r="DX60" s="106"/>
      <c r="DY60" s="106"/>
      <c r="DZ60" s="106"/>
      <c r="EA60" s="106"/>
      <c r="EB60" s="106"/>
      <c r="EC60" s="106"/>
      <c r="ED60" s="106"/>
      <c r="EE60" s="106"/>
      <c r="EF60" s="106"/>
      <c r="EG60" s="106"/>
      <c r="EH60" s="106"/>
      <c r="EI60" s="106"/>
      <c r="EJ60" s="106"/>
      <c r="EK60" s="106"/>
      <c r="EL60" s="106"/>
      <c r="EM60" s="106"/>
      <c r="EN60" s="106"/>
      <c r="EO60" s="106"/>
      <c r="EP60" s="106"/>
      <c r="EQ60" s="106"/>
      <c r="ER60" s="106"/>
      <c r="ES60" s="106"/>
      <c r="ET60" s="244"/>
      <c r="EU60" s="244"/>
      <c r="EV60" s="244"/>
      <c r="EW60" s="244"/>
      <c r="EX60" s="244"/>
      <c r="EY60" s="244"/>
      <c r="EZ60" s="244"/>
      <c r="FA60" s="244"/>
      <c r="FB60" s="244"/>
      <c r="FC60" s="244"/>
      <c r="FD60" s="244"/>
      <c r="FE60" s="244"/>
      <c r="FF60" s="244"/>
      <c r="FG60" s="244"/>
      <c r="FH60" s="244"/>
      <c r="FI60" s="244"/>
      <c r="FJ60" s="244"/>
      <c r="FK60" s="244"/>
      <c r="FL60" s="244"/>
      <c r="FM60" s="244"/>
      <c r="FN60" s="244"/>
      <c r="FO60" s="244"/>
      <c r="FP60" s="244"/>
      <c r="FQ60" s="244"/>
      <c r="FR60" s="244"/>
      <c r="FS60" s="244"/>
      <c r="FT60" s="244"/>
      <c r="FU60" s="244"/>
      <c r="FV60" s="244"/>
      <c r="FW60" s="244"/>
      <c r="FX60" s="244"/>
      <c r="FY60" s="244"/>
      <c r="FZ60" s="244"/>
      <c r="GA60" s="244"/>
      <c r="GB60" s="244"/>
      <c r="GC60" s="244"/>
      <c r="GD60" s="244"/>
      <c r="GE60" s="244"/>
      <c r="GF60" s="244"/>
      <c r="GG60" s="244"/>
      <c r="GH60" s="244"/>
      <c r="GI60" s="244"/>
      <c r="GJ60" s="244"/>
      <c r="GK60" s="244"/>
      <c r="GL60" s="244"/>
      <c r="GM60" s="244"/>
      <c r="GN60" s="244"/>
      <c r="GO60" s="244"/>
      <c r="GP60" s="244"/>
      <c r="GQ60" s="244"/>
      <c r="GR60" s="244"/>
      <c r="GS60" s="244"/>
      <c r="GT60" s="244"/>
      <c r="GU60" s="244"/>
      <c r="GV60" s="244"/>
      <c r="GW60" s="244"/>
      <c r="GX60" s="244"/>
      <c r="GY60" s="244"/>
      <c r="GZ60" s="244"/>
      <c r="HA60" s="244"/>
      <c r="HB60" s="244"/>
      <c r="HC60" s="244"/>
      <c r="HD60" s="244"/>
      <c r="HE60" s="244"/>
    </row>
    <row r="61" spans="2:213" ht="18" customHeight="1">
      <c r="B61" s="104"/>
      <c r="C61" s="104"/>
      <c r="D61" s="104"/>
      <c r="E61" s="104"/>
      <c r="F61" s="104"/>
      <c r="G61" s="104"/>
      <c r="H61" s="104"/>
      <c r="I61" s="104"/>
      <c r="J61" s="104"/>
      <c r="K61" s="104"/>
      <c r="L61" s="105"/>
      <c r="M61" s="105"/>
      <c r="N61" s="105"/>
      <c r="O61" s="105"/>
      <c r="P61" s="105"/>
      <c r="Q61" s="105"/>
      <c r="R61" s="128"/>
      <c r="S61" s="364" t="s">
        <v>463</v>
      </c>
      <c r="T61" s="365" t="e">
        <f>$G$32</f>
        <v>#DIV/0!</v>
      </c>
      <c r="U61" s="98"/>
      <c r="V61" s="244"/>
      <c r="W61" s="128"/>
      <c r="X61" s="244"/>
      <c r="Y61" s="244"/>
      <c r="Z61" s="244"/>
      <c r="AA61" s="244"/>
      <c r="AB61" s="244"/>
      <c r="AC61" s="244"/>
      <c r="AD61" s="244"/>
      <c r="AE61" s="244"/>
      <c r="AF61" s="244"/>
      <c r="AG61" s="244"/>
      <c r="AH61" s="106"/>
      <c r="AI61" s="106"/>
      <c r="AJ61" s="106"/>
      <c r="AK61" s="106"/>
      <c r="AL61" s="106"/>
      <c r="AM61" s="106"/>
      <c r="AN61" s="106"/>
      <c r="AO61" s="244"/>
      <c r="AP61" s="244"/>
      <c r="AQ61" s="244"/>
      <c r="AR61" s="244"/>
      <c r="AS61" s="244"/>
      <c r="AT61" s="244"/>
      <c r="AU61" s="244"/>
      <c r="AV61" s="244"/>
      <c r="AW61" s="244"/>
      <c r="AX61" s="244"/>
      <c r="AY61" s="244"/>
      <c r="AZ61" s="244"/>
      <c r="BA61" s="244"/>
      <c r="BB61" s="244"/>
      <c r="BC61" s="244"/>
      <c r="BD61" s="244"/>
      <c r="BE61" s="244"/>
      <c r="BF61" s="244"/>
      <c r="BG61" s="244"/>
      <c r="BH61" s="106"/>
      <c r="BI61" s="106"/>
      <c r="BJ61" s="106"/>
      <c r="BK61" s="106"/>
      <c r="BL61" s="106"/>
      <c r="BM61" s="106"/>
      <c r="BN61" s="106"/>
      <c r="BO61" s="106"/>
      <c r="BP61" s="106"/>
      <c r="BQ61" s="106"/>
      <c r="BR61" s="106"/>
      <c r="BS61" s="106"/>
      <c r="BT61" s="106"/>
      <c r="BU61" s="306"/>
      <c r="BV61" s="106"/>
      <c r="BW61" s="106"/>
      <c r="BX61" s="106"/>
      <c r="BY61" s="244"/>
      <c r="BZ61" s="244"/>
      <c r="CA61" s="244"/>
      <c r="CB61" s="106"/>
      <c r="CC61" s="106"/>
      <c r="CD61" s="106"/>
      <c r="CE61" s="106"/>
      <c r="CF61" s="106"/>
      <c r="CG61" s="106"/>
      <c r="CH61" s="106"/>
      <c r="CI61" s="106"/>
      <c r="CJ61" s="106"/>
      <c r="CK61" s="106"/>
      <c r="CL61" s="106"/>
      <c r="CM61" s="106"/>
      <c r="CN61" s="106"/>
      <c r="CO61" s="106"/>
      <c r="CP61" s="106"/>
      <c r="CQ61" s="106"/>
      <c r="CR61" s="106"/>
      <c r="CS61" s="106"/>
      <c r="CT61" s="106"/>
      <c r="CU61" s="106"/>
      <c r="CV61" s="106"/>
      <c r="CW61" s="106"/>
      <c r="CX61" s="106"/>
      <c r="CY61" s="106"/>
      <c r="CZ61" s="106"/>
      <c r="DA61" s="106"/>
      <c r="DB61" s="106"/>
      <c r="DC61" s="106"/>
      <c r="DD61" s="106"/>
      <c r="DE61" s="106"/>
      <c r="DF61" s="106"/>
      <c r="DG61" s="106"/>
      <c r="DH61" s="106"/>
      <c r="DI61" s="106"/>
      <c r="DJ61" s="106"/>
      <c r="DK61" s="106"/>
      <c r="DL61" s="106"/>
      <c r="DM61" s="106"/>
      <c r="DN61" s="106"/>
      <c r="DO61" s="106"/>
      <c r="DP61" s="106"/>
      <c r="DQ61" s="106"/>
      <c r="DR61" s="106"/>
      <c r="DS61" s="106"/>
      <c r="DT61" s="106"/>
      <c r="DU61" s="106"/>
      <c r="DV61" s="106"/>
      <c r="DW61" s="106"/>
      <c r="DX61" s="106"/>
      <c r="DY61" s="106"/>
      <c r="DZ61" s="106"/>
      <c r="EA61" s="106"/>
      <c r="EB61" s="106"/>
      <c r="EC61" s="106"/>
      <c r="ED61" s="106"/>
      <c r="EE61" s="106"/>
      <c r="EF61" s="106"/>
      <c r="EG61" s="106"/>
      <c r="EH61" s="106"/>
      <c r="EI61" s="106"/>
      <c r="EJ61" s="106"/>
      <c r="EK61" s="106"/>
      <c r="EL61" s="106"/>
      <c r="EM61" s="106"/>
      <c r="EN61" s="106"/>
      <c r="EO61" s="106"/>
      <c r="EP61" s="106"/>
      <c r="EQ61" s="106"/>
      <c r="ER61" s="106"/>
      <c r="ES61" s="106"/>
      <c r="ET61" s="244"/>
      <c r="EU61" s="244"/>
      <c r="EV61" s="244"/>
      <c r="EW61" s="244"/>
      <c r="EX61" s="244"/>
      <c r="EY61" s="244"/>
      <c r="EZ61" s="244"/>
      <c r="FA61" s="244"/>
      <c r="FB61" s="244"/>
      <c r="FC61" s="244"/>
      <c r="FD61" s="244"/>
      <c r="FE61" s="244"/>
      <c r="FF61" s="244"/>
      <c r="FG61" s="244"/>
      <c r="FH61" s="244"/>
      <c r="FI61" s="244"/>
      <c r="FJ61" s="244"/>
      <c r="FK61" s="244"/>
      <c r="FL61" s="244"/>
      <c r="FM61" s="244"/>
      <c r="FN61" s="244"/>
      <c r="FO61" s="244"/>
      <c r="FP61" s="244"/>
      <c r="FQ61" s="244"/>
      <c r="FR61" s="244"/>
      <c r="FS61" s="244"/>
      <c r="FT61" s="244"/>
      <c r="FU61" s="244"/>
      <c r="FV61" s="244"/>
      <c r="FW61" s="244"/>
      <c r="FX61" s="244"/>
      <c r="FY61" s="244"/>
      <c r="FZ61" s="244"/>
      <c r="GA61" s="244"/>
      <c r="GB61" s="244"/>
      <c r="GC61" s="244"/>
      <c r="GD61" s="244"/>
      <c r="GE61" s="244"/>
      <c r="GF61" s="244"/>
      <c r="GG61" s="244"/>
      <c r="GH61" s="244"/>
      <c r="GI61" s="244"/>
      <c r="GJ61" s="244"/>
      <c r="GK61" s="244"/>
      <c r="GL61" s="244"/>
      <c r="GM61" s="244"/>
      <c r="GN61" s="244"/>
      <c r="GO61" s="244"/>
      <c r="GP61" s="244"/>
      <c r="GQ61" s="244"/>
      <c r="GR61" s="244"/>
      <c r="GS61" s="244"/>
      <c r="GT61" s="244"/>
      <c r="GU61" s="244"/>
      <c r="GV61" s="244"/>
      <c r="GW61" s="244"/>
      <c r="GX61" s="244"/>
      <c r="GY61" s="244"/>
      <c r="GZ61" s="244"/>
      <c r="HA61" s="244"/>
      <c r="HB61" s="244"/>
      <c r="HC61" s="244"/>
      <c r="HD61" s="244"/>
      <c r="HE61" s="244"/>
    </row>
    <row r="62" spans="2:213" ht="18" customHeight="1">
      <c r="B62" s="104"/>
      <c r="C62" s="104"/>
      <c r="D62" s="104"/>
      <c r="E62" s="104"/>
      <c r="F62" s="104"/>
      <c r="G62" s="104"/>
      <c r="H62" s="104"/>
      <c r="I62" s="104"/>
      <c r="J62" s="104"/>
      <c r="K62" s="104"/>
      <c r="L62" s="105"/>
      <c r="M62" s="105"/>
      <c r="N62" s="105"/>
      <c r="O62" s="105"/>
      <c r="P62" s="105"/>
      <c r="Q62" s="105"/>
      <c r="R62" s="105"/>
      <c r="S62" s="105"/>
      <c r="T62" s="105"/>
      <c r="U62" s="98"/>
      <c r="V62" s="244"/>
      <c r="W62" s="128"/>
      <c r="X62" s="244"/>
      <c r="Y62" s="244"/>
      <c r="Z62" s="244"/>
      <c r="AA62" s="244"/>
      <c r="AB62" s="244"/>
      <c r="AC62" s="244"/>
      <c r="AD62" s="244"/>
      <c r="AE62" s="244"/>
      <c r="AF62" s="244"/>
      <c r="AG62" s="244"/>
      <c r="AH62" s="106"/>
      <c r="AI62" s="106"/>
      <c r="AJ62" s="106"/>
      <c r="AK62" s="106"/>
      <c r="AL62" s="106"/>
      <c r="AM62" s="106"/>
      <c r="AN62" s="106"/>
      <c r="AO62" s="244"/>
      <c r="AP62" s="244"/>
      <c r="AQ62" s="244"/>
      <c r="AR62" s="244"/>
      <c r="AS62" s="244"/>
      <c r="AT62" s="244"/>
      <c r="AU62" s="244"/>
      <c r="AV62" s="244"/>
      <c r="AW62" s="244"/>
      <c r="AX62" s="244"/>
      <c r="AY62" s="244"/>
      <c r="AZ62" s="244"/>
      <c r="BA62" s="244"/>
      <c r="BB62" s="244"/>
      <c r="BC62" s="244"/>
      <c r="BD62" s="244"/>
      <c r="BE62" s="244"/>
      <c r="BF62" s="244"/>
      <c r="BG62" s="244"/>
      <c r="BH62" s="106"/>
      <c r="BI62" s="106"/>
      <c r="BJ62" s="106"/>
      <c r="BK62" s="106"/>
      <c r="BL62" s="106"/>
      <c r="BM62" s="106"/>
      <c r="BN62" s="106"/>
      <c r="BO62" s="106"/>
      <c r="BP62" s="106"/>
      <c r="BQ62" s="106"/>
      <c r="BR62" s="106"/>
      <c r="BS62" s="106"/>
      <c r="BT62" s="106"/>
      <c r="BU62" s="306"/>
      <c r="BV62" s="106"/>
      <c r="BW62" s="106"/>
      <c r="BX62" s="106"/>
      <c r="BY62" s="244"/>
      <c r="BZ62" s="244"/>
      <c r="CA62" s="244"/>
      <c r="CB62" s="106"/>
      <c r="CC62" s="106"/>
      <c r="CD62" s="106"/>
      <c r="CE62" s="106"/>
      <c r="CF62" s="106"/>
      <c r="CG62" s="106"/>
      <c r="CH62" s="106"/>
      <c r="CI62" s="106"/>
      <c r="CJ62" s="106"/>
      <c r="CK62" s="106"/>
      <c r="CL62" s="106"/>
      <c r="CM62" s="106"/>
      <c r="CN62" s="106"/>
      <c r="CO62" s="106"/>
      <c r="CP62" s="106"/>
      <c r="CQ62" s="106"/>
      <c r="CR62" s="106"/>
      <c r="CS62" s="106"/>
      <c r="CT62" s="106"/>
      <c r="CU62" s="106"/>
      <c r="CV62" s="106"/>
      <c r="CW62" s="106"/>
      <c r="CX62" s="106"/>
      <c r="CY62" s="106"/>
      <c r="CZ62" s="106"/>
      <c r="DA62" s="106"/>
      <c r="DB62" s="106"/>
      <c r="DC62" s="106"/>
      <c r="DD62" s="106"/>
      <c r="DE62" s="106"/>
      <c r="DF62" s="106"/>
      <c r="DG62" s="106"/>
      <c r="DH62" s="106"/>
      <c r="DI62" s="106"/>
      <c r="DJ62" s="106"/>
      <c r="DK62" s="106"/>
      <c r="DL62" s="106"/>
      <c r="DM62" s="106"/>
      <c r="DN62" s="106"/>
      <c r="DO62" s="106"/>
      <c r="DP62" s="106"/>
      <c r="DQ62" s="106"/>
      <c r="DR62" s="106"/>
      <c r="DS62" s="106"/>
      <c r="DT62" s="106"/>
      <c r="DU62" s="106"/>
      <c r="DV62" s="106"/>
      <c r="DW62" s="106"/>
      <c r="DX62" s="106"/>
      <c r="DY62" s="106"/>
      <c r="DZ62" s="106"/>
      <c r="EA62" s="106"/>
      <c r="EB62" s="106"/>
      <c r="EC62" s="106"/>
      <c r="ED62" s="106"/>
      <c r="EE62" s="106"/>
      <c r="EF62" s="106"/>
      <c r="EG62" s="106"/>
      <c r="EH62" s="106"/>
      <c r="EI62" s="106"/>
      <c r="EJ62" s="106"/>
      <c r="EK62" s="106"/>
      <c r="EL62" s="106"/>
      <c r="EM62" s="106"/>
      <c r="EN62" s="106"/>
      <c r="EO62" s="106"/>
      <c r="EP62" s="106"/>
      <c r="EQ62" s="106"/>
      <c r="ER62" s="106"/>
      <c r="ES62" s="106"/>
      <c r="ET62" s="244"/>
      <c r="EU62" s="244"/>
      <c r="EV62" s="244"/>
      <c r="EW62" s="244"/>
      <c r="EX62" s="244"/>
      <c r="EY62" s="244"/>
      <c r="EZ62" s="244"/>
      <c r="FA62" s="244"/>
      <c r="FB62" s="244"/>
      <c r="FC62" s="244"/>
      <c r="FD62" s="244"/>
      <c r="FE62" s="244"/>
      <c r="FF62" s="244"/>
      <c r="FG62" s="244"/>
      <c r="FH62" s="244"/>
      <c r="FI62" s="244"/>
      <c r="FJ62" s="244"/>
      <c r="FK62" s="244"/>
      <c r="FL62" s="244"/>
      <c r="FM62" s="244"/>
      <c r="FN62" s="244"/>
      <c r="FO62" s="244"/>
      <c r="FP62" s="244"/>
      <c r="FQ62" s="244"/>
      <c r="FR62" s="244"/>
      <c r="FS62" s="244"/>
      <c r="FT62" s="244"/>
      <c r="FU62" s="244"/>
      <c r="FV62" s="244"/>
      <c r="FW62" s="244"/>
      <c r="FX62" s="244"/>
      <c r="FY62" s="244"/>
      <c r="FZ62" s="244"/>
      <c r="GA62" s="244"/>
      <c r="GB62" s="244"/>
      <c r="GC62" s="244"/>
      <c r="GD62" s="244"/>
      <c r="GE62" s="244"/>
      <c r="GF62" s="244"/>
      <c r="GG62" s="244"/>
      <c r="GH62" s="244"/>
      <c r="GI62" s="244"/>
      <c r="GJ62" s="244"/>
      <c r="GK62" s="244"/>
      <c r="GL62" s="244"/>
      <c r="GM62" s="244"/>
      <c r="GN62" s="244"/>
      <c r="GO62" s="244"/>
      <c r="GP62" s="244"/>
      <c r="GQ62" s="244"/>
      <c r="GR62" s="244"/>
      <c r="GS62" s="244"/>
      <c r="GT62" s="244"/>
      <c r="GU62" s="244"/>
      <c r="GV62" s="244"/>
      <c r="GW62" s="244"/>
      <c r="GX62" s="244"/>
      <c r="GY62" s="244"/>
      <c r="GZ62" s="244"/>
      <c r="HA62" s="244"/>
      <c r="HB62" s="244"/>
      <c r="HC62" s="244"/>
      <c r="HD62" s="244"/>
      <c r="HE62" s="244"/>
    </row>
    <row r="63" spans="2:213" ht="18" customHeight="1">
      <c r="B63" s="104"/>
      <c r="C63" s="104"/>
      <c r="D63" s="104"/>
      <c r="E63" s="104"/>
      <c r="F63" s="104"/>
      <c r="G63" s="104"/>
      <c r="H63" s="104"/>
      <c r="I63" s="104"/>
      <c r="J63" s="104"/>
      <c r="K63" s="104"/>
      <c r="L63" s="105"/>
      <c r="N63" s="105"/>
      <c r="O63" s="105"/>
      <c r="P63" s="105"/>
      <c r="Q63" s="105"/>
      <c r="R63" s="105"/>
      <c r="S63" s="105"/>
      <c r="T63" s="105"/>
      <c r="U63" s="98"/>
      <c r="V63" s="244"/>
      <c r="W63" s="128"/>
      <c r="X63" s="244"/>
      <c r="Y63" s="244"/>
      <c r="Z63" s="244"/>
      <c r="AA63" s="244"/>
      <c r="AB63" s="244"/>
      <c r="AC63" s="244"/>
      <c r="AD63" s="244"/>
      <c r="AE63" s="244"/>
      <c r="AF63" s="244"/>
      <c r="AG63" s="244"/>
      <c r="AH63" s="106"/>
      <c r="AI63" s="106"/>
      <c r="AJ63" s="106"/>
      <c r="AK63" s="106"/>
      <c r="AL63" s="106"/>
      <c r="AM63" s="106"/>
      <c r="AN63" s="106"/>
      <c r="AO63" s="244"/>
      <c r="AP63" s="244"/>
      <c r="AQ63" s="244"/>
      <c r="AR63" s="244"/>
      <c r="AS63" s="244"/>
      <c r="AT63" s="244"/>
      <c r="AU63" s="244"/>
      <c r="AV63" s="244"/>
      <c r="AW63" s="244"/>
      <c r="AX63" s="244"/>
      <c r="AY63" s="244"/>
      <c r="AZ63" s="244"/>
      <c r="BA63" s="244"/>
      <c r="BB63" s="244"/>
      <c r="BC63" s="244"/>
      <c r="BD63" s="244"/>
      <c r="BE63" s="244"/>
      <c r="BF63" s="244"/>
      <c r="BG63" s="244"/>
      <c r="BH63" s="106"/>
      <c r="BI63" s="106"/>
      <c r="BJ63" s="106"/>
      <c r="BK63" s="106"/>
      <c r="BL63" s="106"/>
      <c r="BM63" s="106"/>
      <c r="BN63" s="106"/>
      <c r="BO63" s="106"/>
      <c r="BP63" s="106"/>
      <c r="BQ63" s="106"/>
      <c r="BR63" s="106"/>
      <c r="BS63" s="106"/>
      <c r="BT63" s="106"/>
      <c r="BU63" s="306"/>
      <c r="BV63" s="106"/>
      <c r="BW63" s="106"/>
      <c r="BX63" s="106"/>
      <c r="BY63" s="244"/>
      <c r="BZ63" s="244"/>
      <c r="CA63" s="244"/>
      <c r="CB63" s="106"/>
      <c r="CC63" s="106"/>
      <c r="CD63" s="106"/>
      <c r="CE63" s="106"/>
      <c r="CF63" s="106"/>
      <c r="CG63" s="106"/>
      <c r="CH63" s="106"/>
      <c r="CI63" s="106"/>
      <c r="CJ63" s="106"/>
      <c r="CK63" s="106"/>
      <c r="CL63" s="106"/>
      <c r="CM63" s="106"/>
      <c r="CN63" s="106"/>
      <c r="CO63" s="106"/>
      <c r="CP63" s="106"/>
      <c r="CQ63" s="106"/>
      <c r="CR63" s="106"/>
      <c r="CS63" s="106"/>
      <c r="CT63" s="106"/>
      <c r="CU63" s="106"/>
      <c r="CV63" s="106"/>
      <c r="CW63" s="106"/>
      <c r="CX63" s="106"/>
      <c r="CY63" s="106"/>
      <c r="CZ63" s="106"/>
      <c r="DA63" s="106"/>
      <c r="DB63" s="106"/>
      <c r="DC63" s="106"/>
      <c r="DD63" s="106"/>
      <c r="DE63" s="106"/>
      <c r="DF63" s="106"/>
      <c r="DG63" s="106"/>
      <c r="DH63" s="106"/>
      <c r="DI63" s="106"/>
      <c r="DJ63" s="106"/>
      <c r="DK63" s="106"/>
      <c r="DL63" s="106"/>
      <c r="DM63" s="106"/>
      <c r="DN63" s="106"/>
      <c r="DO63" s="106"/>
      <c r="DP63" s="106"/>
      <c r="DQ63" s="106"/>
      <c r="DR63" s="106"/>
      <c r="DS63" s="106"/>
      <c r="DT63" s="106"/>
      <c r="DU63" s="106"/>
      <c r="DV63" s="106"/>
      <c r="DW63" s="106"/>
      <c r="DX63" s="106"/>
      <c r="DY63" s="106"/>
      <c r="DZ63" s="106"/>
      <c r="EA63" s="106"/>
      <c r="EB63" s="106"/>
      <c r="EC63" s="106"/>
      <c r="ED63" s="106"/>
      <c r="EE63" s="106"/>
      <c r="EF63" s="106"/>
      <c r="EG63" s="106"/>
      <c r="EH63" s="106"/>
      <c r="EI63" s="106"/>
      <c r="EJ63" s="106"/>
      <c r="EK63" s="106"/>
      <c r="EL63" s="106"/>
      <c r="EM63" s="106"/>
      <c r="EN63" s="106"/>
      <c r="EO63" s="106"/>
      <c r="EP63" s="106"/>
      <c r="EQ63" s="106"/>
      <c r="ER63" s="106"/>
      <c r="ES63" s="106"/>
      <c r="ET63" s="244"/>
      <c r="EU63" s="244"/>
      <c r="EV63" s="244"/>
      <c r="EW63" s="244"/>
      <c r="EX63" s="244"/>
      <c r="EY63" s="244"/>
      <c r="EZ63" s="244"/>
      <c r="FA63" s="244"/>
      <c r="FB63" s="244"/>
      <c r="FC63" s="244"/>
      <c r="FD63" s="244"/>
      <c r="FE63" s="244"/>
      <c r="FF63" s="244"/>
      <c r="FG63" s="244"/>
      <c r="FH63" s="244"/>
      <c r="FI63" s="244"/>
      <c r="FJ63" s="244"/>
      <c r="FK63" s="244"/>
      <c r="FL63" s="244"/>
      <c r="FM63" s="244"/>
      <c r="FN63" s="244"/>
      <c r="FO63" s="244"/>
      <c r="FP63" s="244"/>
      <c r="FQ63" s="244"/>
      <c r="FR63" s="244"/>
      <c r="FS63" s="244"/>
      <c r="FT63" s="244"/>
      <c r="FU63" s="244"/>
      <c r="FV63" s="244"/>
      <c r="FW63" s="244"/>
      <c r="FX63" s="244"/>
      <c r="FY63" s="244"/>
      <c r="FZ63" s="244"/>
      <c r="GA63" s="244"/>
      <c r="GB63" s="244"/>
      <c r="GC63" s="244"/>
      <c r="GD63" s="244"/>
      <c r="GE63" s="244"/>
      <c r="GF63" s="244"/>
      <c r="GG63" s="244"/>
      <c r="GH63" s="244"/>
      <c r="GI63" s="244"/>
      <c r="GJ63" s="244"/>
      <c r="GK63" s="244"/>
      <c r="GL63" s="244"/>
      <c r="GM63" s="244"/>
      <c r="GN63" s="244"/>
      <c r="GO63" s="244"/>
      <c r="GP63" s="244"/>
      <c r="GQ63" s="244"/>
      <c r="GR63" s="244"/>
      <c r="GS63" s="244"/>
      <c r="GT63" s="244"/>
      <c r="GU63" s="244"/>
      <c r="GV63" s="244"/>
      <c r="GW63" s="244"/>
      <c r="GX63" s="244"/>
      <c r="GY63" s="244"/>
      <c r="GZ63" s="244"/>
      <c r="HA63" s="244"/>
      <c r="HB63" s="244"/>
      <c r="HC63" s="244"/>
      <c r="HD63" s="244"/>
      <c r="HE63" s="244"/>
    </row>
    <row r="64" spans="2:213" ht="18" customHeight="1">
      <c r="B64" s="104"/>
      <c r="C64" s="104"/>
      <c r="D64" s="104"/>
      <c r="E64" s="104"/>
      <c r="F64" s="104"/>
      <c r="G64" s="104"/>
      <c r="H64" s="104"/>
      <c r="I64" s="104"/>
      <c r="J64" s="104"/>
      <c r="K64" s="104"/>
      <c r="L64" s="105"/>
      <c r="M64" s="655" t="s">
        <v>668</v>
      </c>
      <c r="N64" s="655"/>
      <c r="O64" s="655"/>
      <c r="P64" s="655"/>
      <c r="Q64" s="655"/>
      <c r="R64" s="655"/>
      <c r="S64" s="655"/>
      <c r="T64" s="655"/>
      <c r="U64" s="98"/>
      <c r="V64" s="244"/>
      <c r="W64" s="128"/>
      <c r="X64" s="244"/>
      <c r="Y64" s="244"/>
      <c r="Z64" s="244"/>
      <c r="AA64" s="244"/>
      <c r="AB64" s="244"/>
      <c r="AC64" s="244"/>
      <c r="AD64" s="244"/>
      <c r="AE64" s="244"/>
      <c r="AF64" s="244"/>
      <c r="AG64" s="244"/>
      <c r="AH64" s="106"/>
      <c r="AI64" s="106"/>
      <c r="AJ64" s="106"/>
      <c r="AK64" s="106"/>
      <c r="AL64" s="106"/>
      <c r="AM64" s="106"/>
      <c r="AN64" s="106"/>
      <c r="AO64" s="244"/>
      <c r="AP64" s="244"/>
      <c r="AQ64" s="244"/>
      <c r="AR64" s="244"/>
      <c r="AS64" s="244"/>
      <c r="AT64" s="244"/>
      <c r="AU64" s="244"/>
      <c r="AV64" s="244"/>
      <c r="AW64" s="244"/>
      <c r="AX64" s="244"/>
      <c r="AY64" s="244"/>
      <c r="AZ64" s="244"/>
      <c r="BA64" s="244"/>
      <c r="BB64" s="244"/>
      <c r="BC64" s="244"/>
      <c r="BD64" s="244"/>
      <c r="BE64" s="244"/>
      <c r="BF64" s="244"/>
      <c r="BG64" s="244"/>
      <c r="BH64" s="106"/>
      <c r="BI64" s="106"/>
      <c r="BJ64" s="106"/>
      <c r="BK64" s="106"/>
      <c r="BL64" s="106"/>
      <c r="BM64" s="106"/>
      <c r="BN64" s="106"/>
      <c r="BO64" s="106"/>
      <c r="BP64" s="106"/>
      <c r="BQ64" s="106"/>
      <c r="BR64" s="106"/>
      <c r="BS64" s="106"/>
      <c r="BT64" s="106"/>
      <c r="BU64" s="306"/>
      <c r="BV64" s="106"/>
      <c r="BW64" s="106"/>
      <c r="BX64" s="106"/>
      <c r="BY64" s="244"/>
      <c r="BZ64" s="244"/>
      <c r="CA64" s="244"/>
      <c r="CB64" s="106"/>
      <c r="CC64" s="106"/>
      <c r="CD64" s="106"/>
      <c r="CE64" s="106"/>
      <c r="CF64" s="106"/>
      <c r="CG64" s="106"/>
      <c r="CH64" s="106"/>
      <c r="CI64" s="106"/>
      <c r="CJ64" s="106"/>
      <c r="CK64" s="106"/>
      <c r="CL64" s="106"/>
      <c r="CM64" s="106"/>
      <c r="CN64" s="106"/>
      <c r="CO64" s="106"/>
      <c r="CP64" s="106"/>
      <c r="CQ64" s="106"/>
      <c r="CR64" s="106"/>
      <c r="CS64" s="106"/>
      <c r="CT64" s="106"/>
      <c r="CU64" s="106"/>
      <c r="CV64" s="106"/>
      <c r="CW64" s="106"/>
      <c r="CX64" s="106"/>
      <c r="CY64" s="106"/>
      <c r="CZ64" s="106"/>
      <c r="DA64" s="106"/>
      <c r="DB64" s="106"/>
      <c r="DC64" s="106"/>
      <c r="DD64" s="106"/>
      <c r="DE64" s="106"/>
      <c r="DF64" s="106"/>
      <c r="DG64" s="106"/>
      <c r="DH64" s="106"/>
      <c r="DI64" s="106"/>
      <c r="DJ64" s="106"/>
      <c r="DK64" s="106"/>
      <c r="DL64" s="106"/>
      <c r="DM64" s="106"/>
      <c r="DN64" s="106"/>
      <c r="DO64" s="106"/>
      <c r="DP64" s="106"/>
      <c r="DQ64" s="106"/>
      <c r="DR64" s="106"/>
      <c r="DS64" s="106"/>
      <c r="DT64" s="106"/>
      <c r="DU64" s="106"/>
      <c r="DV64" s="106"/>
      <c r="DW64" s="106"/>
      <c r="DX64" s="106"/>
      <c r="DY64" s="106"/>
      <c r="DZ64" s="106"/>
      <c r="EA64" s="106"/>
      <c r="EB64" s="106"/>
      <c r="EC64" s="106"/>
      <c r="ED64" s="106"/>
      <c r="EE64" s="106"/>
      <c r="EF64" s="106"/>
      <c r="EG64" s="106"/>
      <c r="EH64" s="106"/>
      <c r="EI64" s="106"/>
      <c r="EJ64" s="106"/>
      <c r="EK64" s="106"/>
      <c r="EL64" s="106"/>
      <c r="EM64" s="106"/>
      <c r="EN64" s="106"/>
      <c r="EO64" s="106"/>
      <c r="EP64" s="106"/>
      <c r="EQ64" s="106"/>
      <c r="ER64" s="106"/>
      <c r="ES64" s="106"/>
      <c r="ET64" s="244"/>
      <c r="EU64" s="244"/>
      <c r="EV64" s="244"/>
      <c r="EW64" s="244"/>
      <c r="EX64" s="244"/>
      <c r="EY64" s="244"/>
      <c r="EZ64" s="244"/>
      <c r="FA64" s="244"/>
      <c r="FB64" s="244"/>
      <c r="FC64" s="244"/>
      <c r="FD64" s="244"/>
      <c r="FE64" s="244"/>
      <c r="FF64" s="244"/>
      <c r="FG64" s="244"/>
      <c r="FH64" s="244"/>
      <c r="FI64" s="244"/>
      <c r="FJ64" s="244"/>
      <c r="FK64" s="244"/>
      <c r="FL64" s="244"/>
      <c r="FM64" s="244"/>
      <c r="FN64" s="244"/>
      <c r="FO64" s="244"/>
      <c r="FP64" s="244"/>
      <c r="FQ64" s="244"/>
      <c r="FR64" s="244"/>
      <c r="FS64" s="244"/>
      <c r="FT64" s="244"/>
      <c r="FU64" s="244"/>
      <c r="FV64" s="244"/>
      <c r="FW64" s="244"/>
      <c r="FX64" s="244"/>
      <c r="FY64" s="244"/>
      <c r="FZ64" s="244"/>
      <c r="GA64" s="244"/>
      <c r="GB64" s="244"/>
      <c r="GC64" s="244"/>
      <c r="GD64" s="244"/>
      <c r="GE64" s="244"/>
      <c r="GF64" s="244"/>
      <c r="GG64" s="244"/>
      <c r="GH64" s="244"/>
      <c r="GI64" s="244"/>
      <c r="GJ64" s="244"/>
      <c r="GK64" s="244"/>
      <c r="GL64" s="244"/>
      <c r="GM64" s="244"/>
      <c r="GN64" s="244"/>
      <c r="GO64" s="244"/>
      <c r="GP64" s="244"/>
      <c r="GQ64" s="244"/>
      <c r="GR64" s="244"/>
      <c r="GS64" s="244"/>
      <c r="GT64" s="244"/>
      <c r="GU64" s="244"/>
      <c r="GV64" s="244"/>
      <c r="GW64" s="244"/>
      <c r="GX64" s="244"/>
      <c r="GY64" s="244"/>
      <c r="GZ64" s="244"/>
      <c r="HA64" s="244"/>
      <c r="HB64" s="244"/>
      <c r="HC64" s="244"/>
      <c r="HD64" s="244"/>
      <c r="HE64" s="244"/>
    </row>
    <row r="65" spans="2:213" ht="31.5" customHeight="1">
      <c r="B65" s="102" t="s">
        <v>490</v>
      </c>
      <c r="C65" s="107"/>
      <c r="D65" s="107"/>
      <c r="E65" s="107"/>
      <c r="F65" s="107"/>
      <c r="G65" s="107"/>
      <c r="H65" s="107"/>
      <c r="I65" s="107"/>
      <c r="J65" s="107"/>
      <c r="K65" s="107"/>
      <c r="L65" s="105"/>
      <c r="M65" s="655"/>
      <c r="N65" s="655"/>
      <c r="O65" s="655"/>
      <c r="P65" s="655"/>
      <c r="Q65" s="655"/>
      <c r="R65" s="655"/>
      <c r="S65" s="655"/>
      <c r="T65" s="655"/>
      <c r="U65" s="98"/>
      <c r="V65" s="244"/>
      <c r="W65" s="128"/>
      <c r="X65" s="244"/>
      <c r="Y65" s="244"/>
      <c r="Z65" s="244"/>
      <c r="AA65" s="244"/>
      <c r="AB65" s="244"/>
      <c r="AC65" s="244"/>
      <c r="AD65" s="244"/>
      <c r="AE65" s="244"/>
      <c r="AF65" s="244"/>
      <c r="AG65" s="244"/>
      <c r="AH65" s="106"/>
      <c r="AI65" s="106"/>
      <c r="AJ65" s="106"/>
      <c r="AK65" s="106"/>
      <c r="AL65" s="106"/>
      <c r="AM65" s="106"/>
      <c r="AN65" s="106"/>
      <c r="AO65" s="244"/>
      <c r="AP65" s="244"/>
      <c r="AQ65" s="244"/>
      <c r="AR65" s="244"/>
      <c r="AS65" s="244"/>
      <c r="AT65" s="244"/>
      <c r="AU65" s="244"/>
      <c r="AV65" s="244"/>
      <c r="AW65" s="244"/>
      <c r="AX65" s="244"/>
      <c r="AY65" s="244"/>
      <c r="AZ65" s="244"/>
      <c r="BA65" s="244"/>
      <c r="BB65" s="244"/>
      <c r="BC65" s="244"/>
      <c r="BD65" s="244"/>
      <c r="BE65" s="244"/>
      <c r="BF65" s="244"/>
      <c r="BG65" s="245"/>
      <c r="BH65" s="306"/>
      <c r="BI65" s="306"/>
      <c r="BJ65" s="305"/>
      <c r="BK65" s="305"/>
      <c r="BL65" s="305"/>
      <c r="BM65" s="305"/>
      <c r="BN65" s="106"/>
      <c r="BO65" s="106"/>
      <c r="BP65" s="106"/>
      <c r="BQ65" s="106"/>
      <c r="BR65" s="126"/>
      <c r="BS65" s="126"/>
      <c r="BT65" s="126"/>
      <c r="BU65" s="127"/>
      <c r="BV65" s="126"/>
      <c r="BW65" s="126"/>
      <c r="BX65" s="126"/>
      <c r="BY65" s="126"/>
      <c r="BZ65" s="126"/>
      <c r="CA65" s="244"/>
      <c r="CB65" s="106"/>
      <c r="CC65" s="106"/>
      <c r="CD65" s="106"/>
      <c r="CE65" s="106"/>
      <c r="CF65" s="106"/>
      <c r="CG65" s="106"/>
      <c r="CH65" s="106"/>
      <c r="CI65" s="106"/>
      <c r="CJ65" s="106"/>
      <c r="CK65" s="106"/>
      <c r="CL65" s="106"/>
      <c r="CM65" s="106"/>
      <c r="CN65" s="106"/>
      <c r="CO65" s="106"/>
      <c r="CP65" s="106"/>
      <c r="CQ65" s="106"/>
      <c r="CR65" s="106"/>
      <c r="CS65" s="106"/>
      <c r="CT65" s="106"/>
      <c r="CU65" s="106"/>
      <c r="CV65" s="106"/>
      <c r="CW65" s="106"/>
      <c r="CX65" s="106"/>
      <c r="CY65" s="106"/>
      <c r="CZ65" s="106"/>
      <c r="DA65" s="106"/>
      <c r="DB65" s="106"/>
      <c r="DC65" s="106"/>
      <c r="DD65" s="106"/>
      <c r="DE65" s="106"/>
      <c r="DF65" s="106"/>
      <c r="DG65" s="106"/>
      <c r="DH65" s="106"/>
      <c r="DI65" s="106"/>
      <c r="DJ65" s="106"/>
      <c r="DK65" s="106"/>
      <c r="DL65" s="106"/>
      <c r="DM65" s="106"/>
      <c r="DN65" s="106"/>
      <c r="DO65" s="106"/>
      <c r="DP65" s="106"/>
      <c r="DQ65" s="106"/>
      <c r="DR65" s="106"/>
      <c r="DS65" s="106"/>
      <c r="DT65" s="106"/>
      <c r="DU65" s="106"/>
      <c r="DV65" s="106"/>
      <c r="DW65" s="106"/>
      <c r="DX65" s="106"/>
      <c r="DY65" s="106"/>
      <c r="DZ65" s="106"/>
      <c r="EA65" s="106"/>
      <c r="EB65" s="106"/>
      <c r="EC65" s="106"/>
      <c r="ED65" s="106"/>
      <c r="EE65" s="106"/>
      <c r="EF65" s="106"/>
      <c r="EG65" s="106"/>
      <c r="EH65" s="106"/>
      <c r="EI65" s="106"/>
      <c r="EJ65" s="106"/>
      <c r="EK65" s="106"/>
      <c r="EL65" s="106"/>
      <c r="EM65" s="106"/>
      <c r="EN65" s="106"/>
      <c r="EO65" s="106"/>
      <c r="EP65" s="106"/>
      <c r="EQ65" s="106"/>
      <c r="ER65" s="106"/>
      <c r="ES65" s="106"/>
      <c r="ET65" s="244"/>
      <c r="EU65" s="244"/>
      <c r="EV65" s="244"/>
      <c r="EW65" s="244"/>
      <c r="EX65" s="244"/>
      <c r="EY65" s="244"/>
      <c r="EZ65" s="244"/>
      <c r="FA65" s="244"/>
      <c r="FB65" s="244"/>
      <c r="FC65" s="244"/>
      <c r="FD65" s="244"/>
      <c r="FE65" s="244"/>
      <c r="FF65" s="244"/>
      <c r="FG65" s="244"/>
      <c r="FH65" s="244"/>
      <c r="FI65" s="244"/>
      <c r="FJ65" s="244"/>
      <c r="FK65" s="244"/>
      <c r="FL65" s="244"/>
      <c r="FM65" s="244"/>
      <c r="FN65" s="244"/>
      <c r="FO65" s="244"/>
      <c r="FP65" s="244"/>
      <c r="FQ65" s="244"/>
      <c r="FR65" s="244"/>
      <c r="FS65" s="244"/>
      <c r="FT65" s="244"/>
      <c r="FU65" s="244"/>
      <c r="FV65" s="244"/>
      <c r="FW65" s="244"/>
      <c r="FX65" s="244"/>
      <c r="FY65" s="244"/>
      <c r="FZ65" s="244"/>
      <c r="GA65" s="244"/>
      <c r="GB65" s="244"/>
      <c r="GC65" s="244"/>
      <c r="GD65" s="244"/>
      <c r="GE65" s="244"/>
      <c r="GF65" s="244"/>
      <c r="GG65" s="244"/>
      <c r="GH65" s="244"/>
      <c r="GI65" s="244"/>
      <c r="GJ65" s="244"/>
      <c r="GK65" s="244"/>
      <c r="GL65" s="244"/>
      <c r="GM65" s="244"/>
      <c r="GN65" s="244"/>
      <c r="GO65" s="244"/>
      <c r="GP65" s="244"/>
      <c r="GQ65" s="244"/>
      <c r="GR65" s="244"/>
      <c r="GS65" s="244"/>
      <c r="GT65" s="244"/>
      <c r="GU65" s="244"/>
      <c r="GV65" s="244"/>
      <c r="GW65" s="244"/>
      <c r="GX65" s="244"/>
      <c r="GY65" s="244"/>
      <c r="GZ65" s="244"/>
      <c r="HA65" s="244"/>
      <c r="HB65" s="244"/>
      <c r="HC65" s="244"/>
      <c r="HD65" s="244"/>
      <c r="HE65" s="244"/>
    </row>
    <row r="66" spans="2:213" ht="18" customHeight="1">
      <c r="B66" s="104"/>
      <c r="C66" s="107"/>
      <c r="D66" s="107"/>
      <c r="E66" s="107"/>
      <c r="F66" s="107"/>
      <c r="G66" s="107"/>
      <c r="H66" s="107"/>
      <c r="I66" s="107"/>
      <c r="J66" s="107"/>
      <c r="K66" s="107"/>
      <c r="L66" s="105"/>
      <c r="M66" s="105"/>
      <c r="N66" s="105"/>
      <c r="O66" s="105"/>
      <c r="P66" s="105"/>
      <c r="Q66" s="105"/>
      <c r="R66" s="105"/>
      <c r="S66" s="105"/>
      <c r="T66" s="105"/>
      <c r="U66" s="98"/>
      <c r="V66" s="244"/>
      <c r="W66" s="128"/>
      <c r="X66" s="244"/>
      <c r="Y66" s="244"/>
      <c r="Z66" s="244"/>
      <c r="AA66" s="244"/>
      <c r="AB66" s="244"/>
      <c r="AC66" s="244"/>
      <c r="AD66" s="244"/>
      <c r="AE66" s="244"/>
      <c r="AF66" s="244"/>
      <c r="AG66" s="244"/>
      <c r="AH66" s="106"/>
      <c r="AI66" s="106"/>
      <c r="AJ66" s="106"/>
      <c r="AK66" s="106"/>
      <c r="AL66" s="106"/>
      <c r="AM66" s="106"/>
      <c r="AN66" s="106"/>
      <c r="AO66" s="244"/>
      <c r="AP66" s="244"/>
      <c r="AQ66" s="244"/>
      <c r="AR66" s="244"/>
      <c r="AS66" s="244"/>
      <c r="AT66" s="244"/>
      <c r="AU66" s="244"/>
      <c r="AV66" s="244"/>
      <c r="AW66" s="244"/>
      <c r="AX66" s="244"/>
      <c r="AY66" s="244"/>
      <c r="AZ66" s="244"/>
      <c r="BA66" s="244"/>
      <c r="BB66" s="244"/>
      <c r="BC66" s="244"/>
      <c r="BD66" s="244"/>
      <c r="BE66" s="244"/>
      <c r="BF66" s="244"/>
      <c r="BG66" s="245"/>
      <c r="BH66" s="306"/>
      <c r="BI66" s="306"/>
      <c r="BJ66" s="305"/>
      <c r="BK66" s="305"/>
      <c r="BL66" s="305"/>
      <c r="BM66" s="305"/>
      <c r="BN66" s="106"/>
      <c r="BO66" s="106"/>
      <c r="BP66" s="106"/>
      <c r="BQ66" s="106"/>
      <c r="BR66" s="126"/>
      <c r="BS66" s="126"/>
      <c r="BT66" s="126"/>
      <c r="BU66" s="127"/>
      <c r="BV66" s="126"/>
      <c r="BW66" s="126"/>
      <c r="BX66" s="126"/>
      <c r="BY66" s="126"/>
      <c r="BZ66" s="126"/>
      <c r="CA66" s="244"/>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244"/>
      <c r="EU66" s="244"/>
      <c r="EV66" s="244"/>
      <c r="EW66" s="244"/>
      <c r="EX66" s="244"/>
      <c r="EY66" s="244"/>
      <c r="EZ66" s="244"/>
      <c r="FA66" s="244"/>
      <c r="FB66" s="244"/>
      <c r="FC66" s="244"/>
      <c r="FD66" s="244"/>
      <c r="FE66" s="244"/>
      <c r="FF66" s="244"/>
      <c r="FG66" s="244"/>
      <c r="FH66" s="244"/>
      <c r="FI66" s="244"/>
      <c r="FJ66" s="244"/>
      <c r="FK66" s="244"/>
      <c r="FL66" s="244"/>
      <c r="FM66" s="244"/>
      <c r="FN66" s="244"/>
      <c r="FO66" s="244"/>
      <c r="FP66" s="244"/>
      <c r="FQ66" s="244"/>
      <c r="FR66" s="244"/>
      <c r="FS66" s="244"/>
      <c r="FT66" s="244"/>
      <c r="FU66" s="244"/>
      <c r="FV66" s="244"/>
      <c r="FW66" s="244"/>
      <c r="FX66" s="244"/>
      <c r="FY66" s="244"/>
      <c r="FZ66" s="244"/>
      <c r="GA66" s="244"/>
      <c r="GB66" s="244"/>
      <c r="GC66" s="244"/>
      <c r="GD66" s="244"/>
      <c r="GE66" s="244"/>
      <c r="GF66" s="244"/>
      <c r="GG66" s="244"/>
      <c r="GH66" s="244"/>
      <c r="GI66" s="244"/>
      <c r="GJ66" s="244"/>
      <c r="GK66" s="244"/>
      <c r="GL66" s="244"/>
      <c r="GM66" s="244"/>
      <c r="GN66" s="244"/>
      <c r="GO66" s="244"/>
      <c r="GP66" s="244"/>
      <c r="GQ66" s="244"/>
      <c r="GR66" s="244"/>
      <c r="GS66" s="244"/>
      <c r="GT66" s="244"/>
      <c r="GU66" s="244"/>
      <c r="GV66" s="244"/>
      <c r="GW66" s="244"/>
      <c r="GX66" s="244"/>
      <c r="GY66" s="244"/>
      <c r="GZ66" s="244"/>
      <c r="HA66" s="244"/>
      <c r="HB66" s="244"/>
      <c r="HC66" s="244"/>
      <c r="HD66" s="244"/>
      <c r="HE66" s="244"/>
    </row>
    <row r="67" spans="2:213" ht="18" customHeight="1">
      <c r="B67" s="104"/>
      <c r="C67" s="107"/>
      <c r="D67" s="107"/>
      <c r="E67" s="107"/>
      <c r="F67" s="107"/>
      <c r="G67" s="107"/>
      <c r="H67" s="107"/>
      <c r="I67" s="107"/>
      <c r="J67" s="107"/>
      <c r="K67" s="107"/>
      <c r="L67" s="105"/>
      <c r="M67" s="105"/>
      <c r="N67" s="105"/>
      <c r="O67" s="105"/>
      <c r="P67" s="105"/>
      <c r="Q67" s="105"/>
      <c r="R67" s="105"/>
      <c r="S67" s="105"/>
      <c r="T67" s="105"/>
      <c r="U67" s="98"/>
      <c r="V67" s="244"/>
      <c r="W67" s="128"/>
      <c r="X67" s="244"/>
      <c r="Y67" s="244"/>
      <c r="Z67" s="244"/>
      <c r="AA67" s="244"/>
      <c r="AB67" s="244"/>
      <c r="AC67" s="244"/>
      <c r="AD67" s="244"/>
      <c r="AE67" s="244"/>
      <c r="AF67" s="244"/>
      <c r="AG67" s="244"/>
      <c r="AH67" s="106"/>
      <c r="AI67" s="106"/>
      <c r="AJ67" s="106"/>
      <c r="AK67" s="106"/>
      <c r="AL67" s="106"/>
      <c r="AM67" s="106"/>
      <c r="AN67" s="106"/>
      <c r="AO67" s="244"/>
      <c r="AP67" s="244"/>
      <c r="AQ67" s="244"/>
      <c r="AR67" s="244"/>
      <c r="AS67" s="244"/>
      <c r="AT67" s="244"/>
      <c r="AU67" s="244"/>
      <c r="AV67" s="244"/>
      <c r="AW67" s="244"/>
      <c r="AX67" s="244"/>
      <c r="AY67" s="244"/>
      <c r="AZ67" s="244"/>
      <c r="BA67" s="244"/>
      <c r="BB67" s="244"/>
      <c r="BC67" s="244"/>
      <c r="BD67" s="244"/>
      <c r="BE67" s="244"/>
      <c r="BF67" s="244"/>
      <c r="BG67" s="245"/>
      <c r="BH67" s="306"/>
      <c r="BI67" s="306"/>
      <c r="BJ67" s="305"/>
      <c r="BK67" s="305"/>
      <c r="BL67" s="305"/>
      <c r="BM67" s="305"/>
      <c r="BN67" s="106"/>
      <c r="BO67" s="106"/>
      <c r="BP67" s="106"/>
      <c r="BQ67" s="106"/>
      <c r="BR67" s="126"/>
      <c r="BS67" s="126"/>
      <c r="BT67" s="126"/>
      <c r="BU67" s="127"/>
      <c r="BV67" s="126"/>
      <c r="BW67" s="126"/>
      <c r="BX67" s="126"/>
      <c r="BY67" s="126"/>
      <c r="BZ67" s="126"/>
      <c r="CA67" s="244"/>
      <c r="CB67" s="106"/>
      <c r="CC67" s="106"/>
      <c r="CD67" s="106"/>
      <c r="CE67" s="106"/>
      <c r="CF67" s="106"/>
      <c r="CG67" s="106"/>
      <c r="CH67" s="106"/>
      <c r="CI67" s="106"/>
      <c r="CJ67" s="106"/>
      <c r="CK67" s="106"/>
      <c r="CL67" s="106"/>
      <c r="CM67" s="106"/>
      <c r="CN67" s="106"/>
      <c r="CO67" s="106"/>
      <c r="CP67" s="106"/>
      <c r="CQ67" s="106"/>
      <c r="CR67" s="106"/>
      <c r="CS67" s="106"/>
      <c r="CT67" s="106"/>
      <c r="CU67" s="106"/>
      <c r="CV67" s="106"/>
      <c r="CW67" s="106"/>
      <c r="CX67" s="106"/>
      <c r="CY67" s="106"/>
      <c r="CZ67" s="106"/>
      <c r="DA67" s="106"/>
      <c r="DB67" s="106"/>
      <c r="DC67" s="106"/>
      <c r="DD67" s="106"/>
      <c r="DE67" s="106"/>
      <c r="DF67" s="106"/>
      <c r="DG67" s="106"/>
      <c r="DH67" s="106"/>
      <c r="DI67" s="106"/>
      <c r="DJ67" s="106"/>
      <c r="DK67" s="106"/>
      <c r="DL67" s="106"/>
      <c r="DM67" s="106"/>
      <c r="DN67" s="106"/>
      <c r="DO67" s="106"/>
      <c r="DP67" s="106"/>
      <c r="DQ67" s="106"/>
      <c r="DR67" s="106"/>
      <c r="DS67" s="106"/>
      <c r="DT67" s="106"/>
      <c r="DU67" s="106"/>
      <c r="DV67" s="106"/>
      <c r="DW67" s="106"/>
      <c r="DX67" s="106"/>
      <c r="DY67" s="106"/>
      <c r="DZ67" s="106"/>
      <c r="EA67" s="106"/>
      <c r="EB67" s="106"/>
      <c r="EC67" s="106"/>
      <c r="ED67" s="106"/>
      <c r="EE67" s="106"/>
      <c r="EF67" s="106"/>
      <c r="EG67" s="106"/>
      <c r="EH67" s="106"/>
      <c r="EI67" s="106"/>
      <c r="EJ67" s="106"/>
      <c r="EK67" s="106"/>
      <c r="EL67" s="106"/>
      <c r="EM67" s="106"/>
      <c r="EN67" s="106"/>
      <c r="EO67" s="106"/>
      <c r="EP67" s="106"/>
      <c r="EQ67" s="106"/>
      <c r="ER67" s="106"/>
      <c r="ES67" s="106"/>
      <c r="ET67" s="244"/>
      <c r="EU67" s="244"/>
      <c r="EV67" s="244"/>
      <c r="EW67" s="244"/>
      <c r="EX67" s="244"/>
      <c r="EY67" s="244"/>
      <c r="EZ67" s="244"/>
      <c r="FA67" s="244"/>
      <c r="FB67" s="244"/>
      <c r="FC67" s="244"/>
      <c r="FD67" s="244"/>
      <c r="FE67" s="244"/>
      <c r="FF67" s="244"/>
      <c r="FG67" s="244"/>
      <c r="FH67" s="244"/>
      <c r="FI67" s="244"/>
      <c r="FJ67" s="244"/>
      <c r="FK67" s="244"/>
      <c r="FL67" s="244"/>
      <c r="FM67" s="244"/>
      <c r="FN67" s="244"/>
      <c r="FO67" s="244"/>
      <c r="FP67" s="244"/>
      <c r="FQ67" s="244"/>
      <c r="FR67" s="244"/>
      <c r="FS67" s="244"/>
      <c r="FT67" s="244"/>
      <c r="FU67" s="244"/>
      <c r="FV67" s="244"/>
      <c r="FW67" s="244"/>
      <c r="FX67" s="244"/>
      <c r="FY67" s="244"/>
      <c r="FZ67" s="244"/>
      <c r="GA67" s="244"/>
      <c r="GB67" s="244"/>
      <c r="GC67" s="244"/>
      <c r="GD67" s="244"/>
      <c r="GE67" s="244"/>
      <c r="GF67" s="244"/>
      <c r="GG67" s="244"/>
      <c r="GH67" s="244"/>
      <c r="GI67" s="244"/>
      <c r="GJ67" s="244"/>
      <c r="GK67" s="244"/>
      <c r="GL67" s="244"/>
      <c r="GM67" s="244"/>
      <c r="GN67" s="244"/>
      <c r="GO67" s="244"/>
      <c r="GP67" s="244"/>
      <c r="GQ67" s="244"/>
      <c r="GR67" s="244"/>
      <c r="GS67" s="244"/>
      <c r="GT67" s="244"/>
      <c r="GU67" s="244"/>
      <c r="GV67" s="244"/>
      <c r="GW67" s="244"/>
      <c r="GX67" s="244"/>
      <c r="GY67" s="244"/>
      <c r="GZ67" s="244"/>
      <c r="HA67" s="244"/>
      <c r="HB67" s="244"/>
      <c r="HC67" s="244"/>
      <c r="HD67" s="244"/>
      <c r="HE67" s="244"/>
    </row>
    <row r="68" spans="2:213" ht="18" customHeight="1">
      <c r="B68" s="104"/>
      <c r="C68" s="107"/>
      <c r="D68" s="107"/>
      <c r="E68" s="107"/>
      <c r="F68" s="107"/>
      <c r="G68" s="107"/>
      <c r="H68" s="107"/>
      <c r="I68" s="107"/>
      <c r="J68" s="107"/>
      <c r="K68" s="107"/>
      <c r="L68" s="105"/>
      <c r="M68" s="105"/>
      <c r="N68" s="105"/>
      <c r="O68" s="105"/>
      <c r="P68" s="105"/>
      <c r="Q68" s="105"/>
      <c r="R68" s="105"/>
      <c r="S68" s="105"/>
      <c r="T68" s="105"/>
      <c r="U68" s="98"/>
      <c r="V68" s="244"/>
      <c r="W68" s="128"/>
      <c r="X68" s="244"/>
      <c r="Y68" s="244"/>
      <c r="Z68" s="244"/>
      <c r="AA68" s="244"/>
      <c r="AB68" s="244"/>
      <c r="AC68" s="244"/>
      <c r="AD68" s="244"/>
      <c r="AE68" s="244"/>
      <c r="AF68" s="244"/>
      <c r="AG68" s="244"/>
      <c r="AH68" s="106"/>
      <c r="AI68" s="106"/>
      <c r="AJ68" s="106"/>
      <c r="AK68" s="106"/>
      <c r="AL68" s="106"/>
      <c r="AM68" s="106"/>
      <c r="AN68" s="106"/>
      <c r="AO68" s="244"/>
      <c r="AP68" s="244"/>
      <c r="AQ68" s="244"/>
      <c r="AR68" s="244"/>
      <c r="AS68" s="244"/>
      <c r="AT68" s="244"/>
      <c r="AU68" s="244"/>
      <c r="AV68" s="244"/>
      <c r="AW68" s="244"/>
      <c r="AX68" s="244"/>
      <c r="AY68" s="244"/>
      <c r="AZ68" s="244"/>
      <c r="BA68" s="244"/>
      <c r="BB68" s="244"/>
      <c r="BC68" s="244"/>
      <c r="BD68" s="244"/>
      <c r="BE68" s="244"/>
      <c r="BF68" s="244"/>
      <c r="BG68" s="245"/>
      <c r="BH68" s="306"/>
      <c r="BI68" s="306"/>
      <c r="BJ68" s="305"/>
      <c r="BK68" s="305"/>
      <c r="BL68" s="305"/>
      <c r="BM68" s="305"/>
      <c r="BN68" s="106"/>
      <c r="BO68" s="106"/>
      <c r="BP68" s="106"/>
      <c r="BQ68" s="106"/>
      <c r="BR68" s="126"/>
      <c r="BS68" s="126"/>
      <c r="BT68" s="126"/>
      <c r="BU68" s="127"/>
      <c r="BV68" s="126"/>
      <c r="BW68" s="126"/>
      <c r="BX68" s="126"/>
      <c r="BY68" s="126"/>
      <c r="BZ68" s="126"/>
      <c r="CA68" s="244"/>
      <c r="CB68" s="106"/>
      <c r="CC68" s="106"/>
      <c r="CD68" s="106"/>
      <c r="CE68" s="106"/>
      <c r="CF68" s="106"/>
      <c r="CG68" s="106"/>
      <c r="CH68" s="106"/>
      <c r="CI68" s="106"/>
      <c r="CJ68" s="106"/>
      <c r="CK68" s="106"/>
      <c r="CL68" s="106"/>
      <c r="CM68" s="106"/>
      <c r="CN68" s="106"/>
      <c r="CO68" s="106"/>
      <c r="CP68" s="106"/>
      <c r="CQ68" s="106"/>
      <c r="CR68" s="106"/>
      <c r="CS68" s="106"/>
      <c r="CT68" s="106"/>
      <c r="CU68" s="106"/>
      <c r="CV68" s="106"/>
      <c r="CW68" s="106"/>
      <c r="CX68" s="106"/>
      <c r="CY68" s="106"/>
      <c r="CZ68" s="106"/>
      <c r="DA68" s="106"/>
      <c r="DB68" s="106"/>
      <c r="DC68" s="106"/>
      <c r="DD68" s="106"/>
      <c r="DE68" s="106"/>
      <c r="DF68" s="106"/>
      <c r="DG68" s="106"/>
      <c r="DH68" s="106"/>
      <c r="DI68" s="106"/>
      <c r="DJ68" s="106"/>
      <c r="DK68" s="106"/>
      <c r="DL68" s="106"/>
      <c r="DM68" s="106"/>
      <c r="DN68" s="106"/>
      <c r="DO68" s="106"/>
      <c r="DP68" s="106"/>
      <c r="DQ68" s="106"/>
      <c r="DR68" s="106"/>
      <c r="DS68" s="106"/>
      <c r="DT68" s="106"/>
      <c r="DU68" s="106"/>
      <c r="DV68" s="106"/>
      <c r="DW68" s="106"/>
      <c r="DX68" s="106"/>
      <c r="DY68" s="106"/>
      <c r="DZ68" s="106"/>
      <c r="EA68" s="106"/>
      <c r="EB68" s="106"/>
      <c r="EC68" s="106"/>
      <c r="ED68" s="106"/>
      <c r="EE68" s="106"/>
      <c r="EF68" s="106"/>
      <c r="EG68" s="106"/>
      <c r="EH68" s="106"/>
      <c r="EI68" s="106"/>
      <c r="EJ68" s="106"/>
      <c r="EK68" s="106"/>
      <c r="EL68" s="106"/>
      <c r="EM68" s="106"/>
      <c r="EN68" s="106"/>
      <c r="EO68" s="106"/>
      <c r="EP68" s="106"/>
      <c r="EQ68" s="106"/>
      <c r="ER68" s="106"/>
      <c r="ES68" s="106"/>
      <c r="ET68" s="244"/>
      <c r="EU68" s="244"/>
      <c r="EV68" s="244"/>
      <c r="EW68" s="244"/>
      <c r="EX68" s="244"/>
      <c r="EY68" s="244"/>
      <c r="EZ68" s="244"/>
      <c r="FA68" s="244"/>
      <c r="FB68" s="244"/>
      <c r="FC68" s="244"/>
      <c r="FD68" s="244"/>
      <c r="FE68" s="244"/>
      <c r="FF68" s="244"/>
      <c r="FG68" s="244"/>
      <c r="FH68" s="244"/>
      <c r="FI68" s="244"/>
      <c r="FJ68" s="244"/>
      <c r="FK68" s="244"/>
      <c r="FL68" s="244"/>
      <c r="FM68" s="244"/>
      <c r="FN68" s="244"/>
      <c r="FO68" s="244"/>
      <c r="FP68" s="244"/>
      <c r="FQ68" s="244"/>
      <c r="FR68" s="244"/>
      <c r="FS68" s="244"/>
      <c r="FT68" s="244"/>
      <c r="FU68" s="244"/>
      <c r="FV68" s="244"/>
      <c r="FW68" s="244"/>
      <c r="FX68" s="244"/>
      <c r="FY68" s="244"/>
      <c r="FZ68" s="244"/>
      <c r="GA68" s="244"/>
      <c r="GB68" s="244"/>
      <c r="GC68" s="244"/>
      <c r="GD68" s="244"/>
      <c r="GE68" s="244"/>
      <c r="GF68" s="244"/>
      <c r="GG68" s="244"/>
      <c r="GH68" s="244"/>
      <c r="GI68" s="244"/>
      <c r="GJ68" s="244"/>
      <c r="GK68" s="244"/>
      <c r="GL68" s="244"/>
      <c r="GM68" s="244"/>
      <c r="GN68" s="244"/>
      <c r="GO68" s="244"/>
      <c r="GP68" s="244"/>
      <c r="GQ68" s="244"/>
      <c r="GR68" s="244"/>
      <c r="GS68" s="244"/>
      <c r="GT68" s="244"/>
      <c r="GU68" s="244"/>
      <c r="GV68" s="244"/>
      <c r="GW68" s="244"/>
      <c r="GX68" s="244"/>
      <c r="GY68" s="244"/>
      <c r="GZ68" s="244"/>
      <c r="HA68" s="244"/>
      <c r="HB68" s="244"/>
      <c r="HC68" s="244"/>
      <c r="HD68" s="244"/>
      <c r="HE68" s="244"/>
    </row>
    <row r="69" spans="2:213" ht="18" customHeight="1">
      <c r="B69" s="104"/>
      <c r="C69" s="107"/>
      <c r="D69" s="107"/>
      <c r="E69" s="107"/>
      <c r="F69" s="107"/>
      <c r="G69" s="107"/>
      <c r="H69" s="107"/>
      <c r="I69" s="107"/>
      <c r="J69" s="110"/>
      <c r="K69" s="107"/>
      <c r="L69" s="105"/>
      <c r="M69" s="105"/>
      <c r="N69" s="105"/>
      <c r="O69" s="105"/>
      <c r="P69" s="105"/>
      <c r="Q69" s="105"/>
      <c r="R69" s="128"/>
      <c r="S69" s="128"/>
      <c r="T69" s="128"/>
      <c r="U69" s="305"/>
      <c r="V69" s="106"/>
      <c r="W69" s="288"/>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306"/>
      <c r="BH69" s="306"/>
      <c r="BI69" s="306"/>
      <c r="BJ69" s="305"/>
      <c r="BK69" s="305"/>
      <c r="BL69" s="305"/>
      <c r="BM69" s="305"/>
      <c r="BN69" s="106"/>
      <c r="BO69" s="106"/>
      <c r="BP69" s="106"/>
      <c r="BQ69" s="106"/>
      <c r="BR69" s="126"/>
      <c r="BS69" s="126"/>
      <c r="BT69" s="126"/>
      <c r="BU69" s="127"/>
      <c r="BV69" s="126"/>
      <c r="BW69" s="126"/>
      <c r="BX69" s="126"/>
      <c r="BY69" s="126"/>
      <c r="BZ69" s="126"/>
      <c r="CA69" s="106"/>
      <c r="CB69" s="106"/>
      <c r="CC69" s="106"/>
      <c r="CD69" s="106"/>
      <c r="CE69" s="106"/>
      <c r="CF69" s="106"/>
      <c r="CG69" s="106"/>
      <c r="CH69" s="106"/>
      <c r="CI69" s="106"/>
      <c r="CJ69" s="106"/>
      <c r="CK69" s="106"/>
      <c r="CL69" s="106"/>
      <c r="CM69" s="106"/>
      <c r="CN69" s="106"/>
      <c r="CO69" s="106"/>
      <c r="CP69" s="106"/>
      <c r="CQ69" s="106"/>
      <c r="CR69" s="106"/>
      <c r="CS69" s="106"/>
      <c r="CT69" s="106"/>
      <c r="CU69" s="106"/>
      <c r="CV69" s="106"/>
      <c r="CW69" s="106"/>
      <c r="CX69" s="106"/>
      <c r="CY69" s="106"/>
      <c r="CZ69" s="106"/>
      <c r="DA69" s="106"/>
      <c r="DB69" s="106"/>
      <c r="DC69" s="106"/>
      <c r="DD69" s="106"/>
      <c r="DE69" s="106"/>
      <c r="DF69" s="106"/>
      <c r="DG69" s="106"/>
      <c r="DH69" s="106"/>
      <c r="DI69" s="106"/>
      <c r="DJ69" s="106"/>
      <c r="DK69" s="106"/>
      <c r="DL69" s="106"/>
      <c r="DM69" s="106"/>
      <c r="DN69" s="106"/>
      <c r="DO69" s="106"/>
      <c r="DP69" s="106"/>
      <c r="DQ69" s="106"/>
      <c r="DR69" s="106"/>
      <c r="DS69" s="106"/>
      <c r="DT69" s="106"/>
      <c r="DU69" s="106"/>
      <c r="DV69" s="106"/>
      <c r="DW69" s="106"/>
      <c r="DX69" s="106"/>
      <c r="DY69" s="106"/>
      <c r="DZ69" s="106"/>
      <c r="EA69" s="106"/>
      <c r="EB69" s="106"/>
      <c r="EC69" s="106"/>
      <c r="ED69" s="106"/>
      <c r="EE69" s="106"/>
      <c r="EF69" s="106"/>
      <c r="EG69" s="106"/>
      <c r="EH69" s="106"/>
      <c r="EI69" s="106"/>
      <c r="EJ69" s="106"/>
      <c r="EK69" s="106"/>
      <c r="EL69" s="106"/>
      <c r="EM69" s="106"/>
      <c r="EN69" s="106"/>
      <c r="EO69" s="106"/>
      <c r="EP69" s="106"/>
      <c r="EQ69" s="106"/>
      <c r="ER69" s="106"/>
      <c r="ES69" s="106"/>
      <c r="ET69" s="102"/>
      <c r="EU69" s="102"/>
      <c r="EV69" s="102"/>
      <c r="EW69" s="102"/>
      <c r="EX69" s="102"/>
      <c r="EY69" s="102"/>
      <c r="EZ69" s="102"/>
      <c r="FA69" s="102"/>
      <c r="FB69" s="102"/>
      <c r="FC69" s="102"/>
      <c r="FD69" s="102"/>
      <c r="FE69" s="102"/>
      <c r="FF69" s="102"/>
      <c r="FG69" s="102"/>
      <c r="FH69" s="102"/>
      <c r="FI69" s="102"/>
      <c r="FJ69" s="101"/>
      <c r="FK69" s="101"/>
      <c r="FL69" s="101"/>
      <c r="FM69" s="101"/>
      <c r="FN69" s="101"/>
      <c r="FO69" s="101"/>
      <c r="FP69" s="101"/>
      <c r="FQ69" s="101"/>
      <c r="FR69" s="101"/>
      <c r="FS69" s="101"/>
      <c r="FT69" s="101"/>
      <c r="FU69" s="101"/>
      <c r="FV69" s="101"/>
      <c r="FW69" s="101"/>
      <c r="FX69" s="101"/>
      <c r="FY69" s="101"/>
      <c r="FZ69" s="101"/>
      <c r="GA69" s="101"/>
      <c r="GB69" s="101"/>
      <c r="GC69" s="101"/>
      <c r="GD69" s="101"/>
      <c r="GE69" s="101"/>
      <c r="GF69" s="101"/>
      <c r="GG69" s="101"/>
      <c r="GH69" s="101"/>
      <c r="GI69" s="101"/>
      <c r="GJ69" s="101"/>
      <c r="GK69" s="101"/>
      <c r="GL69" s="101"/>
      <c r="GM69" s="101"/>
      <c r="GN69" s="101"/>
      <c r="GO69" s="101"/>
      <c r="GP69" s="101"/>
      <c r="GQ69" s="101"/>
      <c r="GR69" s="101"/>
      <c r="GS69" s="101"/>
      <c r="GT69" s="101"/>
      <c r="GU69" s="101"/>
      <c r="GV69" s="101"/>
      <c r="GW69" s="101"/>
      <c r="GX69" s="101"/>
      <c r="GY69" s="101"/>
      <c r="GZ69" s="101"/>
      <c r="HA69" s="101"/>
      <c r="HB69" s="101"/>
      <c r="HC69" s="101"/>
      <c r="HD69" s="101"/>
      <c r="HE69" s="101"/>
    </row>
    <row r="70" spans="2:213" ht="18" customHeight="1">
      <c r="B70" s="104"/>
      <c r="C70" s="107"/>
      <c r="D70" s="107"/>
      <c r="E70" s="107"/>
      <c r="F70" s="107"/>
      <c r="G70" s="107"/>
      <c r="H70" s="107"/>
      <c r="I70" s="107"/>
      <c r="J70" s="107"/>
      <c r="K70" s="107"/>
      <c r="L70" s="105"/>
      <c r="M70" s="105"/>
      <c r="N70" s="105"/>
      <c r="O70" s="105"/>
      <c r="P70" s="105"/>
      <c r="Q70" s="105"/>
      <c r="R70" s="105"/>
      <c r="S70" s="105"/>
      <c r="T70" s="105"/>
      <c r="U70" s="305"/>
      <c r="V70" s="106"/>
      <c r="W70" s="288"/>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306"/>
      <c r="BH70" s="306"/>
      <c r="BI70" s="306"/>
      <c r="BJ70" s="305"/>
      <c r="BK70" s="305"/>
      <c r="BL70" s="305"/>
      <c r="BM70" s="305"/>
      <c r="BN70" s="106"/>
      <c r="BO70" s="106"/>
      <c r="BP70" s="106"/>
      <c r="BQ70" s="106"/>
      <c r="BR70" s="126"/>
      <c r="BS70" s="126"/>
      <c r="BT70" s="126"/>
      <c r="BU70" s="127"/>
      <c r="BV70" s="126"/>
      <c r="BW70" s="126"/>
      <c r="BX70" s="126"/>
      <c r="BY70" s="126"/>
      <c r="BZ70" s="126"/>
      <c r="CA70" s="106"/>
      <c r="CB70" s="106"/>
      <c r="CC70" s="106"/>
      <c r="CD70" s="106"/>
      <c r="CE70" s="106"/>
      <c r="CF70" s="106"/>
      <c r="CG70" s="106"/>
      <c r="CH70" s="106"/>
      <c r="CI70" s="106"/>
      <c r="CJ70" s="106"/>
      <c r="CK70" s="106"/>
      <c r="CL70" s="106"/>
      <c r="CM70" s="106"/>
      <c r="CN70" s="106"/>
      <c r="CO70" s="106"/>
      <c r="CP70" s="106"/>
      <c r="CQ70" s="106"/>
      <c r="CR70" s="106"/>
      <c r="CS70" s="106"/>
      <c r="CT70" s="106"/>
      <c r="CU70" s="106"/>
      <c r="CV70" s="106"/>
      <c r="CW70" s="106"/>
      <c r="CX70" s="106"/>
      <c r="CY70" s="106"/>
      <c r="CZ70" s="106"/>
      <c r="DA70" s="106"/>
      <c r="DB70" s="106"/>
      <c r="DC70" s="106"/>
      <c r="DD70" s="106"/>
      <c r="DE70" s="106"/>
      <c r="DF70" s="106"/>
      <c r="DG70" s="106"/>
      <c r="DH70" s="106"/>
      <c r="DI70" s="106"/>
      <c r="DJ70" s="106"/>
      <c r="DK70" s="106"/>
      <c r="DL70" s="106"/>
      <c r="DM70" s="106"/>
      <c r="DN70" s="106"/>
      <c r="DO70" s="106"/>
      <c r="DP70" s="106"/>
      <c r="DQ70" s="106"/>
      <c r="DR70" s="106"/>
      <c r="DS70" s="106"/>
      <c r="DT70" s="106"/>
      <c r="DU70" s="106"/>
      <c r="DV70" s="106"/>
      <c r="DW70" s="106"/>
      <c r="DX70" s="106"/>
      <c r="DY70" s="106"/>
      <c r="DZ70" s="106"/>
      <c r="EA70" s="106"/>
      <c r="EB70" s="106"/>
      <c r="EC70" s="106"/>
      <c r="ED70" s="106"/>
      <c r="EE70" s="106"/>
      <c r="EF70" s="106"/>
      <c r="EG70" s="106"/>
      <c r="EH70" s="106"/>
      <c r="EI70" s="106"/>
      <c r="EJ70" s="106"/>
      <c r="EK70" s="106"/>
      <c r="EL70" s="106"/>
      <c r="EM70" s="106"/>
      <c r="EN70" s="106"/>
      <c r="EO70" s="106"/>
      <c r="EP70" s="106"/>
      <c r="EQ70" s="106"/>
      <c r="ER70" s="106"/>
      <c r="ES70" s="106"/>
      <c r="ET70" s="102"/>
      <c r="EU70" s="102"/>
      <c r="EV70" s="102"/>
      <c r="EW70" s="102"/>
      <c r="EX70" s="102"/>
      <c r="EY70" s="102"/>
      <c r="EZ70" s="102"/>
      <c r="FA70" s="102"/>
      <c r="FB70" s="102"/>
      <c r="FC70" s="102"/>
      <c r="FD70" s="102"/>
      <c r="FE70" s="102"/>
      <c r="FF70" s="102"/>
      <c r="FG70" s="102"/>
      <c r="FH70" s="102"/>
      <c r="FI70" s="102"/>
      <c r="FJ70" s="101"/>
      <c r="FK70" s="101"/>
      <c r="FL70" s="101"/>
      <c r="FM70" s="101"/>
      <c r="FN70" s="101"/>
      <c r="FO70" s="101"/>
      <c r="FP70" s="101"/>
      <c r="FQ70" s="101"/>
      <c r="FR70" s="101"/>
      <c r="FS70" s="101"/>
      <c r="FT70" s="101"/>
      <c r="FU70" s="101"/>
      <c r="FV70" s="101"/>
      <c r="FW70" s="101"/>
      <c r="FX70" s="101"/>
      <c r="FY70" s="101"/>
      <c r="FZ70" s="101"/>
      <c r="GA70" s="101"/>
      <c r="GB70" s="101"/>
      <c r="GC70" s="101"/>
      <c r="GD70" s="101"/>
      <c r="GE70" s="101"/>
      <c r="GF70" s="101"/>
      <c r="GG70" s="101"/>
      <c r="GH70" s="101"/>
      <c r="GI70" s="101"/>
      <c r="GJ70" s="101"/>
      <c r="GK70" s="101"/>
      <c r="GL70" s="101"/>
      <c r="GM70" s="101"/>
      <c r="GN70" s="101"/>
      <c r="GO70" s="101"/>
      <c r="GP70" s="101"/>
      <c r="GQ70" s="101"/>
      <c r="GR70" s="101"/>
      <c r="GS70" s="101"/>
      <c r="GT70" s="101"/>
      <c r="GU70" s="101"/>
      <c r="GV70" s="101"/>
      <c r="GW70" s="101"/>
      <c r="GX70" s="101"/>
      <c r="GY70" s="101"/>
      <c r="GZ70" s="101"/>
      <c r="HA70" s="101"/>
      <c r="HB70" s="101"/>
      <c r="HC70" s="101"/>
      <c r="HD70" s="101"/>
      <c r="HE70" s="101"/>
    </row>
    <row r="71" spans="2:213">
      <c r="B71" s="104"/>
      <c r="C71" s="107"/>
      <c r="D71" s="107"/>
      <c r="E71" s="107"/>
      <c r="F71" s="107"/>
      <c r="G71" s="107"/>
      <c r="H71" s="107"/>
      <c r="I71" s="107"/>
      <c r="J71" s="107"/>
      <c r="K71" s="107"/>
      <c r="L71" s="105"/>
      <c r="N71" s="105"/>
      <c r="O71" s="105"/>
      <c r="P71" s="105"/>
      <c r="Q71" s="105"/>
      <c r="R71" s="105"/>
      <c r="S71" s="105"/>
      <c r="T71" s="105"/>
      <c r="U71" s="305"/>
      <c r="V71" s="106"/>
      <c r="W71" s="288"/>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c r="AX71" s="106"/>
      <c r="AY71" s="106"/>
      <c r="AZ71" s="106"/>
      <c r="BA71" s="106"/>
      <c r="BB71" s="106"/>
      <c r="BC71" s="106"/>
      <c r="BD71" s="106"/>
      <c r="BE71" s="106"/>
      <c r="BF71" s="106"/>
      <c r="BG71" s="306"/>
      <c r="BH71" s="306"/>
      <c r="BI71" s="306"/>
      <c r="BJ71" s="305"/>
      <c r="BK71" s="305"/>
      <c r="BL71" s="305"/>
      <c r="BM71" s="305"/>
      <c r="BN71" s="106"/>
      <c r="BO71" s="106"/>
      <c r="BP71" s="106"/>
      <c r="BQ71" s="106"/>
      <c r="BR71" s="126"/>
      <c r="BS71" s="126"/>
      <c r="BT71" s="126"/>
      <c r="BU71" s="127"/>
      <c r="BV71" s="126"/>
      <c r="BW71" s="126"/>
      <c r="BX71" s="126"/>
      <c r="BY71" s="126"/>
      <c r="BZ71" s="126"/>
      <c r="CA71" s="106"/>
      <c r="CB71" s="106"/>
      <c r="CC71" s="106"/>
      <c r="CD71" s="106"/>
      <c r="CE71" s="106"/>
      <c r="CF71" s="106"/>
      <c r="CG71" s="106"/>
      <c r="CH71" s="106"/>
      <c r="CI71" s="106"/>
      <c r="CJ71" s="106"/>
      <c r="CK71" s="106"/>
      <c r="CL71" s="106"/>
      <c r="CM71" s="106"/>
      <c r="CN71" s="106"/>
      <c r="CO71" s="106"/>
      <c r="CP71" s="106"/>
      <c r="CQ71" s="106"/>
      <c r="CR71" s="106"/>
      <c r="CS71" s="106"/>
      <c r="CT71" s="106"/>
      <c r="CU71" s="106"/>
      <c r="CV71" s="106"/>
      <c r="CW71" s="106"/>
      <c r="CX71" s="106"/>
      <c r="CY71" s="106"/>
      <c r="CZ71" s="106"/>
      <c r="DA71" s="106"/>
      <c r="DB71" s="106"/>
      <c r="DC71" s="106"/>
      <c r="DD71" s="106"/>
      <c r="DE71" s="106"/>
      <c r="DF71" s="106"/>
      <c r="DG71" s="106"/>
      <c r="DH71" s="106"/>
      <c r="DI71" s="106"/>
      <c r="DJ71" s="106"/>
      <c r="DK71" s="106"/>
      <c r="DL71" s="106"/>
      <c r="DM71" s="106"/>
      <c r="DN71" s="106"/>
      <c r="DO71" s="106"/>
      <c r="DP71" s="106"/>
      <c r="DQ71" s="106"/>
      <c r="DR71" s="106"/>
      <c r="DS71" s="106"/>
      <c r="DT71" s="106"/>
      <c r="DU71" s="106"/>
      <c r="DV71" s="106"/>
      <c r="DW71" s="106"/>
      <c r="DX71" s="106"/>
      <c r="DY71" s="106"/>
      <c r="DZ71" s="106"/>
      <c r="EA71" s="106"/>
      <c r="EB71" s="106"/>
      <c r="EC71" s="106"/>
      <c r="ED71" s="106"/>
      <c r="EE71" s="106"/>
      <c r="EF71" s="106"/>
      <c r="EG71" s="106"/>
      <c r="EH71" s="106"/>
      <c r="EI71" s="106"/>
      <c r="EJ71" s="106"/>
      <c r="EK71" s="106"/>
      <c r="EL71" s="106"/>
      <c r="EM71" s="106"/>
      <c r="EN71" s="106"/>
      <c r="EO71" s="106"/>
      <c r="EP71" s="106"/>
      <c r="EQ71" s="106"/>
      <c r="ER71" s="106"/>
      <c r="ES71" s="106"/>
      <c r="ET71" s="102"/>
      <c r="EU71" s="102"/>
      <c r="EV71" s="102"/>
      <c r="EW71" s="102"/>
      <c r="EX71" s="102"/>
      <c r="EY71" s="102"/>
      <c r="EZ71" s="102"/>
      <c r="FA71" s="102"/>
      <c r="FB71" s="102"/>
      <c r="FC71" s="102"/>
      <c r="FD71" s="102"/>
      <c r="FE71" s="102"/>
      <c r="FF71" s="102"/>
      <c r="FG71" s="102"/>
      <c r="FH71" s="102"/>
      <c r="FI71" s="102"/>
      <c r="FJ71" s="101"/>
      <c r="FK71" s="101"/>
      <c r="FL71" s="101"/>
      <c r="FM71" s="101"/>
      <c r="FN71" s="101"/>
      <c r="FO71" s="101"/>
      <c r="FP71" s="101"/>
      <c r="FQ71" s="101"/>
      <c r="FR71" s="101"/>
      <c r="FS71" s="101"/>
      <c r="FT71" s="101"/>
      <c r="FU71" s="101"/>
      <c r="FV71" s="101"/>
      <c r="FW71" s="101"/>
      <c r="FX71" s="101"/>
      <c r="FY71" s="101"/>
      <c r="FZ71" s="101"/>
      <c r="GA71" s="101"/>
      <c r="GB71" s="101"/>
      <c r="GC71" s="101"/>
      <c r="GD71" s="101"/>
      <c r="GE71" s="101"/>
      <c r="GF71" s="101"/>
      <c r="GG71" s="101"/>
      <c r="GH71" s="101"/>
      <c r="GI71" s="101"/>
      <c r="GJ71" s="101"/>
      <c r="GK71" s="101"/>
      <c r="GL71" s="101"/>
      <c r="GM71" s="101"/>
      <c r="GN71" s="101"/>
      <c r="GO71" s="101"/>
      <c r="GP71" s="101"/>
      <c r="GQ71" s="101"/>
      <c r="GR71" s="101"/>
      <c r="GS71" s="101"/>
      <c r="GT71" s="101"/>
      <c r="GU71" s="101"/>
      <c r="GV71" s="101"/>
      <c r="GW71" s="101"/>
      <c r="GX71" s="101"/>
      <c r="GY71" s="101"/>
      <c r="GZ71" s="101"/>
      <c r="HA71" s="101"/>
      <c r="HB71" s="101"/>
      <c r="HC71" s="101"/>
      <c r="HD71" s="101"/>
      <c r="HE71" s="101"/>
    </row>
    <row r="72" spans="2:213">
      <c r="B72" s="104"/>
      <c r="C72" s="107"/>
      <c r="D72" s="107"/>
      <c r="E72" s="107"/>
      <c r="F72" s="107"/>
      <c r="G72" s="107"/>
      <c r="H72" s="107"/>
      <c r="I72" s="107"/>
      <c r="J72" s="107"/>
      <c r="K72" s="107"/>
      <c r="L72" s="105"/>
      <c r="M72" s="647"/>
      <c r="N72" s="647"/>
      <c r="O72" s="647"/>
      <c r="P72" s="647"/>
      <c r="Q72" s="647"/>
      <c r="R72" s="647"/>
      <c r="S72" s="647"/>
      <c r="T72" s="647"/>
      <c r="U72" s="305"/>
      <c r="V72" s="106"/>
      <c r="W72" s="288"/>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306"/>
      <c r="BH72" s="306"/>
      <c r="BI72" s="306"/>
      <c r="BJ72" s="305"/>
      <c r="BK72" s="305"/>
      <c r="BL72" s="305"/>
      <c r="BM72" s="305"/>
      <c r="BN72" s="106"/>
      <c r="BO72" s="106"/>
      <c r="BP72" s="106"/>
      <c r="BQ72" s="106"/>
      <c r="BR72" s="126"/>
      <c r="BS72" s="126"/>
      <c r="BT72" s="126"/>
      <c r="BU72" s="127"/>
      <c r="BV72" s="126"/>
      <c r="BW72" s="126"/>
      <c r="BX72" s="126"/>
      <c r="BY72" s="126"/>
      <c r="BZ72" s="126"/>
      <c r="CA72" s="106"/>
      <c r="CB72" s="106"/>
      <c r="CC72" s="106"/>
      <c r="CD72" s="106"/>
      <c r="CE72" s="106"/>
      <c r="CF72" s="106"/>
      <c r="CG72" s="106"/>
      <c r="CH72" s="106"/>
      <c r="CI72" s="106"/>
      <c r="CJ72" s="106"/>
      <c r="CK72" s="106"/>
      <c r="CL72" s="106"/>
      <c r="CM72" s="106"/>
      <c r="CN72" s="106"/>
      <c r="CO72" s="106"/>
      <c r="CP72" s="106"/>
      <c r="CQ72" s="106"/>
      <c r="CR72" s="106"/>
      <c r="CS72" s="106"/>
      <c r="CT72" s="106"/>
      <c r="CU72" s="106"/>
      <c r="CV72" s="106"/>
      <c r="CW72" s="106"/>
      <c r="CX72" s="106"/>
      <c r="CY72" s="106"/>
      <c r="CZ72" s="106"/>
      <c r="DA72" s="106"/>
      <c r="DB72" s="106"/>
      <c r="DC72" s="106"/>
      <c r="DD72" s="106"/>
      <c r="DE72" s="106"/>
      <c r="DF72" s="106"/>
      <c r="DG72" s="106"/>
      <c r="DH72" s="106"/>
      <c r="DI72" s="106"/>
      <c r="DJ72" s="106"/>
      <c r="DK72" s="106"/>
      <c r="DL72" s="106"/>
      <c r="DM72" s="106"/>
      <c r="DN72" s="106"/>
      <c r="DO72" s="106"/>
      <c r="DP72" s="106"/>
      <c r="DQ72" s="106"/>
      <c r="DR72" s="106"/>
      <c r="DS72" s="106"/>
      <c r="DT72" s="106"/>
      <c r="DU72" s="106"/>
      <c r="DV72" s="106"/>
      <c r="DW72" s="106"/>
      <c r="DX72" s="106"/>
      <c r="DY72" s="106"/>
      <c r="DZ72" s="106"/>
      <c r="EA72" s="106"/>
      <c r="EB72" s="106"/>
      <c r="EC72" s="106"/>
      <c r="ED72" s="106"/>
      <c r="EE72" s="106"/>
      <c r="EF72" s="106"/>
      <c r="EG72" s="106"/>
      <c r="EH72" s="106"/>
      <c r="EI72" s="106"/>
      <c r="EJ72" s="106"/>
      <c r="EK72" s="106"/>
      <c r="EL72" s="106"/>
      <c r="EM72" s="106"/>
      <c r="EN72" s="106"/>
      <c r="EO72" s="106"/>
      <c r="EP72" s="106"/>
      <c r="EQ72" s="106"/>
      <c r="ER72" s="106"/>
      <c r="ES72" s="106"/>
      <c r="ET72" s="102"/>
      <c r="EU72" s="102"/>
      <c r="EV72" s="102"/>
      <c r="EW72" s="102"/>
      <c r="EX72" s="102"/>
      <c r="EY72" s="102"/>
      <c r="EZ72" s="102"/>
      <c r="FA72" s="102"/>
      <c r="FB72" s="102"/>
      <c r="FC72" s="102"/>
      <c r="FD72" s="102"/>
      <c r="FE72" s="102"/>
      <c r="FF72" s="102"/>
      <c r="FG72" s="102"/>
      <c r="FH72" s="102"/>
      <c r="FI72" s="102"/>
      <c r="FJ72" s="101"/>
      <c r="FK72" s="101"/>
      <c r="FL72" s="101"/>
      <c r="FM72" s="101"/>
      <c r="FN72" s="101"/>
      <c r="FO72" s="101"/>
      <c r="FP72" s="101"/>
      <c r="FQ72" s="101"/>
      <c r="FR72" s="101"/>
      <c r="FS72" s="101"/>
      <c r="FT72" s="101"/>
      <c r="FU72" s="101"/>
      <c r="FV72" s="101"/>
      <c r="FW72" s="101"/>
      <c r="FX72" s="101"/>
      <c r="FY72" s="101"/>
      <c r="FZ72" s="101"/>
      <c r="GA72" s="101"/>
      <c r="GB72" s="101"/>
      <c r="GC72" s="101"/>
      <c r="GD72" s="101"/>
      <c r="GE72" s="101"/>
      <c r="GF72" s="101"/>
      <c r="GG72" s="101"/>
      <c r="GH72" s="101"/>
      <c r="GI72" s="101"/>
      <c r="GJ72" s="101"/>
      <c r="GK72" s="101"/>
      <c r="GL72" s="101"/>
      <c r="GM72" s="101"/>
      <c r="GN72" s="101"/>
      <c r="GO72" s="101"/>
      <c r="GP72" s="101"/>
      <c r="GQ72" s="101"/>
      <c r="GR72" s="101"/>
      <c r="GS72" s="101"/>
      <c r="GT72" s="101"/>
      <c r="GU72" s="101"/>
      <c r="GV72" s="101"/>
      <c r="GW72" s="101"/>
      <c r="GX72" s="101"/>
      <c r="GY72" s="101"/>
      <c r="GZ72" s="101"/>
      <c r="HA72" s="101"/>
      <c r="HB72" s="101"/>
      <c r="HC72" s="101"/>
      <c r="HD72" s="101"/>
      <c r="HE72" s="101"/>
    </row>
    <row r="73" spans="2:213" ht="26.25">
      <c r="B73" s="107"/>
      <c r="C73" s="107"/>
      <c r="D73" s="107"/>
      <c r="E73" s="107"/>
      <c r="F73" s="107"/>
      <c r="G73" s="107"/>
      <c r="H73" s="107"/>
      <c r="I73" s="107"/>
      <c r="J73" s="107"/>
      <c r="K73" s="107"/>
      <c r="L73" s="105"/>
      <c r="M73" s="647"/>
      <c r="N73" s="647"/>
      <c r="O73" s="647"/>
      <c r="P73" s="647"/>
      <c r="Q73" s="647"/>
      <c r="R73" s="647"/>
      <c r="S73" s="647"/>
      <c r="T73" s="647"/>
      <c r="U73" s="305"/>
      <c r="V73" s="106"/>
      <c r="W73" s="288"/>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306"/>
      <c r="BH73" s="306"/>
      <c r="BI73" s="306"/>
      <c r="BJ73" s="305"/>
      <c r="BK73" s="305"/>
      <c r="BL73" s="305"/>
      <c r="BM73" s="502"/>
      <c r="BN73" s="106"/>
      <c r="BO73" s="106"/>
      <c r="BP73" s="106"/>
      <c r="BQ73" s="106"/>
      <c r="BR73" s="126"/>
      <c r="BS73" s="126"/>
      <c r="BT73" s="377" t="s">
        <v>466</v>
      </c>
      <c r="BU73" s="378">
        <f>CA6</f>
        <v>137</v>
      </c>
      <c r="BV73" s="377" t="e">
        <f>IF(BU73=0, "Target N/A",IF($G$32&lt;BU73,"Scheme meets target", "Scheme does not meet target"))</f>
        <v>#DIV/0!</v>
      </c>
      <c r="BW73" s="566"/>
      <c r="BX73" s="126"/>
      <c r="BY73" s="126"/>
      <c r="BZ73" s="126"/>
      <c r="CA73" s="106"/>
      <c r="CB73" s="106"/>
      <c r="CC73" s="106"/>
      <c r="CD73" s="106"/>
      <c r="CE73" s="106"/>
      <c r="CF73" s="106"/>
      <c r="CG73" s="106"/>
      <c r="CH73" s="106"/>
      <c r="CI73" s="106"/>
      <c r="CJ73" s="106"/>
      <c r="CK73" s="106"/>
      <c r="CL73" s="106"/>
      <c r="CM73" s="106"/>
      <c r="CN73" s="106"/>
      <c r="CO73" s="106"/>
      <c r="CP73" s="106"/>
      <c r="CQ73" s="106"/>
      <c r="CR73" s="106"/>
      <c r="CS73" s="106"/>
      <c r="CT73" s="106"/>
      <c r="CU73" s="106"/>
      <c r="CV73" s="106"/>
      <c r="CW73" s="106"/>
      <c r="CX73" s="106"/>
      <c r="CY73" s="106"/>
      <c r="CZ73" s="106"/>
      <c r="DA73" s="106"/>
      <c r="DB73" s="106"/>
      <c r="DC73" s="106"/>
      <c r="DD73" s="106"/>
      <c r="DE73" s="106"/>
      <c r="DF73" s="106"/>
      <c r="DG73" s="106"/>
      <c r="DH73" s="106"/>
      <c r="DI73" s="106"/>
      <c r="DJ73" s="106"/>
      <c r="DK73" s="106"/>
      <c r="DL73" s="106"/>
      <c r="DM73" s="106"/>
      <c r="DN73" s="106"/>
      <c r="DO73" s="106"/>
      <c r="DP73" s="106"/>
      <c r="DQ73" s="106"/>
      <c r="DR73" s="106"/>
      <c r="DS73" s="106"/>
      <c r="DT73" s="106"/>
      <c r="DU73" s="106"/>
      <c r="DV73" s="106"/>
      <c r="DW73" s="106"/>
      <c r="DX73" s="106"/>
      <c r="DY73" s="106"/>
      <c r="DZ73" s="106"/>
      <c r="EA73" s="106"/>
      <c r="EB73" s="106"/>
      <c r="EC73" s="106"/>
      <c r="ED73" s="106"/>
      <c r="EE73" s="106"/>
      <c r="EF73" s="106"/>
      <c r="EG73" s="106"/>
      <c r="EH73" s="106"/>
      <c r="EI73" s="106"/>
      <c r="EJ73" s="106"/>
      <c r="EK73" s="106"/>
      <c r="EL73" s="106"/>
      <c r="EM73" s="106"/>
      <c r="EN73" s="106"/>
      <c r="EO73" s="106"/>
      <c r="EP73" s="106"/>
      <c r="EQ73" s="106"/>
      <c r="ER73" s="106"/>
      <c r="ES73" s="106"/>
      <c r="ET73" s="102"/>
      <c r="EU73" s="102"/>
      <c r="EV73" s="102"/>
      <c r="EW73" s="102"/>
      <c r="EX73" s="102"/>
      <c r="EY73" s="102"/>
      <c r="EZ73" s="102"/>
      <c r="FA73" s="102"/>
      <c r="FB73" s="102"/>
      <c r="FC73" s="102"/>
      <c r="FD73" s="102"/>
      <c r="FE73" s="102"/>
      <c r="FF73" s="102"/>
      <c r="FG73" s="102"/>
      <c r="FH73" s="102"/>
      <c r="FI73" s="102"/>
      <c r="FJ73" s="101"/>
      <c r="FK73" s="101"/>
      <c r="FL73" s="101"/>
      <c r="FM73" s="101"/>
      <c r="FN73" s="101"/>
      <c r="FO73" s="101"/>
      <c r="FP73" s="101"/>
      <c r="FQ73" s="101"/>
      <c r="FR73" s="101"/>
      <c r="FS73" s="101"/>
      <c r="FT73" s="101"/>
      <c r="FU73" s="101"/>
      <c r="FV73" s="101"/>
      <c r="FW73" s="101"/>
      <c r="FX73" s="101"/>
      <c r="FY73" s="101"/>
      <c r="FZ73" s="101"/>
      <c r="GA73" s="101"/>
      <c r="GB73" s="101"/>
      <c r="GC73" s="101"/>
      <c r="GD73" s="101"/>
      <c r="GE73" s="101"/>
      <c r="GF73" s="101"/>
      <c r="GG73" s="101"/>
      <c r="GH73" s="101"/>
      <c r="GI73" s="101"/>
      <c r="GJ73" s="101"/>
      <c r="GK73" s="101"/>
      <c r="GL73" s="101"/>
      <c r="GM73" s="101"/>
      <c r="GN73" s="101"/>
      <c r="GO73" s="101"/>
      <c r="GP73" s="101"/>
      <c r="GQ73" s="101"/>
      <c r="GR73" s="101"/>
      <c r="GS73" s="101"/>
      <c r="GT73" s="101"/>
      <c r="GU73" s="101"/>
      <c r="GV73" s="101"/>
      <c r="GW73" s="101"/>
      <c r="GX73" s="101"/>
      <c r="GY73" s="101"/>
      <c r="GZ73" s="101"/>
      <c r="HA73" s="101"/>
      <c r="HB73" s="101"/>
      <c r="HC73" s="101"/>
      <c r="HD73" s="101"/>
      <c r="HE73" s="101"/>
    </row>
    <row r="74" spans="2:213" ht="26.25">
      <c r="B74" s="104"/>
      <c r="C74" s="107"/>
      <c r="D74" s="107"/>
      <c r="E74" s="107"/>
      <c r="F74" s="107"/>
      <c r="G74" s="107"/>
      <c r="H74" s="107"/>
      <c r="I74" s="107"/>
      <c r="J74" s="107"/>
      <c r="K74" s="107"/>
      <c r="L74" s="105"/>
      <c r="M74" s="105"/>
      <c r="N74" s="105"/>
      <c r="O74" s="105"/>
      <c r="P74" s="105"/>
      <c r="Q74" s="105"/>
      <c r="R74" s="105"/>
      <c r="S74" s="105"/>
      <c r="T74" s="105"/>
      <c r="U74" s="305"/>
      <c r="V74" s="106"/>
      <c r="W74" s="288"/>
      <c r="X74" s="106"/>
      <c r="Y74" s="106"/>
      <c r="Z74" s="106"/>
      <c r="AA74" s="106"/>
      <c r="AB74" s="106"/>
      <c r="AC74" s="106"/>
      <c r="AD74" s="106"/>
      <c r="AE74" s="106"/>
      <c r="AF74" s="106"/>
      <c r="AG74" s="106"/>
      <c r="AH74" s="106"/>
      <c r="AI74" s="106"/>
      <c r="AJ74" s="106"/>
      <c r="AK74" s="106"/>
      <c r="AL74" s="106"/>
      <c r="AM74" s="106"/>
      <c r="AN74" s="106"/>
      <c r="AO74" s="106"/>
      <c r="AP74" s="106"/>
      <c r="AQ74" s="106"/>
      <c r="AR74" s="106"/>
      <c r="AS74" s="106"/>
      <c r="AT74" s="106"/>
      <c r="AU74" s="106"/>
      <c r="AV74" s="106"/>
      <c r="AW74" s="106"/>
      <c r="AX74" s="106"/>
      <c r="AY74" s="106"/>
      <c r="AZ74" s="106"/>
      <c r="BA74" s="106"/>
      <c r="BB74" s="106"/>
      <c r="BC74" s="106"/>
      <c r="BD74" s="106"/>
      <c r="BE74" s="106"/>
      <c r="BF74" s="106"/>
      <c r="BG74" s="306"/>
      <c r="BH74" s="306"/>
      <c r="BI74" s="306"/>
      <c r="BJ74" s="305"/>
      <c r="BK74" s="305"/>
      <c r="BL74" s="305"/>
      <c r="BM74" s="305"/>
      <c r="BN74" s="106"/>
      <c r="BO74" s="106"/>
      <c r="BP74" s="106"/>
      <c r="BQ74" s="106"/>
      <c r="BR74" s="126"/>
      <c r="BS74" s="126"/>
      <c r="BT74" s="377" t="s">
        <v>464</v>
      </c>
      <c r="BU74" s="378">
        <f>IF(ISERROR(FIND(TYPOLOGY,BZ7)),IF(ISERROR(FIND(TYPOLOGY,BZ8)),0,CA8),CA7)</f>
        <v>144</v>
      </c>
      <c r="BV74" s="377" t="e">
        <f>IF(BU74=0, "Target N/A",IF($G$32&lt;BU74,"Scheme meets target", "Scheme does not meet target"))</f>
        <v>#DIV/0!</v>
      </c>
      <c r="BW74" s="566"/>
      <c r="BX74" s="126"/>
      <c r="BY74" s="126"/>
      <c r="BZ74" s="126"/>
      <c r="CA74" s="106"/>
      <c r="CB74" s="106"/>
      <c r="CC74" s="106"/>
      <c r="CD74" s="106"/>
      <c r="CE74" s="106"/>
      <c r="CF74" s="106"/>
      <c r="CG74" s="106"/>
      <c r="CH74" s="106"/>
      <c r="CI74" s="106"/>
      <c r="CJ74" s="106"/>
      <c r="CK74" s="106"/>
      <c r="CL74" s="106"/>
      <c r="CM74" s="106"/>
      <c r="CN74" s="106"/>
      <c r="CO74" s="106"/>
      <c r="CP74" s="106"/>
      <c r="CQ74" s="106"/>
      <c r="CR74" s="106"/>
      <c r="CS74" s="106"/>
      <c r="CT74" s="106"/>
      <c r="CU74" s="106"/>
      <c r="CV74" s="106"/>
      <c r="CW74" s="106"/>
      <c r="CX74" s="106"/>
      <c r="CY74" s="106"/>
      <c r="CZ74" s="106"/>
      <c r="DA74" s="106"/>
      <c r="DB74" s="106"/>
      <c r="DC74" s="106"/>
      <c r="DD74" s="106"/>
      <c r="DE74" s="106"/>
      <c r="DF74" s="106"/>
      <c r="DG74" s="106"/>
      <c r="DH74" s="106"/>
      <c r="DI74" s="106"/>
      <c r="DJ74" s="106"/>
      <c r="DK74" s="106"/>
      <c r="DL74" s="106"/>
      <c r="DM74" s="106"/>
      <c r="DN74" s="106"/>
      <c r="DO74" s="106"/>
      <c r="DP74" s="106"/>
      <c r="DQ74" s="106"/>
      <c r="DR74" s="106"/>
      <c r="DS74" s="106"/>
      <c r="DT74" s="106"/>
      <c r="DU74" s="106"/>
      <c r="DV74" s="106"/>
      <c r="DW74" s="106"/>
      <c r="DX74" s="106"/>
      <c r="DY74" s="106"/>
      <c r="DZ74" s="106"/>
      <c r="EA74" s="106"/>
      <c r="EB74" s="106"/>
      <c r="EC74" s="106"/>
      <c r="ED74" s="106"/>
      <c r="EE74" s="106"/>
      <c r="EF74" s="106"/>
      <c r="EG74" s="106"/>
      <c r="EH74" s="106"/>
      <c r="EI74" s="106"/>
      <c r="EJ74" s="106"/>
      <c r="EK74" s="106"/>
      <c r="EL74" s="106"/>
      <c r="EM74" s="106"/>
      <c r="EN74" s="106"/>
      <c r="EO74" s="106"/>
      <c r="EP74" s="106"/>
      <c r="EQ74" s="106"/>
      <c r="ER74" s="106"/>
      <c r="ES74" s="106"/>
      <c r="ET74" s="102"/>
      <c r="EU74" s="102"/>
      <c r="EV74" s="102"/>
      <c r="EW74" s="102"/>
      <c r="EX74" s="102"/>
      <c r="EY74" s="102"/>
      <c r="EZ74" s="102"/>
      <c r="FA74" s="102"/>
      <c r="FB74" s="102"/>
      <c r="FC74" s="102"/>
      <c r="FD74" s="102"/>
      <c r="FE74" s="102"/>
      <c r="FF74" s="102"/>
      <c r="FG74" s="102"/>
      <c r="FH74" s="102"/>
      <c r="FI74" s="102"/>
      <c r="FJ74" s="101"/>
      <c r="FK74" s="101"/>
      <c r="FL74" s="101"/>
      <c r="FM74" s="101"/>
      <c r="FN74" s="101"/>
      <c r="FO74" s="101"/>
      <c r="FP74" s="101"/>
      <c r="FQ74" s="101"/>
      <c r="FR74" s="101"/>
      <c r="FS74" s="101"/>
      <c r="FT74" s="101"/>
      <c r="FU74" s="101"/>
      <c r="FV74" s="101"/>
      <c r="FW74" s="101"/>
      <c r="FX74" s="101"/>
      <c r="FY74" s="101"/>
      <c r="FZ74" s="101"/>
      <c r="GA74" s="101"/>
      <c r="GB74" s="101"/>
      <c r="GC74" s="101"/>
      <c r="GD74" s="101"/>
      <c r="GE74" s="101"/>
      <c r="GF74" s="101"/>
      <c r="GG74" s="101"/>
      <c r="GH74" s="101"/>
      <c r="GI74" s="101"/>
      <c r="GJ74" s="101"/>
      <c r="GK74" s="101"/>
      <c r="GL74" s="101"/>
      <c r="GM74" s="101"/>
      <c r="GN74" s="101"/>
      <c r="GO74" s="101"/>
      <c r="GP74" s="101"/>
      <c r="GQ74" s="101"/>
      <c r="GR74" s="101"/>
      <c r="GS74" s="101"/>
      <c r="GT74" s="101"/>
      <c r="GU74" s="101"/>
      <c r="GV74" s="101"/>
      <c r="GW74" s="101"/>
      <c r="GX74" s="101"/>
      <c r="GY74" s="101"/>
      <c r="GZ74" s="101"/>
      <c r="HA74" s="101"/>
      <c r="HB74" s="101"/>
      <c r="HC74" s="101"/>
      <c r="HD74" s="101"/>
      <c r="HE74" s="101"/>
    </row>
    <row r="75" spans="2:213" ht="26.25">
      <c r="B75" s="104"/>
      <c r="C75" s="107"/>
      <c r="D75" s="107"/>
      <c r="E75" s="107"/>
      <c r="F75" s="107"/>
      <c r="G75" s="107"/>
      <c r="H75" s="107"/>
      <c r="I75" s="107"/>
      <c r="J75" s="107"/>
      <c r="K75" s="107"/>
      <c r="L75" s="105"/>
      <c r="M75" s="105"/>
      <c r="N75" s="105"/>
      <c r="O75" s="105"/>
      <c r="P75" s="105"/>
      <c r="Q75" s="105"/>
      <c r="R75" s="105"/>
      <c r="S75" s="105"/>
      <c r="T75" s="105"/>
      <c r="U75" s="305"/>
      <c r="V75" s="106"/>
      <c r="W75" s="288"/>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306"/>
      <c r="BH75" s="306"/>
      <c r="BI75" s="306"/>
      <c r="BJ75" s="305"/>
      <c r="BK75" s="305"/>
      <c r="BL75" s="305"/>
      <c r="BM75" s="305"/>
      <c r="BN75" s="106"/>
      <c r="BO75" s="106"/>
      <c r="BP75" s="106"/>
      <c r="BQ75" s="106"/>
      <c r="BR75" s="126"/>
      <c r="BS75" s="126"/>
      <c r="BT75" s="377" t="s">
        <v>465</v>
      </c>
      <c r="BU75" s="378">
        <f>IFERROR(VLOOKUP(TYPOLOGY,$BZ$9:$CA$11,2,FALSE),0)</f>
        <v>0</v>
      </c>
      <c r="BV75" s="377" t="str">
        <f>IF(BU75=0, "Target N/A",IF($G$32&lt;BU75,"Scheme meets target", "Scheme does not meet target"))</f>
        <v>Target N/A</v>
      </c>
      <c r="BW75" s="566"/>
      <c r="BX75" s="126"/>
      <c r="BY75" s="126"/>
      <c r="BZ75" s="126"/>
      <c r="CA75" s="106"/>
      <c r="CB75" s="106"/>
      <c r="CC75" s="106"/>
      <c r="CD75" s="106"/>
      <c r="CE75" s="106"/>
      <c r="CF75" s="106"/>
      <c r="CG75" s="106"/>
      <c r="CH75" s="106"/>
      <c r="CI75" s="106"/>
      <c r="CJ75" s="106"/>
      <c r="CK75" s="106"/>
      <c r="CL75" s="106"/>
      <c r="CM75" s="106"/>
      <c r="CN75" s="106"/>
      <c r="CO75" s="106"/>
      <c r="CP75" s="106"/>
      <c r="CQ75" s="106"/>
      <c r="CR75" s="106"/>
      <c r="CS75" s="106"/>
      <c r="CT75" s="106"/>
      <c r="CU75" s="106"/>
      <c r="CV75" s="106"/>
      <c r="CW75" s="106"/>
      <c r="CX75" s="106"/>
      <c r="CY75" s="106"/>
      <c r="CZ75" s="106"/>
      <c r="DA75" s="106"/>
      <c r="DB75" s="106"/>
      <c r="DC75" s="106"/>
      <c r="DD75" s="106"/>
      <c r="DE75" s="106"/>
      <c r="DF75" s="106"/>
      <c r="DG75" s="106"/>
      <c r="DH75" s="106"/>
      <c r="DI75" s="106"/>
      <c r="DJ75" s="106"/>
      <c r="DK75" s="106"/>
      <c r="DL75" s="106"/>
      <c r="DM75" s="106"/>
      <c r="DN75" s="106"/>
      <c r="DO75" s="106"/>
      <c r="DP75" s="106"/>
      <c r="DQ75" s="106"/>
      <c r="DR75" s="106"/>
      <c r="DS75" s="106"/>
      <c r="DT75" s="106"/>
      <c r="DU75" s="106"/>
      <c r="DV75" s="106"/>
      <c r="DW75" s="106"/>
      <c r="DX75" s="106"/>
      <c r="DY75" s="106"/>
      <c r="DZ75" s="106"/>
      <c r="EA75" s="106"/>
      <c r="EB75" s="106"/>
      <c r="EC75" s="106"/>
      <c r="ED75" s="106"/>
      <c r="EE75" s="106"/>
      <c r="EF75" s="106"/>
      <c r="EG75" s="106"/>
      <c r="EH75" s="106"/>
      <c r="EI75" s="106"/>
      <c r="EJ75" s="106"/>
      <c r="EK75" s="106"/>
      <c r="EL75" s="106"/>
      <c r="EM75" s="106"/>
      <c r="EN75" s="106"/>
      <c r="EO75" s="106"/>
      <c r="EP75" s="106"/>
      <c r="EQ75" s="106"/>
      <c r="ER75" s="106"/>
      <c r="ES75" s="106"/>
      <c r="ET75" s="102"/>
      <c r="EU75" s="102"/>
      <c r="EV75" s="102"/>
      <c r="EW75" s="102"/>
      <c r="EX75" s="102"/>
      <c r="EY75" s="102"/>
      <c r="EZ75" s="102"/>
      <c r="FA75" s="102"/>
      <c r="FB75" s="102"/>
      <c r="FC75" s="102"/>
      <c r="FD75" s="102"/>
      <c r="FE75" s="102"/>
      <c r="FF75" s="102"/>
      <c r="FG75" s="102"/>
      <c r="FH75" s="102"/>
      <c r="FI75" s="102"/>
      <c r="FJ75" s="101"/>
      <c r="FK75" s="101"/>
      <c r="FL75" s="101"/>
      <c r="FM75" s="101"/>
      <c r="FN75" s="101"/>
      <c r="FO75" s="101"/>
      <c r="FP75" s="101"/>
      <c r="FQ75" s="101"/>
      <c r="FR75" s="101"/>
      <c r="FS75" s="101"/>
      <c r="FT75" s="101"/>
      <c r="FU75" s="101"/>
      <c r="FV75" s="101"/>
      <c r="FW75" s="101"/>
      <c r="FX75" s="101"/>
      <c r="FY75" s="101"/>
      <c r="FZ75" s="101"/>
      <c r="GA75" s="101"/>
      <c r="GB75" s="101"/>
      <c r="GC75" s="101"/>
      <c r="GD75" s="101"/>
      <c r="GE75" s="101"/>
      <c r="GF75" s="101"/>
      <c r="GG75" s="101"/>
      <c r="GH75" s="101"/>
      <c r="GI75" s="101"/>
      <c r="GJ75" s="101"/>
      <c r="GK75" s="101"/>
      <c r="GL75" s="101"/>
      <c r="GM75" s="101"/>
      <c r="GN75" s="101"/>
      <c r="GO75" s="101"/>
      <c r="GP75" s="101"/>
      <c r="GQ75" s="101"/>
      <c r="GR75" s="101"/>
      <c r="GS75" s="101"/>
      <c r="GT75" s="101"/>
      <c r="GU75" s="101"/>
      <c r="GV75" s="101"/>
      <c r="GW75" s="101"/>
      <c r="GX75" s="101"/>
      <c r="GY75" s="101"/>
      <c r="GZ75" s="101"/>
      <c r="HA75" s="101"/>
      <c r="HB75" s="101"/>
      <c r="HC75" s="101"/>
      <c r="HD75" s="101"/>
      <c r="HE75" s="101"/>
    </row>
    <row r="76" spans="2:213">
      <c r="B76" s="104"/>
      <c r="C76" s="107"/>
      <c r="D76" s="107"/>
      <c r="E76" s="107"/>
      <c r="F76" s="107"/>
      <c r="G76" s="107"/>
      <c r="H76" s="107"/>
      <c r="I76" s="107"/>
      <c r="J76" s="107"/>
      <c r="K76" s="107"/>
      <c r="L76" s="105"/>
      <c r="M76" s="105"/>
      <c r="N76" s="105"/>
      <c r="O76" s="105"/>
      <c r="P76" s="105"/>
      <c r="Q76" s="105"/>
      <c r="R76" s="105"/>
      <c r="S76" s="105"/>
      <c r="T76" s="105"/>
      <c r="U76" s="305"/>
      <c r="V76" s="106"/>
      <c r="W76" s="288"/>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306"/>
      <c r="BH76" s="306"/>
      <c r="BI76" s="306"/>
      <c r="BJ76" s="305"/>
      <c r="BK76" s="305"/>
      <c r="BL76" s="305"/>
      <c r="BM76" s="305"/>
      <c r="BN76" s="106"/>
      <c r="BO76" s="106"/>
      <c r="BP76" s="106"/>
      <c r="BQ76" s="106"/>
      <c r="BR76" s="126"/>
      <c r="BS76" s="126"/>
      <c r="BT76" s="126"/>
      <c r="BU76" s="127"/>
      <c r="BV76" s="126"/>
      <c r="BW76" s="126"/>
      <c r="BX76" s="126"/>
      <c r="BY76" s="126"/>
      <c r="BZ76" s="126"/>
      <c r="CA76" s="106"/>
      <c r="CB76" s="106"/>
      <c r="CC76" s="106"/>
      <c r="CD76" s="106"/>
      <c r="CE76" s="106"/>
      <c r="CF76" s="106"/>
      <c r="CG76" s="106"/>
      <c r="CH76" s="106"/>
      <c r="CI76" s="106"/>
      <c r="CJ76" s="106"/>
      <c r="CK76" s="106"/>
      <c r="CL76" s="106"/>
      <c r="CM76" s="106"/>
      <c r="CN76" s="106"/>
      <c r="CO76" s="106"/>
      <c r="CP76" s="106"/>
      <c r="CQ76" s="106"/>
      <c r="CR76" s="106"/>
      <c r="CS76" s="106"/>
      <c r="CT76" s="106"/>
      <c r="CU76" s="106"/>
      <c r="CV76" s="106"/>
      <c r="CW76" s="106"/>
      <c r="CX76" s="106"/>
      <c r="CY76" s="106"/>
      <c r="CZ76" s="106"/>
      <c r="DA76" s="106"/>
      <c r="DB76" s="106"/>
      <c r="DC76" s="106"/>
      <c r="DD76" s="106"/>
      <c r="DE76" s="106"/>
      <c r="DF76" s="106"/>
      <c r="DG76" s="106"/>
      <c r="DH76" s="106"/>
      <c r="DI76" s="106"/>
      <c r="DJ76" s="106"/>
      <c r="DK76" s="106"/>
      <c r="DL76" s="106"/>
      <c r="DM76" s="106"/>
      <c r="DN76" s="106"/>
      <c r="DO76" s="106"/>
      <c r="DP76" s="106"/>
      <c r="DQ76" s="106"/>
      <c r="DR76" s="106"/>
      <c r="DS76" s="106"/>
      <c r="DT76" s="106"/>
      <c r="DU76" s="106"/>
      <c r="DV76" s="106"/>
      <c r="DW76" s="106"/>
      <c r="DX76" s="106"/>
      <c r="DY76" s="106"/>
      <c r="DZ76" s="106"/>
      <c r="EA76" s="106"/>
      <c r="EB76" s="106"/>
      <c r="EC76" s="106"/>
      <c r="ED76" s="106"/>
      <c r="EE76" s="106"/>
      <c r="EF76" s="106"/>
      <c r="EG76" s="106"/>
      <c r="EH76" s="106"/>
      <c r="EI76" s="106"/>
      <c r="EJ76" s="106"/>
      <c r="EK76" s="106"/>
      <c r="EL76" s="106"/>
      <c r="EM76" s="106"/>
      <c r="EN76" s="106"/>
      <c r="EO76" s="106"/>
      <c r="EP76" s="106"/>
      <c r="EQ76" s="106"/>
      <c r="ER76" s="106"/>
      <c r="ES76" s="106"/>
      <c r="ET76" s="102"/>
      <c r="EU76" s="102"/>
      <c r="EV76" s="102"/>
      <c r="EW76" s="102"/>
      <c r="EX76" s="102"/>
      <c r="EY76" s="102"/>
      <c r="EZ76" s="102"/>
      <c r="FA76" s="102"/>
      <c r="FB76" s="102"/>
      <c r="FC76" s="102"/>
      <c r="FD76" s="102"/>
      <c r="FE76" s="102"/>
      <c r="FF76" s="102"/>
      <c r="FG76" s="102"/>
      <c r="FH76" s="102"/>
      <c r="FI76" s="102"/>
      <c r="FJ76" s="101"/>
      <c r="FK76" s="101"/>
      <c r="FL76" s="101"/>
      <c r="FM76" s="101"/>
      <c r="FN76" s="101"/>
      <c r="FO76" s="101"/>
      <c r="FP76" s="101"/>
      <c r="FQ76" s="101"/>
      <c r="FR76" s="101"/>
      <c r="FS76" s="101"/>
      <c r="FT76" s="101"/>
      <c r="FU76" s="101"/>
      <c r="FV76" s="101"/>
      <c r="FW76" s="101"/>
      <c r="FX76" s="101"/>
      <c r="FY76" s="101"/>
      <c r="FZ76" s="101"/>
      <c r="GA76" s="101"/>
      <c r="GB76" s="101"/>
      <c r="GC76" s="101"/>
      <c r="GD76" s="101"/>
      <c r="GE76" s="101"/>
      <c r="GF76" s="101"/>
      <c r="GG76" s="101"/>
      <c r="GH76" s="101"/>
      <c r="GI76" s="101"/>
      <c r="GJ76" s="101"/>
      <c r="GK76" s="101"/>
      <c r="GL76" s="101"/>
      <c r="GM76" s="101"/>
      <c r="GN76" s="101"/>
      <c r="GO76" s="101"/>
      <c r="GP76" s="101"/>
      <c r="GQ76" s="101"/>
      <c r="GR76" s="101"/>
      <c r="GS76" s="101"/>
      <c r="GT76" s="101"/>
      <c r="GU76" s="101"/>
      <c r="GV76" s="101"/>
      <c r="GW76" s="101"/>
      <c r="GX76" s="101"/>
      <c r="GY76" s="101"/>
      <c r="GZ76" s="101"/>
      <c r="HA76" s="101"/>
      <c r="HB76" s="101"/>
      <c r="HC76" s="101"/>
      <c r="HD76" s="101"/>
      <c r="HE76" s="101"/>
    </row>
    <row r="77" spans="2:213" ht="20.25">
      <c r="B77" s="104"/>
      <c r="C77" s="107"/>
      <c r="D77" s="107"/>
      <c r="E77" s="107"/>
      <c r="F77" s="109"/>
      <c r="G77" s="109"/>
      <c r="H77" s="109"/>
      <c r="I77" s="109"/>
      <c r="J77" s="107"/>
      <c r="K77" s="107"/>
      <c r="L77" s="105"/>
      <c r="M77" s="105"/>
      <c r="N77" s="105"/>
      <c r="O77" s="105"/>
      <c r="P77" s="105"/>
      <c r="Q77" s="105"/>
      <c r="R77" s="105"/>
      <c r="S77" s="105"/>
      <c r="T77" s="105"/>
      <c r="U77" s="305"/>
      <c r="V77" s="106"/>
      <c r="W77" s="288"/>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c r="AX77" s="106"/>
      <c r="AY77" s="106"/>
      <c r="AZ77" s="106"/>
      <c r="BA77" s="106"/>
      <c r="BB77" s="106"/>
      <c r="BC77" s="106"/>
      <c r="BD77" s="106"/>
      <c r="BE77" s="106"/>
      <c r="BF77" s="106"/>
      <c r="BG77" s="306"/>
      <c r="BH77" s="306"/>
      <c r="BI77" s="306"/>
      <c r="BJ77" s="305"/>
      <c r="BK77" s="305"/>
      <c r="BL77" s="305"/>
      <c r="BM77" s="305"/>
      <c r="BN77" s="106"/>
      <c r="BO77" s="106"/>
      <c r="BP77" s="106"/>
      <c r="BQ77" s="106"/>
      <c r="BR77" s="126"/>
      <c r="BS77" s="126"/>
      <c r="BT77" s="126"/>
      <c r="BU77" s="127"/>
      <c r="BV77" s="126"/>
      <c r="BW77" s="126"/>
      <c r="BX77" s="126"/>
      <c r="BY77" s="126"/>
      <c r="BZ77" s="126"/>
      <c r="CA77" s="106"/>
      <c r="CB77" s="106"/>
      <c r="CC77" s="106"/>
      <c r="CD77" s="106"/>
      <c r="CE77" s="106"/>
      <c r="CF77" s="106"/>
      <c r="CG77" s="106"/>
      <c r="CH77" s="106"/>
      <c r="CI77" s="106"/>
      <c r="CJ77" s="106"/>
      <c r="CK77" s="106"/>
      <c r="CL77" s="106"/>
      <c r="CM77" s="106"/>
      <c r="CN77" s="106"/>
      <c r="CO77" s="106"/>
      <c r="CP77" s="106"/>
      <c r="CQ77" s="106"/>
      <c r="CR77" s="106"/>
      <c r="CS77" s="106"/>
      <c r="CT77" s="106"/>
      <c r="CU77" s="106"/>
      <c r="CV77" s="106"/>
      <c r="CW77" s="106"/>
      <c r="CX77" s="106"/>
      <c r="CY77" s="106"/>
      <c r="CZ77" s="106"/>
      <c r="DA77" s="106"/>
      <c r="DB77" s="106"/>
      <c r="DC77" s="106"/>
      <c r="DD77" s="106"/>
      <c r="DE77" s="106"/>
      <c r="DF77" s="106"/>
      <c r="DG77" s="106"/>
      <c r="DH77" s="106"/>
      <c r="DI77" s="106"/>
      <c r="DJ77" s="106"/>
      <c r="DK77" s="106"/>
      <c r="DL77" s="106"/>
      <c r="DM77" s="106"/>
      <c r="DN77" s="106"/>
      <c r="DO77" s="106"/>
      <c r="DP77" s="106"/>
      <c r="DQ77" s="106"/>
      <c r="DR77" s="106"/>
      <c r="DS77" s="106"/>
      <c r="DT77" s="106"/>
      <c r="DU77" s="106"/>
      <c r="DV77" s="106"/>
      <c r="DW77" s="106"/>
      <c r="DX77" s="106"/>
      <c r="DY77" s="106"/>
      <c r="DZ77" s="106"/>
      <c r="EA77" s="106"/>
      <c r="EB77" s="106"/>
      <c r="EC77" s="106"/>
      <c r="ED77" s="106"/>
      <c r="EE77" s="106"/>
      <c r="EF77" s="106"/>
      <c r="EG77" s="106"/>
      <c r="EH77" s="106"/>
      <c r="EI77" s="106"/>
      <c r="EJ77" s="106"/>
      <c r="EK77" s="106"/>
      <c r="EL77" s="106"/>
      <c r="EM77" s="106"/>
      <c r="EN77" s="106"/>
      <c r="EO77" s="106"/>
      <c r="EP77" s="106"/>
      <c r="EQ77" s="106"/>
      <c r="ER77" s="106"/>
      <c r="ES77" s="106"/>
      <c r="ET77" s="102"/>
      <c r="EU77" s="102"/>
      <c r="EV77" s="102"/>
      <c r="EW77" s="102"/>
      <c r="EX77" s="102"/>
      <c r="EY77" s="102"/>
      <c r="EZ77" s="102"/>
      <c r="FA77" s="102"/>
      <c r="FB77" s="102"/>
      <c r="FC77" s="102"/>
      <c r="FD77" s="102"/>
      <c r="FE77" s="102"/>
      <c r="FF77" s="102"/>
      <c r="FG77" s="102"/>
      <c r="FH77" s="102"/>
      <c r="FI77" s="102"/>
      <c r="FJ77" s="101"/>
      <c r="FK77" s="101"/>
      <c r="FL77" s="101"/>
      <c r="FM77" s="101"/>
      <c r="FN77" s="101"/>
      <c r="FO77" s="101"/>
      <c r="FP77" s="101"/>
      <c r="FQ77" s="101"/>
      <c r="FR77" s="101"/>
      <c r="FS77" s="101"/>
      <c r="FT77" s="101"/>
      <c r="FU77" s="101"/>
      <c r="FV77" s="101"/>
      <c r="FW77" s="101"/>
      <c r="FX77" s="101"/>
      <c r="FY77" s="101"/>
      <c r="FZ77" s="101"/>
      <c r="GA77" s="101"/>
      <c r="GB77" s="101"/>
      <c r="GC77" s="101"/>
      <c r="GD77" s="101"/>
      <c r="GE77" s="101"/>
      <c r="GF77" s="101"/>
      <c r="GG77" s="101"/>
      <c r="GH77" s="101"/>
      <c r="GI77" s="101"/>
      <c r="GJ77" s="101"/>
      <c r="GK77" s="101"/>
      <c r="GL77" s="101"/>
      <c r="GM77" s="101"/>
      <c r="GN77" s="101"/>
      <c r="GO77" s="101"/>
      <c r="GP77" s="101"/>
      <c r="GQ77" s="101"/>
      <c r="GR77" s="101"/>
      <c r="GS77" s="101"/>
      <c r="GT77" s="101"/>
      <c r="GU77" s="101"/>
      <c r="GV77" s="101"/>
      <c r="GW77" s="101"/>
      <c r="GX77" s="101"/>
      <c r="GY77" s="101"/>
      <c r="GZ77" s="101"/>
      <c r="HA77" s="101"/>
      <c r="HB77" s="101"/>
      <c r="HC77" s="101"/>
      <c r="HD77" s="101"/>
      <c r="HE77" s="101"/>
    </row>
    <row r="78" spans="2:213">
      <c r="B78" s="104"/>
      <c r="C78" s="107"/>
      <c r="D78" s="107"/>
      <c r="E78" s="107"/>
      <c r="F78" s="107"/>
      <c r="G78" s="107"/>
      <c r="H78" s="107"/>
      <c r="I78" s="107"/>
      <c r="J78" s="108"/>
      <c r="K78" s="107"/>
      <c r="L78" s="105"/>
      <c r="M78" s="105"/>
      <c r="N78" s="105"/>
      <c r="O78" s="105"/>
      <c r="P78" s="105"/>
      <c r="Q78" s="105"/>
      <c r="R78" s="105"/>
      <c r="S78" s="105"/>
      <c r="T78" s="105"/>
      <c r="U78" s="305"/>
      <c r="V78" s="106"/>
      <c r="W78" s="288"/>
      <c r="X78" s="106"/>
      <c r="Y78" s="106"/>
      <c r="Z78" s="106"/>
      <c r="AA78" s="106"/>
      <c r="AB78" s="106"/>
      <c r="AC78" s="106"/>
      <c r="AD78" s="106"/>
      <c r="AE78" s="106"/>
      <c r="AF78" s="106"/>
      <c r="AG78" s="106"/>
      <c r="AH78" s="106"/>
      <c r="AI78" s="106"/>
      <c r="AJ78" s="106"/>
      <c r="AK78" s="106"/>
      <c r="AL78" s="106"/>
      <c r="AM78" s="106"/>
      <c r="AN78" s="106"/>
      <c r="AO78" s="106"/>
      <c r="AP78" s="106"/>
      <c r="AQ78" s="106"/>
      <c r="AR78" s="106"/>
      <c r="AS78" s="106"/>
      <c r="AT78" s="106"/>
      <c r="AU78" s="106"/>
      <c r="AV78" s="106"/>
      <c r="AW78" s="106"/>
      <c r="AX78" s="106"/>
      <c r="AY78" s="106"/>
      <c r="AZ78" s="106"/>
      <c r="BA78" s="106"/>
      <c r="BB78" s="106"/>
      <c r="BC78" s="106"/>
      <c r="BD78" s="106"/>
      <c r="BE78" s="106"/>
      <c r="BF78" s="106"/>
      <c r="BG78" s="306"/>
      <c r="BH78" s="306"/>
      <c r="BI78" s="306"/>
      <c r="BJ78" s="305"/>
      <c r="BK78" s="305"/>
      <c r="BL78" s="305"/>
      <c r="BM78" s="305"/>
      <c r="BN78" s="106"/>
      <c r="BO78" s="106"/>
      <c r="BP78" s="106"/>
      <c r="BQ78" s="106"/>
      <c r="BR78" s="126"/>
      <c r="BS78" s="126"/>
      <c r="BT78" s="126"/>
      <c r="BU78" s="127"/>
      <c r="BV78" s="126"/>
      <c r="BW78" s="126"/>
      <c r="BX78" s="126"/>
      <c r="BY78" s="126"/>
      <c r="BZ78" s="126"/>
      <c r="CA78" s="106"/>
      <c r="CB78" s="106"/>
      <c r="CC78" s="106"/>
      <c r="CD78" s="106"/>
      <c r="CE78" s="106"/>
      <c r="CF78" s="106"/>
      <c r="CG78" s="106"/>
      <c r="CH78" s="106"/>
      <c r="CI78" s="106"/>
      <c r="CJ78" s="106"/>
      <c r="CK78" s="106"/>
      <c r="CL78" s="106"/>
      <c r="CM78" s="106"/>
      <c r="CN78" s="106"/>
      <c r="CO78" s="106"/>
      <c r="CP78" s="106"/>
      <c r="CQ78" s="106"/>
      <c r="CR78" s="106"/>
      <c r="CS78" s="106"/>
      <c r="CT78" s="106"/>
      <c r="CU78" s="106"/>
      <c r="CV78" s="106"/>
      <c r="CW78" s="106"/>
      <c r="CX78" s="106"/>
      <c r="CY78" s="106"/>
      <c r="CZ78" s="106"/>
      <c r="DA78" s="106"/>
      <c r="DB78" s="106"/>
      <c r="DC78" s="106"/>
      <c r="DD78" s="106"/>
      <c r="DE78" s="106"/>
      <c r="DF78" s="106"/>
      <c r="DG78" s="106"/>
      <c r="DH78" s="106"/>
      <c r="DI78" s="106"/>
      <c r="DJ78" s="106"/>
      <c r="DK78" s="106"/>
      <c r="DL78" s="106"/>
      <c r="DM78" s="106"/>
      <c r="DN78" s="106"/>
      <c r="DO78" s="106"/>
      <c r="DP78" s="106"/>
      <c r="DQ78" s="106"/>
      <c r="DR78" s="106"/>
      <c r="DS78" s="106"/>
      <c r="DT78" s="106"/>
      <c r="DU78" s="106"/>
      <c r="DV78" s="106"/>
      <c r="DW78" s="106"/>
      <c r="DX78" s="106"/>
      <c r="DY78" s="106"/>
      <c r="DZ78" s="106"/>
      <c r="EA78" s="106"/>
      <c r="EB78" s="106"/>
      <c r="EC78" s="106"/>
      <c r="ED78" s="106"/>
      <c r="EE78" s="106"/>
      <c r="EF78" s="106"/>
      <c r="EG78" s="106"/>
      <c r="EH78" s="106"/>
      <c r="EI78" s="106"/>
      <c r="EJ78" s="106"/>
      <c r="EK78" s="106"/>
      <c r="EL78" s="106"/>
      <c r="EM78" s="106"/>
      <c r="EN78" s="106"/>
      <c r="EO78" s="106"/>
      <c r="EP78" s="106"/>
      <c r="EQ78" s="106"/>
      <c r="ER78" s="106"/>
      <c r="ES78" s="106"/>
      <c r="ET78" s="102"/>
      <c r="EU78" s="102"/>
      <c r="EV78" s="102"/>
      <c r="EW78" s="102"/>
      <c r="EX78" s="102"/>
      <c r="EY78" s="102"/>
      <c r="EZ78" s="102"/>
      <c r="FA78" s="102"/>
      <c r="FB78" s="102"/>
      <c r="FC78" s="102"/>
      <c r="FD78" s="102"/>
      <c r="FE78" s="102"/>
      <c r="FF78" s="102"/>
      <c r="FG78" s="102"/>
      <c r="FH78" s="102"/>
      <c r="FI78" s="102"/>
      <c r="FJ78" s="101"/>
      <c r="FK78" s="101"/>
      <c r="FL78" s="101"/>
      <c r="FM78" s="101"/>
      <c r="FN78" s="101"/>
      <c r="FO78" s="101"/>
      <c r="FP78" s="101"/>
      <c r="FQ78" s="101"/>
      <c r="FR78" s="101"/>
      <c r="FS78" s="101"/>
      <c r="FT78" s="101"/>
      <c r="FU78" s="101"/>
      <c r="FV78" s="101"/>
      <c r="FW78" s="101"/>
      <c r="FX78" s="101"/>
      <c r="FY78" s="101"/>
      <c r="FZ78" s="101"/>
      <c r="GA78" s="101"/>
      <c r="GB78" s="101"/>
      <c r="GC78" s="101"/>
      <c r="GD78" s="101"/>
      <c r="GE78" s="101"/>
      <c r="GF78" s="101"/>
      <c r="GG78" s="101"/>
      <c r="GH78" s="101"/>
      <c r="GI78" s="101"/>
      <c r="GJ78" s="101"/>
      <c r="GK78" s="101"/>
      <c r="GL78" s="101"/>
      <c r="GM78" s="101"/>
      <c r="GN78" s="101"/>
      <c r="GO78" s="101"/>
      <c r="GP78" s="101"/>
      <c r="GQ78" s="101"/>
      <c r="GR78" s="101"/>
      <c r="GS78" s="101"/>
      <c r="GT78" s="101"/>
      <c r="GU78" s="101"/>
      <c r="GV78" s="101"/>
      <c r="GW78" s="101"/>
      <c r="GX78" s="101"/>
      <c r="GY78" s="101"/>
      <c r="GZ78" s="101"/>
      <c r="HA78" s="101"/>
      <c r="HB78" s="101"/>
      <c r="HC78" s="101"/>
      <c r="HD78" s="101"/>
      <c r="HE78" s="101"/>
    </row>
    <row r="79" spans="2:213" ht="26.25">
      <c r="C79" s="107"/>
      <c r="D79" s="107"/>
      <c r="E79" s="107"/>
      <c r="F79" s="107"/>
      <c r="G79" s="107"/>
      <c r="H79" s="107"/>
      <c r="I79" s="107"/>
      <c r="J79" s="107"/>
      <c r="K79" s="107"/>
      <c r="L79" s="105"/>
      <c r="M79" s="105"/>
      <c r="N79" s="105"/>
      <c r="O79" s="105"/>
      <c r="P79" s="105"/>
      <c r="Q79" s="105"/>
      <c r="R79" s="105"/>
      <c r="S79" s="105"/>
      <c r="T79" s="105"/>
      <c r="U79" s="305"/>
      <c r="V79" s="106"/>
      <c r="W79" s="288"/>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306"/>
      <c r="BH79" s="306"/>
      <c r="BI79" s="306"/>
      <c r="BJ79" s="305"/>
      <c r="BK79" s="305"/>
      <c r="BL79" s="305"/>
      <c r="BM79" s="305"/>
      <c r="BN79" s="106"/>
      <c r="BO79" s="106"/>
      <c r="BP79" s="106"/>
      <c r="BQ79" s="106"/>
      <c r="BR79" s="126"/>
      <c r="BS79" s="126"/>
      <c r="BT79" s="126"/>
      <c r="BU79" s="127"/>
      <c r="BV79" s="126"/>
      <c r="BW79" s="126"/>
      <c r="BX79" s="126"/>
      <c r="BY79" s="126"/>
      <c r="BZ79" s="126"/>
      <c r="CA79" s="106"/>
      <c r="CB79" s="501"/>
      <c r="CC79" s="106"/>
      <c r="CD79" s="106"/>
      <c r="CE79" s="106"/>
      <c r="CF79" s="106"/>
      <c r="CG79" s="106"/>
      <c r="CH79" s="106"/>
      <c r="CI79" s="106"/>
      <c r="CJ79" s="106"/>
      <c r="CK79" s="106"/>
      <c r="CL79" s="106"/>
      <c r="CM79" s="106"/>
      <c r="CN79" s="106"/>
      <c r="CO79" s="106"/>
      <c r="CP79" s="106"/>
      <c r="CQ79" s="106"/>
      <c r="CR79" s="106"/>
      <c r="CS79" s="106"/>
      <c r="CT79" s="106"/>
      <c r="CU79" s="106"/>
      <c r="CV79" s="106"/>
      <c r="CW79" s="106"/>
      <c r="CX79" s="106"/>
      <c r="CY79" s="106"/>
      <c r="CZ79" s="106"/>
      <c r="DA79" s="106"/>
      <c r="DB79" s="106"/>
      <c r="DC79" s="106"/>
      <c r="DD79" s="106"/>
      <c r="DE79" s="106"/>
      <c r="DF79" s="106"/>
      <c r="DG79" s="106"/>
      <c r="DH79" s="106"/>
      <c r="DI79" s="106"/>
      <c r="DJ79" s="106"/>
      <c r="DK79" s="106"/>
      <c r="DL79" s="106"/>
      <c r="DM79" s="106"/>
      <c r="DN79" s="106"/>
      <c r="DO79" s="106"/>
      <c r="DP79" s="106"/>
      <c r="DQ79" s="106"/>
      <c r="DR79" s="106"/>
      <c r="DS79" s="106"/>
      <c r="DT79" s="106"/>
      <c r="DU79" s="106"/>
      <c r="DV79" s="106"/>
      <c r="DW79" s="106"/>
      <c r="DX79" s="106"/>
      <c r="DY79" s="106"/>
      <c r="DZ79" s="106"/>
      <c r="EA79" s="106"/>
      <c r="EB79" s="106"/>
      <c r="EC79" s="106"/>
      <c r="ED79" s="106"/>
      <c r="EE79" s="106"/>
      <c r="EF79" s="106"/>
      <c r="EG79" s="106"/>
      <c r="EH79" s="106"/>
      <c r="EI79" s="106"/>
      <c r="EJ79" s="106"/>
      <c r="EK79" s="106"/>
      <c r="EL79" s="106"/>
      <c r="EM79" s="106"/>
      <c r="EN79" s="106"/>
      <c r="EO79" s="106"/>
      <c r="EP79" s="106"/>
      <c r="EQ79" s="106"/>
      <c r="ER79" s="106"/>
      <c r="ES79" s="106"/>
      <c r="ET79" s="102"/>
      <c r="EU79" s="102"/>
      <c r="EV79" s="102"/>
      <c r="EW79" s="102"/>
      <c r="EX79" s="102"/>
      <c r="EY79" s="102"/>
      <c r="EZ79" s="102"/>
      <c r="FA79" s="102"/>
      <c r="FB79" s="102"/>
      <c r="FC79" s="102"/>
      <c r="FD79" s="102"/>
      <c r="FE79" s="102"/>
      <c r="FF79" s="102"/>
      <c r="FG79" s="102"/>
      <c r="FH79" s="102"/>
      <c r="FI79" s="102"/>
      <c r="FJ79" s="101"/>
      <c r="FK79" s="101"/>
      <c r="FL79" s="101"/>
      <c r="FM79" s="101"/>
      <c r="FN79" s="101"/>
      <c r="FO79" s="101"/>
      <c r="FP79" s="101"/>
      <c r="FQ79" s="101"/>
      <c r="FR79" s="101"/>
      <c r="FS79" s="101"/>
      <c r="FT79" s="101"/>
      <c r="FU79" s="101"/>
      <c r="FV79" s="101"/>
      <c r="FW79" s="101"/>
      <c r="FX79" s="101"/>
      <c r="FY79" s="101"/>
      <c r="FZ79" s="101"/>
      <c r="GA79" s="101"/>
      <c r="GB79" s="101"/>
      <c r="GC79" s="101"/>
      <c r="GD79" s="101"/>
      <c r="GE79" s="101"/>
      <c r="GF79" s="101"/>
      <c r="GG79" s="101"/>
      <c r="GH79" s="101"/>
      <c r="GI79" s="101"/>
      <c r="GJ79" s="101"/>
      <c r="GK79" s="101"/>
      <c r="GL79" s="101"/>
      <c r="GM79" s="101"/>
      <c r="GN79" s="101"/>
      <c r="GO79" s="101"/>
      <c r="GP79" s="101"/>
      <c r="GQ79" s="101"/>
      <c r="GR79" s="101"/>
      <c r="GS79" s="101"/>
      <c r="GT79" s="101"/>
      <c r="GU79" s="101"/>
      <c r="GV79" s="101"/>
      <c r="GW79" s="101"/>
      <c r="GX79" s="101"/>
      <c r="GY79" s="101"/>
      <c r="GZ79" s="101"/>
      <c r="HA79" s="101"/>
      <c r="HB79" s="101"/>
      <c r="HC79" s="101"/>
      <c r="HD79" s="101"/>
      <c r="HE79" s="101"/>
    </row>
  </sheetData>
  <sheetProtection algorithmName="SHA-512" hashValue="YcZzNBpQDzQcOdsNfekTJbNdhLPtgTeco3zw3iVQtqPTQrTOzlIfUfHc7CYR+nVKjlu8PnEgJ/UY+bIeUGV1SA==" saltValue="rYHtZF+agy116ULTZt/vAA==" spinCount="100000" sheet="1" objects="1" scenarios="1"/>
  <dataConsolidate/>
  <mergeCells count="7">
    <mergeCell ref="M72:T73"/>
    <mergeCell ref="F3:J3"/>
    <mergeCell ref="AJ6:AL6"/>
    <mergeCell ref="AM6:AP6"/>
    <mergeCell ref="R34:S34"/>
    <mergeCell ref="R35:S35"/>
    <mergeCell ref="M64:T65"/>
  </mergeCells>
  <conditionalFormatting sqref="U6:U27">
    <cfRule type="expression" dxfId="377" priority="23">
      <formula>AND(ISERROR($BJ6),K6&gt;0)</formula>
    </cfRule>
  </conditionalFormatting>
  <conditionalFormatting sqref="BT73:BV73">
    <cfRule type="expression" dxfId="376" priority="21">
      <formula>$BV$73="Scheme meets target"</formula>
    </cfRule>
    <cfRule type="expression" dxfId="375" priority="22">
      <formula>$BV$73="Target N/A"</formula>
    </cfRule>
  </conditionalFormatting>
  <conditionalFormatting sqref="BT74:BV74">
    <cfRule type="expression" dxfId="374" priority="3">
      <formula>$BV$74="Scheme meets target"</formula>
    </cfRule>
    <cfRule type="expression" dxfId="373" priority="20">
      <formula>$BV$74="Target N/A"</formula>
    </cfRule>
  </conditionalFormatting>
  <conditionalFormatting sqref="BT75:BV75">
    <cfRule type="expression" dxfId="372" priority="1">
      <formula>$BV$75="Scheme meets target"</formula>
    </cfRule>
    <cfRule type="expression" dxfId="371" priority="2">
      <formula>$BV$75="Target N/A"</formula>
    </cfRule>
  </conditionalFormatting>
  <conditionalFormatting sqref="M28:T29">
    <cfRule type="expression" dxfId="370" priority="19">
      <formula>M28=0</formula>
    </cfRule>
  </conditionalFormatting>
  <conditionalFormatting sqref="F77:I77">
    <cfRule type="expression" dxfId="369" priority="26">
      <formula>$G$32&lt;=228</formula>
    </cfRule>
    <cfRule type="expression" dxfId="368" priority="27">
      <formula>$G$32&gt;228</formula>
    </cfRule>
  </conditionalFormatting>
  <conditionalFormatting sqref="BM73">
    <cfRule type="expression" dxfId="367" priority="32">
      <formula>$G$32&lt;=144</formula>
    </cfRule>
    <cfRule type="expression" dxfId="366" priority="33">
      <formula>$G$32&gt;144</formula>
    </cfRule>
  </conditionalFormatting>
  <conditionalFormatting sqref="S44:T44 T45">
    <cfRule type="expression" dxfId="365" priority="34">
      <formula>$G$32&gt;=50</formula>
    </cfRule>
  </conditionalFormatting>
  <conditionalFormatting sqref="S46:T46">
    <cfRule type="expression" dxfId="364" priority="35">
      <formula>$G$32&lt;50</formula>
    </cfRule>
    <cfRule type="expression" dxfId="363" priority="36">
      <formula>$G$32&gt;=100</formula>
    </cfRule>
  </conditionalFormatting>
  <conditionalFormatting sqref="S48:T48">
    <cfRule type="expression" dxfId="362" priority="37">
      <formula>$G$32&lt;100</formula>
    </cfRule>
    <cfRule type="expression" dxfId="361" priority="38">
      <formula>$G$32&gt;=150</formula>
    </cfRule>
  </conditionalFormatting>
  <conditionalFormatting sqref="S50:T50">
    <cfRule type="expression" dxfId="360" priority="39">
      <formula>$G$32&lt;150</formula>
    </cfRule>
    <cfRule type="expression" dxfId="359" priority="40">
      <formula>$G$32&gt;=200</formula>
    </cfRule>
  </conditionalFormatting>
  <conditionalFormatting sqref="S52:T52">
    <cfRule type="expression" dxfId="358" priority="41">
      <formula>$G$32&lt;200</formula>
    </cfRule>
    <cfRule type="expression" dxfId="357" priority="42">
      <formula>$G$32&gt;=250</formula>
    </cfRule>
  </conditionalFormatting>
  <conditionalFormatting sqref="S54:T54">
    <cfRule type="expression" dxfId="356" priority="43">
      <formula>$G$32&lt;250</formula>
    </cfRule>
    <cfRule type="expression" dxfId="355" priority="44">
      <formula>$G$32&gt;=300</formula>
    </cfRule>
  </conditionalFormatting>
  <conditionalFormatting sqref="S56:T56">
    <cfRule type="expression" dxfId="354" priority="45">
      <formula>$G$32&lt;300</formula>
    </cfRule>
    <cfRule type="expression" dxfId="353" priority="46">
      <formula>$G$32&gt;=350</formula>
    </cfRule>
  </conditionalFormatting>
  <conditionalFormatting sqref="S58:T58">
    <cfRule type="expression" dxfId="352" priority="47">
      <formula>$G$32&lt;350</formula>
    </cfRule>
    <cfRule type="expression" dxfId="351" priority="48">
      <formula>$G$32&gt;=400</formula>
    </cfRule>
  </conditionalFormatting>
  <conditionalFormatting sqref="S60:T60">
    <cfRule type="expression" dxfId="350" priority="49">
      <formula>$G$32&lt;400</formula>
    </cfRule>
  </conditionalFormatting>
  <conditionalFormatting sqref="D6:D27">
    <cfRule type="expression" dxfId="349" priority="16">
      <formula>OR(C6="Galvanised_profiled_sheet (e.g. decking)",C6="Plate",C6="Granular_Fill", C6="Hot Rolled Galvanised")</formula>
    </cfRule>
  </conditionalFormatting>
  <conditionalFormatting sqref="C6:D27">
    <cfRule type="expression" dxfId="348" priority="15">
      <formula>AND(ISERROR($BJ6),$K6&gt;0)</formula>
    </cfRule>
  </conditionalFormatting>
  <conditionalFormatting sqref="M6:T27">
    <cfRule type="expression" dxfId="347" priority="14">
      <formula>M6=0</formula>
    </cfRule>
  </conditionalFormatting>
  <conditionalFormatting sqref="L6:L27">
    <cfRule type="expression" dxfId="346" priority="8">
      <formula>AND($BL6&gt;0,$BI6="No_Reinforcement")</formula>
    </cfRule>
    <cfRule type="expression" dxfId="345" priority="13">
      <formula>$BI6="No_Reinforcement"</formula>
    </cfRule>
    <cfRule type="expression" dxfId="344" priority="18">
      <formula>$BI6="Reinforcement"</formula>
    </cfRule>
  </conditionalFormatting>
  <conditionalFormatting sqref="H6:H27">
    <cfRule type="expression" dxfId="343" priority="11">
      <formula>$H6="Yes"</formula>
    </cfRule>
  </conditionalFormatting>
  <conditionalFormatting sqref="I6:I27">
    <cfRule type="expression" dxfId="342" priority="6">
      <formula>$H6="No"</formula>
    </cfRule>
    <cfRule type="expression" dxfId="341" priority="12">
      <formula>OR(0&gt;I6,1&lt;I6)</formula>
    </cfRule>
  </conditionalFormatting>
  <conditionalFormatting sqref="G6:I27">
    <cfRule type="expression" dxfId="340" priority="5">
      <formula>ISBLANK($B6)</formula>
    </cfRule>
  </conditionalFormatting>
  <conditionalFormatting sqref="G6:G27">
    <cfRule type="expression" dxfId="339" priority="7">
      <formula>$H6="Yes"</formula>
    </cfRule>
    <cfRule type="expression" dxfId="338" priority="9">
      <formula>$G6&gt;DESIGN_LIFE</formula>
    </cfRule>
    <cfRule type="expression" dxfId="337" priority="10">
      <formula>$G6&lt;&gt;DESIGN_LIFE</formula>
    </cfRule>
  </conditionalFormatting>
  <conditionalFormatting sqref="K6:K27">
    <cfRule type="expression" dxfId="336" priority="4">
      <formula>$K6&lt;0</formula>
    </cfRule>
  </conditionalFormatting>
  <dataValidations count="9">
    <dataValidation type="custom" allowBlank="1" showInputMessage="1" showErrorMessage="1" error="Material Quantity must not be negative." sqref="K6:K27" xr:uid="{440267EF-2598-4108-8E39-1A44F71830DC}">
      <formula1>K6&gt;=0</formula1>
    </dataValidation>
    <dataValidation type="custom" allowBlank="1" showInputMessage="1" showErrorMessage="1" error="'Component Lifespan' must be less than or equal to the 'Design Life' of the building._x000a__x000a_The 'Design Life' is entered by the user on the 'Project Info' sheet. " sqref="G6:G27" xr:uid="{25B0ED89-D3B6-4790-BB76-CA43BAFADCF1}">
      <formula1>AND(H6="No",G6&gt;1,G6&lt;=DESIGN_LIFE)</formula1>
    </dataValidation>
    <dataValidation type="custom" showInputMessage="1" showErrorMessage="1" error="'Temp Works Waste Rate' only applicable to temporary works._x000a__x000a_'Temp Works Waste Rate' must be between 0 and 100%." sqref="I6:I27" xr:uid="{4294CFFE-468C-4CC4-9989-626E946FA2E0}">
      <formula1>AND($H6="yes",0&lt;=I6,1&gt;=I6)</formula1>
    </dataValidation>
    <dataValidation type="list" allowBlank="1" showInputMessage="1" showErrorMessage="1" sqref="H6:H27" xr:uid="{D847D617-68E9-422F-B9CA-0FDFF1F24EA6}">
      <formula1>"No, Yes"</formula1>
    </dataValidation>
    <dataValidation type="list" allowBlank="1" showInputMessage="1" showErrorMessage="1" sqref="J29 J6:J27" xr:uid="{2949E8B8-7981-4B28-8E67-77753225225C}">
      <formula1>LST_MATQUANT</formula1>
    </dataValidation>
    <dataValidation type="list" allowBlank="1" showInputMessage="1" showErrorMessage="1" sqref="B6:B27" xr:uid="{7C1EE00F-ADA7-41A3-9C4A-88E309F72C11}">
      <formula1>Material_list</formula1>
    </dataValidation>
    <dataValidation type="list" allowBlank="1" showInputMessage="1" showErrorMessage="1" sqref="C6:D27" xr:uid="{3D215831-A920-42B8-B77B-65E4F4C18F24}">
      <formula1>INDIRECT(B6)</formula1>
    </dataValidation>
    <dataValidation type="list" allowBlank="1" showInputMessage="1" showErrorMessage="1" sqref="E6:E27" xr:uid="{DCB12E33-6815-4BBA-897A-0E3C74D8CF33}">
      <formula1>LST_STR_ELEMENT</formula1>
    </dataValidation>
    <dataValidation type="list" allowBlank="1" showInputMessage="1" showErrorMessage="1" sqref="L29 L6:L27" xr:uid="{48B20E67-74EB-47B5-9D1A-8F1C4499DA3A}">
      <formula1>INDIRECT(BI6)</formula1>
    </dataValidation>
  </dataValidations>
  <printOptions horizontalCentered="1" verticalCentered="1"/>
  <pageMargins left="0.23622047244094491" right="0.23622047244094491" top="0.74803149606299213" bottom="0.74803149606299213" header="0.31496062992125984" footer="0.31496062992125984"/>
  <pageSetup paperSize="8" scale="5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6753" r:id="rId4" name="Button 1">
              <controlPr defaultSize="0" print="0" autoFill="0" autoPict="0" macro="[0]!PrintPDF" altText="Print Page- PDF">
                <anchor moveWithCells="1">
                  <from>
                    <xdr:col>2</xdr:col>
                    <xdr:colOff>171450</xdr:colOff>
                    <xdr:row>3</xdr:row>
                    <xdr:rowOff>19050</xdr:rowOff>
                  </from>
                  <to>
                    <xdr:col>2</xdr:col>
                    <xdr:colOff>2000250</xdr:colOff>
                    <xdr:row>3</xdr:row>
                    <xdr:rowOff>285750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E4B58FDD-10B5-42B8-8344-A6448AD50078}">
            <xm:f>AND(K6&gt;0,COUNTIF('Custom Data'!$N$16:$N$36,L6)=0)</xm:f>
            <x14:dxf>
              <fill>
                <patternFill>
                  <bgColor rgb="FFFF0000"/>
                </patternFill>
              </fill>
            </x14:dxf>
          </x14:cfRule>
          <xm:sqref>L6:L27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B5A09-B5BD-49D6-9940-5B1507C08891}">
  <sheetPr codeName="Sheet4" filterMode="1">
    <tabColor rgb="FF269C6F"/>
  </sheetPr>
  <dimension ref="A1:EA151"/>
  <sheetViews>
    <sheetView showGridLines="0" zoomScale="70" zoomScaleNormal="70" zoomScaleSheetLayoutView="80" zoomScalePageLayoutView="40" workbookViewId="0"/>
  </sheetViews>
  <sheetFormatPr defaultColWidth="8.75" defaultRowHeight="14.25"/>
  <cols>
    <col min="1" max="1" width="2.625" style="103" customWidth="1"/>
    <col min="2" max="2" width="1.875" style="103" customWidth="1"/>
    <col min="3" max="4" width="9.25" customWidth="1"/>
    <col min="5" max="5" width="12.875" customWidth="1"/>
    <col min="6" max="8" width="9.25" customWidth="1"/>
    <col min="9" max="9" width="15.25" customWidth="1"/>
    <col min="10" max="10" width="4.25" customWidth="1"/>
    <col min="11" max="16" width="9.25" customWidth="1"/>
    <col min="17" max="17" width="5.125" customWidth="1"/>
    <col min="18" max="18" width="6" customWidth="1"/>
    <col min="19" max="19" width="23.25" customWidth="1"/>
    <col min="20" max="20" width="28.25" customWidth="1"/>
    <col min="21" max="21" width="5.125" customWidth="1"/>
    <col min="22" max="22" width="28.25" customWidth="1"/>
    <col min="23" max="23" width="9.75" customWidth="1"/>
    <col min="24" max="24" width="15.125" style="89" customWidth="1"/>
    <col min="25" max="25" width="9" style="89" customWidth="1"/>
    <col min="26" max="26" width="9.625" style="89" bestFit="1" customWidth="1"/>
    <col min="27" max="27" width="9.5" style="89" bestFit="1" customWidth="1"/>
    <col min="28" max="28" width="9.25" style="89" bestFit="1" customWidth="1"/>
    <col min="29" max="29" width="9.125" style="89" customWidth="1"/>
    <col min="30" max="31" width="9.25" style="89" bestFit="1" customWidth="1"/>
    <col min="32" max="32" width="20.25" style="89" bestFit="1" customWidth="1"/>
    <col min="33" max="33" width="9.25" style="89" bestFit="1" customWidth="1"/>
    <col min="34" max="34" width="12.875" style="89" bestFit="1" customWidth="1"/>
    <col min="35" max="36" width="10.375" style="89" bestFit="1" customWidth="1"/>
    <col min="37" max="37" width="9.375" style="89" bestFit="1" customWidth="1"/>
    <col min="38" max="38" width="9.25" style="89" bestFit="1" customWidth="1"/>
    <col min="39" max="39" width="8.875" style="89" bestFit="1" customWidth="1"/>
    <col min="40" max="40" width="21.875" style="89" bestFit="1" customWidth="1"/>
    <col min="41" max="41" width="7.5" style="89" bestFit="1" customWidth="1"/>
    <col min="42" max="42" width="5.5" style="89" customWidth="1"/>
    <col min="43" max="43" width="12.25" style="89" bestFit="1" customWidth="1"/>
    <col min="44" max="45" width="9.25" style="89" bestFit="1" customWidth="1"/>
    <col min="46" max="47" width="9.125" style="89" customWidth="1"/>
    <col min="48" max="48" width="10.375" style="89" bestFit="1" customWidth="1"/>
    <col min="49" max="49" width="9.25" style="89" bestFit="1" customWidth="1"/>
    <col min="50" max="50" width="9.375" style="89" bestFit="1" customWidth="1"/>
    <col min="51" max="51" width="9.25" style="89" bestFit="1" customWidth="1"/>
    <col min="52" max="61" width="8.875" style="89" bestFit="1" customWidth="1"/>
    <col min="62" max="64" width="8.875" style="259" bestFit="1" customWidth="1"/>
    <col min="65" max="129" width="8.875" bestFit="1" customWidth="1"/>
  </cols>
  <sheetData>
    <row r="1" spans="3:109" s="103" customFormat="1" ht="15" thickBot="1">
      <c r="C1" s="413"/>
      <c r="D1" s="413"/>
      <c r="E1" s="413"/>
      <c r="F1" s="413"/>
      <c r="G1" s="413"/>
      <c r="H1" s="413"/>
      <c r="I1" s="413"/>
      <c r="J1" s="413"/>
      <c r="K1" s="413"/>
      <c r="L1" s="413"/>
      <c r="M1" s="413"/>
      <c r="N1" s="413"/>
      <c r="O1" s="413"/>
      <c r="P1" s="413"/>
      <c r="Q1" s="413"/>
      <c r="R1" s="413"/>
      <c r="S1" s="413"/>
      <c r="T1" s="413"/>
      <c r="X1" s="288"/>
      <c r="Y1" s="288"/>
      <c r="Z1" s="288"/>
      <c r="AA1" s="288"/>
      <c r="AB1" s="288"/>
      <c r="AC1" s="288"/>
      <c r="AD1" s="288"/>
      <c r="AE1" s="288"/>
      <c r="AF1" s="288"/>
      <c r="AG1" s="288"/>
      <c r="AH1" s="288"/>
      <c r="AI1" s="288"/>
      <c r="AJ1" s="288"/>
      <c r="AK1" s="288"/>
      <c r="AL1" s="288"/>
      <c r="AM1" s="288"/>
      <c r="AN1" s="288"/>
      <c r="AO1" s="288"/>
      <c r="AP1" s="288"/>
      <c r="AQ1" s="288"/>
      <c r="AR1" s="288"/>
      <c r="AS1" s="288"/>
      <c r="AT1" s="288"/>
      <c r="AU1" s="288"/>
      <c r="AV1" s="288"/>
      <c r="AW1" s="288"/>
      <c r="AX1" s="288"/>
      <c r="AY1" s="288"/>
      <c r="AZ1" s="288"/>
      <c r="BA1" s="288"/>
      <c r="BB1" s="288"/>
      <c r="BC1" s="288"/>
      <c r="BD1" s="288"/>
      <c r="BE1" s="288"/>
      <c r="BF1" s="288"/>
      <c r="BG1" s="288"/>
      <c r="BH1" s="288"/>
      <c r="BI1" s="288"/>
      <c r="BJ1" s="128"/>
      <c r="BK1" s="128"/>
      <c r="BL1" s="128"/>
      <c r="CH1" s="128"/>
      <c r="CI1" s="128"/>
      <c r="CJ1" s="128"/>
      <c r="CK1" s="128"/>
      <c r="CL1" s="128"/>
      <c r="CM1" s="128"/>
      <c r="CN1" s="128"/>
      <c r="CO1" s="128"/>
      <c r="CP1" s="128"/>
      <c r="CQ1" s="128"/>
      <c r="CR1" s="128"/>
      <c r="CS1" s="128"/>
      <c r="CT1" s="128"/>
      <c r="CU1" s="128"/>
      <c r="CV1" s="128"/>
      <c r="CW1" s="128"/>
      <c r="CX1" s="128"/>
      <c r="CY1" s="128"/>
      <c r="CZ1" s="128"/>
      <c r="DA1" s="128"/>
      <c r="DB1" s="128"/>
      <c r="DC1" s="128"/>
      <c r="DD1" s="128"/>
      <c r="DE1" s="128"/>
    </row>
    <row r="2" spans="3:109" ht="45" customHeight="1" thickTop="1">
      <c r="D2" s="327"/>
      <c r="E2" s="327"/>
      <c r="F2" s="327"/>
      <c r="G2" s="327"/>
      <c r="H2" s="327"/>
      <c r="I2" s="683" t="s">
        <v>326</v>
      </c>
      <c r="J2" s="683"/>
      <c r="K2" s="683"/>
      <c r="L2" s="683"/>
      <c r="M2" s="683"/>
      <c r="N2" s="683"/>
      <c r="O2" s="683"/>
      <c r="P2" s="683"/>
      <c r="Q2" s="328"/>
      <c r="R2" s="327"/>
      <c r="S2" s="327"/>
      <c r="T2" s="327"/>
      <c r="U2" s="327"/>
      <c r="V2" s="327"/>
      <c r="W2" s="327"/>
      <c r="X2" s="343"/>
      <c r="CH2" s="259"/>
      <c r="CI2" s="259"/>
      <c r="CJ2" s="259"/>
      <c r="CK2" s="259"/>
      <c r="CL2" s="259"/>
      <c r="CM2" s="259"/>
      <c r="CN2" s="259"/>
      <c r="CO2" s="259"/>
      <c r="CP2" s="259"/>
      <c r="CQ2" s="259"/>
      <c r="CR2" s="259"/>
      <c r="CS2" s="259"/>
      <c r="CT2" s="259"/>
      <c r="CU2" s="259"/>
      <c r="CV2" s="259"/>
      <c r="CW2" s="259"/>
      <c r="CX2" s="259"/>
      <c r="CY2" s="259"/>
      <c r="CZ2" s="259"/>
      <c r="DA2" s="259"/>
      <c r="DB2" s="259"/>
      <c r="DC2" s="259"/>
      <c r="DD2" s="259"/>
      <c r="DE2" s="259"/>
    </row>
    <row r="3" spans="3:109" ht="25.15" customHeight="1">
      <c r="D3" s="379" t="str">
        <f>VERSION</f>
        <v>TSCT v2</v>
      </c>
      <c r="I3" s="674" t="s">
        <v>168</v>
      </c>
      <c r="J3" s="675"/>
      <c r="K3" s="674" t="s">
        <v>169</v>
      </c>
      <c r="L3" s="676"/>
      <c r="M3" s="674" t="s">
        <v>6</v>
      </c>
      <c r="N3" s="676"/>
      <c r="O3" s="674" t="s">
        <v>286</v>
      </c>
      <c r="P3" s="676"/>
      <c r="Q3" s="329"/>
      <c r="S3" s="256"/>
      <c r="T3" s="256"/>
      <c r="U3" s="256"/>
      <c r="V3" s="256"/>
      <c r="W3" s="256"/>
      <c r="CH3" s="259"/>
      <c r="CI3" s="259"/>
      <c r="CJ3" s="259"/>
      <c r="CK3" s="259"/>
      <c r="CL3" s="259"/>
      <c r="CM3" s="259"/>
      <c r="CN3" s="259"/>
      <c r="CO3" s="259"/>
      <c r="CP3" s="259"/>
      <c r="CQ3" s="259"/>
      <c r="CR3" s="259"/>
      <c r="CS3" s="259"/>
      <c r="CT3" s="259"/>
      <c r="CU3" s="259"/>
      <c r="CV3" s="259"/>
      <c r="CW3" s="259"/>
      <c r="CX3" s="259"/>
      <c r="CY3" s="259"/>
      <c r="CZ3" s="259"/>
      <c r="DA3" s="259"/>
      <c r="DB3" s="259"/>
      <c r="DC3" s="259"/>
      <c r="DD3" s="259"/>
      <c r="DE3" s="259"/>
    </row>
    <row r="4" spans="3:109" ht="24" customHeight="1" thickBot="1">
      <c r="I4" s="684">
        <f>'Project Info'!$C$6</f>
        <v>0</v>
      </c>
      <c r="J4" s="685"/>
      <c r="K4" s="686">
        <f>'Project Info'!$C$5</f>
        <v>0</v>
      </c>
      <c r="L4" s="687"/>
      <c r="M4" s="684">
        <f>'Project Info'!$C$7</f>
        <v>0</v>
      </c>
      <c r="N4" s="685"/>
      <c r="O4" s="688">
        <f>'Project Info'!$C$8</f>
        <v>0</v>
      </c>
      <c r="P4" s="689"/>
      <c r="Q4" s="330"/>
      <c r="S4" s="256"/>
      <c r="T4" s="256"/>
      <c r="U4" s="256"/>
      <c r="V4" s="256"/>
      <c r="W4" s="256"/>
      <c r="CH4" s="259"/>
      <c r="CI4" s="259"/>
      <c r="CJ4" s="259"/>
      <c r="CK4" s="259"/>
      <c r="CL4" s="259"/>
      <c r="CM4" s="259"/>
      <c r="CN4" s="259"/>
      <c r="CO4" s="259"/>
      <c r="CP4" s="259"/>
      <c r="CQ4" s="259"/>
      <c r="CR4" s="259"/>
      <c r="CS4" s="259"/>
      <c r="CT4" s="259"/>
      <c r="CU4" s="259"/>
      <c r="CV4" s="259"/>
      <c r="CW4" s="259"/>
      <c r="CX4" s="259"/>
      <c r="CY4" s="259"/>
      <c r="CZ4" s="259"/>
      <c r="DA4" s="259"/>
      <c r="DB4" s="259"/>
      <c r="DC4" s="259"/>
      <c r="DD4" s="259"/>
      <c r="DE4" s="259"/>
    </row>
    <row r="5" spans="3:109" ht="14.25" customHeight="1">
      <c r="C5" s="656" t="s">
        <v>328</v>
      </c>
      <c r="D5" s="657"/>
      <c r="E5" s="657"/>
      <c r="F5" s="657"/>
      <c r="G5" s="657"/>
      <c r="H5" s="657"/>
      <c r="I5" s="657"/>
      <c r="J5" s="657"/>
      <c r="K5" s="657"/>
      <c r="L5" s="658"/>
      <c r="M5" s="656" t="s">
        <v>327</v>
      </c>
      <c r="N5" s="657"/>
      <c r="O5" s="657"/>
      <c r="P5" s="657"/>
      <c r="Q5" s="657"/>
      <c r="R5" s="657"/>
      <c r="S5" s="657"/>
      <c r="T5" s="658"/>
      <c r="BM5" s="89"/>
      <c r="BN5" s="89"/>
      <c r="BO5" s="89"/>
      <c r="BP5" s="89"/>
      <c r="BQ5" s="89"/>
      <c r="BR5" s="89"/>
      <c r="BS5" s="89"/>
      <c r="BT5" s="89"/>
      <c r="BU5" s="89"/>
      <c r="BV5" s="89"/>
      <c r="BW5" s="89"/>
      <c r="BX5" s="89"/>
      <c r="BY5" s="89"/>
      <c r="BZ5" s="89"/>
      <c r="CA5" s="89"/>
      <c r="CB5" s="89"/>
      <c r="CC5" s="89"/>
      <c r="CD5" s="89"/>
      <c r="CE5" s="89"/>
      <c r="CF5" s="89"/>
      <c r="CG5" s="89"/>
      <c r="CH5" s="259"/>
      <c r="CI5" s="259"/>
      <c r="CJ5" s="259"/>
      <c r="CK5" s="259"/>
      <c r="CL5" s="259"/>
      <c r="CM5" s="259"/>
      <c r="CN5" s="259"/>
      <c r="CO5" s="259"/>
      <c r="CP5" s="259"/>
      <c r="CQ5" s="259"/>
      <c r="CR5" s="259"/>
      <c r="CS5" s="259"/>
      <c r="CT5" s="259"/>
      <c r="CU5" s="259"/>
      <c r="CV5" s="259"/>
      <c r="CW5" s="259"/>
      <c r="CX5" s="259"/>
      <c r="CY5" s="259"/>
      <c r="CZ5" s="259"/>
      <c r="DA5" s="259"/>
      <c r="DB5" s="259"/>
      <c r="DC5" s="259"/>
      <c r="DD5" s="259"/>
      <c r="DE5" s="259"/>
    </row>
    <row r="6" spans="3:109">
      <c r="C6" s="659"/>
      <c r="D6" s="660"/>
      <c r="E6" s="660"/>
      <c r="F6" s="660"/>
      <c r="G6" s="660"/>
      <c r="H6" s="660"/>
      <c r="I6" s="660"/>
      <c r="J6" s="660"/>
      <c r="K6" s="660"/>
      <c r="L6" s="661"/>
      <c r="M6" s="659"/>
      <c r="N6" s="660"/>
      <c r="O6" s="660"/>
      <c r="P6" s="660"/>
      <c r="Q6" s="660"/>
      <c r="R6" s="660"/>
      <c r="S6" s="660"/>
      <c r="T6" s="661"/>
      <c r="BM6" s="89"/>
      <c r="BN6" s="89"/>
      <c r="BO6" s="89"/>
      <c r="BP6" s="89"/>
      <c r="BQ6" s="89"/>
      <c r="BR6" s="89"/>
      <c r="BS6" s="89"/>
      <c r="BT6" s="89"/>
      <c r="BU6" s="89"/>
      <c r="BV6" s="89"/>
      <c r="BW6" s="89"/>
      <c r="BX6" s="89"/>
      <c r="BY6" s="89"/>
      <c r="BZ6" s="89"/>
      <c r="CA6" s="89"/>
      <c r="CB6" s="89"/>
      <c r="CC6" s="89"/>
      <c r="CD6" s="89"/>
      <c r="CE6" s="89"/>
      <c r="CF6" s="89"/>
      <c r="CG6" s="89"/>
      <c r="CH6" s="259"/>
      <c r="CI6" s="259"/>
      <c r="CJ6" s="259"/>
      <c r="CK6" s="259"/>
      <c r="CL6" s="259"/>
      <c r="CM6" s="259"/>
      <c r="CN6" s="259"/>
      <c r="CO6" s="259"/>
      <c r="CP6" s="259"/>
      <c r="CQ6" s="259"/>
      <c r="CR6" s="259"/>
      <c r="CS6" s="259"/>
      <c r="CT6" s="259"/>
      <c r="CU6" s="259"/>
      <c r="CV6" s="259"/>
      <c r="CW6" s="259"/>
      <c r="CX6" s="259"/>
      <c r="CY6" s="259"/>
      <c r="CZ6" s="259"/>
      <c r="DA6" s="259"/>
      <c r="DB6" s="259"/>
      <c r="DC6" s="259"/>
      <c r="DD6" s="259"/>
      <c r="DE6" s="259"/>
    </row>
    <row r="7" spans="3:109" ht="15" customHeight="1">
      <c r="C7" s="659"/>
      <c r="D7" s="660"/>
      <c r="E7" s="660"/>
      <c r="F7" s="660"/>
      <c r="G7" s="660"/>
      <c r="H7" s="660"/>
      <c r="I7" s="660"/>
      <c r="J7" s="660"/>
      <c r="K7" s="660"/>
      <c r="L7" s="661"/>
      <c r="M7" s="659"/>
      <c r="N7" s="660"/>
      <c r="O7" s="660"/>
      <c r="P7" s="660"/>
      <c r="Q7" s="660"/>
      <c r="R7" s="660"/>
      <c r="S7" s="660"/>
      <c r="T7" s="661"/>
      <c r="BM7" s="89"/>
      <c r="BN7" s="89"/>
      <c r="BO7" s="89"/>
      <c r="BP7" s="89"/>
      <c r="BQ7" s="89"/>
      <c r="BR7" s="89"/>
      <c r="BS7" s="89"/>
      <c r="BT7" s="89"/>
      <c r="BU7" s="89"/>
      <c r="BV7" s="89"/>
      <c r="BW7" s="89"/>
      <c r="BX7" s="89"/>
      <c r="BY7" s="89"/>
      <c r="BZ7" s="89"/>
      <c r="CA7" s="89"/>
      <c r="CB7" s="89"/>
      <c r="CC7" s="89"/>
      <c r="CD7" s="89"/>
      <c r="CE7" s="89"/>
      <c r="CF7" s="89"/>
      <c r="CG7" s="89"/>
      <c r="CH7" s="259"/>
      <c r="CI7" s="259"/>
      <c r="CJ7" s="259"/>
      <c r="CK7" s="259"/>
      <c r="CL7" s="259"/>
      <c r="CM7" s="259"/>
      <c r="CN7" s="259"/>
      <c r="CO7" s="259"/>
      <c r="CP7" s="259"/>
      <c r="CQ7" s="259"/>
      <c r="CR7" s="259"/>
      <c r="CS7" s="259"/>
      <c r="CT7" s="259"/>
      <c r="CU7" s="259"/>
      <c r="CV7" s="259"/>
      <c r="CW7" s="259"/>
      <c r="CX7" s="259"/>
      <c r="CY7" s="259"/>
      <c r="CZ7" s="259"/>
      <c r="DA7" s="259"/>
      <c r="DB7" s="259"/>
      <c r="DC7" s="259"/>
      <c r="DD7" s="259"/>
      <c r="DE7" s="259"/>
    </row>
    <row r="8" spans="3:109" ht="37.9" customHeight="1" thickBot="1">
      <c r="C8" s="662"/>
      <c r="D8" s="663"/>
      <c r="E8" s="663"/>
      <c r="F8" s="663"/>
      <c r="G8" s="663"/>
      <c r="H8" s="663"/>
      <c r="I8" s="663"/>
      <c r="J8" s="663"/>
      <c r="K8" s="663"/>
      <c r="L8" s="664"/>
      <c r="M8" s="662"/>
      <c r="N8" s="663"/>
      <c r="O8" s="663"/>
      <c r="P8" s="663"/>
      <c r="Q8" s="663"/>
      <c r="R8" s="663"/>
      <c r="S8" s="663"/>
      <c r="T8" s="664"/>
      <c r="AM8" s="185"/>
      <c r="BM8" s="89"/>
      <c r="BN8" s="89"/>
      <c r="BO8" s="89"/>
      <c r="BP8" s="89"/>
      <c r="BQ8" s="89"/>
      <c r="BR8" s="89"/>
      <c r="BS8" s="89"/>
      <c r="BT8" s="89"/>
      <c r="BU8" s="89"/>
      <c r="BV8" s="89"/>
      <c r="BW8" s="89"/>
      <c r="BX8" s="89"/>
      <c r="BY8" s="89"/>
      <c r="BZ8" s="89"/>
      <c r="CA8" s="89"/>
      <c r="CB8" s="89"/>
      <c r="CC8" s="89"/>
      <c r="CD8" s="89"/>
      <c r="CE8" s="89"/>
      <c r="CF8" s="89"/>
      <c r="CG8" s="89"/>
      <c r="CH8" s="259"/>
      <c r="CI8" s="259"/>
      <c r="CJ8" s="259"/>
      <c r="CK8" s="259"/>
      <c r="CL8" s="259"/>
      <c r="CM8" s="259"/>
      <c r="CN8" s="259"/>
      <c r="CO8" s="259"/>
      <c r="CP8" s="259"/>
      <c r="CQ8" s="259"/>
      <c r="CR8" s="259"/>
      <c r="CS8" s="259"/>
      <c r="CT8" s="259"/>
      <c r="CU8" s="259"/>
      <c r="CV8" s="259"/>
      <c r="CW8" s="259"/>
      <c r="CX8" s="259"/>
      <c r="CY8" s="259"/>
      <c r="CZ8" s="259"/>
      <c r="DA8" s="259"/>
      <c r="DB8" s="259"/>
      <c r="DC8" s="259"/>
      <c r="DD8" s="259"/>
      <c r="DE8" s="259"/>
    </row>
    <row r="9" spans="3:109" s="103" customFormat="1" ht="15" customHeight="1">
      <c r="C9" s="414"/>
      <c r="D9" s="414"/>
      <c r="E9" s="414"/>
      <c r="F9" s="414"/>
      <c r="G9" s="414"/>
      <c r="H9" s="414"/>
      <c r="I9" s="414"/>
      <c r="J9" s="414"/>
      <c r="K9" s="414"/>
      <c r="L9" s="414"/>
      <c r="M9" s="414"/>
      <c r="N9" s="414"/>
      <c r="O9" s="414"/>
      <c r="P9" s="414"/>
      <c r="Q9" s="414"/>
      <c r="R9" s="414"/>
      <c r="S9" s="414"/>
      <c r="T9" s="415"/>
      <c r="U9" s="415"/>
      <c r="V9" s="344"/>
      <c r="W9" s="344"/>
      <c r="X9" s="416"/>
      <c r="Y9" s="288"/>
      <c r="Z9" s="288"/>
      <c r="AA9" s="288"/>
      <c r="AB9" s="288"/>
      <c r="AC9" s="288"/>
      <c r="AD9" s="288"/>
      <c r="AE9" s="288"/>
      <c r="AF9" s="288"/>
      <c r="AG9" s="288"/>
      <c r="AH9" s="288"/>
      <c r="AI9" s="288"/>
      <c r="AJ9" s="288"/>
      <c r="AK9" s="288"/>
      <c r="AL9" s="288"/>
      <c r="AM9" s="288"/>
      <c r="AN9" s="288"/>
      <c r="AO9" s="288"/>
      <c r="AP9" s="288"/>
      <c r="AQ9" s="288"/>
      <c r="AR9" s="288"/>
      <c r="AS9" s="288"/>
      <c r="AT9" s="288"/>
      <c r="AU9" s="288"/>
      <c r="AV9" s="288"/>
      <c r="AW9" s="288"/>
      <c r="AX9" s="288"/>
      <c r="AY9" s="288"/>
      <c r="AZ9" s="288"/>
      <c r="BA9" s="288"/>
      <c r="BB9" s="288"/>
      <c r="BC9" s="288"/>
      <c r="BD9" s="288"/>
      <c r="BE9" s="288"/>
      <c r="BF9" s="288"/>
      <c r="BG9" s="288"/>
      <c r="BH9" s="288"/>
      <c r="BI9" s="288"/>
      <c r="BJ9" s="128"/>
      <c r="BK9" s="128"/>
      <c r="BL9" s="128"/>
      <c r="CH9" s="128"/>
      <c r="CI9" s="128"/>
      <c r="CJ9" s="128"/>
      <c r="CK9" s="128"/>
      <c r="CL9" s="128"/>
      <c r="CM9" s="128"/>
      <c r="CN9" s="128"/>
      <c r="CO9" s="128"/>
      <c r="CP9" s="128"/>
      <c r="CQ9" s="128"/>
      <c r="CR9" s="128"/>
      <c r="CS9" s="128"/>
      <c r="CT9" s="128"/>
      <c r="CU9" s="128"/>
      <c r="CV9" s="128"/>
      <c r="CW9" s="128"/>
      <c r="CX9" s="128"/>
      <c r="CY9" s="128"/>
      <c r="CZ9" s="128"/>
      <c r="DA9" s="128"/>
      <c r="DB9" s="128"/>
      <c r="DC9" s="128"/>
      <c r="DD9" s="128"/>
      <c r="DE9" s="128"/>
    </row>
    <row r="10" spans="3:109">
      <c r="C10" s="332"/>
      <c r="D10" s="332"/>
      <c r="E10" s="332"/>
      <c r="F10" s="332"/>
      <c r="G10" s="332"/>
      <c r="H10" s="332"/>
      <c r="I10" s="332"/>
      <c r="J10" s="331"/>
      <c r="K10" s="332"/>
      <c r="L10" s="332"/>
      <c r="M10" s="332"/>
      <c r="N10" s="332"/>
      <c r="O10" s="332"/>
      <c r="P10" s="332"/>
      <c r="Q10" s="331"/>
      <c r="R10" s="332"/>
      <c r="S10" s="332"/>
      <c r="T10" s="335"/>
      <c r="U10" s="323"/>
      <c r="V10" s="256"/>
      <c r="W10" s="256"/>
      <c r="X10" s="367"/>
      <c r="CH10" s="259"/>
      <c r="CI10" s="259"/>
      <c r="CJ10" s="259"/>
      <c r="CK10" s="259"/>
      <c r="CL10" s="259"/>
      <c r="CM10" s="259"/>
      <c r="CN10" s="259"/>
      <c r="CO10" s="259"/>
      <c r="CP10" s="259"/>
      <c r="CQ10" s="259"/>
      <c r="CR10" s="259"/>
      <c r="CS10" s="259"/>
      <c r="CT10" s="259"/>
      <c r="CU10" s="259"/>
      <c r="CV10" s="259"/>
      <c r="CW10" s="259"/>
      <c r="CX10" s="259"/>
      <c r="CY10" s="259"/>
      <c r="CZ10" s="259"/>
      <c r="DA10" s="259"/>
      <c r="DB10" s="259"/>
      <c r="DC10" s="259"/>
      <c r="DD10" s="259"/>
      <c r="DE10" s="259"/>
    </row>
    <row r="11" spans="3:109" ht="15" customHeight="1">
      <c r="C11" s="332"/>
      <c r="D11" s="332"/>
      <c r="E11" s="332"/>
      <c r="F11" s="332"/>
      <c r="G11" s="332"/>
      <c r="H11" s="332"/>
      <c r="I11" s="332"/>
      <c r="J11" s="331"/>
      <c r="K11" s="332"/>
      <c r="L11" s="332"/>
      <c r="M11" s="332"/>
      <c r="N11" s="332"/>
      <c r="O11" s="332"/>
      <c r="P11" s="332"/>
      <c r="Q11" s="331"/>
      <c r="R11" s="332"/>
      <c r="S11" s="332"/>
      <c r="T11" s="335"/>
      <c r="U11" s="323"/>
      <c r="V11" s="257" t="s">
        <v>411</v>
      </c>
      <c r="W11" s="257"/>
      <c r="CH11" s="259"/>
      <c r="CI11" s="259"/>
      <c r="CJ11" s="259"/>
      <c r="CK11" s="259"/>
      <c r="CL11" s="259"/>
      <c r="CM11" s="259"/>
      <c r="CN11" s="259"/>
      <c r="CO11" s="259"/>
      <c r="CP11" s="259"/>
      <c r="CQ11" s="259"/>
      <c r="CR11" s="259"/>
      <c r="CS11" s="259"/>
      <c r="CT11" s="259"/>
      <c r="CU11" s="259"/>
      <c r="CV11" s="259"/>
      <c r="CW11" s="259"/>
      <c r="CX11" s="259"/>
      <c r="CY11" s="259"/>
      <c r="CZ11" s="259"/>
      <c r="DA11" s="259"/>
      <c r="DB11" s="259"/>
      <c r="DC11" s="259"/>
      <c r="DD11" s="259"/>
      <c r="DE11" s="259"/>
    </row>
    <row r="12" spans="3:109" ht="15">
      <c r="C12" s="332"/>
      <c r="D12" s="332"/>
      <c r="E12" s="332"/>
      <c r="F12" s="332"/>
      <c r="G12" s="332"/>
      <c r="H12" s="332"/>
      <c r="I12" s="332"/>
      <c r="J12" s="331"/>
      <c r="K12" s="332"/>
      <c r="L12" s="332"/>
      <c r="M12" s="332"/>
      <c r="N12" s="332"/>
      <c r="O12" s="332"/>
      <c r="P12" s="332"/>
      <c r="Q12" s="331"/>
      <c r="R12" s="332"/>
      <c r="S12" s="332"/>
      <c r="T12" s="335"/>
      <c r="U12" s="323"/>
      <c r="V12" s="258" t="str">
        <f>'Scheme 1'!$F$3</f>
        <v>Scheme 1</v>
      </c>
      <c r="W12" s="263" t="s">
        <v>63</v>
      </c>
      <c r="AN12" s="185"/>
      <c r="CH12" s="259"/>
      <c r="CI12" s="259"/>
      <c r="CJ12" s="259"/>
      <c r="CK12" s="259"/>
      <c r="CL12" s="259"/>
      <c r="CM12" s="259"/>
      <c r="CN12" s="259"/>
      <c r="CO12" s="259"/>
      <c r="CP12" s="259"/>
      <c r="CQ12" s="259"/>
      <c r="CR12" s="259"/>
      <c r="CS12" s="259"/>
      <c r="CT12" s="259"/>
      <c r="CU12" s="259"/>
      <c r="CV12" s="259"/>
      <c r="CW12" s="259"/>
      <c r="CX12" s="259"/>
      <c r="CY12" s="259"/>
      <c r="CZ12" s="259"/>
      <c r="DA12" s="259"/>
      <c r="DB12" s="259"/>
      <c r="DC12" s="259"/>
      <c r="DD12" s="259"/>
      <c r="DE12" s="259"/>
    </row>
    <row r="13" spans="3:109">
      <c r="C13" s="333"/>
      <c r="D13" s="333"/>
      <c r="E13" s="333"/>
      <c r="F13" s="333"/>
      <c r="G13" s="333"/>
      <c r="H13" s="333"/>
      <c r="I13" s="333"/>
      <c r="K13" s="333"/>
      <c r="L13" s="333"/>
      <c r="M13" s="333"/>
      <c r="N13" s="333"/>
      <c r="O13" s="333"/>
      <c r="P13" s="333"/>
      <c r="R13" s="333"/>
      <c r="S13" s="333"/>
      <c r="T13" s="333"/>
      <c r="V13" s="258" t="str">
        <f>'Scheme 2'!$F$3</f>
        <v>Scheme 2</v>
      </c>
      <c r="W13" s="263" t="s">
        <v>63</v>
      </c>
      <c r="AO13" s="368"/>
      <c r="AP13" s="368"/>
      <c r="AQ13" s="368"/>
      <c r="AR13" s="368"/>
      <c r="AV13" s="369"/>
      <c r="AW13" s="369"/>
      <c r="AX13" s="369"/>
      <c r="AY13" s="369"/>
      <c r="CH13" s="259"/>
      <c r="CI13" s="259"/>
      <c r="CJ13" s="259"/>
      <c r="CK13" s="259"/>
      <c r="CL13" s="259"/>
      <c r="CM13" s="259"/>
      <c r="CN13" s="259"/>
      <c r="CO13" s="259"/>
      <c r="CP13" s="259"/>
      <c r="CQ13" s="259"/>
      <c r="CR13" s="259"/>
      <c r="CS13" s="259"/>
      <c r="CT13" s="259"/>
      <c r="CU13" s="259"/>
      <c r="CV13" s="259"/>
      <c r="CW13" s="259"/>
      <c r="CX13" s="259"/>
      <c r="CY13" s="259"/>
      <c r="CZ13" s="259"/>
      <c r="DA13" s="259"/>
      <c r="DB13" s="259"/>
      <c r="DC13" s="259"/>
      <c r="DD13" s="259"/>
      <c r="DE13" s="259"/>
    </row>
    <row r="14" spans="3:109">
      <c r="C14" s="333"/>
      <c r="D14" s="333"/>
      <c r="E14" s="333"/>
      <c r="F14" s="333"/>
      <c r="G14" s="333"/>
      <c r="H14" s="333"/>
      <c r="I14" s="333"/>
      <c r="K14" s="333"/>
      <c r="L14" s="333"/>
      <c r="M14" s="333"/>
      <c r="N14" s="333"/>
      <c r="O14" s="333"/>
      <c r="P14" s="333"/>
      <c r="R14" s="333"/>
      <c r="S14" s="333"/>
      <c r="T14" s="333"/>
      <c r="V14" s="258" t="str">
        <f>'Scheme 3'!$F$3</f>
        <v>Scheme 3</v>
      </c>
      <c r="W14" s="263" t="s">
        <v>63</v>
      </c>
      <c r="AO14" s="368"/>
      <c r="AP14" s="368"/>
      <c r="AQ14" s="368"/>
      <c r="AR14" s="368"/>
      <c r="AV14" s="369"/>
      <c r="AW14" s="369"/>
      <c r="AX14" s="369"/>
      <c r="AY14" s="369"/>
      <c r="CH14" s="259"/>
      <c r="CI14" s="259"/>
      <c r="CJ14" s="259"/>
      <c r="CK14" s="259"/>
      <c r="CL14" s="259"/>
      <c r="CM14" s="259"/>
      <c r="CN14" s="259"/>
      <c r="CO14" s="259"/>
      <c r="CP14" s="259"/>
      <c r="CQ14" s="259"/>
      <c r="CR14" s="259"/>
      <c r="CS14" s="259"/>
      <c r="CT14" s="259"/>
      <c r="CU14" s="259"/>
      <c r="CV14" s="259"/>
      <c r="CW14" s="259"/>
      <c r="CX14" s="259"/>
      <c r="CY14" s="259"/>
      <c r="CZ14" s="259"/>
      <c r="DA14" s="259"/>
      <c r="DB14" s="259"/>
      <c r="DC14" s="259"/>
      <c r="DD14" s="259"/>
      <c r="DE14" s="259"/>
    </row>
    <row r="15" spans="3:109">
      <c r="C15" s="333"/>
      <c r="D15" s="333"/>
      <c r="E15" s="333"/>
      <c r="F15" s="333"/>
      <c r="G15" s="333"/>
      <c r="H15" s="333"/>
      <c r="I15" s="333"/>
      <c r="K15" s="333"/>
      <c r="L15" s="333"/>
      <c r="M15" s="333"/>
      <c r="N15" s="333"/>
      <c r="O15" s="333"/>
      <c r="P15" s="333"/>
      <c r="R15" s="333"/>
      <c r="S15" s="333"/>
      <c r="T15" s="333"/>
      <c r="V15" s="258" t="str">
        <f>'Scheme 4'!$F$3</f>
        <v>Scheme 4</v>
      </c>
      <c r="W15" s="263" t="s">
        <v>63</v>
      </c>
      <c r="AO15" s="368"/>
      <c r="AP15" s="368"/>
      <c r="AQ15" s="368"/>
      <c r="AR15" s="368"/>
      <c r="AV15" s="369"/>
      <c r="AW15" s="369"/>
      <c r="AX15" s="369"/>
      <c r="AY15" s="369"/>
      <c r="CH15" s="259"/>
      <c r="CI15" s="259"/>
      <c r="CJ15" s="259"/>
      <c r="CK15" s="259"/>
      <c r="CL15" s="259"/>
      <c r="CM15" s="259"/>
      <c r="CN15" s="259"/>
      <c r="CO15" s="259"/>
      <c r="CP15" s="259"/>
      <c r="CQ15" s="259"/>
      <c r="CR15" s="259"/>
      <c r="CS15" s="259"/>
      <c r="CT15" s="259"/>
      <c r="CU15" s="259"/>
      <c r="CV15" s="259"/>
      <c r="CW15" s="259"/>
      <c r="CX15" s="259"/>
      <c r="CY15" s="259"/>
      <c r="CZ15" s="259"/>
      <c r="DA15" s="259"/>
      <c r="DB15" s="259"/>
      <c r="DC15" s="259"/>
      <c r="DD15" s="259"/>
      <c r="DE15" s="259"/>
    </row>
    <row r="16" spans="3:109">
      <c r="C16" s="333"/>
      <c r="D16" s="334"/>
      <c r="E16" s="334"/>
      <c r="F16" s="334"/>
      <c r="G16" s="334"/>
      <c r="H16" s="334"/>
      <c r="I16" s="334"/>
      <c r="J16" s="256"/>
      <c r="K16" s="334"/>
      <c r="L16" s="333"/>
      <c r="M16" s="333"/>
      <c r="N16" s="333"/>
      <c r="O16" s="333"/>
      <c r="P16" s="333"/>
      <c r="R16" s="333"/>
      <c r="S16" s="333"/>
      <c r="T16" s="333"/>
      <c r="V16" s="258" t="str">
        <f>'Scheme 5'!$F$3</f>
        <v>Scheme 5</v>
      </c>
      <c r="W16" s="263" t="s">
        <v>63</v>
      </c>
      <c r="AF16" s="259"/>
      <c r="AG16" s="259"/>
      <c r="AH16" s="259"/>
      <c r="AI16" s="259"/>
      <c r="AJ16" s="259"/>
      <c r="AO16" s="368"/>
      <c r="AP16" s="368"/>
      <c r="AQ16" s="368"/>
      <c r="AR16" s="368"/>
      <c r="AV16" s="369"/>
      <c r="AW16" s="369"/>
      <c r="AX16" s="369"/>
      <c r="AY16" s="369"/>
      <c r="CH16" s="259"/>
      <c r="CI16" s="259"/>
      <c r="CJ16" s="259"/>
      <c r="CK16" s="259"/>
      <c r="CL16" s="259"/>
      <c r="CM16" s="259"/>
      <c r="CN16" s="259"/>
      <c r="CO16" s="259"/>
      <c r="CP16" s="259"/>
      <c r="CQ16" s="259"/>
      <c r="CR16" s="259"/>
      <c r="CS16" s="259"/>
      <c r="CT16" s="259"/>
      <c r="CU16" s="259"/>
      <c r="CV16" s="259"/>
      <c r="CW16" s="259"/>
      <c r="CX16" s="259"/>
      <c r="CY16" s="259"/>
      <c r="CZ16" s="259"/>
      <c r="DA16" s="259"/>
      <c r="DB16" s="259"/>
      <c r="DC16" s="259"/>
      <c r="DD16" s="259"/>
      <c r="DE16" s="259"/>
    </row>
    <row r="17" spans="3:109">
      <c r="C17" s="333"/>
      <c r="D17" s="333"/>
      <c r="E17" s="333"/>
      <c r="F17" s="333"/>
      <c r="G17" s="333"/>
      <c r="H17" s="333"/>
      <c r="I17" s="333"/>
      <c r="K17" s="333"/>
      <c r="L17" s="333"/>
      <c r="M17" s="333"/>
      <c r="N17" s="333"/>
      <c r="O17" s="333"/>
      <c r="P17" s="333"/>
      <c r="R17" s="333"/>
      <c r="S17" s="333"/>
      <c r="T17" s="333"/>
      <c r="V17" s="258" t="str">
        <f>'Scheme 6'!$F$3</f>
        <v>Scheme 6</v>
      </c>
      <c r="W17" s="263" t="s">
        <v>63</v>
      </c>
      <c r="AF17" s="259"/>
      <c r="AG17" s="259"/>
      <c r="AH17" s="259"/>
      <c r="AI17" s="259"/>
      <c r="AJ17" s="259"/>
      <c r="AO17" s="368"/>
      <c r="AP17" s="368"/>
      <c r="AQ17" s="368"/>
      <c r="AR17" s="368"/>
      <c r="AV17" s="369"/>
      <c r="AW17" s="369"/>
      <c r="AX17" s="369"/>
      <c r="AY17" s="369"/>
      <c r="CH17" s="259"/>
      <c r="CI17" s="259"/>
      <c r="CJ17" s="259"/>
      <c r="CK17" s="259"/>
      <c r="CL17" s="259"/>
      <c r="CM17" s="259"/>
      <c r="CN17" s="259"/>
      <c r="CO17" s="259"/>
      <c r="CP17" s="259"/>
      <c r="CQ17" s="259"/>
      <c r="CR17" s="259"/>
      <c r="CS17" s="259"/>
      <c r="CT17" s="259"/>
      <c r="CU17" s="259"/>
      <c r="CV17" s="259"/>
      <c r="CW17" s="259"/>
      <c r="CX17" s="259"/>
      <c r="CY17" s="259"/>
      <c r="CZ17" s="259"/>
      <c r="DA17" s="259"/>
      <c r="DB17" s="259"/>
      <c r="DC17" s="259"/>
      <c r="DD17" s="259"/>
      <c r="DE17" s="259"/>
    </row>
    <row r="18" spans="3:109">
      <c r="C18" s="333"/>
      <c r="D18" s="333"/>
      <c r="E18" s="333"/>
      <c r="F18" s="333"/>
      <c r="G18" s="333"/>
      <c r="H18" s="333"/>
      <c r="I18" s="333"/>
      <c r="K18" s="333"/>
      <c r="L18" s="333"/>
      <c r="M18" s="333"/>
      <c r="N18" s="333"/>
      <c r="O18" s="333"/>
      <c r="P18" s="333"/>
      <c r="R18" s="333"/>
      <c r="S18" s="333"/>
      <c r="T18" s="333"/>
      <c r="AB18" s="288"/>
      <c r="AC18" s="288"/>
      <c r="AD18" s="288"/>
      <c r="AE18" s="288"/>
      <c r="AF18" s="128"/>
      <c r="AG18" s="128"/>
      <c r="AH18" s="128"/>
      <c r="AI18" s="128"/>
      <c r="AJ18" s="128"/>
      <c r="AK18" s="288"/>
      <c r="AL18" s="259"/>
      <c r="AM18" s="259"/>
      <c r="AN18" s="259"/>
      <c r="AO18" s="368"/>
      <c r="AP18" s="368"/>
      <c r="AQ18" s="368"/>
      <c r="AR18" s="368"/>
      <c r="AV18" s="369"/>
      <c r="AW18" s="369"/>
      <c r="AX18" s="369"/>
      <c r="AY18" s="369"/>
      <c r="CH18" s="259"/>
      <c r="CI18" s="259"/>
      <c r="CJ18" s="259"/>
      <c r="CK18" s="259"/>
      <c r="CL18" s="259"/>
      <c r="CM18" s="259"/>
      <c r="CN18" s="259"/>
      <c r="CO18" s="259"/>
      <c r="CP18" s="259"/>
      <c r="CQ18" s="259"/>
      <c r="CR18" s="259"/>
      <c r="CS18" s="259"/>
      <c r="CT18" s="259"/>
      <c r="CU18" s="259"/>
      <c r="CV18" s="259"/>
      <c r="CW18" s="259"/>
      <c r="CX18" s="259"/>
      <c r="CY18" s="259"/>
      <c r="CZ18" s="259"/>
      <c r="DA18" s="259"/>
      <c r="DB18" s="259"/>
      <c r="DC18" s="259"/>
      <c r="DD18" s="259"/>
      <c r="DE18" s="259"/>
    </row>
    <row r="19" spans="3:109">
      <c r="C19" s="333"/>
      <c r="D19" s="333"/>
      <c r="E19" s="333"/>
      <c r="F19" s="333"/>
      <c r="G19" s="333"/>
      <c r="H19" s="333"/>
      <c r="I19" s="333"/>
      <c r="K19" s="333"/>
      <c r="L19" s="333"/>
      <c r="M19" s="333"/>
      <c r="N19" s="333"/>
      <c r="O19" s="333"/>
      <c r="P19" s="333"/>
      <c r="R19" s="333"/>
      <c r="S19" s="333"/>
      <c r="T19" s="333"/>
      <c r="AA19" s="259"/>
      <c r="AB19" s="128"/>
      <c r="AC19" s="128"/>
      <c r="AD19" s="128"/>
      <c r="AE19" s="128"/>
      <c r="AF19" s="128"/>
      <c r="AG19" s="128"/>
      <c r="AH19" s="128"/>
      <c r="AI19" s="128"/>
      <c r="AJ19" s="128"/>
      <c r="AK19" s="288"/>
      <c r="CH19" s="259"/>
      <c r="CI19" s="259"/>
      <c r="CJ19" s="259"/>
      <c r="CK19" s="259"/>
      <c r="CL19" s="259"/>
      <c r="CM19" s="259"/>
      <c r="CN19" s="259"/>
      <c r="CO19" s="259"/>
      <c r="CP19" s="259"/>
      <c r="CQ19" s="259"/>
      <c r="CR19" s="259"/>
      <c r="CS19" s="259"/>
      <c r="CT19" s="259"/>
      <c r="CU19" s="259"/>
      <c r="CV19" s="259"/>
      <c r="CW19" s="259"/>
      <c r="CX19" s="259"/>
      <c r="CY19" s="259"/>
      <c r="CZ19" s="259"/>
      <c r="DA19" s="259"/>
      <c r="DB19" s="259"/>
      <c r="DC19" s="259"/>
      <c r="DD19" s="259"/>
      <c r="DE19" s="259"/>
    </row>
    <row r="20" spans="3:109">
      <c r="C20" s="333"/>
      <c r="D20" s="333"/>
      <c r="E20" s="333"/>
      <c r="F20" s="333"/>
      <c r="G20" s="333"/>
      <c r="H20" s="333"/>
      <c r="I20" s="333"/>
      <c r="K20" s="333"/>
      <c r="L20" s="333"/>
      <c r="M20" s="333"/>
      <c r="N20" s="333"/>
      <c r="O20" s="333"/>
      <c r="P20" s="333"/>
      <c r="R20" s="333"/>
      <c r="S20" s="333"/>
      <c r="T20" s="333"/>
      <c r="AA20" s="259"/>
      <c r="AB20" s="128"/>
      <c r="AC20" s="128"/>
      <c r="AD20" s="128"/>
      <c r="AE20" s="128"/>
      <c r="AF20" s="128"/>
      <c r="AG20" s="128"/>
      <c r="AH20" s="128"/>
      <c r="AI20" s="128"/>
      <c r="AJ20" s="128"/>
      <c r="AK20" s="288"/>
      <c r="CH20" s="259"/>
      <c r="CI20" s="259"/>
      <c r="CJ20" s="259"/>
      <c r="CK20" s="259"/>
      <c r="CL20" s="259"/>
      <c r="CM20" s="259"/>
      <c r="CN20" s="259"/>
      <c r="CO20" s="259"/>
      <c r="CP20" s="259"/>
      <c r="CQ20" s="259"/>
      <c r="CR20" s="259"/>
      <c r="CS20" s="259"/>
      <c r="CT20" s="259"/>
      <c r="CU20" s="259"/>
      <c r="CV20" s="259"/>
      <c r="CW20" s="259"/>
      <c r="CX20" s="259"/>
      <c r="CY20" s="259"/>
      <c r="CZ20" s="259"/>
      <c r="DA20" s="259"/>
      <c r="DB20" s="259"/>
      <c r="DC20" s="259"/>
      <c r="DD20" s="259"/>
      <c r="DE20" s="259"/>
    </row>
    <row r="21" spans="3:109">
      <c r="C21" s="333"/>
      <c r="D21" s="333"/>
      <c r="E21" s="333"/>
      <c r="F21" s="333"/>
      <c r="G21" s="333"/>
      <c r="H21" s="333"/>
      <c r="I21" s="333"/>
      <c r="K21" s="333"/>
      <c r="L21" s="333"/>
      <c r="M21" s="333"/>
      <c r="N21" s="333"/>
      <c r="O21" s="333"/>
      <c r="P21" s="333"/>
      <c r="R21" s="333"/>
      <c r="S21" s="333"/>
      <c r="T21" s="333"/>
      <c r="AA21" s="259"/>
      <c r="AB21" s="128"/>
      <c r="AC21" s="128"/>
      <c r="AD21" s="128"/>
      <c r="AE21" s="128"/>
      <c r="AF21" s="128"/>
      <c r="AG21" s="128"/>
      <c r="AH21" s="128"/>
      <c r="AI21" s="128"/>
      <c r="AJ21" s="128"/>
      <c r="AK21" s="288"/>
      <c r="CH21" s="259"/>
      <c r="CI21" s="259"/>
      <c r="CJ21" s="259"/>
      <c r="CK21" s="259"/>
      <c r="CL21" s="259"/>
      <c r="CM21" s="259"/>
      <c r="CN21" s="259"/>
      <c r="CO21" s="259"/>
      <c r="CP21" s="259"/>
      <c r="CQ21" s="259"/>
      <c r="CR21" s="259"/>
      <c r="CS21" s="259"/>
      <c r="CT21" s="259"/>
      <c r="CU21" s="259"/>
      <c r="CV21" s="259"/>
      <c r="CW21" s="259"/>
      <c r="CX21" s="259"/>
      <c r="CY21" s="259"/>
      <c r="CZ21" s="259"/>
      <c r="DA21" s="259"/>
      <c r="DB21" s="259"/>
      <c r="DC21" s="259"/>
      <c r="DD21" s="259"/>
      <c r="DE21" s="259"/>
    </row>
    <row r="22" spans="3:109">
      <c r="C22" s="333"/>
      <c r="D22" s="333"/>
      <c r="E22" s="333"/>
      <c r="F22" s="333"/>
      <c r="G22" s="333"/>
      <c r="H22" s="333"/>
      <c r="I22" s="333"/>
      <c r="K22" s="333"/>
      <c r="L22" s="333"/>
      <c r="M22" s="333"/>
      <c r="N22" s="333"/>
      <c r="O22" s="333"/>
      <c r="P22" s="333"/>
      <c r="R22" s="333"/>
      <c r="S22" s="333"/>
      <c r="T22" s="333"/>
      <c r="AA22" s="259"/>
      <c r="AB22" s="128"/>
      <c r="AC22" s="128"/>
      <c r="AD22" s="128"/>
      <c r="AE22" s="128"/>
      <c r="AF22" s="128"/>
      <c r="AG22" s="128"/>
      <c r="AH22" s="128"/>
      <c r="AI22" s="128"/>
      <c r="AJ22" s="128"/>
      <c r="AK22" s="288"/>
      <c r="CH22" s="259"/>
      <c r="CI22" s="259"/>
      <c r="CJ22" s="259"/>
      <c r="CK22" s="259"/>
      <c r="CL22" s="259"/>
      <c r="CM22" s="259"/>
      <c r="CN22" s="259"/>
      <c r="CO22" s="259"/>
      <c r="CP22" s="259"/>
      <c r="CQ22" s="259"/>
      <c r="CR22" s="259"/>
      <c r="CS22" s="259"/>
      <c r="CT22" s="259"/>
      <c r="CU22" s="259"/>
      <c r="CV22" s="259"/>
      <c r="CW22" s="259"/>
      <c r="CX22" s="259"/>
      <c r="CY22" s="259"/>
      <c r="CZ22" s="259"/>
      <c r="DA22" s="259"/>
      <c r="DB22" s="259"/>
      <c r="DC22" s="259"/>
      <c r="DD22" s="259"/>
      <c r="DE22" s="259"/>
    </row>
    <row r="23" spans="3:109" ht="15">
      <c r="C23" s="333"/>
      <c r="D23" s="333"/>
      <c r="E23" s="333"/>
      <c r="F23" s="333"/>
      <c r="G23" s="333"/>
      <c r="H23" s="333"/>
      <c r="I23" s="333"/>
      <c r="K23" s="333"/>
      <c r="L23" s="333"/>
      <c r="M23" s="333"/>
      <c r="N23" s="333"/>
      <c r="O23" s="333"/>
      <c r="P23" s="333"/>
      <c r="R23" s="333"/>
      <c r="S23" s="333"/>
      <c r="T23" s="333"/>
      <c r="X23" s="370"/>
      <c r="Z23" s="89" t="s">
        <v>281</v>
      </c>
      <c r="AA23" s="259"/>
      <c r="AB23" s="286" t="s">
        <v>291</v>
      </c>
      <c r="AC23" s="128"/>
      <c r="AD23" s="128"/>
      <c r="AE23" s="128"/>
      <c r="AF23" s="128"/>
      <c r="AG23" s="286" t="s">
        <v>293</v>
      </c>
      <c r="AH23" s="286" t="s">
        <v>300</v>
      </c>
      <c r="AI23" s="286" t="s">
        <v>301</v>
      </c>
      <c r="AJ23" s="286"/>
      <c r="AK23" s="288"/>
      <c r="CH23" s="259"/>
      <c r="CI23" s="259"/>
      <c r="CJ23" s="259"/>
      <c r="CK23" s="259"/>
      <c r="CL23" s="259"/>
      <c r="CM23" s="259"/>
      <c r="CN23" s="259"/>
      <c r="CO23" s="259"/>
      <c r="CP23" s="259"/>
      <c r="CQ23" s="259"/>
      <c r="CR23" s="259"/>
      <c r="CS23" s="259"/>
      <c r="CT23" s="259"/>
      <c r="CU23" s="259"/>
      <c r="CV23" s="259"/>
      <c r="CW23" s="259"/>
      <c r="CX23" s="259"/>
      <c r="CY23" s="259"/>
      <c r="CZ23" s="259"/>
      <c r="DA23" s="259"/>
      <c r="DB23" s="259"/>
      <c r="DC23" s="259"/>
      <c r="DD23" s="259"/>
      <c r="DE23" s="259"/>
    </row>
    <row r="24" spans="3:109">
      <c r="C24" s="333"/>
      <c r="D24" s="333"/>
      <c r="E24" s="333"/>
      <c r="F24" s="333"/>
      <c r="G24" s="333"/>
      <c r="H24" s="333"/>
      <c r="I24" s="333"/>
      <c r="K24" s="333"/>
      <c r="L24" s="333"/>
      <c r="M24" s="333"/>
      <c r="N24" s="333"/>
      <c r="O24" s="333"/>
      <c r="P24" s="333"/>
      <c r="R24" s="333"/>
      <c r="S24" s="333"/>
      <c r="T24" s="333"/>
      <c r="AA24" s="259"/>
      <c r="AB24" s="128" t="str" cm="1">
        <f t="array" ref="AB24:AB29">F104:F109</f>
        <v>Scheme 1</v>
      </c>
      <c r="AC24" s="287">
        <f>RANK(G104,$G$104:$G$109,1)+COUNTIF($G$104:G104,G104)-1</f>
        <v>1</v>
      </c>
      <c r="AD24" s="128">
        <f t="shared" ref="AD24:AD29" si="0">IF($E104="Yes",RANK(AC24,$AC$24:$AC$29,1),"N/A")</f>
        <v>1</v>
      </c>
      <c r="AE24" s="128">
        <f>IFERROR(RANK(AD24,$AD$24:$AD$29,1),"N/A")</f>
        <v>1</v>
      </c>
      <c r="AF24" s="128" t="str">
        <f t="shared" ref="AF24:AF29" si="1">AB24</f>
        <v>Scheme 1</v>
      </c>
      <c r="AG24" s="287" t="e">
        <f t="shared" ref="AG24:AG29" si="2">IF($E104="No","N/A",VLOOKUP($AF24,$F$104:$AD$109,23,FALSE))</f>
        <v>#DIV/0!</v>
      </c>
      <c r="AH24" s="287" t="e">
        <f t="shared" ref="AH24:AH29" si="3">IF($E104="No","N/A",VLOOKUP($AF24,$F$104:$AD$109,24,FALSE))</f>
        <v>#DIV/0!</v>
      </c>
      <c r="AI24" s="287" t="e">
        <f t="shared" ref="AI24:AI29" si="4">IF($E104="No","N/A",VLOOKUP($AF24,$F$104:$AD$109,25,FALSE))</f>
        <v>#DIV/0!</v>
      </c>
      <c r="AJ24" s="128"/>
      <c r="AK24" s="288"/>
      <c r="CH24" s="259"/>
      <c r="CI24" s="259"/>
      <c r="CJ24" s="259"/>
      <c r="CK24" s="259"/>
      <c r="CL24" s="259"/>
      <c r="CM24" s="259"/>
      <c r="CN24" s="259"/>
      <c r="CO24" s="259"/>
      <c r="CP24" s="259"/>
      <c r="CQ24" s="259"/>
      <c r="CR24" s="259"/>
      <c r="CS24" s="259"/>
      <c r="CT24" s="259"/>
      <c r="CU24" s="259"/>
      <c r="CV24" s="259"/>
      <c r="CW24" s="259"/>
      <c r="CX24" s="259"/>
      <c r="CY24" s="259"/>
      <c r="CZ24" s="259"/>
      <c r="DA24" s="259"/>
      <c r="DB24" s="259"/>
      <c r="DC24" s="259"/>
      <c r="DD24" s="259"/>
      <c r="DE24" s="259"/>
    </row>
    <row r="25" spans="3:109">
      <c r="C25" s="333"/>
      <c r="D25" s="333"/>
      <c r="E25" s="333"/>
      <c r="F25" s="333"/>
      <c r="G25" s="333"/>
      <c r="H25" s="333"/>
      <c r="I25" s="333"/>
      <c r="K25" s="333"/>
      <c r="L25" s="333"/>
      <c r="M25" s="333"/>
      <c r="N25" s="333"/>
      <c r="O25" s="333"/>
      <c r="P25" s="333"/>
      <c r="R25" s="333"/>
      <c r="S25" s="333"/>
      <c r="T25" s="333"/>
      <c r="AA25" s="259"/>
      <c r="AB25" s="128" t="str">
        <v>Scheme 2</v>
      </c>
      <c r="AC25" s="287">
        <f>RANK(G105,$G$104:$G$109,1)+COUNTIF($G$104:G105,G105)-1</f>
        <v>2</v>
      </c>
      <c r="AD25" s="128">
        <f t="shared" si="0"/>
        <v>2</v>
      </c>
      <c r="AE25" s="128">
        <f t="shared" ref="AE25:AE29" si="5">IFERROR(RANK(AD25,$AD$24:$AD$29,1),"N/A")</f>
        <v>2</v>
      </c>
      <c r="AF25" s="128" t="str">
        <f t="shared" si="1"/>
        <v>Scheme 2</v>
      </c>
      <c r="AG25" s="287" t="e">
        <f t="shared" si="2"/>
        <v>#DIV/0!</v>
      </c>
      <c r="AH25" s="287" t="e">
        <f t="shared" si="3"/>
        <v>#DIV/0!</v>
      </c>
      <c r="AI25" s="287" t="e">
        <f t="shared" si="4"/>
        <v>#DIV/0!</v>
      </c>
      <c r="AJ25" s="128"/>
      <c r="AK25" s="288"/>
      <c r="CH25" s="259"/>
      <c r="CI25" s="259"/>
      <c r="CJ25" s="259"/>
      <c r="CK25" s="259"/>
      <c r="CL25" s="259"/>
      <c r="CM25" s="259"/>
      <c r="CN25" s="259"/>
      <c r="CO25" s="259"/>
      <c r="CP25" s="259"/>
      <c r="CQ25" s="259"/>
      <c r="CR25" s="259"/>
      <c r="CS25" s="259"/>
      <c r="CT25" s="259"/>
      <c r="CU25" s="259"/>
      <c r="CV25" s="259"/>
      <c r="CW25" s="259"/>
      <c r="CX25" s="259"/>
      <c r="CY25" s="259"/>
      <c r="CZ25" s="259"/>
      <c r="DA25" s="259"/>
      <c r="DB25" s="259"/>
      <c r="DC25" s="259"/>
      <c r="DD25" s="259"/>
      <c r="DE25" s="259"/>
    </row>
    <row r="26" spans="3:109">
      <c r="C26" s="333"/>
      <c r="D26" s="333"/>
      <c r="E26" s="333"/>
      <c r="F26" s="333"/>
      <c r="G26" s="333"/>
      <c r="H26" s="333"/>
      <c r="I26" s="333"/>
      <c r="K26" s="333"/>
      <c r="L26" s="333"/>
      <c r="M26" s="333"/>
      <c r="N26" s="333"/>
      <c r="O26" s="333"/>
      <c r="P26" s="333"/>
      <c r="R26" s="333"/>
      <c r="S26" s="333"/>
      <c r="T26" s="333"/>
      <c r="AA26" s="259"/>
      <c r="AB26" s="128" t="str">
        <v>Scheme 3</v>
      </c>
      <c r="AC26" s="287">
        <f>RANK(G106,$G$104:$G$109,1)+COUNTIF($G$104:G106,G106)-1</f>
        <v>3</v>
      </c>
      <c r="AD26" s="128">
        <f t="shared" si="0"/>
        <v>3</v>
      </c>
      <c r="AE26" s="128">
        <f t="shared" si="5"/>
        <v>3</v>
      </c>
      <c r="AF26" s="128" t="str">
        <f t="shared" si="1"/>
        <v>Scheme 3</v>
      </c>
      <c r="AG26" s="287" t="e">
        <f t="shared" si="2"/>
        <v>#DIV/0!</v>
      </c>
      <c r="AH26" s="287" t="e">
        <f t="shared" si="3"/>
        <v>#DIV/0!</v>
      </c>
      <c r="AI26" s="287" t="e">
        <f t="shared" si="4"/>
        <v>#DIV/0!</v>
      </c>
      <c r="AJ26" s="128"/>
      <c r="AK26" s="288"/>
      <c r="CH26" s="259"/>
      <c r="CI26" s="259"/>
      <c r="CJ26" s="259"/>
      <c r="CK26" s="259"/>
      <c r="CL26" s="259"/>
      <c r="CM26" s="259"/>
      <c r="CN26" s="259"/>
      <c r="CO26" s="259"/>
      <c r="CP26" s="259"/>
      <c r="CQ26" s="259"/>
      <c r="CR26" s="259"/>
      <c r="CS26" s="259"/>
      <c r="CT26" s="259"/>
      <c r="CU26" s="259"/>
      <c r="CV26" s="259"/>
      <c r="CW26" s="259"/>
      <c r="CX26" s="259"/>
      <c r="CY26" s="259"/>
      <c r="CZ26" s="259"/>
      <c r="DA26" s="259"/>
      <c r="DB26" s="259"/>
      <c r="DC26" s="259"/>
      <c r="DD26" s="259"/>
      <c r="DE26" s="259"/>
    </row>
    <row r="27" spans="3:109">
      <c r="C27" s="333"/>
      <c r="D27" s="333"/>
      <c r="E27" s="333"/>
      <c r="F27" s="333"/>
      <c r="G27" s="333"/>
      <c r="H27" s="333"/>
      <c r="I27" s="333"/>
      <c r="K27" s="333"/>
      <c r="L27" s="333"/>
      <c r="M27" s="333"/>
      <c r="N27" s="333"/>
      <c r="O27" s="333"/>
      <c r="P27" s="333"/>
      <c r="R27" s="333"/>
      <c r="S27" s="333"/>
      <c r="T27" s="333"/>
      <c r="AA27" s="259"/>
      <c r="AB27" s="128" t="str">
        <v>Scheme 4</v>
      </c>
      <c r="AC27" s="287">
        <f>RANK(G107,$G$104:$G$109,1)+COUNTIF($G$104:G107,G107)-1</f>
        <v>4</v>
      </c>
      <c r="AD27" s="128">
        <f t="shared" si="0"/>
        <v>4</v>
      </c>
      <c r="AE27" s="128">
        <f t="shared" si="5"/>
        <v>4</v>
      </c>
      <c r="AF27" s="128" t="str">
        <f t="shared" si="1"/>
        <v>Scheme 4</v>
      </c>
      <c r="AG27" s="287" t="e">
        <f t="shared" si="2"/>
        <v>#DIV/0!</v>
      </c>
      <c r="AH27" s="287" t="e">
        <f t="shared" si="3"/>
        <v>#DIV/0!</v>
      </c>
      <c r="AI27" s="287" t="e">
        <f t="shared" si="4"/>
        <v>#DIV/0!</v>
      </c>
      <c r="AJ27" s="128"/>
      <c r="AK27" s="288"/>
      <c r="CH27" s="259"/>
      <c r="CI27" s="259"/>
      <c r="CJ27" s="259"/>
      <c r="CK27" s="259"/>
      <c r="CL27" s="259"/>
      <c r="CM27" s="259"/>
      <c r="CN27" s="259"/>
      <c r="CO27" s="259"/>
      <c r="CP27" s="259"/>
      <c r="CQ27" s="259"/>
      <c r="CR27" s="259"/>
      <c r="CS27" s="259"/>
      <c r="CT27" s="259"/>
      <c r="CU27" s="259"/>
      <c r="CV27" s="259"/>
      <c r="CW27" s="259"/>
      <c r="CX27" s="259"/>
      <c r="CY27" s="259"/>
      <c r="CZ27" s="259"/>
      <c r="DA27" s="259"/>
      <c r="DB27" s="259"/>
      <c r="DC27" s="259"/>
      <c r="DD27" s="259"/>
      <c r="DE27" s="259"/>
    </row>
    <row r="28" spans="3:109" ht="27" customHeight="1">
      <c r="C28" s="333"/>
      <c r="D28" s="333"/>
      <c r="E28" s="333"/>
      <c r="F28" s="333"/>
      <c r="G28" s="333"/>
      <c r="H28" s="333"/>
      <c r="I28" s="333"/>
      <c r="K28" s="333"/>
      <c r="L28" s="333"/>
      <c r="M28" s="333"/>
      <c r="N28" s="333"/>
      <c r="O28" s="333"/>
      <c r="P28" s="333"/>
      <c r="R28" s="333"/>
      <c r="S28" s="333"/>
      <c r="T28" s="333"/>
      <c r="AA28" s="259"/>
      <c r="AB28" s="128" t="str">
        <v>Scheme 5</v>
      </c>
      <c r="AC28" s="287">
        <f>RANK(G108,$G$104:$G$109,1)+COUNTIF($G$104:G108,G108)-1</f>
        <v>5</v>
      </c>
      <c r="AD28" s="128">
        <f t="shared" si="0"/>
        <v>5</v>
      </c>
      <c r="AE28" s="128">
        <f t="shared" si="5"/>
        <v>5</v>
      </c>
      <c r="AF28" s="128" t="str">
        <f t="shared" si="1"/>
        <v>Scheme 5</v>
      </c>
      <c r="AG28" s="287" t="e">
        <f t="shared" si="2"/>
        <v>#DIV/0!</v>
      </c>
      <c r="AH28" s="287" t="e">
        <f t="shared" si="3"/>
        <v>#DIV/0!</v>
      </c>
      <c r="AI28" s="287" t="e">
        <f t="shared" si="4"/>
        <v>#DIV/0!</v>
      </c>
      <c r="AJ28" s="128"/>
      <c r="AK28" s="288"/>
      <c r="CH28" s="259"/>
      <c r="CI28" s="259"/>
      <c r="CJ28" s="259"/>
      <c r="CK28" s="259"/>
      <c r="CL28" s="259"/>
      <c r="CM28" s="259"/>
      <c r="CN28" s="259"/>
      <c r="CO28" s="259"/>
      <c r="CP28" s="259"/>
      <c r="CQ28" s="259"/>
      <c r="CR28" s="259"/>
      <c r="CS28" s="259"/>
      <c r="CT28" s="259"/>
      <c r="CU28" s="259"/>
      <c r="CV28" s="259"/>
      <c r="CW28" s="259"/>
      <c r="CX28" s="259"/>
      <c r="CY28" s="259"/>
      <c r="CZ28" s="259"/>
      <c r="DA28" s="259"/>
      <c r="DB28" s="259"/>
      <c r="DC28" s="259"/>
      <c r="DD28" s="259"/>
      <c r="DE28" s="259"/>
    </row>
    <row r="29" spans="3:109" ht="33" customHeight="1">
      <c r="Q29" s="103"/>
      <c r="Z29" s="259"/>
      <c r="AA29" s="259"/>
      <c r="AB29" s="128" t="str">
        <v>Scheme 6</v>
      </c>
      <c r="AC29" s="287">
        <f>RANK(G109,$G$104:$G$109,1)+COUNTIF($G$104:G109,G109)-1</f>
        <v>6</v>
      </c>
      <c r="AD29" s="128">
        <f t="shared" si="0"/>
        <v>6</v>
      </c>
      <c r="AE29" s="128">
        <f t="shared" si="5"/>
        <v>6</v>
      </c>
      <c r="AF29" s="128" t="str">
        <f t="shared" si="1"/>
        <v>Scheme 6</v>
      </c>
      <c r="AG29" s="287" t="e">
        <f t="shared" si="2"/>
        <v>#DIV/0!</v>
      </c>
      <c r="AH29" s="287" t="e">
        <f t="shared" si="3"/>
        <v>#DIV/0!</v>
      </c>
      <c r="AI29" s="287" t="e">
        <f t="shared" si="4"/>
        <v>#DIV/0!</v>
      </c>
      <c r="AJ29" s="128"/>
      <c r="AK29" s="288"/>
      <c r="CH29" s="259"/>
      <c r="CI29" s="259"/>
      <c r="CJ29" s="259"/>
      <c r="CK29" s="259"/>
      <c r="CL29" s="259"/>
      <c r="CM29" s="259"/>
      <c r="CN29" s="259"/>
      <c r="CO29" s="259"/>
      <c r="CP29" s="259"/>
      <c r="CQ29" s="259"/>
      <c r="CR29" s="259"/>
      <c r="CS29" s="259"/>
      <c r="CT29" s="259"/>
      <c r="CU29" s="259"/>
      <c r="CV29" s="259"/>
      <c r="CW29" s="259"/>
      <c r="CX29" s="259"/>
      <c r="CY29" s="259"/>
      <c r="CZ29" s="259"/>
      <c r="DA29" s="259"/>
      <c r="DB29" s="259"/>
      <c r="DC29" s="259"/>
      <c r="DD29" s="259"/>
      <c r="DE29" s="259"/>
    </row>
    <row r="30" spans="3:109" ht="33" customHeight="1">
      <c r="K30" s="666" t="str">
        <f>S131</f>
        <v>The scheme with the lowest emissions is Scheme 1. Compared with the highest emission scheme, Scheme 6, this scheme saves the equivalent of:</v>
      </c>
      <c r="L30" s="666"/>
      <c r="M30" s="666"/>
      <c r="N30" s="666"/>
      <c r="O30" s="666"/>
      <c r="P30" s="666"/>
      <c r="Q30" s="338"/>
      <c r="R30" s="668" t="s">
        <v>292</v>
      </c>
      <c r="S30" s="669"/>
      <c r="V30" s="89"/>
      <c r="W30" s="89"/>
      <c r="Z30" s="259"/>
      <c r="AA30" s="259"/>
      <c r="AB30" s="128"/>
      <c r="AC30" s="128"/>
      <c r="AD30" s="128"/>
      <c r="AE30" s="128"/>
      <c r="AF30" s="128"/>
      <c r="AG30" s="288"/>
      <c r="AH30" s="288"/>
      <c r="AI30" s="288"/>
      <c r="AJ30" s="288"/>
      <c r="AK30" s="288"/>
      <c r="CH30" s="259"/>
      <c r="CI30" s="259"/>
      <c r="CJ30" s="259"/>
      <c r="CK30" s="259"/>
      <c r="CL30" s="259"/>
      <c r="CM30" s="259"/>
      <c r="CN30" s="259"/>
      <c r="CO30" s="259"/>
      <c r="CP30" s="259"/>
      <c r="CQ30" s="259"/>
      <c r="CR30" s="259"/>
      <c r="CS30" s="259"/>
      <c r="CT30" s="259"/>
      <c r="CU30" s="259"/>
      <c r="CV30" s="259"/>
      <c r="CW30" s="259"/>
      <c r="CX30" s="259"/>
      <c r="CY30" s="259"/>
      <c r="CZ30" s="259"/>
      <c r="DA30" s="259"/>
      <c r="DB30" s="259"/>
      <c r="DC30" s="259"/>
      <c r="DD30" s="259"/>
      <c r="DE30" s="259"/>
    </row>
    <row r="31" spans="3:109" ht="30" customHeight="1">
      <c r="K31" s="666"/>
      <c r="L31" s="666"/>
      <c r="M31" s="666"/>
      <c r="N31" s="666"/>
      <c r="O31" s="666"/>
      <c r="P31" s="666"/>
      <c r="Q31" s="286"/>
      <c r="R31" s="341" t="s">
        <v>291</v>
      </c>
      <c r="S31" s="341" t="s">
        <v>217</v>
      </c>
      <c r="T31" s="349" t="s">
        <v>469</v>
      </c>
      <c r="U31" s="286"/>
      <c r="V31" s="89"/>
      <c r="W31" s="89"/>
      <c r="Z31" s="259"/>
      <c r="AA31" s="259"/>
      <c r="AB31" s="286" t="s">
        <v>479</v>
      </c>
      <c r="AC31" s="128"/>
      <c r="AD31" s="128"/>
      <c r="AE31" s="128"/>
      <c r="AF31" s="128"/>
      <c r="AG31" s="288"/>
      <c r="AH31" s="288"/>
      <c r="AI31" s="288"/>
      <c r="AJ31" s="288"/>
      <c r="AK31" s="288"/>
      <c r="BJ31" s="89"/>
      <c r="BK31" s="89"/>
      <c r="BL31" s="89"/>
      <c r="BM31" s="89"/>
      <c r="BN31" s="89"/>
      <c r="BO31" s="89"/>
      <c r="BP31" s="89"/>
      <c r="BQ31" s="89"/>
      <c r="BR31" s="89"/>
      <c r="BS31" s="89"/>
      <c r="BT31" s="89"/>
      <c r="BU31" s="89"/>
      <c r="BV31" s="89"/>
      <c r="BW31" s="89"/>
      <c r="BX31" s="89"/>
      <c r="BY31" s="89"/>
      <c r="BZ31" s="89"/>
      <c r="CA31" s="89"/>
      <c r="CB31" s="89"/>
      <c r="CC31" s="89"/>
      <c r="CD31" s="89"/>
      <c r="CE31" s="89"/>
      <c r="CH31" s="259"/>
      <c r="CI31" s="259"/>
      <c r="CJ31" s="259"/>
      <c r="CK31" s="259"/>
      <c r="CL31" s="259"/>
      <c r="CM31" s="259"/>
      <c r="CN31" s="259"/>
      <c r="CO31" s="259"/>
      <c r="CP31" s="259"/>
      <c r="CQ31" s="259"/>
      <c r="CR31" s="259"/>
      <c r="CS31" s="259"/>
      <c r="CT31" s="259"/>
      <c r="CU31" s="259"/>
      <c r="CV31" s="259"/>
      <c r="CW31" s="259"/>
      <c r="CX31" s="259"/>
      <c r="CY31" s="259"/>
      <c r="CZ31" s="259"/>
      <c r="DA31" s="259"/>
      <c r="DB31" s="259"/>
      <c r="DC31" s="259"/>
      <c r="DD31" s="259"/>
      <c r="DE31" s="259"/>
    </row>
    <row r="32" spans="3:109" ht="17.850000000000001" customHeight="1">
      <c r="K32" s="666"/>
      <c r="L32" s="666"/>
      <c r="M32" s="666"/>
      <c r="N32" s="666"/>
      <c r="O32" s="666"/>
      <c r="P32" s="666"/>
      <c r="Q32" s="286"/>
      <c r="R32" s="336" t="s">
        <v>294</v>
      </c>
      <c r="S32" s="345" t="str">
        <f>IFERROR(VLOOKUP(1,$AE$24:$AF$29,2,FALSE),0)</f>
        <v>Scheme 1</v>
      </c>
      <c r="T32" s="348" t="str">
        <f>IFERROR(CONCATENATE(VLOOKUP($S32,Comparisons!$F$104:$AX$109,45,FALSE) &amp; " ( " &amp; ROUND(VLOOKUP($S32,Comparisons!$F$104:$AX$109,22,FALSE),0) &amp;" )"),"")</f>
        <v/>
      </c>
      <c r="U32" s="324"/>
      <c r="V32" s="89"/>
      <c r="W32" s="89"/>
      <c r="Z32" s="259"/>
      <c r="AA32" s="259"/>
      <c r="AB32" s="128" t="s">
        <v>290</v>
      </c>
      <c r="AC32" s="128">
        <f>COUNTIF(Comparisons!E104:E109,"Yes")-0.5</f>
        <v>5.5</v>
      </c>
      <c r="AD32" s="128"/>
      <c r="AE32" s="128"/>
      <c r="AF32" s="128"/>
      <c r="AG32" s="288"/>
      <c r="AH32" s="288"/>
      <c r="AI32" s="288"/>
      <c r="AJ32" s="288"/>
      <c r="AK32" s="288"/>
      <c r="BJ32" s="89"/>
      <c r="BK32" s="89"/>
      <c r="BL32" s="89"/>
      <c r="BM32" s="89"/>
      <c r="BN32" s="89"/>
      <c r="BO32" s="89"/>
      <c r="BP32" s="89"/>
      <c r="BQ32" s="89"/>
      <c r="BR32" s="89"/>
      <c r="BS32" s="89"/>
      <c r="BT32" s="89"/>
      <c r="BU32" s="89"/>
      <c r="BV32" s="89"/>
      <c r="BW32" s="89"/>
      <c r="BX32" s="89"/>
      <c r="BY32" s="89"/>
      <c r="BZ32" s="89"/>
      <c r="CA32" s="89"/>
      <c r="CB32" s="89"/>
      <c r="CC32" s="89"/>
      <c r="CD32" s="89"/>
      <c r="CE32" s="89"/>
      <c r="CH32" s="259"/>
      <c r="CI32" s="259"/>
      <c r="CJ32" s="259"/>
      <c r="CK32" s="259"/>
      <c r="CL32" s="259"/>
      <c r="CM32" s="259"/>
      <c r="CN32" s="259"/>
      <c r="CO32" s="259"/>
      <c r="CP32" s="259"/>
      <c r="CQ32" s="259"/>
      <c r="CR32" s="259"/>
      <c r="CS32" s="259"/>
      <c r="CT32" s="259"/>
      <c r="CU32" s="259"/>
      <c r="CV32" s="259"/>
      <c r="CW32" s="259"/>
      <c r="CX32" s="259"/>
      <c r="CY32" s="259"/>
      <c r="CZ32" s="259"/>
      <c r="DA32" s="259"/>
      <c r="DB32" s="259"/>
      <c r="DC32" s="259"/>
      <c r="DD32" s="259"/>
      <c r="DE32" s="259"/>
    </row>
    <row r="33" spans="3:109" ht="17.850000000000001" customHeight="1">
      <c r="Q33" s="286"/>
      <c r="R33" s="337" t="s">
        <v>295</v>
      </c>
      <c r="S33" s="345" t="str">
        <f>IFERROR(VLOOKUP(2,$AE$24:$AF$29,2,FALSE),0)</f>
        <v>Scheme 2</v>
      </c>
      <c r="T33" s="348" t="str">
        <f>IFERROR(CONCATENATE(VLOOKUP($S33,Comparisons!$F$104:$AX$109,45,FALSE) &amp; " ( " &amp; ROUND(VLOOKUP($S33,Comparisons!$F$104:$AX$109,22,FALSE),0) &amp;" )"),"")</f>
        <v/>
      </c>
      <c r="U33" s="324"/>
      <c r="V33" s="89"/>
      <c r="W33" s="89"/>
      <c r="Z33" s="259"/>
      <c r="AA33" s="259"/>
      <c r="AB33" s="128"/>
      <c r="AC33" s="128">
        <v>0.5</v>
      </c>
      <c r="AD33" s="128"/>
      <c r="AE33" s="128"/>
      <c r="AF33" s="128"/>
      <c r="AG33" s="288"/>
      <c r="AH33" s="288"/>
      <c r="AI33" s="288"/>
      <c r="AJ33" s="288"/>
      <c r="AK33" s="288"/>
      <c r="AN33" s="185"/>
      <c r="BJ33" s="89"/>
      <c r="BK33" s="89"/>
      <c r="BL33" s="89"/>
      <c r="BM33" s="89"/>
      <c r="BN33" s="89"/>
      <c r="BO33" s="89"/>
      <c r="BP33" s="89"/>
      <c r="BQ33" s="89"/>
      <c r="BR33" s="89"/>
      <c r="BS33" s="89"/>
      <c r="BT33" s="89"/>
      <c r="BU33" s="89"/>
      <c r="BV33" s="89"/>
      <c r="BW33" s="89"/>
      <c r="BX33" s="89"/>
      <c r="BY33" s="89"/>
      <c r="BZ33" s="89"/>
      <c r="CA33" s="89"/>
      <c r="CB33" s="89"/>
      <c r="CC33" s="89"/>
      <c r="CD33" s="89"/>
      <c r="CE33" s="89"/>
      <c r="CH33" s="259"/>
      <c r="CI33" s="259"/>
      <c r="CJ33" s="259"/>
      <c r="CK33" s="259"/>
      <c r="CL33" s="259"/>
      <c r="CM33" s="259"/>
      <c r="CN33" s="259"/>
      <c r="CO33" s="259"/>
      <c r="CP33" s="259"/>
      <c r="CQ33" s="259"/>
      <c r="CR33" s="259"/>
      <c r="CS33" s="259"/>
      <c r="CT33" s="259"/>
      <c r="CU33" s="259"/>
      <c r="CV33" s="259"/>
      <c r="CW33" s="259"/>
      <c r="CX33" s="259"/>
      <c r="CY33" s="259"/>
      <c r="CZ33" s="259"/>
      <c r="DA33" s="259"/>
      <c r="DB33" s="259"/>
      <c r="DC33" s="259"/>
      <c r="DD33" s="259"/>
      <c r="DE33" s="259"/>
    </row>
    <row r="34" spans="3:109" ht="17.850000000000001" customHeight="1">
      <c r="L34" s="667" t="e">
        <f>AA132</f>
        <v>#DIV/0!</v>
      </c>
      <c r="M34" s="667"/>
      <c r="N34" s="667"/>
      <c r="O34" s="667"/>
      <c r="P34" s="260"/>
      <c r="Q34" s="103"/>
      <c r="R34" s="337" t="s">
        <v>296</v>
      </c>
      <c r="S34" s="346" t="str">
        <f>IFERROR(VLOOKUP(3,$AE$24:$AF$29,2,FALSE),0)</f>
        <v>Scheme 3</v>
      </c>
      <c r="T34" s="348" t="str">
        <f>IFERROR(CONCATENATE(VLOOKUP($S34,Comparisons!$F$104:$AX$109,45,FALSE) &amp; " ( " &amp; ROUND(VLOOKUP($S34,Comparisons!$F$104:$AX$109,22,FALSE),0) &amp;" )"),"")</f>
        <v/>
      </c>
      <c r="V34" s="89"/>
      <c r="W34" s="89"/>
      <c r="Z34" s="259"/>
      <c r="AA34" s="259"/>
      <c r="AB34" s="128"/>
      <c r="AC34" s="128"/>
      <c r="AD34" s="128"/>
      <c r="AE34" s="128"/>
      <c r="AF34" s="128"/>
      <c r="AG34" s="288"/>
      <c r="AH34" s="288"/>
      <c r="AI34" s="288"/>
      <c r="AJ34" s="288"/>
      <c r="AK34" s="288"/>
      <c r="BJ34" s="89"/>
      <c r="BK34" s="89"/>
      <c r="BL34" s="89"/>
      <c r="BM34" s="89"/>
      <c r="BN34" s="89"/>
      <c r="BO34" s="89"/>
      <c r="BP34" s="89"/>
      <c r="BQ34" s="89"/>
      <c r="BR34" s="89"/>
      <c r="BS34" s="89"/>
      <c r="BT34" s="89"/>
      <c r="BU34" s="89"/>
      <c r="BV34" s="89"/>
      <c r="BW34" s="89"/>
      <c r="BX34" s="89"/>
      <c r="BY34" s="89"/>
      <c r="BZ34" s="89"/>
      <c r="CA34" s="89"/>
      <c r="CB34" s="89"/>
      <c r="CC34" s="89"/>
      <c r="CD34" s="89"/>
      <c r="CE34" s="89"/>
      <c r="CH34" s="259"/>
      <c r="CI34" s="259"/>
      <c r="CJ34" s="259"/>
      <c r="CK34" s="259"/>
      <c r="CL34" s="259"/>
      <c r="CM34" s="259"/>
      <c r="CN34" s="259"/>
      <c r="CO34" s="259"/>
      <c r="CP34" s="259"/>
      <c r="CQ34" s="259"/>
      <c r="CR34" s="259"/>
      <c r="CS34" s="259"/>
      <c r="CT34" s="259"/>
      <c r="CU34" s="259"/>
      <c r="CV34" s="259"/>
      <c r="CW34" s="259"/>
      <c r="CX34" s="259"/>
      <c r="CY34" s="259"/>
      <c r="CZ34" s="259"/>
      <c r="DA34" s="259"/>
      <c r="DB34" s="259"/>
      <c r="DC34" s="259"/>
      <c r="DD34" s="259"/>
      <c r="DE34" s="259"/>
    </row>
    <row r="35" spans="3:109" ht="17.850000000000001" customHeight="1">
      <c r="K35" s="261"/>
      <c r="L35" s="667"/>
      <c r="M35" s="667"/>
      <c r="N35" s="667"/>
      <c r="O35" s="667"/>
      <c r="Q35" s="103"/>
      <c r="R35" s="337" t="s">
        <v>297</v>
      </c>
      <c r="S35" s="346" t="str">
        <f>IFERROR(VLOOKUP(4,$AE$24:$AF$29,2,FALSE),0)</f>
        <v>Scheme 4</v>
      </c>
      <c r="T35" s="348" t="str">
        <f>IFERROR(CONCATENATE(VLOOKUP($S35,Comparisons!$F$104:$AX$109,45,FALSE) &amp; " ( " &amp; ROUND(VLOOKUP($S35,Comparisons!$F$104:$AX$109,22,FALSE),0) &amp;" )"),"")</f>
        <v/>
      </c>
      <c r="V35" s="89"/>
      <c r="W35" s="89"/>
      <c r="X35" s="185"/>
      <c r="Z35" s="259"/>
      <c r="AA35" s="259"/>
      <c r="AB35" s="128"/>
      <c r="AC35" s="128"/>
      <c r="AD35" s="128"/>
      <c r="AE35" s="128"/>
      <c r="AF35" s="128"/>
      <c r="AG35" s="288"/>
      <c r="AH35" s="288"/>
      <c r="AI35" s="288"/>
      <c r="AJ35" s="288"/>
      <c r="AK35" s="288"/>
      <c r="BJ35" s="89"/>
      <c r="BK35" s="89"/>
      <c r="BL35" s="89"/>
      <c r="BM35" s="89"/>
      <c r="BN35" s="89"/>
      <c r="BO35" s="89"/>
      <c r="BP35" s="89"/>
      <c r="BQ35" s="89"/>
      <c r="BR35" s="89"/>
      <c r="BS35" s="89"/>
      <c r="BT35" s="89"/>
      <c r="BU35" s="89"/>
      <c r="BV35" s="89"/>
      <c r="BW35" s="89"/>
      <c r="BX35" s="89"/>
      <c r="BY35" s="89"/>
      <c r="BZ35" s="89"/>
      <c r="CA35" s="89"/>
      <c r="CB35" s="89"/>
      <c r="CC35" s="89"/>
      <c r="CD35" s="89"/>
      <c r="CE35" s="89"/>
      <c r="CH35" s="259"/>
      <c r="CI35" s="259"/>
      <c r="CJ35" s="259"/>
      <c r="CK35" s="259"/>
      <c r="CL35" s="259"/>
      <c r="CM35" s="259"/>
      <c r="CN35" s="259"/>
      <c r="CO35" s="259"/>
      <c r="CP35" s="259"/>
      <c r="CQ35" s="259"/>
      <c r="CR35" s="259"/>
      <c r="CS35" s="259"/>
      <c r="CT35" s="259"/>
      <c r="CU35" s="259"/>
      <c r="CV35" s="259"/>
      <c r="CW35" s="259"/>
      <c r="CX35" s="259"/>
      <c r="CY35" s="259"/>
      <c r="CZ35" s="259"/>
      <c r="DA35" s="259"/>
      <c r="DB35" s="259"/>
      <c r="DC35" s="259"/>
      <c r="DD35" s="259"/>
      <c r="DE35" s="259"/>
    </row>
    <row r="36" spans="3:109" ht="17.850000000000001" customHeight="1">
      <c r="K36" s="261"/>
      <c r="L36" s="667"/>
      <c r="M36" s="667"/>
      <c r="N36" s="667"/>
      <c r="O36" s="667"/>
      <c r="Q36" s="103"/>
      <c r="R36" s="337" t="s">
        <v>298</v>
      </c>
      <c r="S36" s="346" t="str">
        <f>IFERROR(VLOOKUP(5,$AE$24:$AF$29,2,FALSE),0)</f>
        <v>Scheme 5</v>
      </c>
      <c r="T36" s="348" t="str">
        <f>IFERROR(CONCATENATE(VLOOKUP($S36,Comparisons!$F$104:$AX$109,45,FALSE) &amp; " ( " &amp; ROUND(VLOOKUP($S36,Comparisons!$F$104:$AX$109,22,FALSE),0) &amp;" )"),"")</f>
        <v/>
      </c>
      <c r="V36" s="89"/>
      <c r="W36" s="89"/>
      <c r="Y36" s="368"/>
      <c r="Z36" s="259"/>
      <c r="AA36" s="259"/>
      <c r="AB36" s="259"/>
      <c r="AC36" s="259"/>
      <c r="AD36" s="259"/>
      <c r="AE36" s="259"/>
      <c r="AF36" s="259"/>
      <c r="BJ36" s="89"/>
      <c r="BK36" s="89"/>
      <c r="BL36" s="89"/>
      <c r="BM36" s="89"/>
      <c r="BN36" s="89"/>
      <c r="BO36" s="89"/>
      <c r="BP36" s="89"/>
      <c r="BQ36" s="89"/>
      <c r="BR36" s="89"/>
      <c r="BS36" s="89"/>
      <c r="BT36" s="89"/>
      <c r="BU36" s="89"/>
      <c r="BV36" s="89"/>
      <c r="BW36" s="89"/>
      <c r="BX36" s="89"/>
      <c r="BY36" s="89"/>
      <c r="BZ36" s="89"/>
      <c r="CA36" s="89"/>
      <c r="CB36" s="89"/>
      <c r="CC36" s="89"/>
      <c r="CD36" s="89"/>
      <c r="CE36" s="89"/>
      <c r="CH36" s="259"/>
      <c r="CI36" s="259"/>
      <c r="CJ36" s="259"/>
      <c r="CK36" s="259"/>
      <c r="CL36" s="259"/>
      <c r="CM36" s="259"/>
      <c r="CN36" s="259"/>
      <c r="CO36" s="259"/>
      <c r="CP36" s="259"/>
      <c r="CQ36" s="259"/>
      <c r="CR36" s="259"/>
      <c r="CS36" s="259"/>
      <c r="CT36" s="259"/>
      <c r="CU36" s="259"/>
      <c r="CV36" s="259"/>
      <c r="CW36" s="259"/>
      <c r="CX36" s="259"/>
      <c r="CY36" s="259"/>
      <c r="CZ36" s="259"/>
      <c r="DA36" s="259"/>
      <c r="DB36" s="259"/>
      <c r="DC36" s="259"/>
      <c r="DD36" s="259"/>
      <c r="DE36" s="259"/>
    </row>
    <row r="37" spans="3:109" ht="17.850000000000001" customHeight="1">
      <c r="K37" s="261"/>
      <c r="L37" s="667" t="e">
        <f>AA133</f>
        <v>#DIV/0!</v>
      </c>
      <c r="M37" s="667"/>
      <c r="N37" s="667"/>
      <c r="O37" s="667"/>
      <c r="Q37" s="286"/>
      <c r="R37" s="337" t="s">
        <v>299</v>
      </c>
      <c r="S37" s="347" t="str">
        <f>IFERROR(VLOOKUP(6,$AE$24:$AF$29,2,FALSE),0)</f>
        <v>Scheme 6</v>
      </c>
      <c r="T37" s="348" t="str">
        <f>IFERROR(CONCATENATE(VLOOKUP($S37,Comparisons!$F$104:$AX$109,45,FALSE) &amp; " ( " &amp; ROUND(VLOOKUP($S37,Comparisons!$F$104:$AX$109,22,FALSE),0) &amp;" )"),"")</f>
        <v/>
      </c>
      <c r="U37" s="324"/>
      <c r="V37" s="89"/>
      <c r="W37" s="89"/>
      <c r="Y37" s="368"/>
      <c r="Z37" s="259"/>
      <c r="AA37" s="259"/>
      <c r="AB37" s="259"/>
      <c r="AC37" s="259"/>
      <c r="AD37" s="259"/>
      <c r="AE37" s="259"/>
      <c r="AF37" s="259"/>
      <c r="BJ37" s="89"/>
      <c r="BK37" s="89"/>
      <c r="BL37" s="89"/>
      <c r="BM37" s="89"/>
      <c r="BN37" s="89"/>
      <c r="BO37" s="89"/>
      <c r="BP37" s="89"/>
      <c r="BQ37" s="89"/>
      <c r="BR37" s="89"/>
      <c r="BS37" s="89"/>
      <c r="BT37" s="89"/>
      <c r="BU37" s="89"/>
      <c r="BV37" s="89"/>
      <c r="BW37" s="89"/>
      <c r="BX37" s="89"/>
      <c r="BY37" s="89"/>
      <c r="BZ37" s="89"/>
      <c r="CA37" s="89"/>
      <c r="CB37" s="89"/>
      <c r="CC37" s="89"/>
      <c r="CD37" s="89"/>
      <c r="CE37" s="89"/>
      <c r="CH37" s="259"/>
      <c r="CI37" s="259"/>
      <c r="CJ37" s="259"/>
      <c r="CK37" s="259"/>
      <c r="CL37" s="259"/>
      <c r="CM37" s="259"/>
      <c r="CN37" s="259"/>
      <c r="CO37" s="259"/>
      <c r="CP37" s="259"/>
      <c r="CQ37" s="259"/>
      <c r="CR37" s="259"/>
      <c r="CS37" s="259"/>
      <c r="CT37" s="259"/>
      <c r="CU37" s="259"/>
      <c r="CV37" s="259"/>
      <c r="CW37" s="259"/>
      <c r="CX37" s="259"/>
      <c r="CY37" s="259"/>
      <c r="CZ37" s="259"/>
      <c r="DA37" s="259"/>
      <c r="DB37" s="259"/>
      <c r="DC37" s="259"/>
      <c r="DD37" s="259"/>
      <c r="DE37" s="259"/>
    </row>
    <row r="38" spans="3:109" ht="13.9" customHeight="1">
      <c r="K38" s="261"/>
      <c r="L38" s="667"/>
      <c r="M38" s="667"/>
      <c r="N38" s="667"/>
      <c r="O38" s="667"/>
      <c r="Q38" s="286"/>
      <c r="R38" s="339"/>
      <c r="S38" s="340"/>
      <c r="T38" s="324"/>
      <c r="U38" s="324"/>
      <c r="V38" s="89"/>
      <c r="W38" s="89"/>
      <c r="Y38" s="368"/>
      <c r="BJ38" s="89"/>
      <c r="BK38" s="89"/>
      <c r="BL38" s="89"/>
      <c r="BM38" s="89"/>
      <c r="BN38" s="89"/>
      <c r="BO38" s="89"/>
      <c r="BP38" s="89"/>
      <c r="BQ38" s="89"/>
      <c r="BR38" s="89"/>
      <c r="BS38" s="89"/>
      <c r="BT38" s="89"/>
      <c r="BU38" s="89"/>
      <c r="BV38" s="89"/>
      <c r="BW38" s="89"/>
      <c r="BX38" s="89"/>
      <c r="BY38" s="89"/>
      <c r="BZ38" s="89"/>
      <c r="CA38" s="89"/>
      <c r="CB38" s="89"/>
      <c r="CC38" s="89"/>
      <c r="CD38" s="89"/>
      <c r="CE38" s="89"/>
      <c r="CH38" s="259"/>
      <c r="CI38" s="259"/>
      <c r="CJ38" s="259"/>
      <c r="CK38" s="259"/>
      <c r="CL38" s="259"/>
      <c r="CM38" s="259"/>
      <c r="CN38" s="259"/>
      <c r="CO38" s="259"/>
      <c r="CP38" s="259"/>
      <c r="CQ38" s="259"/>
      <c r="CR38" s="259"/>
      <c r="CS38" s="259"/>
      <c r="CT38" s="259"/>
      <c r="CU38" s="259"/>
      <c r="CV38" s="259"/>
      <c r="CW38" s="259"/>
      <c r="CX38" s="259"/>
      <c r="CY38" s="259"/>
      <c r="CZ38" s="259"/>
      <c r="DA38" s="259"/>
      <c r="DB38" s="259"/>
      <c r="DC38" s="259"/>
      <c r="DD38" s="259"/>
      <c r="DE38" s="259"/>
    </row>
    <row r="39" spans="3:109" ht="13.9" customHeight="1">
      <c r="K39" s="261"/>
      <c r="L39" s="667"/>
      <c r="M39" s="667"/>
      <c r="N39" s="667"/>
      <c r="O39" s="667"/>
      <c r="Q39" s="286"/>
      <c r="R39" s="103"/>
      <c r="S39" s="324"/>
      <c r="T39" s="324"/>
      <c r="U39" s="324"/>
      <c r="V39" s="89"/>
      <c r="W39" s="89"/>
      <c r="Y39" s="368"/>
      <c r="BJ39" s="89"/>
      <c r="BK39" s="89"/>
      <c r="BL39" s="89"/>
      <c r="BM39" s="89"/>
      <c r="BN39" s="89"/>
      <c r="BO39" s="89"/>
      <c r="BP39" s="89"/>
      <c r="BQ39" s="89"/>
      <c r="BR39" s="89"/>
      <c r="BS39" s="89"/>
      <c r="BT39" s="89"/>
      <c r="BU39" s="89"/>
      <c r="BV39" s="89"/>
      <c r="BW39" s="89"/>
      <c r="BX39" s="89"/>
      <c r="BY39" s="89"/>
      <c r="BZ39" s="89"/>
      <c r="CA39" s="89"/>
      <c r="CB39" s="89"/>
      <c r="CC39" s="89"/>
      <c r="CD39" s="89"/>
      <c r="CE39" s="89"/>
      <c r="CH39" s="259"/>
      <c r="CI39" s="259"/>
      <c r="CJ39" s="259"/>
      <c r="CK39" s="259"/>
      <c r="CL39" s="259"/>
      <c r="CM39" s="259"/>
      <c r="CN39" s="259"/>
      <c r="CO39" s="259"/>
      <c r="CP39" s="259"/>
      <c r="CQ39" s="259"/>
      <c r="CR39" s="259"/>
      <c r="CS39" s="259"/>
      <c r="CT39" s="259"/>
      <c r="CU39" s="259"/>
      <c r="CV39" s="259"/>
      <c r="CW39" s="259"/>
      <c r="CX39" s="259"/>
      <c r="CY39" s="259"/>
      <c r="CZ39" s="259"/>
      <c r="DA39" s="259"/>
      <c r="DB39" s="259"/>
      <c r="DC39" s="259"/>
      <c r="DD39" s="259"/>
      <c r="DE39" s="259"/>
    </row>
    <row r="40" spans="3:109" ht="13.9" customHeight="1">
      <c r="L40" s="667" t="e">
        <f>AA134</f>
        <v>#DIV/0!</v>
      </c>
      <c r="M40" s="667"/>
      <c r="N40" s="667"/>
      <c r="O40" s="667"/>
      <c r="Q40" s="286"/>
      <c r="R40" s="103"/>
      <c r="S40" s="325"/>
      <c r="T40" s="325"/>
      <c r="U40" s="325"/>
      <c r="V40" s="89"/>
      <c r="W40" s="89"/>
      <c r="Y40" s="368"/>
      <c r="BJ40" s="89"/>
      <c r="BK40" s="89"/>
      <c r="BL40" s="89"/>
      <c r="BM40" s="89"/>
      <c r="BN40" s="89"/>
      <c r="BO40" s="89"/>
      <c r="BP40" s="89"/>
      <c r="BQ40" s="89"/>
      <c r="BR40" s="89"/>
      <c r="BS40" s="89"/>
      <c r="BT40" s="89"/>
      <c r="BU40" s="89"/>
      <c r="BV40" s="89"/>
      <c r="BW40" s="89"/>
      <c r="BX40" s="89"/>
      <c r="BY40" s="89"/>
      <c r="BZ40" s="89"/>
      <c r="CA40" s="89"/>
      <c r="CB40" s="89"/>
      <c r="CC40" s="89"/>
      <c r="CD40" s="89"/>
      <c r="CE40" s="89"/>
      <c r="CH40" s="259"/>
      <c r="CI40" s="259"/>
      <c r="CJ40" s="259"/>
      <c r="CK40" s="259"/>
      <c r="CL40" s="259"/>
      <c r="CM40" s="259"/>
      <c r="CN40" s="259"/>
      <c r="CO40" s="259"/>
      <c r="CP40" s="259"/>
      <c r="CQ40" s="259"/>
      <c r="CR40" s="259"/>
      <c r="CS40" s="259"/>
      <c r="CT40" s="259"/>
      <c r="CU40" s="259"/>
      <c r="CV40" s="259"/>
      <c r="CW40" s="259"/>
      <c r="CX40" s="259"/>
      <c r="CY40" s="259"/>
      <c r="CZ40" s="259"/>
      <c r="DA40" s="259"/>
      <c r="DB40" s="259"/>
      <c r="DC40" s="259"/>
      <c r="DD40" s="259"/>
      <c r="DE40" s="259"/>
    </row>
    <row r="41" spans="3:109" ht="13.9" customHeight="1">
      <c r="L41" s="667"/>
      <c r="M41" s="667"/>
      <c r="N41" s="667"/>
      <c r="O41" s="667"/>
      <c r="Q41" s="103"/>
      <c r="V41" s="89"/>
      <c r="W41" s="89"/>
      <c r="Y41" s="368"/>
      <c r="BJ41" s="89"/>
      <c r="BK41" s="89"/>
      <c r="BL41" s="89"/>
      <c r="BM41" s="89"/>
      <c r="BN41" s="89"/>
      <c r="BO41" s="89"/>
      <c r="BP41" s="89"/>
      <c r="BQ41" s="89"/>
      <c r="BR41" s="89"/>
      <c r="BS41" s="89"/>
      <c r="BT41" s="89"/>
      <c r="BU41" s="89"/>
      <c r="BV41" s="89"/>
      <c r="BW41" s="89"/>
      <c r="BX41" s="89"/>
      <c r="BY41" s="89"/>
      <c r="BZ41" s="89"/>
      <c r="CA41" s="89"/>
      <c r="CB41" s="89"/>
      <c r="CC41" s="89"/>
      <c r="CD41" s="89"/>
      <c r="CE41" s="89"/>
      <c r="CH41" s="259"/>
      <c r="CI41" s="259"/>
      <c r="CJ41" s="259"/>
      <c r="CK41" s="259"/>
      <c r="CL41" s="259"/>
      <c r="CM41" s="259"/>
      <c r="CN41" s="259"/>
      <c r="CO41" s="259"/>
      <c r="CP41" s="259"/>
      <c r="CQ41" s="259"/>
      <c r="CR41" s="259"/>
      <c r="CS41" s="259"/>
      <c r="CT41" s="259"/>
      <c r="CU41" s="259"/>
      <c r="CV41" s="259"/>
      <c r="CW41" s="259"/>
      <c r="CX41" s="259"/>
      <c r="CY41" s="259"/>
      <c r="CZ41" s="259"/>
      <c r="DA41" s="259"/>
      <c r="DB41" s="259"/>
      <c r="DC41" s="259"/>
      <c r="DD41" s="259"/>
      <c r="DE41" s="259"/>
    </row>
    <row r="42" spans="3:109" ht="15.75" customHeight="1">
      <c r="L42" s="667"/>
      <c r="M42" s="667"/>
      <c r="N42" s="667"/>
      <c r="O42" s="667"/>
      <c r="R42" s="261"/>
      <c r="S42" s="261"/>
      <c r="T42" s="261"/>
      <c r="U42" s="261"/>
      <c r="V42" s="89"/>
      <c r="W42" s="89"/>
      <c r="BJ42" s="89"/>
      <c r="BK42" s="89"/>
      <c r="BL42" s="89"/>
      <c r="BM42" s="89"/>
      <c r="BN42" s="89"/>
      <c r="BO42" s="89"/>
      <c r="BP42" s="89"/>
      <c r="BQ42" s="89"/>
      <c r="BR42" s="89"/>
      <c r="BS42" s="89"/>
      <c r="BT42" s="89"/>
      <c r="BU42" s="89"/>
      <c r="BV42" s="89"/>
      <c r="BW42" s="89"/>
      <c r="BX42" s="89"/>
      <c r="BY42" s="89"/>
      <c r="BZ42" s="89"/>
      <c r="CA42" s="89"/>
      <c r="CB42" s="89"/>
      <c r="CC42" s="89"/>
      <c r="CD42" s="89"/>
      <c r="CE42" s="89"/>
      <c r="CH42" s="259"/>
      <c r="CI42" s="259"/>
      <c r="CJ42" s="259"/>
      <c r="CK42" s="259"/>
      <c r="CL42" s="259"/>
      <c r="CM42" s="259"/>
      <c r="CN42" s="259"/>
      <c r="CO42" s="259"/>
      <c r="CP42" s="259"/>
      <c r="CQ42" s="259"/>
      <c r="CR42" s="259"/>
      <c r="CS42" s="259"/>
      <c r="CT42" s="259"/>
      <c r="CU42" s="259"/>
      <c r="CV42" s="259"/>
      <c r="CW42" s="259"/>
      <c r="CX42" s="259"/>
      <c r="CY42" s="259"/>
      <c r="CZ42" s="259"/>
      <c r="DA42" s="259"/>
      <c r="DB42" s="259"/>
      <c r="DC42" s="259"/>
      <c r="DD42" s="259"/>
      <c r="DE42" s="259"/>
    </row>
    <row r="43" spans="3:109" ht="13.9" customHeight="1">
      <c r="L43" s="671"/>
      <c r="M43" s="671"/>
      <c r="N43" s="671"/>
      <c r="O43" s="671"/>
      <c r="Q43" s="342"/>
      <c r="R43" s="342"/>
      <c r="S43" s="342"/>
      <c r="T43" s="342"/>
      <c r="U43" s="342"/>
      <c r="V43" s="288"/>
      <c r="W43" s="89"/>
      <c r="BJ43" s="89"/>
      <c r="BK43" s="89"/>
      <c r="BL43" s="89"/>
      <c r="BM43" s="89"/>
      <c r="BN43" s="89"/>
      <c r="BO43" s="89"/>
      <c r="BP43" s="89"/>
      <c r="BQ43" s="89"/>
      <c r="BR43" s="89"/>
      <c r="BS43" s="89"/>
      <c r="BT43" s="89"/>
      <c r="BU43" s="89"/>
      <c r="BV43" s="89"/>
      <c r="BW43" s="89"/>
      <c r="BX43" s="89"/>
      <c r="BY43" s="89"/>
      <c r="BZ43" s="89"/>
      <c r="CA43" s="89"/>
      <c r="CB43" s="89"/>
      <c r="CC43" s="89"/>
      <c r="CD43" s="89"/>
      <c r="CE43" s="89"/>
      <c r="CH43" s="259"/>
      <c r="CI43" s="259"/>
      <c r="CJ43" s="259"/>
      <c r="CK43" s="259"/>
      <c r="CL43" s="259"/>
      <c r="CM43" s="259"/>
      <c r="CN43" s="259"/>
      <c r="CO43" s="259"/>
      <c r="CP43" s="259"/>
      <c r="CQ43" s="259"/>
      <c r="CR43" s="259"/>
      <c r="CS43" s="259"/>
      <c r="CT43" s="259"/>
      <c r="CU43" s="259"/>
      <c r="CV43" s="259"/>
      <c r="CW43" s="259"/>
      <c r="CX43" s="259"/>
      <c r="CY43" s="259"/>
      <c r="CZ43" s="259"/>
      <c r="DA43" s="259"/>
      <c r="DB43" s="259"/>
      <c r="DC43" s="259"/>
      <c r="DD43" s="259"/>
      <c r="DE43" s="259"/>
    </row>
    <row r="44" spans="3:109" ht="15">
      <c r="L44" s="671"/>
      <c r="M44" s="671"/>
      <c r="N44" s="671"/>
      <c r="O44" s="671"/>
      <c r="Q44" s="672"/>
      <c r="R44" s="672"/>
      <c r="S44" s="103"/>
      <c r="T44" s="103"/>
      <c r="U44" s="103"/>
      <c r="V44" s="288"/>
      <c r="W44" s="89"/>
      <c r="BJ44" s="89"/>
      <c r="BK44" s="89"/>
      <c r="BL44" s="89"/>
      <c r="BM44" s="89"/>
      <c r="BN44" s="89"/>
      <c r="BO44" s="89"/>
      <c r="BP44" s="89"/>
      <c r="BQ44" s="89"/>
      <c r="BR44" s="89"/>
      <c r="BS44" s="89"/>
      <c r="BT44" s="89"/>
      <c r="BU44" s="89"/>
      <c r="BV44" s="89"/>
      <c r="BW44" s="89"/>
      <c r="BX44" s="89"/>
      <c r="BY44" s="89"/>
      <c r="BZ44" s="89"/>
      <c r="CA44" s="89"/>
      <c r="CB44" s="89"/>
      <c r="CC44" s="89"/>
      <c r="CD44" s="89"/>
      <c r="CE44" s="89"/>
      <c r="CH44" s="259"/>
      <c r="CI44" s="259"/>
      <c r="CJ44" s="259"/>
      <c r="CK44" s="259"/>
      <c r="CL44" s="259"/>
      <c r="CM44" s="259"/>
      <c r="CN44" s="259"/>
      <c r="CO44" s="259"/>
      <c r="CP44" s="259"/>
      <c r="CQ44" s="259"/>
      <c r="CR44" s="259"/>
      <c r="CS44" s="259"/>
      <c r="CT44" s="259"/>
      <c r="CU44" s="259"/>
      <c r="CV44" s="259"/>
      <c r="CW44" s="259"/>
      <c r="CX44" s="259"/>
      <c r="CY44" s="259"/>
      <c r="CZ44" s="259"/>
      <c r="DA44" s="259"/>
      <c r="DB44" s="259"/>
      <c r="DC44" s="259"/>
      <c r="DD44" s="259"/>
      <c r="DE44" s="259"/>
    </row>
    <row r="45" spans="3:109" ht="36" customHeight="1">
      <c r="C45" s="670" t="s">
        <v>491</v>
      </c>
      <c r="D45" s="670"/>
      <c r="E45" s="670"/>
      <c r="F45" s="670"/>
      <c r="G45" s="670"/>
      <c r="H45" s="670"/>
      <c r="I45" s="670"/>
      <c r="J45" s="670"/>
      <c r="K45" s="670"/>
      <c r="L45" s="670"/>
      <c r="M45" s="670"/>
      <c r="N45" s="670"/>
      <c r="O45" s="670"/>
      <c r="P45" s="670"/>
      <c r="Q45" s="670"/>
      <c r="R45" s="670"/>
      <c r="S45" s="670"/>
      <c r="T45" s="670"/>
      <c r="U45" s="322"/>
      <c r="V45" s="371"/>
      <c r="W45" s="371"/>
      <c r="X45" s="371"/>
      <c r="Y45" s="371"/>
      <c r="BJ45" s="89"/>
      <c r="BK45" s="89"/>
      <c r="BL45" s="89"/>
      <c r="BM45" s="89"/>
      <c r="BN45" s="89"/>
      <c r="BO45" s="89"/>
      <c r="BP45" s="89"/>
      <c r="BQ45" s="89"/>
      <c r="BR45" s="89"/>
      <c r="BS45" s="89"/>
      <c r="BT45" s="89"/>
      <c r="BU45" s="89"/>
      <c r="BV45" s="89"/>
      <c r="BW45" s="89"/>
      <c r="BX45" s="89"/>
      <c r="BY45" s="89"/>
      <c r="BZ45" s="89"/>
      <c r="CA45" s="89"/>
      <c r="CB45" s="89"/>
      <c r="CC45" s="89"/>
      <c r="CD45" s="89"/>
      <c r="CE45" s="89"/>
      <c r="CH45" s="259"/>
      <c r="CI45" s="259"/>
      <c r="CJ45" s="259"/>
      <c r="CK45" s="259"/>
      <c r="CL45" s="259"/>
      <c r="CM45" s="259"/>
      <c r="CN45" s="259"/>
      <c r="CO45" s="259"/>
      <c r="CP45" s="259"/>
      <c r="CQ45" s="259"/>
      <c r="CR45" s="259"/>
      <c r="CS45" s="259"/>
      <c r="CT45" s="259"/>
      <c r="CU45" s="259"/>
      <c r="CV45" s="259"/>
      <c r="CW45" s="259"/>
      <c r="CX45" s="259"/>
      <c r="CY45" s="259"/>
      <c r="CZ45" s="259"/>
      <c r="DA45" s="259"/>
      <c r="DB45" s="259"/>
      <c r="DC45" s="259"/>
      <c r="DD45" s="259"/>
      <c r="DE45" s="259"/>
    </row>
    <row r="46" spans="3:109" ht="15" customHeight="1" thickBot="1">
      <c r="C46" s="326"/>
      <c r="D46" s="326"/>
      <c r="E46" s="326"/>
      <c r="F46" s="326"/>
      <c r="G46" s="326"/>
      <c r="H46" s="326"/>
      <c r="I46" s="326"/>
      <c r="J46" s="326"/>
      <c r="K46" s="326"/>
      <c r="L46" s="326"/>
      <c r="M46" s="326"/>
      <c r="N46" s="326"/>
      <c r="O46" s="326"/>
      <c r="P46" s="326"/>
      <c r="Q46" s="326"/>
      <c r="R46" s="326"/>
      <c r="S46" s="326"/>
      <c r="T46" s="326"/>
      <c r="V46" s="89"/>
      <c r="W46" s="89"/>
      <c r="BJ46" s="89"/>
      <c r="BK46" s="89"/>
      <c r="BL46" s="89"/>
      <c r="BM46" s="89"/>
      <c r="BN46" s="89"/>
      <c r="BO46" s="89"/>
      <c r="BP46" s="89"/>
      <c r="BQ46" s="89"/>
      <c r="BR46" s="89"/>
      <c r="BS46" s="89"/>
      <c r="BT46" s="89"/>
      <c r="BU46" s="89"/>
      <c r="BV46" s="89"/>
      <c r="BW46" s="89"/>
      <c r="BX46" s="89"/>
      <c r="BY46" s="89"/>
      <c r="BZ46" s="89"/>
      <c r="CA46" s="89"/>
      <c r="CB46" s="89"/>
      <c r="CC46" s="89"/>
      <c r="CD46" s="89"/>
      <c r="CE46" s="89"/>
      <c r="CF46" s="89"/>
      <c r="CG46" s="89"/>
      <c r="CH46" s="259"/>
      <c r="CI46" s="259"/>
      <c r="CJ46" s="259"/>
      <c r="CK46" s="259"/>
      <c r="CL46" s="259"/>
      <c r="CM46" s="259"/>
      <c r="CN46" s="259"/>
      <c r="CO46" s="259"/>
      <c r="CP46" s="259"/>
      <c r="CQ46" s="259"/>
      <c r="CR46" s="259"/>
      <c r="CS46" s="259"/>
      <c r="CT46" s="259"/>
      <c r="CU46" s="259"/>
      <c r="CV46" s="259"/>
      <c r="CW46" s="259"/>
      <c r="CX46" s="259"/>
      <c r="CY46" s="259"/>
      <c r="CZ46" s="259"/>
      <c r="DA46" s="259"/>
      <c r="DB46" s="259"/>
      <c r="DC46" s="259"/>
      <c r="DD46" s="259"/>
      <c r="DE46" s="259"/>
    </row>
    <row r="47" spans="3:109" ht="45" customHeight="1" thickTop="1">
      <c r="C47" s="103"/>
      <c r="D47" s="417"/>
      <c r="E47" s="417"/>
      <c r="F47" s="417"/>
      <c r="G47" s="417"/>
      <c r="H47" s="417"/>
      <c r="I47" s="673" t="s">
        <v>326</v>
      </c>
      <c r="J47" s="673"/>
      <c r="K47" s="673"/>
      <c r="L47" s="673"/>
      <c r="M47" s="673"/>
      <c r="N47" s="673"/>
      <c r="O47" s="673"/>
      <c r="P47" s="673"/>
      <c r="Q47" s="419"/>
      <c r="R47" s="417"/>
      <c r="S47" s="417"/>
      <c r="T47" s="417"/>
      <c r="U47" s="327"/>
      <c r="V47" s="343"/>
      <c r="W47" s="343"/>
      <c r="X47" s="343"/>
      <c r="BJ47" s="89"/>
      <c r="BK47" s="89"/>
      <c r="BL47" s="89"/>
      <c r="BM47" s="89"/>
      <c r="BN47" s="89"/>
      <c r="BO47" s="89"/>
      <c r="BP47" s="89"/>
      <c r="BQ47" s="89"/>
      <c r="BR47" s="89"/>
      <c r="BS47" s="89"/>
      <c r="BT47" s="89"/>
      <c r="BU47" s="89"/>
      <c r="BV47" s="89"/>
      <c r="BW47" s="89"/>
      <c r="BX47" s="89"/>
      <c r="BY47" s="89"/>
      <c r="BZ47" s="89"/>
      <c r="CA47" s="89"/>
      <c r="CB47" s="89"/>
      <c r="CC47" s="89"/>
      <c r="CD47" s="89"/>
      <c r="CE47" s="89"/>
      <c r="CF47" s="89"/>
      <c r="CG47" s="89"/>
      <c r="CH47" s="259"/>
      <c r="CI47" s="259"/>
      <c r="CJ47" s="259"/>
      <c r="CK47" s="259"/>
      <c r="CL47" s="259"/>
      <c r="CM47" s="259"/>
      <c r="CN47" s="259"/>
      <c r="CO47" s="259"/>
      <c r="CP47" s="259"/>
      <c r="CQ47" s="259"/>
      <c r="CR47" s="259"/>
      <c r="CS47" s="259"/>
      <c r="CT47" s="259"/>
      <c r="CU47" s="259"/>
      <c r="CV47" s="259"/>
      <c r="CW47" s="259"/>
      <c r="CX47" s="259"/>
      <c r="CY47" s="259"/>
      <c r="CZ47" s="259"/>
      <c r="DA47" s="259"/>
      <c r="DB47" s="259"/>
      <c r="DC47" s="259"/>
      <c r="DD47" s="259"/>
      <c r="DE47" s="259"/>
    </row>
    <row r="48" spans="3:109" ht="25.15" customHeight="1">
      <c r="C48" s="103"/>
      <c r="D48" s="418"/>
      <c r="E48" s="103"/>
      <c r="F48" s="103"/>
      <c r="G48" s="103"/>
      <c r="H48" s="103"/>
      <c r="I48" s="674" t="s">
        <v>168</v>
      </c>
      <c r="J48" s="675"/>
      <c r="K48" s="674" t="s">
        <v>169</v>
      </c>
      <c r="L48" s="676"/>
      <c r="M48" s="674" t="s">
        <v>6</v>
      </c>
      <c r="N48" s="676"/>
      <c r="O48" s="674" t="s">
        <v>286</v>
      </c>
      <c r="P48" s="676"/>
      <c r="Q48" s="420"/>
      <c r="R48" s="103"/>
      <c r="S48" s="344"/>
      <c r="T48" s="344"/>
      <c r="U48" s="256"/>
      <c r="V48" s="367"/>
      <c r="W48" s="367"/>
      <c r="BJ48" s="89"/>
      <c r="BK48" s="89"/>
      <c r="BL48" s="89"/>
      <c r="BM48" s="89"/>
      <c r="BN48" s="89"/>
      <c r="BO48" s="89"/>
      <c r="BP48" s="89"/>
      <c r="BQ48" s="89"/>
      <c r="BR48" s="89"/>
      <c r="BS48" s="89"/>
      <c r="BT48" s="89"/>
      <c r="BU48" s="89"/>
      <c r="BV48" s="89"/>
      <c r="BW48" s="89"/>
      <c r="BX48" s="89"/>
      <c r="BY48" s="89"/>
      <c r="BZ48" s="89"/>
      <c r="CA48" s="89"/>
      <c r="CB48" s="89"/>
      <c r="CC48" s="89"/>
      <c r="CD48" s="89"/>
      <c r="CE48" s="89"/>
      <c r="CF48" s="89"/>
      <c r="CG48" s="89"/>
      <c r="CH48" s="259"/>
      <c r="CI48" s="259"/>
      <c r="CJ48" s="259"/>
      <c r="CK48" s="259"/>
      <c r="CL48" s="259"/>
      <c r="CM48" s="259"/>
      <c r="CN48" s="259"/>
      <c r="CO48" s="259"/>
      <c r="CP48" s="259"/>
      <c r="CQ48" s="259"/>
      <c r="CR48" s="259"/>
      <c r="CS48" s="259"/>
      <c r="CT48" s="259"/>
      <c r="CU48" s="259"/>
      <c r="CV48" s="259"/>
      <c r="CW48" s="259"/>
      <c r="CX48" s="259"/>
      <c r="CY48" s="259"/>
      <c r="CZ48" s="259"/>
      <c r="DA48" s="259"/>
      <c r="DB48" s="259"/>
      <c r="DC48" s="259"/>
      <c r="DD48" s="259"/>
      <c r="DE48" s="259"/>
    </row>
    <row r="49" spans="3:109" ht="25.9" customHeight="1" thickBot="1">
      <c r="C49" s="103"/>
      <c r="D49" s="103"/>
      <c r="E49" s="103"/>
      <c r="F49" s="103"/>
      <c r="G49" s="103"/>
      <c r="H49" s="103"/>
      <c r="I49" s="677">
        <f>'Project Info'!$C$6</f>
        <v>0</v>
      </c>
      <c r="J49" s="678"/>
      <c r="K49" s="679">
        <f>'Project Info'!$C$5</f>
        <v>0</v>
      </c>
      <c r="L49" s="680"/>
      <c r="M49" s="677">
        <f>'Project Info'!$C$7</f>
        <v>0</v>
      </c>
      <c r="N49" s="678"/>
      <c r="O49" s="681">
        <f>'Project Info'!$C$8</f>
        <v>0</v>
      </c>
      <c r="P49" s="682"/>
      <c r="Q49" s="421"/>
      <c r="R49" s="103"/>
      <c r="S49" s="344"/>
      <c r="T49" s="344"/>
      <c r="V49" s="89"/>
      <c r="W49" s="89"/>
      <c r="BJ49" s="89"/>
      <c r="BK49" s="89"/>
      <c r="BL49" s="89"/>
      <c r="BM49" s="89"/>
      <c r="BN49" s="89"/>
      <c r="BO49" s="89"/>
      <c r="BP49" s="89"/>
      <c r="BQ49" s="89"/>
      <c r="BR49" s="89"/>
      <c r="BS49" s="89"/>
      <c r="BT49" s="89"/>
      <c r="BU49" s="89"/>
      <c r="BV49" s="89"/>
      <c r="BW49" s="89"/>
      <c r="BX49" s="89"/>
      <c r="BY49" s="89"/>
      <c r="BZ49" s="89"/>
      <c r="CA49" s="89"/>
      <c r="CB49" s="89"/>
      <c r="CC49" s="89"/>
      <c r="CD49" s="89"/>
      <c r="CE49" s="89"/>
      <c r="CF49" s="89"/>
      <c r="CG49" s="89"/>
      <c r="CH49" s="259"/>
      <c r="CI49" s="259"/>
      <c r="CJ49" s="259"/>
      <c r="CK49" s="259"/>
      <c r="CL49" s="259"/>
      <c r="CM49" s="259"/>
      <c r="CN49" s="259"/>
      <c r="CO49" s="259"/>
      <c r="CP49" s="259"/>
      <c r="CQ49" s="259"/>
      <c r="CR49" s="259"/>
      <c r="CS49" s="259"/>
      <c r="CT49" s="259"/>
      <c r="CU49" s="259"/>
      <c r="CV49" s="259"/>
      <c r="CW49" s="259"/>
      <c r="CX49" s="259"/>
      <c r="CY49" s="259"/>
      <c r="CZ49" s="259"/>
      <c r="DA49" s="259"/>
      <c r="DB49" s="259"/>
      <c r="DC49" s="259"/>
      <c r="DD49" s="259"/>
      <c r="DE49" s="259"/>
    </row>
    <row r="50" spans="3:109">
      <c r="C50" s="656" t="s">
        <v>669</v>
      </c>
      <c r="D50" s="657"/>
      <c r="E50" s="657"/>
      <c r="F50" s="657"/>
      <c r="G50" s="657"/>
      <c r="H50" s="657"/>
      <c r="I50" s="657"/>
      <c r="J50" s="657"/>
      <c r="K50" s="657"/>
      <c r="L50" s="658"/>
      <c r="M50" s="656" t="s">
        <v>769</v>
      </c>
      <c r="N50" s="657"/>
      <c r="O50" s="657"/>
      <c r="P50" s="657"/>
      <c r="Q50" s="657"/>
      <c r="R50" s="657"/>
      <c r="S50" s="657"/>
      <c r="T50" s="658"/>
      <c r="V50" s="89"/>
      <c r="W50" s="89"/>
      <c r="BJ50" s="89"/>
      <c r="BK50" s="89"/>
      <c r="BL50" s="89"/>
      <c r="BM50" s="89"/>
      <c r="BN50" s="89"/>
      <c r="BO50" s="89"/>
      <c r="BP50" s="89"/>
      <c r="BQ50" s="89"/>
      <c r="BR50" s="89"/>
      <c r="BS50" s="89"/>
      <c r="BT50" s="89"/>
      <c r="BU50" s="89"/>
      <c r="BV50" s="89"/>
      <c r="BW50" s="89"/>
      <c r="BX50" s="89"/>
      <c r="BY50" s="89"/>
      <c r="BZ50" s="89"/>
      <c r="CA50" s="89"/>
      <c r="CB50" s="89"/>
      <c r="CC50" s="89"/>
      <c r="CD50" s="89"/>
      <c r="CE50" s="89"/>
      <c r="CF50" s="89"/>
      <c r="CG50" s="89"/>
      <c r="CH50" s="259"/>
      <c r="CI50" s="259"/>
      <c r="CJ50" s="259"/>
      <c r="CK50" s="259"/>
      <c r="CL50" s="259"/>
      <c r="CM50" s="259"/>
      <c r="CN50" s="259"/>
      <c r="CO50" s="259"/>
      <c r="CP50" s="259"/>
      <c r="CQ50" s="259"/>
      <c r="CR50" s="259"/>
      <c r="CS50" s="259"/>
      <c r="CT50" s="259"/>
      <c r="CU50" s="259"/>
      <c r="CV50" s="259"/>
      <c r="CW50" s="259"/>
      <c r="CX50" s="259"/>
      <c r="CY50" s="259"/>
      <c r="CZ50" s="259"/>
      <c r="DA50" s="259"/>
      <c r="DB50" s="259"/>
      <c r="DC50" s="259"/>
      <c r="DD50" s="259"/>
      <c r="DE50" s="259"/>
    </row>
    <row r="51" spans="3:109">
      <c r="C51" s="659"/>
      <c r="D51" s="660"/>
      <c r="E51" s="660"/>
      <c r="F51" s="660"/>
      <c r="G51" s="660"/>
      <c r="H51" s="660"/>
      <c r="I51" s="660"/>
      <c r="J51" s="660"/>
      <c r="K51" s="660"/>
      <c r="L51" s="661"/>
      <c r="M51" s="659"/>
      <c r="N51" s="660"/>
      <c r="O51" s="660"/>
      <c r="P51" s="660"/>
      <c r="Q51" s="660"/>
      <c r="R51" s="660"/>
      <c r="S51" s="660"/>
      <c r="T51" s="661"/>
      <c r="V51" s="89"/>
      <c r="W51" s="89"/>
      <c r="BJ51" s="89"/>
      <c r="BK51" s="89"/>
      <c r="BL51" s="89"/>
      <c r="BM51" s="89"/>
      <c r="BN51" s="89"/>
      <c r="BO51" s="89"/>
      <c r="BP51" s="89"/>
      <c r="BQ51" s="89"/>
      <c r="BR51" s="89"/>
      <c r="BS51" s="89"/>
      <c r="BT51" s="89"/>
      <c r="BU51" s="89"/>
      <c r="BV51" s="89"/>
      <c r="BW51" s="89"/>
      <c r="BX51" s="89"/>
      <c r="BY51" s="89"/>
      <c r="BZ51" s="89"/>
      <c r="CA51" s="89"/>
      <c r="CB51" s="89"/>
      <c r="CC51" s="89"/>
      <c r="CD51" s="89"/>
      <c r="CE51" s="89"/>
      <c r="CF51" s="89"/>
      <c r="CG51" s="89"/>
      <c r="CH51" s="259"/>
      <c r="CI51" s="259"/>
      <c r="CJ51" s="259"/>
      <c r="CK51" s="259"/>
      <c r="CL51" s="259"/>
      <c r="CM51" s="259"/>
      <c r="CN51" s="259"/>
      <c r="CO51" s="259"/>
      <c r="CP51" s="259"/>
      <c r="CQ51" s="259"/>
      <c r="CR51" s="259"/>
      <c r="CS51" s="259"/>
      <c r="CT51" s="259"/>
      <c r="CU51" s="259"/>
      <c r="CV51" s="259"/>
      <c r="CW51" s="259"/>
      <c r="CX51" s="259"/>
      <c r="CY51" s="259"/>
      <c r="CZ51" s="259"/>
      <c r="DA51" s="259"/>
      <c r="DB51" s="259"/>
      <c r="DC51" s="259"/>
      <c r="DD51" s="259"/>
      <c r="DE51" s="259"/>
    </row>
    <row r="52" spans="3:109" ht="14.25" customHeight="1">
      <c r="C52" s="659"/>
      <c r="D52" s="660"/>
      <c r="E52" s="660"/>
      <c r="F52" s="660"/>
      <c r="G52" s="660"/>
      <c r="H52" s="660"/>
      <c r="I52" s="660"/>
      <c r="J52" s="660"/>
      <c r="K52" s="660"/>
      <c r="L52" s="661"/>
      <c r="M52" s="659"/>
      <c r="N52" s="660"/>
      <c r="O52" s="660"/>
      <c r="P52" s="660"/>
      <c r="Q52" s="660"/>
      <c r="R52" s="660"/>
      <c r="S52" s="660"/>
      <c r="T52" s="661"/>
      <c r="V52" s="89"/>
      <c r="W52" s="89"/>
      <c r="BJ52" s="89"/>
      <c r="BK52" s="89"/>
      <c r="BL52" s="89"/>
      <c r="BM52" s="89"/>
      <c r="BN52" s="89"/>
      <c r="BO52" s="89"/>
      <c r="BP52" s="89"/>
      <c r="BQ52" s="89"/>
      <c r="BR52" s="89"/>
      <c r="BS52" s="89"/>
      <c r="BT52" s="89"/>
      <c r="BU52" s="89"/>
      <c r="BV52" s="89"/>
      <c r="BW52" s="89"/>
      <c r="BX52" s="89"/>
      <c r="BY52" s="89"/>
      <c r="BZ52" s="89"/>
      <c r="CA52" s="89"/>
      <c r="CB52" s="89"/>
      <c r="CC52" s="89"/>
      <c r="CD52" s="89"/>
      <c r="CE52" s="89"/>
      <c r="CF52" s="89"/>
      <c r="CG52" s="89"/>
      <c r="CH52" s="259"/>
      <c r="CI52" s="259"/>
      <c r="CJ52" s="259"/>
      <c r="CK52" s="259"/>
      <c r="CL52" s="259"/>
      <c r="CM52" s="259"/>
      <c r="CN52" s="259"/>
      <c r="CO52" s="259"/>
      <c r="CP52" s="259"/>
      <c r="CQ52" s="259"/>
      <c r="CR52" s="259"/>
      <c r="CS52" s="259"/>
      <c r="CT52" s="259"/>
      <c r="CU52" s="259"/>
      <c r="CV52" s="259"/>
      <c r="CW52" s="259"/>
      <c r="CX52" s="259"/>
      <c r="CY52" s="259"/>
      <c r="CZ52" s="259"/>
      <c r="DA52" s="259"/>
      <c r="DB52" s="259"/>
      <c r="DC52" s="259"/>
      <c r="DD52" s="259"/>
      <c r="DE52" s="259"/>
    </row>
    <row r="53" spans="3:109" ht="54" customHeight="1" thickBot="1">
      <c r="C53" s="662"/>
      <c r="D53" s="663"/>
      <c r="E53" s="663"/>
      <c r="F53" s="663"/>
      <c r="G53" s="663"/>
      <c r="H53" s="663"/>
      <c r="I53" s="663"/>
      <c r="J53" s="663"/>
      <c r="K53" s="663"/>
      <c r="L53" s="664"/>
      <c r="M53" s="662"/>
      <c r="N53" s="663"/>
      <c r="O53" s="663"/>
      <c r="P53" s="663"/>
      <c r="Q53" s="663"/>
      <c r="R53" s="663"/>
      <c r="S53" s="663"/>
      <c r="T53" s="664"/>
      <c r="V53" s="89"/>
      <c r="W53" s="89"/>
      <c r="BJ53" s="89"/>
      <c r="BK53" s="89"/>
      <c r="BL53" s="89"/>
      <c r="BM53" s="89"/>
      <c r="BN53" s="89"/>
      <c r="BO53" s="89"/>
      <c r="BP53" s="89"/>
      <c r="BQ53" s="89"/>
      <c r="BR53" s="89"/>
      <c r="BS53" s="89"/>
      <c r="BT53" s="89"/>
      <c r="BU53" s="89"/>
      <c r="BV53" s="89"/>
      <c r="BW53" s="89"/>
      <c r="BX53" s="89"/>
      <c r="BY53" s="89"/>
      <c r="BZ53" s="89"/>
      <c r="CA53" s="89"/>
      <c r="CB53" s="89"/>
      <c r="CC53" s="89"/>
      <c r="CD53" s="89"/>
      <c r="CE53" s="89"/>
      <c r="CF53" s="89"/>
      <c r="CG53" s="89"/>
      <c r="CH53" s="259"/>
      <c r="CI53" s="259"/>
      <c r="CJ53" s="259"/>
      <c r="CK53" s="259"/>
      <c r="CL53" s="259"/>
      <c r="CM53" s="259"/>
      <c r="CN53" s="259"/>
      <c r="CO53" s="259"/>
      <c r="CP53" s="259"/>
      <c r="CQ53" s="259"/>
      <c r="CR53" s="259"/>
      <c r="CS53" s="259"/>
      <c r="CT53" s="259"/>
      <c r="CU53" s="259"/>
      <c r="CV53" s="259"/>
      <c r="CW53" s="259"/>
      <c r="CX53" s="259"/>
      <c r="CY53" s="259"/>
      <c r="CZ53" s="259"/>
      <c r="DA53" s="259"/>
      <c r="DB53" s="259"/>
      <c r="DC53" s="259"/>
      <c r="DD53" s="259"/>
      <c r="DE53" s="259"/>
    </row>
    <row r="54" spans="3:109">
      <c r="C54" s="103"/>
      <c r="D54" s="103"/>
      <c r="E54" s="103"/>
      <c r="F54" s="103"/>
      <c r="G54" s="103"/>
      <c r="H54" s="103"/>
      <c r="I54" s="103"/>
      <c r="J54" s="103"/>
      <c r="K54" s="103"/>
      <c r="L54" s="103"/>
      <c r="M54" s="103"/>
      <c r="N54" s="103"/>
      <c r="O54" s="103"/>
      <c r="P54" s="103"/>
      <c r="Q54" s="103"/>
      <c r="R54" s="103"/>
      <c r="S54" s="103"/>
      <c r="T54" s="103"/>
      <c r="U54" s="103"/>
      <c r="V54" s="288"/>
      <c r="W54" s="89"/>
      <c r="BJ54" s="89"/>
      <c r="BK54" s="89"/>
      <c r="BL54" s="89"/>
      <c r="BM54" s="89"/>
      <c r="BN54" s="89"/>
      <c r="BO54" s="89"/>
      <c r="BP54" s="89"/>
      <c r="BQ54" s="89"/>
      <c r="BR54" s="89"/>
      <c r="BS54" s="89"/>
      <c r="BT54" s="89"/>
      <c r="BU54" s="89"/>
      <c r="BV54" s="89"/>
      <c r="BW54" s="89"/>
      <c r="BX54" s="89"/>
      <c r="BY54" s="89"/>
      <c r="BZ54" s="89"/>
      <c r="CA54" s="89"/>
      <c r="CB54" s="89"/>
      <c r="CC54" s="89"/>
      <c r="CD54" s="89"/>
      <c r="CE54" s="89"/>
      <c r="CH54" s="259"/>
      <c r="CI54" s="259"/>
      <c r="CJ54" s="259"/>
      <c r="CK54" s="259"/>
      <c r="CL54" s="259"/>
      <c r="CM54" s="259"/>
      <c r="CN54" s="259"/>
      <c r="CO54" s="259"/>
      <c r="CP54" s="259"/>
      <c r="CQ54" s="259"/>
      <c r="CR54" s="259"/>
      <c r="CS54" s="259"/>
      <c r="CT54" s="259"/>
      <c r="CU54" s="259"/>
      <c r="CV54" s="259"/>
      <c r="CW54" s="259"/>
      <c r="CX54" s="259"/>
      <c r="CY54" s="259"/>
      <c r="CZ54" s="259"/>
      <c r="DA54" s="259"/>
      <c r="DB54" s="259"/>
      <c r="DC54" s="259"/>
      <c r="DD54" s="259"/>
      <c r="DE54" s="259"/>
    </row>
    <row r="55" spans="3:109">
      <c r="C55" s="103"/>
      <c r="D55" s="103"/>
      <c r="E55" s="103"/>
      <c r="F55" s="103"/>
      <c r="G55" s="103"/>
      <c r="H55" s="103"/>
      <c r="I55" s="103"/>
      <c r="J55" s="103"/>
      <c r="K55" s="103"/>
      <c r="L55" s="103"/>
      <c r="M55" s="103"/>
      <c r="N55" s="103"/>
      <c r="O55" s="103"/>
      <c r="P55" s="103"/>
      <c r="Q55" s="103"/>
      <c r="R55" s="103"/>
      <c r="S55" s="103"/>
      <c r="T55" s="103"/>
      <c r="U55" s="103"/>
      <c r="V55" s="288"/>
      <c r="W55" s="89"/>
      <c r="BJ55" s="89"/>
      <c r="BK55" s="89"/>
      <c r="BL55" s="89"/>
      <c r="BM55" s="89"/>
      <c r="BN55" s="89"/>
      <c r="BO55" s="89"/>
      <c r="BP55" s="89"/>
      <c r="BQ55" s="89"/>
      <c r="BR55" s="89"/>
      <c r="BS55" s="89"/>
      <c r="BT55" s="89"/>
      <c r="BU55" s="89"/>
      <c r="BV55" s="89"/>
      <c r="BW55" s="89"/>
      <c r="BX55" s="89"/>
      <c r="BY55" s="89"/>
      <c r="BZ55" s="89"/>
      <c r="CA55" s="89"/>
      <c r="CB55" s="89"/>
      <c r="CC55" s="89"/>
      <c r="CD55" s="89"/>
      <c r="CE55" s="89"/>
      <c r="CH55" s="259"/>
      <c r="CI55" s="259"/>
      <c r="CJ55" s="259"/>
      <c r="CK55" s="259"/>
      <c r="CL55" s="259"/>
      <c r="CM55" s="259"/>
      <c r="CN55" s="259"/>
      <c r="CO55" s="259"/>
      <c r="CP55" s="259"/>
      <c r="CQ55" s="259"/>
      <c r="CR55" s="259"/>
      <c r="CS55" s="259"/>
      <c r="CT55" s="259"/>
      <c r="CU55" s="259"/>
      <c r="CV55" s="259"/>
      <c r="CW55" s="259"/>
      <c r="CX55" s="259"/>
      <c r="CY55" s="259"/>
      <c r="CZ55" s="259"/>
      <c r="DA55" s="259"/>
      <c r="DB55" s="259"/>
      <c r="DC55" s="259"/>
      <c r="DD55" s="259"/>
      <c r="DE55" s="259"/>
    </row>
    <row r="56" spans="3:109">
      <c r="C56" s="103"/>
      <c r="D56" s="103"/>
      <c r="E56" s="103"/>
      <c r="F56" s="103"/>
      <c r="G56" s="103"/>
      <c r="H56" s="103"/>
      <c r="I56" s="103"/>
      <c r="J56" s="103"/>
      <c r="K56" s="103"/>
      <c r="L56" s="103"/>
      <c r="M56" s="103"/>
      <c r="N56" s="103"/>
      <c r="O56" s="103"/>
      <c r="P56" s="103"/>
      <c r="Q56" s="103"/>
      <c r="R56" s="103"/>
      <c r="S56" s="103"/>
      <c r="T56" s="103"/>
      <c r="U56" s="103"/>
      <c r="V56" s="288"/>
      <c r="W56" s="89"/>
      <c r="BJ56" s="89"/>
      <c r="BK56" s="89"/>
      <c r="BL56" s="89"/>
      <c r="BM56" s="89"/>
      <c r="BN56" s="89"/>
      <c r="BO56" s="89"/>
      <c r="BP56" s="89"/>
      <c r="BQ56" s="89"/>
      <c r="BR56" s="89"/>
      <c r="BS56" s="89"/>
      <c r="BT56" s="89"/>
      <c r="BU56" s="89"/>
      <c r="BV56" s="89"/>
      <c r="BW56" s="89"/>
      <c r="BX56" s="89"/>
      <c r="BY56" s="89"/>
      <c r="BZ56" s="89"/>
      <c r="CA56" s="89"/>
      <c r="CB56" s="89"/>
      <c r="CC56" s="89"/>
      <c r="CD56" s="89"/>
      <c r="CE56" s="89"/>
      <c r="CH56" s="259"/>
      <c r="CI56" s="259"/>
      <c r="CJ56" s="259"/>
      <c r="CK56" s="259"/>
      <c r="CL56" s="259"/>
      <c r="CM56" s="259"/>
      <c r="CN56" s="259"/>
      <c r="CO56" s="259"/>
      <c r="CP56" s="259"/>
      <c r="CQ56" s="259"/>
      <c r="CR56" s="259"/>
      <c r="CS56" s="259"/>
      <c r="CT56" s="259"/>
      <c r="CU56" s="259"/>
      <c r="CV56" s="259"/>
      <c r="CW56" s="259"/>
      <c r="CX56" s="259"/>
      <c r="CY56" s="259"/>
      <c r="CZ56" s="259"/>
      <c r="DA56" s="259"/>
      <c r="DB56" s="259"/>
      <c r="DC56" s="259"/>
      <c r="DD56" s="259"/>
      <c r="DE56" s="259"/>
    </row>
    <row r="57" spans="3:109" ht="15">
      <c r="C57" s="103"/>
      <c r="D57" s="103"/>
      <c r="E57" s="103"/>
      <c r="F57" s="103"/>
      <c r="G57" s="103"/>
      <c r="H57" s="103"/>
      <c r="I57" s="103"/>
      <c r="J57" s="103"/>
      <c r="K57" s="103"/>
      <c r="L57" s="103"/>
      <c r="M57" s="103"/>
      <c r="N57" s="103"/>
      <c r="O57" s="103"/>
      <c r="P57" s="103"/>
      <c r="Q57" s="103"/>
      <c r="R57" s="103"/>
      <c r="S57" s="103"/>
      <c r="T57" s="103"/>
      <c r="U57" s="103"/>
      <c r="V57" s="257" t="s">
        <v>411</v>
      </c>
      <c r="W57" s="257" t="s">
        <v>284</v>
      </c>
      <c r="X57" s="257" t="s">
        <v>662</v>
      </c>
      <c r="BJ57" s="89"/>
      <c r="BK57" s="89"/>
      <c r="BL57" s="89"/>
      <c r="BM57" s="89"/>
      <c r="BN57" s="89"/>
      <c r="BO57" s="89"/>
      <c r="BP57" s="89"/>
      <c r="BQ57" s="89"/>
      <c r="BR57" s="89"/>
      <c r="BS57" s="89"/>
      <c r="BT57" s="89"/>
      <c r="BU57" s="89"/>
      <c r="BV57" s="89"/>
      <c r="BW57" s="89"/>
      <c r="BX57" s="89"/>
      <c r="BY57" s="89"/>
      <c r="BZ57" s="89"/>
      <c r="CA57" s="89"/>
      <c r="CB57" s="89"/>
      <c r="CC57" s="89"/>
      <c r="CD57" s="89"/>
      <c r="CE57" s="89"/>
      <c r="CH57" s="259"/>
      <c r="CI57" s="259"/>
      <c r="CJ57" s="259"/>
      <c r="CK57" s="259"/>
      <c r="CL57" s="259"/>
      <c r="CM57" s="259"/>
      <c r="CN57" s="259"/>
      <c r="CO57" s="259"/>
      <c r="CP57" s="259"/>
      <c r="CQ57" s="259"/>
      <c r="CR57" s="259"/>
      <c r="CS57" s="259"/>
      <c r="CT57" s="259"/>
      <c r="CU57" s="259"/>
      <c r="CV57" s="259"/>
      <c r="CW57" s="259"/>
      <c r="CX57" s="259"/>
      <c r="CY57" s="259"/>
      <c r="CZ57" s="259"/>
      <c r="DA57" s="259"/>
      <c r="DB57" s="259"/>
      <c r="DC57" s="259"/>
      <c r="DD57" s="259"/>
      <c r="DE57" s="259"/>
    </row>
    <row r="58" spans="3:109">
      <c r="C58" s="103"/>
      <c r="D58" s="103"/>
      <c r="E58" s="103"/>
      <c r="F58" s="103"/>
      <c r="G58" s="103"/>
      <c r="H58" s="103"/>
      <c r="I58" s="103"/>
      <c r="J58" s="103"/>
      <c r="K58" s="103"/>
      <c r="L58" s="103"/>
      <c r="M58" s="103"/>
      <c r="N58" s="103"/>
      <c r="O58" s="103"/>
      <c r="P58" s="103"/>
      <c r="Q58" s="103"/>
      <c r="R58" s="103"/>
      <c r="S58" s="103"/>
      <c r="T58" s="103"/>
      <c r="U58" s="103"/>
      <c r="V58" s="258" t="str">
        <f>'Scheme 1'!$F$3</f>
        <v>Scheme 1</v>
      </c>
      <c r="W58" s="263" t="s">
        <v>63</v>
      </c>
      <c r="X58" s="263" t="s">
        <v>63</v>
      </c>
      <c r="BJ58" s="89"/>
      <c r="BK58" s="89"/>
      <c r="BL58" s="89"/>
      <c r="BM58" s="89"/>
      <c r="BN58" s="89"/>
      <c r="BO58" s="89"/>
      <c r="BP58" s="89"/>
      <c r="BQ58" s="89"/>
      <c r="BR58" s="89"/>
      <c r="BS58" s="89"/>
      <c r="BT58" s="89"/>
      <c r="BU58" s="89"/>
      <c r="BV58" s="89"/>
      <c r="BW58" s="89"/>
      <c r="BX58" s="89"/>
      <c r="BY58" s="89"/>
      <c r="BZ58" s="89"/>
      <c r="CA58" s="89"/>
      <c r="CB58" s="89"/>
      <c r="CC58" s="89"/>
      <c r="CD58" s="89"/>
      <c r="CE58" s="89"/>
      <c r="CH58" s="259"/>
      <c r="CI58" s="259"/>
      <c r="CJ58" s="259"/>
      <c r="CK58" s="259"/>
      <c r="CL58" s="259"/>
      <c r="CM58" s="259"/>
      <c r="CN58" s="259"/>
      <c r="CO58" s="259"/>
      <c r="CP58" s="259"/>
      <c r="CQ58" s="259"/>
      <c r="CR58" s="259"/>
      <c r="CS58" s="259"/>
      <c r="CT58" s="259"/>
      <c r="CU58" s="259"/>
      <c r="CV58" s="259"/>
      <c r="CW58" s="259"/>
      <c r="CX58" s="259"/>
      <c r="CY58" s="259"/>
      <c r="CZ58" s="259"/>
      <c r="DA58" s="259"/>
      <c r="DB58" s="259"/>
      <c r="DC58" s="259"/>
      <c r="DD58" s="259"/>
      <c r="DE58" s="259"/>
    </row>
    <row r="59" spans="3:109">
      <c r="C59" s="103"/>
      <c r="D59" s="103"/>
      <c r="E59" s="103"/>
      <c r="F59" s="103"/>
      <c r="G59" s="103"/>
      <c r="H59" s="103"/>
      <c r="I59" s="103"/>
      <c r="J59" s="103"/>
      <c r="K59" s="103"/>
      <c r="L59" s="103"/>
      <c r="M59" s="103"/>
      <c r="N59" s="103"/>
      <c r="O59" s="103"/>
      <c r="P59" s="103"/>
      <c r="Q59" s="103"/>
      <c r="R59" s="103"/>
      <c r="S59" s="103"/>
      <c r="T59" s="103"/>
      <c r="U59" s="103"/>
      <c r="V59" s="258" t="str">
        <f>'Scheme 2'!$F$3</f>
        <v>Scheme 2</v>
      </c>
      <c r="W59" s="263" t="s">
        <v>63</v>
      </c>
      <c r="X59" s="263" t="s">
        <v>63</v>
      </c>
      <c r="BJ59" s="89"/>
      <c r="BK59" s="89"/>
      <c r="BL59" s="89"/>
      <c r="BM59" s="89"/>
      <c r="BN59" s="89"/>
      <c r="BO59" s="89"/>
      <c r="BP59" s="89"/>
      <c r="BQ59" s="89"/>
      <c r="BR59" s="89"/>
      <c r="BS59" s="89"/>
      <c r="BT59" s="89"/>
      <c r="BU59" s="89"/>
      <c r="BV59" s="89"/>
      <c r="BW59" s="89"/>
      <c r="BX59" s="89"/>
      <c r="BY59" s="89"/>
      <c r="BZ59" s="89"/>
      <c r="CA59" s="89"/>
      <c r="CB59" s="89"/>
      <c r="CC59" s="89"/>
      <c r="CD59" s="89"/>
      <c r="CE59" s="89"/>
      <c r="CH59" s="259"/>
      <c r="CI59" s="259"/>
      <c r="CJ59" s="259"/>
      <c r="CK59" s="259"/>
      <c r="CL59" s="259"/>
      <c r="CM59" s="259"/>
      <c r="CN59" s="259"/>
      <c r="CO59" s="259"/>
      <c r="CP59" s="259"/>
      <c r="CQ59" s="259"/>
      <c r="CR59" s="259"/>
      <c r="CS59" s="259"/>
      <c r="CT59" s="259"/>
      <c r="CU59" s="259"/>
      <c r="CV59" s="259"/>
      <c r="CW59" s="259"/>
      <c r="CX59" s="259"/>
      <c r="CY59" s="259"/>
      <c r="CZ59" s="259"/>
      <c r="DA59" s="259"/>
      <c r="DB59" s="259"/>
      <c r="DC59" s="259"/>
      <c r="DD59" s="259"/>
      <c r="DE59" s="259"/>
    </row>
    <row r="60" spans="3:109">
      <c r="C60" s="103"/>
      <c r="D60" s="103"/>
      <c r="E60" s="103"/>
      <c r="F60" s="103"/>
      <c r="G60" s="103"/>
      <c r="H60" s="103"/>
      <c r="I60" s="103"/>
      <c r="J60" s="103"/>
      <c r="K60" s="103"/>
      <c r="L60" s="103"/>
      <c r="M60" s="103"/>
      <c r="N60" s="103"/>
      <c r="O60" s="103"/>
      <c r="P60" s="103"/>
      <c r="Q60" s="103"/>
      <c r="R60" s="103"/>
      <c r="S60" s="103"/>
      <c r="T60" s="103"/>
      <c r="U60" s="103"/>
      <c r="V60" s="258" t="str">
        <f>'Scheme 3'!$F$3</f>
        <v>Scheme 3</v>
      </c>
      <c r="W60" s="263" t="s">
        <v>63</v>
      </c>
      <c r="X60" s="263" t="s">
        <v>63</v>
      </c>
      <c r="BJ60" s="89"/>
      <c r="BK60" s="89"/>
      <c r="BL60" s="89"/>
      <c r="BM60" s="89"/>
      <c r="BN60" s="89"/>
      <c r="BO60" s="89"/>
      <c r="BP60" s="89"/>
      <c r="BQ60" s="89"/>
      <c r="BR60" s="89"/>
      <c r="BS60" s="89"/>
      <c r="BT60" s="89"/>
      <c r="BU60" s="89"/>
      <c r="BV60" s="89"/>
      <c r="BW60" s="89"/>
      <c r="BX60" s="89"/>
      <c r="BY60" s="89"/>
      <c r="BZ60" s="89"/>
      <c r="CA60" s="89"/>
      <c r="CB60" s="89"/>
      <c r="CC60" s="89"/>
      <c r="CD60" s="89"/>
      <c r="CE60" s="89"/>
      <c r="CH60" s="259"/>
      <c r="CI60" s="259"/>
      <c r="CJ60" s="259"/>
      <c r="CK60" s="259"/>
      <c r="CL60" s="259"/>
      <c r="CM60" s="259"/>
      <c r="CN60" s="259"/>
      <c r="CO60" s="259"/>
      <c r="CP60" s="259"/>
      <c r="CQ60" s="259"/>
      <c r="CR60" s="259"/>
      <c r="CS60" s="259"/>
      <c r="CT60" s="259"/>
      <c r="CU60" s="259"/>
      <c r="CV60" s="259"/>
      <c r="CW60" s="259"/>
      <c r="CX60" s="259"/>
      <c r="CY60" s="259"/>
      <c r="CZ60" s="259"/>
      <c r="DA60" s="259"/>
      <c r="DB60" s="259"/>
      <c r="DC60" s="259"/>
      <c r="DD60" s="259"/>
      <c r="DE60" s="259"/>
    </row>
    <row r="61" spans="3:109">
      <c r="C61" s="103"/>
      <c r="D61" s="103"/>
      <c r="E61" s="103"/>
      <c r="F61" s="103"/>
      <c r="G61" s="103"/>
      <c r="H61" s="103"/>
      <c r="I61" s="103"/>
      <c r="J61" s="103"/>
      <c r="K61" s="103"/>
      <c r="L61" s="103"/>
      <c r="M61" s="103"/>
      <c r="N61" s="103"/>
      <c r="O61" s="103"/>
      <c r="P61" s="103"/>
      <c r="Q61" s="103"/>
      <c r="R61" s="103"/>
      <c r="S61" s="103"/>
      <c r="T61" s="103"/>
      <c r="U61" s="103"/>
      <c r="V61" s="258" t="str">
        <f>'Scheme 4'!$F$3</f>
        <v>Scheme 4</v>
      </c>
      <c r="W61" s="263" t="s">
        <v>63</v>
      </c>
      <c r="X61" s="263" t="s">
        <v>63</v>
      </c>
      <c r="BJ61" s="89"/>
      <c r="BK61" s="89"/>
      <c r="BL61" s="89"/>
      <c r="BM61" s="89"/>
      <c r="BN61" s="89"/>
      <c r="BO61" s="89"/>
      <c r="BP61" s="89"/>
      <c r="BQ61" s="89"/>
      <c r="BR61" s="89"/>
      <c r="BS61" s="89"/>
      <c r="BT61" s="89"/>
      <c r="BU61" s="89"/>
      <c r="BV61" s="89"/>
      <c r="BW61" s="89"/>
      <c r="BX61" s="89"/>
      <c r="BY61" s="89"/>
      <c r="BZ61" s="89"/>
      <c r="CA61" s="89"/>
      <c r="CB61" s="89"/>
      <c r="CC61" s="89"/>
      <c r="CD61" s="89"/>
      <c r="CE61" s="89"/>
    </row>
    <row r="62" spans="3:109">
      <c r="C62" s="103"/>
      <c r="D62" s="103"/>
      <c r="E62" s="103"/>
      <c r="F62" s="103"/>
      <c r="G62" s="103"/>
      <c r="H62" s="103"/>
      <c r="I62" s="103"/>
      <c r="J62" s="103"/>
      <c r="K62" s="103"/>
      <c r="L62" s="103"/>
      <c r="M62" s="103"/>
      <c r="N62" s="103"/>
      <c r="O62" s="103"/>
      <c r="P62" s="103"/>
      <c r="Q62" s="103"/>
      <c r="R62" s="103"/>
      <c r="S62" s="103"/>
      <c r="T62" s="103"/>
      <c r="U62" s="103"/>
      <c r="V62" s="258" t="str">
        <f>'Scheme 5'!$F$3</f>
        <v>Scheme 5</v>
      </c>
      <c r="W62" s="263" t="s">
        <v>63</v>
      </c>
      <c r="X62" s="263" t="s">
        <v>63</v>
      </c>
      <c r="BJ62" s="89"/>
      <c r="BK62" s="89"/>
      <c r="BL62" s="89"/>
      <c r="BM62" s="89"/>
      <c r="BN62" s="89"/>
      <c r="BO62" s="89"/>
      <c r="BP62" s="89"/>
      <c r="BQ62" s="89"/>
      <c r="BR62" s="89"/>
      <c r="BS62" s="89"/>
      <c r="BT62" s="89"/>
      <c r="BU62" s="89"/>
      <c r="BV62" s="89"/>
      <c r="BW62" s="89"/>
      <c r="BX62" s="89"/>
      <c r="BY62" s="89"/>
      <c r="BZ62" s="89"/>
      <c r="CA62" s="89"/>
      <c r="CB62" s="89"/>
      <c r="CC62" s="89"/>
      <c r="CD62" s="89"/>
      <c r="CE62" s="89"/>
    </row>
    <row r="63" spans="3:109">
      <c r="C63" s="103"/>
      <c r="D63" s="103"/>
      <c r="E63" s="103"/>
      <c r="F63" s="103"/>
      <c r="G63" s="103"/>
      <c r="H63" s="103"/>
      <c r="I63" s="103"/>
      <c r="J63" s="103"/>
      <c r="K63" s="103"/>
      <c r="L63" s="103"/>
      <c r="M63" s="103"/>
      <c r="N63" s="103"/>
      <c r="O63" s="103"/>
      <c r="P63" s="103"/>
      <c r="Q63" s="103"/>
      <c r="R63" s="103"/>
      <c r="S63" s="103"/>
      <c r="T63" s="103"/>
      <c r="U63" s="103"/>
      <c r="V63" s="258" t="str">
        <f>'Scheme 6'!$F$3</f>
        <v>Scheme 6</v>
      </c>
      <c r="W63" s="263" t="s">
        <v>63</v>
      </c>
      <c r="X63" s="263" t="s">
        <v>63</v>
      </c>
      <c r="BJ63" s="89"/>
      <c r="BK63" s="89"/>
      <c r="BL63" s="89"/>
      <c r="BM63" s="89"/>
      <c r="BN63" s="89"/>
      <c r="BO63" s="89"/>
      <c r="BP63" s="89"/>
      <c r="BQ63" s="89"/>
      <c r="BR63" s="89"/>
      <c r="BS63" s="89"/>
      <c r="BT63" s="89"/>
      <c r="BU63" s="89"/>
      <c r="BV63" s="89"/>
      <c r="BW63" s="89"/>
      <c r="BX63" s="89"/>
      <c r="BY63" s="89"/>
      <c r="BZ63" s="89"/>
      <c r="CA63" s="89"/>
      <c r="CB63" s="89"/>
      <c r="CC63" s="89"/>
      <c r="CD63" s="89"/>
      <c r="CE63" s="89"/>
    </row>
    <row r="64" spans="3:109">
      <c r="C64" s="103"/>
      <c r="D64" s="103"/>
      <c r="E64" s="103"/>
      <c r="F64" s="103"/>
      <c r="G64" s="103"/>
      <c r="H64" s="103"/>
      <c r="I64" s="103"/>
      <c r="J64" s="103"/>
      <c r="K64" s="103"/>
      <c r="L64" s="103"/>
      <c r="M64" s="103"/>
      <c r="N64" s="103"/>
      <c r="O64" s="103"/>
      <c r="P64" s="103"/>
      <c r="Q64" s="103"/>
      <c r="R64" s="103"/>
      <c r="S64" s="103"/>
      <c r="T64" s="103"/>
      <c r="U64" s="103"/>
      <c r="V64" s="288"/>
      <c r="W64" s="89"/>
      <c r="BJ64" s="89"/>
      <c r="BK64" s="89"/>
      <c r="BL64" s="89"/>
      <c r="BM64" s="89"/>
      <c r="BN64" s="89"/>
      <c r="BO64" s="89"/>
      <c r="BP64" s="89"/>
      <c r="BQ64" s="89"/>
      <c r="BR64" s="89"/>
      <c r="BS64" s="89"/>
      <c r="BT64" s="89"/>
      <c r="BU64" s="89"/>
      <c r="BV64" s="89"/>
      <c r="BW64" s="89"/>
      <c r="BX64" s="89"/>
      <c r="BY64" s="89"/>
      <c r="BZ64" s="89"/>
      <c r="CA64" s="89"/>
      <c r="CB64" s="89"/>
      <c r="CC64" s="89"/>
      <c r="CD64" s="89"/>
      <c r="CE64" s="89"/>
    </row>
    <row r="65" spans="3:83">
      <c r="C65" s="103"/>
      <c r="D65" s="103"/>
      <c r="E65" s="103"/>
      <c r="F65" s="103"/>
      <c r="G65" s="103"/>
      <c r="H65" s="103"/>
      <c r="I65" s="103"/>
      <c r="J65" s="103"/>
      <c r="K65" s="103"/>
      <c r="L65" s="103"/>
      <c r="M65" s="103"/>
      <c r="N65" s="103"/>
      <c r="O65" s="103"/>
      <c r="P65" s="103"/>
      <c r="Q65" s="103"/>
      <c r="R65" s="103"/>
      <c r="S65" s="103"/>
      <c r="T65" s="103"/>
      <c r="U65" s="103"/>
      <c r="V65" s="288"/>
      <c r="W65" s="89"/>
      <c r="BJ65" s="89"/>
      <c r="BK65" s="89"/>
      <c r="BL65" s="89"/>
      <c r="BM65" s="89"/>
      <c r="BN65" s="89"/>
      <c r="BO65" s="89"/>
      <c r="BP65" s="89"/>
      <c r="BQ65" s="89"/>
      <c r="BR65" s="89"/>
      <c r="BS65" s="89"/>
      <c r="BT65" s="89"/>
      <c r="BU65" s="89"/>
      <c r="BV65" s="89"/>
      <c r="BW65" s="89"/>
      <c r="BX65" s="89"/>
      <c r="BY65" s="89"/>
      <c r="BZ65" s="89"/>
      <c r="CA65" s="89"/>
      <c r="CB65" s="89"/>
      <c r="CC65" s="89"/>
      <c r="CD65" s="89"/>
      <c r="CE65" s="89"/>
    </row>
    <row r="66" spans="3:83">
      <c r="C66" s="103"/>
      <c r="D66" s="103"/>
      <c r="E66" s="103"/>
      <c r="F66" s="103"/>
      <c r="G66" s="103"/>
      <c r="H66" s="103"/>
      <c r="I66" s="103"/>
      <c r="J66" s="103"/>
      <c r="K66" s="103"/>
      <c r="L66" s="103"/>
      <c r="M66" s="103"/>
      <c r="N66" s="103"/>
      <c r="O66" s="103"/>
      <c r="P66" s="103"/>
      <c r="Q66" s="103"/>
      <c r="R66" s="103"/>
      <c r="S66" s="103"/>
      <c r="T66" s="103"/>
      <c r="U66" s="103"/>
      <c r="V66" s="288"/>
      <c r="W66" s="89"/>
      <c r="BJ66" s="89"/>
      <c r="BK66" s="89"/>
      <c r="BL66" s="89"/>
      <c r="BM66" s="89"/>
      <c r="BN66" s="89"/>
      <c r="BO66" s="89"/>
      <c r="BP66" s="89"/>
      <c r="BQ66" s="89"/>
      <c r="BR66" s="89"/>
      <c r="BS66" s="89"/>
      <c r="BT66" s="89"/>
      <c r="BU66" s="89"/>
      <c r="BV66" s="89"/>
      <c r="BW66" s="89"/>
      <c r="BX66" s="89"/>
      <c r="BY66" s="89"/>
      <c r="BZ66" s="89"/>
      <c r="CA66" s="89"/>
      <c r="CB66" s="89"/>
      <c r="CC66" s="89"/>
      <c r="CD66" s="89"/>
      <c r="CE66" s="89"/>
    </row>
    <row r="67" spans="3:83">
      <c r="C67" s="103"/>
      <c r="D67" s="103"/>
      <c r="E67" s="103"/>
      <c r="F67" s="103"/>
      <c r="G67" s="103"/>
      <c r="H67" s="103"/>
      <c r="I67" s="103"/>
      <c r="J67" s="103"/>
      <c r="K67" s="103"/>
      <c r="L67" s="103"/>
      <c r="M67" s="103"/>
      <c r="N67" s="103"/>
      <c r="O67" s="103"/>
      <c r="P67" s="103"/>
      <c r="Q67" s="103"/>
      <c r="R67" s="103"/>
      <c r="S67" s="103"/>
      <c r="T67" s="103"/>
      <c r="U67" s="103"/>
      <c r="V67" s="288"/>
      <c r="W67" s="89"/>
      <c r="BJ67" s="89"/>
      <c r="BK67" s="89"/>
      <c r="BL67" s="89"/>
      <c r="BM67" s="89"/>
      <c r="BN67" s="89"/>
      <c r="BO67" s="89"/>
      <c r="BP67" s="89"/>
      <c r="BQ67" s="89"/>
      <c r="BR67" s="89"/>
      <c r="BS67" s="89"/>
      <c r="BT67" s="89"/>
      <c r="BU67" s="89"/>
      <c r="BV67" s="89"/>
      <c r="BW67" s="89"/>
      <c r="BX67" s="89"/>
      <c r="BY67" s="89"/>
      <c r="BZ67" s="89"/>
      <c r="CA67" s="89"/>
      <c r="CB67" s="89"/>
      <c r="CC67" s="89"/>
      <c r="CD67" s="89"/>
      <c r="CE67" s="89"/>
    </row>
    <row r="68" spans="3:83">
      <c r="C68" s="103"/>
      <c r="D68" s="103"/>
      <c r="E68" s="103"/>
      <c r="F68" s="103"/>
      <c r="G68" s="103"/>
      <c r="H68" s="103"/>
      <c r="I68" s="103"/>
      <c r="J68" s="103"/>
      <c r="K68" s="103"/>
      <c r="L68" s="103"/>
      <c r="M68" s="103"/>
      <c r="N68" s="103"/>
      <c r="O68" s="103"/>
      <c r="P68" s="103"/>
      <c r="Q68" s="103"/>
      <c r="R68" s="103"/>
      <c r="S68" s="103"/>
      <c r="T68" s="103"/>
      <c r="U68" s="103"/>
      <c r="V68" s="288"/>
      <c r="W68" s="89"/>
      <c r="BJ68" s="89"/>
      <c r="BK68" s="89"/>
      <c r="BL68" s="89"/>
      <c r="BM68" s="89"/>
      <c r="BN68" s="89"/>
      <c r="BO68" s="89"/>
      <c r="BP68" s="89"/>
      <c r="BQ68" s="89"/>
      <c r="BR68" s="89"/>
      <c r="BS68" s="89"/>
      <c r="BT68" s="89"/>
      <c r="BU68" s="89"/>
      <c r="BV68" s="89"/>
      <c r="BW68" s="89"/>
      <c r="BX68" s="89"/>
      <c r="BY68" s="89"/>
      <c r="BZ68" s="89"/>
      <c r="CA68" s="89"/>
      <c r="CB68" s="89"/>
      <c r="CC68" s="89"/>
      <c r="CD68" s="89"/>
      <c r="CE68" s="89"/>
    </row>
    <row r="69" spans="3:83">
      <c r="C69" s="103"/>
      <c r="D69" s="103"/>
      <c r="E69" s="103"/>
      <c r="F69" s="103"/>
      <c r="G69" s="103"/>
      <c r="H69" s="103"/>
      <c r="I69" s="103"/>
      <c r="J69" s="103"/>
      <c r="K69" s="103"/>
      <c r="L69" s="103"/>
      <c r="M69" s="103"/>
      <c r="N69" s="103"/>
      <c r="O69" s="103"/>
      <c r="P69" s="103"/>
      <c r="Q69" s="103"/>
      <c r="R69" s="103"/>
      <c r="S69" s="103"/>
      <c r="T69" s="103"/>
      <c r="U69" s="103"/>
      <c r="V69" s="288"/>
      <c r="W69" s="89"/>
      <c r="BJ69" s="89"/>
      <c r="BK69" s="89"/>
      <c r="BL69" s="89"/>
      <c r="BM69" s="89"/>
      <c r="BN69" s="89"/>
      <c r="BO69" s="89"/>
      <c r="BP69" s="89"/>
      <c r="BQ69" s="89"/>
      <c r="BR69" s="89"/>
      <c r="BS69" s="89"/>
      <c r="BT69" s="89"/>
      <c r="BU69" s="89"/>
      <c r="BV69" s="89"/>
      <c r="BW69" s="89"/>
      <c r="BX69" s="89"/>
      <c r="BY69" s="89"/>
      <c r="BZ69" s="89"/>
      <c r="CA69" s="89"/>
      <c r="CB69" s="89"/>
      <c r="CC69" s="89"/>
      <c r="CD69" s="89"/>
      <c r="CE69" s="89"/>
    </row>
    <row r="70" spans="3:83">
      <c r="C70" s="103"/>
      <c r="D70" s="103"/>
      <c r="E70" s="103"/>
      <c r="F70" s="103"/>
      <c r="G70" s="103"/>
      <c r="H70" s="103"/>
      <c r="I70" s="103"/>
      <c r="J70" s="103"/>
      <c r="K70" s="103"/>
      <c r="L70" s="103"/>
      <c r="M70" s="103"/>
      <c r="N70" s="103"/>
      <c r="O70" s="103"/>
      <c r="P70" s="103"/>
      <c r="Q70" s="103"/>
      <c r="R70" s="103"/>
      <c r="S70" s="103"/>
      <c r="T70" s="103"/>
      <c r="U70" s="103"/>
      <c r="V70" s="288"/>
      <c r="W70" s="89"/>
      <c r="BJ70" s="89"/>
      <c r="BK70" s="89"/>
      <c r="BL70" s="89"/>
      <c r="BM70" s="89"/>
      <c r="BN70" s="89"/>
      <c r="BO70" s="89"/>
      <c r="BP70" s="89"/>
      <c r="BQ70" s="89"/>
      <c r="BR70" s="89"/>
      <c r="BS70" s="89"/>
      <c r="BT70" s="89"/>
      <c r="BU70" s="89"/>
      <c r="BV70" s="89"/>
      <c r="BW70" s="89"/>
      <c r="BX70" s="89"/>
      <c r="BY70" s="89"/>
      <c r="BZ70" s="89"/>
      <c r="CA70" s="89"/>
      <c r="CB70" s="89"/>
      <c r="CC70" s="89"/>
      <c r="CD70" s="89"/>
      <c r="CE70" s="89"/>
    </row>
    <row r="71" spans="3:83">
      <c r="C71" s="103"/>
      <c r="D71" s="103"/>
      <c r="E71" s="103"/>
      <c r="F71" s="103"/>
      <c r="G71" s="103"/>
      <c r="H71" s="103"/>
      <c r="I71" s="103"/>
      <c r="J71" s="103"/>
      <c r="K71" s="103"/>
      <c r="L71" s="103"/>
      <c r="M71" s="103"/>
      <c r="N71" s="103"/>
      <c r="O71" s="103"/>
      <c r="P71" s="103"/>
      <c r="Q71" s="103"/>
      <c r="R71" s="103"/>
      <c r="S71" s="103"/>
      <c r="T71" s="103"/>
      <c r="U71" s="103"/>
      <c r="V71" s="288"/>
      <c r="W71" s="89"/>
      <c r="BJ71" s="89"/>
      <c r="BK71" s="89"/>
      <c r="BL71" s="89"/>
      <c r="BM71" s="89"/>
      <c r="BN71" s="89"/>
      <c r="BO71" s="89"/>
      <c r="BP71" s="89"/>
      <c r="BQ71" s="89"/>
      <c r="BR71" s="89"/>
      <c r="BS71" s="89"/>
      <c r="BT71" s="89"/>
      <c r="BU71" s="89"/>
      <c r="BV71" s="89"/>
      <c r="BW71" s="89"/>
      <c r="BX71" s="89"/>
      <c r="BY71" s="89"/>
      <c r="BZ71" s="89"/>
      <c r="CA71" s="89"/>
      <c r="CB71" s="89"/>
      <c r="CC71" s="89"/>
      <c r="CD71" s="89"/>
      <c r="CE71" s="89"/>
    </row>
    <row r="72" spans="3:83">
      <c r="C72" s="103"/>
      <c r="D72" s="103"/>
      <c r="E72" s="103"/>
      <c r="F72" s="103"/>
      <c r="G72" s="103"/>
      <c r="H72" s="103"/>
      <c r="I72" s="103"/>
      <c r="J72" s="103"/>
      <c r="K72" s="103"/>
      <c r="L72" s="103"/>
      <c r="M72" s="103"/>
      <c r="N72" s="103"/>
      <c r="O72" s="103"/>
      <c r="P72" s="103"/>
      <c r="Q72" s="103"/>
      <c r="R72" s="103"/>
      <c r="S72" s="103"/>
      <c r="T72" s="103"/>
      <c r="U72" s="103"/>
      <c r="V72" s="288"/>
      <c r="W72" s="89"/>
      <c r="BJ72" s="89"/>
      <c r="BK72" s="89"/>
      <c r="BL72" s="89"/>
      <c r="BM72" s="89"/>
      <c r="BN72" s="89"/>
      <c r="BO72" s="89"/>
      <c r="BP72" s="89"/>
      <c r="BQ72" s="89"/>
      <c r="BR72" s="89"/>
      <c r="BS72" s="89"/>
      <c r="BT72" s="89"/>
      <c r="BU72" s="89"/>
      <c r="BV72" s="89"/>
      <c r="BW72" s="89"/>
      <c r="BX72" s="89"/>
      <c r="BY72" s="89"/>
      <c r="BZ72" s="89"/>
      <c r="CA72" s="89"/>
      <c r="CB72" s="89"/>
      <c r="CC72" s="89"/>
      <c r="CD72" s="89"/>
      <c r="CE72" s="89"/>
    </row>
    <row r="73" spans="3:83">
      <c r="C73" s="103"/>
      <c r="D73" s="103"/>
      <c r="E73" s="103"/>
      <c r="F73" s="103"/>
      <c r="G73" s="103"/>
      <c r="H73" s="103"/>
      <c r="I73" s="103"/>
      <c r="J73" s="103"/>
      <c r="K73" s="103"/>
      <c r="L73" s="103"/>
      <c r="M73" s="103"/>
      <c r="N73" s="103"/>
      <c r="O73" s="103"/>
      <c r="P73" s="103"/>
      <c r="Q73" s="103"/>
      <c r="R73" s="103"/>
      <c r="S73" s="103"/>
      <c r="T73" s="103"/>
      <c r="U73" s="103"/>
      <c r="V73" s="288"/>
      <c r="W73" s="89"/>
      <c r="BJ73" s="89"/>
      <c r="BK73" s="89"/>
      <c r="BL73" s="89"/>
      <c r="BM73" s="89"/>
      <c r="BN73" s="89"/>
      <c r="BO73" s="89"/>
      <c r="BP73" s="89"/>
      <c r="BQ73" s="89"/>
      <c r="BR73" s="89"/>
      <c r="BS73" s="89"/>
      <c r="BT73" s="89"/>
      <c r="BU73" s="89"/>
      <c r="BV73" s="89"/>
      <c r="BW73" s="89"/>
      <c r="BX73" s="89"/>
      <c r="BY73" s="89"/>
      <c r="BZ73" s="89"/>
      <c r="CA73" s="89"/>
      <c r="CB73" s="89"/>
      <c r="CC73" s="89"/>
      <c r="CD73" s="89"/>
      <c r="CE73" s="89"/>
    </row>
    <row r="74" spans="3:83">
      <c r="C74" s="103"/>
      <c r="D74" s="103"/>
      <c r="E74" s="103"/>
      <c r="F74" s="103"/>
      <c r="G74" s="103"/>
      <c r="H74" s="103"/>
      <c r="I74" s="103"/>
      <c r="J74" s="103"/>
      <c r="K74" s="103"/>
      <c r="L74" s="103"/>
      <c r="M74" s="103"/>
      <c r="N74" s="103"/>
      <c r="O74" s="103"/>
      <c r="P74" s="103"/>
      <c r="Q74" s="103"/>
      <c r="R74" s="103"/>
      <c r="S74" s="103"/>
      <c r="T74" s="103"/>
      <c r="U74" s="103"/>
      <c r="V74" s="288"/>
      <c r="W74" s="89"/>
      <c r="BJ74" s="89"/>
      <c r="BK74" s="89"/>
      <c r="BL74" s="89"/>
      <c r="BM74" s="89"/>
      <c r="BN74" s="89"/>
      <c r="BO74" s="89"/>
      <c r="BP74" s="89"/>
      <c r="BQ74" s="89"/>
      <c r="BR74" s="89"/>
      <c r="BS74" s="89"/>
      <c r="BT74" s="89"/>
      <c r="BU74" s="89"/>
      <c r="BV74" s="89"/>
      <c r="BW74" s="89"/>
      <c r="BX74" s="89"/>
      <c r="BY74" s="89"/>
      <c r="BZ74" s="89"/>
      <c r="CA74" s="89"/>
      <c r="CB74" s="89"/>
      <c r="CC74" s="89"/>
      <c r="CD74" s="89"/>
      <c r="CE74" s="89"/>
    </row>
    <row r="75" spans="3:83">
      <c r="C75" s="103"/>
      <c r="D75" s="103"/>
      <c r="E75" s="103"/>
      <c r="F75" s="103"/>
      <c r="G75" s="103"/>
      <c r="H75" s="103"/>
      <c r="I75" s="103"/>
      <c r="J75" s="103"/>
      <c r="K75" s="103"/>
      <c r="L75" s="103"/>
      <c r="M75" s="103"/>
      <c r="N75" s="103"/>
      <c r="O75" s="103"/>
      <c r="P75" s="103"/>
      <c r="Q75" s="103"/>
      <c r="R75" s="103"/>
      <c r="S75" s="103"/>
      <c r="T75" s="103"/>
      <c r="U75" s="103"/>
      <c r="V75" s="288"/>
      <c r="W75" s="89"/>
      <c r="BJ75" s="89"/>
      <c r="BK75" s="89"/>
      <c r="BL75" s="89"/>
      <c r="BM75" s="89"/>
      <c r="BN75" s="89"/>
      <c r="BO75" s="89"/>
      <c r="BP75" s="89"/>
      <c r="BQ75" s="89"/>
      <c r="BR75" s="89"/>
      <c r="BS75" s="89"/>
      <c r="BT75" s="89"/>
      <c r="BU75" s="89"/>
      <c r="BV75" s="89"/>
      <c r="BW75" s="89"/>
      <c r="BX75" s="89"/>
      <c r="BY75" s="89"/>
      <c r="BZ75" s="89"/>
      <c r="CA75" s="89"/>
      <c r="CB75" s="89"/>
      <c r="CC75" s="89"/>
      <c r="CD75" s="89"/>
      <c r="CE75" s="89"/>
    </row>
    <row r="76" spans="3:83">
      <c r="C76" s="103"/>
      <c r="D76" s="103"/>
      <c r="E76" s="103"/>
      <c r="F76" s="103"/>
      <c r="G76" s="103"/>
      <c r="H76" s="103"/>
      <c r="I76" s="103"/>
      <c r="J76" s="103"/>
      <c r="K76" s="103"/>
      <c r="L76" s="103"/>
      <c r="M76" s="103"/>
      <c r="N76" s="103"/>
      <c r="O76" s="103"/>
      <c r="P76" s="103"/>
      <c r="Q76" s="103"/>
      <c r="R76" s="103"/>
      <c r="S76" s="103"/>
      <c r="T76" s="103"/>
      <c r="U76" s="103"/>
      <c r="V76" s="288"/>
      <c r="W76" s="89"/>
      <c r="BJ76" s="89"/>
      <c r="BK76" s="89"/>
      <c r="BL76" s="89"/>
      <c r="BM76" s="89"/>
      <c r="BN76" s="89"/>
      <c r="BO76" s="89"/>
      <c r="BP76" s="89"/>
      <c r="BQ76" s="89"/>
      <c r="BR76" s="89"/>
      <c r="BS76" s="89"/>
      <c r="BT76" s="89"/>
      <c r="BU76" s="89"/>
      <c r="BV76" s="89"/>
      <c r="BW76" s="89"/>
      <c r="BX76" s="89"/>
      <c r="BY76" s="89"/>
      <c r="BZ76" s="89"/>
      <c r="CA76" s="89"/>
      <c r="CB76" s="89"/>
      <c r="CC76" s="89"/>
      <c r="CD76" s="89"/>
      <c r="CE76" s="89"/>
    </row>
    <row r="77" spans="3:83">
      <c r="C77" s="103"/>
      <c r="D77" s="103"/>
      <c r="E77" s="103"/>
      <c r="F77" s="103"/>
      <c r="G77" s="103"/>
      <c r="H77" s="103"/>
      <c r="I77" s="103"/>
      <c r="J77" s="103"/>
      <c r="K77" s="103"/>
      <c r="L77" s="103"/>
      <c r="M77" s="103"/>
      <c r="N77" s="103"/>
      <c r="O77" s="103"/>
      <c r="P77" s="103"/>
      <c r="Q77" s="103"/>
      <c r="R77" s="103"/>
      <c r="S77" s="103"/>
      <c r="T77" s="103"/>
      <c r="U77" s="103"/>
      <c r="V77" s="288"/>
      <c r="W77" s="89"/>
      <c r="BJ77" s="89"/>
      <c r="BK77" s="89"/>
      <c r="BL77" s="89"/>
      <c r="BM77" s="89"/>
      <c r="BN77" s="89"/>
      <c r="BO77" s="89"/>
      <c r="BP77" s="89"/>
      <c r="BQ77" s="89"/>
      <c r="BR77" s="89"/>
      <c r="BS77" s="89"/>
      <c r="BT77" s="89"/>
      <c r="BU77" s="89"/>
      <c r="BV77" s="89"/>
      <c r="BW77" s="89"/>
      <c r="BX77" s="89"/>
      <c r="BY77" s="89"/>
      <c r="BZ77" s="89"/>
      <c r="CA77" s="89"/>
      <c r="CB77" s="89"/>
      <c r="CC77" s="89"/>
      <c r="CD77" s="89"/>
      <c r="CE77" s="89"/>
    </row>
    <row r="78" spans="3:83">
      <c r="C78" s="103"/>
      <c r="D78" s="103"/>
      <c r="E78" s="103"/>
      <c r="F78" s="103"/>
      <c r="G78" s="103"/>
      <c r="H78" s="103"/>
      <c r="I78" s="103"/>
      <c r="J78" s="103"/>
      <c r="K78" s="103"/>
      <c r="L78" s="103"/>
      <c r="M78" s="103"/>
      <c r="N78" s="103"/>
      <c r="O78" s="103"/>
      <c r="P78" s="103"/>
      <c r="Q78" s="103"/>
      <c r="R78" s="103"/>
      <c r="S78" s="103"/>
      <c r="T78" s="103"/>
      <c r="U78" s="103"/>
      <c r="V78" s="288"/>
      <c r="W78" s="89"/>
      <c r="BJ78" s="89"/>
      <c r="BK78" s="89"/>
      <c r="BL78" s="89"/>
      <c r="BM78" s="89"/>
      <c r="BN78" s="89"/>
      <c r="BO78" s="89"/>
      <c r="BP78" s="89"/>
      <c r="BQ78" s="89"/>
      <c r="BR78" s="89"/>
      <c r="BS78" s="89"/>
      <c r="BT78" s="89"/>
      <c r="BU78" s="89"/>
      <c r="BV78" s="89"/>
      <c r="BW78" s="89"/>
      <c r="BX78" s="89"/>
      <c r="BY78" s="89"/>
      <c r="BZ78" s="89"/>
      <c r="CA78" s="89"/>
      <c r="CB78" s="89"/>
      <c r="CC78" s="89"/>
      <c r="CD78" s="89"/>
      <c r="CE78" s="89"/>
    </row>
    <row r="79" spans="3:83">
      <c r="C79" s="103"/>
      <c r="D79" s="103"/>
      <c r="E79" s="103"/>
      <c r="F79" s="103"/>
      <c r="G79" s="103"/>
      <c r="H79" s="103"/>
      <c r="I79" s="103"/>
      <c r="J79" s="103"/>
      <c r="K79" s="103"/>
      <c r="L79" s="103"/>
      <c r="M79" s="103"/>
      <c r="N79" s="103"/>
      <c r="O79" s="103"/>
      <c r="P79" s="103"/>
      <c r="Q79" s="103"/>
      <c r="R79" s="103"/>
      <c r="S79" s="103"/>
      <c r="T79" s="103"/>
      <c r="U79" s="103"/>
      <c r="V79" s="288"/>
      <c r="W79" s="89"/>
      <c r="BJ79" s="89"/>
      <c r="BK79" s="89"/>
      <c r="BL79" s="89"/>
      <c r="BM79" s="89"/>
      <c r="BN79" s="89"/>
      <c r="BO79" s="89"/>
      <c r="BP79" s="89"/>
      <c r="BQ79" s="89"/>
      <c r="BR79" s="89"/>
      <c r="BS79" s="89"/>
      <c r="BT79" s="89"/>
      <c r="BU79" s="89"/>
      <c r="BV79" s="89"/>
      <c r="BW79" s="89"/>
      <c r="BX79" s="89"/>
      <c r="BY79" s="89"/>
      <c r="BZ79" s="89"/>
      <c r="CA79" s="89"/>
      <c r="CB79" s="89"/>
      <c r="CC79" s="89"/>
      <c r="CD79" s="89"/>
      <c r="CE79" s="89"/>
    </row>
    <row r="80" spans="3:83">
      <c r="C80" s="103"/>
      <c r="D80" s="103"/>
      <c r="E80" s="103"/>
      <c r="F80" s="103"/>
      <c r="G80" s="103"/>
      <c r="H80" s="103"/>
      <c r="I80" s="103"/>
      <c r="J80" s="103"/>
      <c r="K80" s="103"/>
      <c r="L80" s="103"/>
      <c r="M80" s="103"/>
      <c r="N80" s="103"/>
      <c r="O80" s="103"/>
      <c r="P80" s="103"/>
      <c r="Q80" s="103"/>
      <c r="R80" s="103"/>
      <c r="S80" s="103"/>
      <c r="T80" s="103"/>
      <c r="U80" s="103"/>
      <c r="V80" s="288"/>
      <c r="W80" s="89"/>
      <c r="BJ80" s="89"/>
      <c r="BK80" s="89"/>
      <c r="BL80" s="89"/>
      <c r="BM80" s="89"/>
      <c r="BN80" s="89"/>
      <c r="BO80" s="89"/>
      <c r="BP80" s="89"/>
      <c r="BQ80" s="89"/>
      <c r="BR80" s="89"/>
      <c r="BS80" s="89"/>
      <c r="BT80" s="89"/>
      <c r="BU80" s="89"/>
      <c r="BV80" s="89"/>
      <c r="BW80" s="89"/>
      <c r="BX80" s="89"/>
      <c r="BY80" s="89"/>
      <c r="BZ80" s="89"/>
      <c r="CA80" s="89"/>
      <c r="CB80" s="89"/>
      <c r="CC80" s="89"/>
      <c r="CD80" s="89"/>
      <c r="CE80" s="89"/>
    </row>
    <row r="81" spans="3:89">
      <c r="C81" s="103"/>
      <c r="D81" s="103"/>
      <c r="E81" s="103"/>
      <c r="F81" s="103"/>
      <c r="G81" s="103"/>
      <c r="H81" s="103"/>
      <c r="I81" s="103"/>
      <c r="J81" s="103"/>
      <c r="K81" s="103"/>
      <c r="L81" s="103"/>
      <c r="M81" s="103"/>
      <c r="N81" s="103"/>
      <c r="O81" s="103"/>
      <c r="P81" s="103"/>
      <c r="Q81" s="103"/>
      <c r="R81" s="103"/>
      <c r="S81" s="103"/>
      <c r="T81" s="103"/>
      <c r="U81" s="103"/>
      <c r="V81" s="288"/>
      <c r="W81" s="89"/>
      <c r="BJ81" s="89"/>
      <c r="BK81" s="89"/>
      <c r="BL81" s="89"/>
      <c r="BM81" s="89"/>
      <c r="BN81" s="89"/>
      <c r="BO81" s="89"/>
      <c r="BP81" s="89"/>
      <c r="BQ81" s="89"/>
      <c r="BR81" s="89"/>
      <c r="BS81" s="89"/>
      <c r="BT81" s="89"/>
      <c r="BU81" s="89"/>
      <c r="BV81" s="89"/>
      <c r="BW81" s="89"/>
      <c r="BX81" s="89"/>
      <c r="BY81" s="89"/>
      <c r="BZ81" s="89"/>
      <c r="CA81" s="89"/>
      <c r="CB81" s="89"/>
      <c r="CC81" s="89"/>
      <c r="CD81" s="89"/>
      <c r="CE81" s="89"/>
    </row>
    <row r="82" spans="3:89">
      <c r="C82" s="103"/>
      <c r="D82" s="103"/>
      <c r="E82" s="103"/>
      <c r="F82" s="103"/>
      <c r="G82" s="103"/>
      <c r="H82" s="103"/>
      <c r="I82" s="103"/>
      <c r="J82" s="103"/>
      <c r="K82" s="103"/>
      <c r="L82" s="103"/>
      <c r="M82" s="103"/>
      <c r="N82" s="103"/>
      <c r="O82" s="103"/>
      <c r="P82" s="103"/>
      <c r="Q82" s="103"/>
      <c r="R82" s="103"/>
      <c r="S82" s="103"/>
      <c r="T82" s="103"/>
      <c r="U82" s="103"/>
      <c r="V82" s="288"/>
      <c r="W82" s="89"/>
      <c r="BJ82" s="89"/>
      <c r="BK82" s="89"/>
      <c r="BL82" s="89"/>
      <c r="BM82" s="89"/>
      <c r="BN82" s="89"/>
      <c r="BO82" s="89"/>
      <c r="BP82" s="89"/>
      <c r="BQ82" s="89"/>
      <c r="BR82" s="89"/>
      <c r="BS82" s="89"/>
      <c r="BT82" s="89"/>
      <c r="BU82" s="89"/>
      <c r="BV82" s="89"/>
      <c r="BW82" s="89"/>
      <c r="BX82" s="89"/>
      <c r="BY82" s="89"/>
      <c r="BZ82" s="89"/>
      <c r="CA82" s="89"/>
      <c r="CB82" s="89"/>
      <c r="CC82" s="89"/>
      <c r="CD82" s="89"/>
      <c r="CE82" s="89"/>
    </row>
    <row r="83" spans="3:89">
      <c r="C83" s="103"/>
      <c r="D83" s="103"/>
      <c r="E83" s="103"/>
      <c r="F83" s="103"/>
      <c r="G83" s="103"/>
      <c r="H83" s="103"/>
      <c r="I83" s="103"/>
      <c r="J83" s="103"/>
      <c r="K83" s="103"/>
      <c r="L83" s="103"/>
      <c r="M83" s="103"/>
      <c r="N83" s="103"/>
      <c r="O83" s="103"/>
      <c r="P83" s="103"/>
      <c r="Q83" s="103"/>
      <c r="R83" s="103"/>
      <c r="S83" s="103"/>
      <c r="T83" s="103"/>
      <c r="U83" s="103"/>
      <c r="V83" s="288"/>
      <c r="W83" s="89"/>
      <c r="BJ83" s="89"/>
      <c r="BK83" s="89"/>
      <c r="BL83" s="89"/>
      <c r="BM83" s="89"/>
      <c r="BN83" s="89"/>
      <c r="BO83" s="89"/>
      <c r="BP83" s="89"/>
      <c r="BQ83" s="89"/>
      <c r="BR83" s="89"/>
      <c r="BS83" s="89"/>
      <c r="BT83" s="89"/>
      <c r="BU83" s="89"/>
      <c r="BV83" s="89"/>
      <c r="BW83" s="89"/>
      <c r="BX83" s="89"/>
      <c r="BY83" s="89"/>
      <c r="BZ83" s="89"/>
      <c r="CA83" s="89"/>
      <c r="CB83" s="89"/>
      <c r="CC83" s="89"/>
      <c r="CD83" s="89"/>
      <c r="CE83" s="89"/>
    </row>
    <row r="84" spans="3:89">
      <c r="C84" s="103"/>
      <c r="D84" s="103"/>
      <c r="E84" s="103"/>
      <c r="F84" s="103"/>
      <c r="G84" s="103"/>
      <c r="H84" s="103"/>
      <c r="I84" s="103"/>
      <c r="J84" s="103"/>
      <c r="K84" s="103"/>
      <c r="L84" s="103"/>
      <c r="M84" s="103"/>
      <c r="N84" s="103"/>
      <c r="O84" s="103"/>
      <c r="P84" s="103"/>
      <c r="Q84" s="103"/>
      <c r="R84" s="103"/>
      <c r="S84" s="103"/>
      <c r="T84" s="103"/>
      <c r="U84" s="103"/>
      <c r="V84" s="288"/>
      <c r="W84" s="89"/>
      <c r="BJ84" s="89"/>
      <c r="BK84" s="89"/>
      <c r="BL84" s="89"/>
      <c r="BM84" s="89"/>
      <c r="BN84" s="89"/>
      <c r="BO84" s="89"/>
      <c r="BP84" s="89"/>
      <c r="BQ84" s="89"/>
      <c r="BR84" s="89"/>
      <c r="BS84" s="89"/>
      <c r="BT84" s="89"/>
      <c r="BU84" s="89"/>
      <c r="BV84" s="89"/>
      <c r="BW84" s="89"/>
      <c r="BX84" s="89"/>
      <c r="BY84" s="89"/>
      <c r="BZ84" s="89"/>
      <c r="CA84" s="89"/>
      <c r="CB84" s="89"/>
      <c r="CC84" s="89"/>
      <c r="CD84" s="89"/>
      <c r="CE84" s="89"/>
    </row>
    <row r="85" spans="3:89">
      <c r="C85" s="103"/>
      <c r="D85" s="103"/>
      <c r="E85" s="103"/>
      <c r="F85" s="103"/>
      <c r="G85" s="103"/>
      <c r="H85" s="103"/>
      <c r="I85" s="103"/>
      <c r="J85" s="103"/>
      <c r="K85" s="103"/>
      <c r="L85" s="103"/>
      <c r="M85" s="103"/>
      <c r="N85" s="103"/>
      <c r="O85" s="103"/>
      <c r="P85" s="103"/>
      <c r="Q85" s="103"/>
      <c r="R85" s="103"/>
      <c r="S85" s="103"/>
      <c r="T85" s="103"/>
      <c r="U85" s="103"/>
      <c r="V85" s="288"/>
      <c r="W85" s="89"/>
      <c r="BJ85" s="89"/>
      <c r="BK85" s="89"/>
      <c r="BL85" s="89"/>
      <c r="BM85" s="89"/>
      <c r="BN85" s="89"/>
      <c r="BO85" s="89"/>
      <c r="BP85" s="89"/>
      <c r="BQ85" s="89"/>
      <c r="BR85" s="89"/>
      <c r="BS85" s="89"/>
      <c r="BT85" s="89"/>
      <c r="BU85" s="89"/>
      <c r="BV85" s="89"/>
      <c r="BW85" s="89"/>
      <c r="BX85" s="89"/>
      <c r="BY85" s="89"/>
      <c r="BZ85" s="89"/>
      <c r="CA85" s="89"/>
      <c r="CB85" s="89"/>
      <c r="CC85" s="89"/>
      <c r="CD85" s="89"/>
      <c r="CE85" s="89"/>
    </row>
    <row r="86" spans="3:89">
      <c r="C86" s="103"/>
      <c r="D86" s="103"/>
      <c r="E86" s="103"/>
      <c r="F86" s="103"/>
      <c r="G86" s="103"/>
      <c r="H86" s="103"/>
      <c r="I86" s="103"/>
      <c r="J86" s="103"/>
      <c r="K86" s="103"/>
      <c r="L86" s="103"/>
      <c r="M86" s="103"/>
      <c r="N86" s="103"/>
      <c r="O86" s="103"/>
      <c r="P86" s="103"/>
      <c r="Q86" s="103"/>
      <c r="R86" s="103"/>
      <c r="S86" s="103"/>
      <c r="T86" s="103"/>
      <c r="U86" s="103"/>
      <c r="V86" s="288"/>
      <c r="W86" s="89"/>
      <c r="BJ86" s="89"/>
      <c r="BK86" s="89"/>
      <c r="BL86" s="89"/>
      <c r="BM86" s="89"/>
      <c r="BN86" s="89"/>
      <c r="BO86" s="89"/>
      <c r="BP86" s="89"/>
      <c r="BQ86" s="89"/>
      <c r="BR86" s="89"/>
      <c r="BS86" s="89"/>
      <c r="BT86" s="89"/>
      <c r="BU86" s="89"/>
      <c r="BV86" s="89"/>
      <c r="BW86" s="89"/>
      <c r="BX86" s="89"/>
      <c r="BY86" s="89"/>
      <c r="BZ86" s="89"/>
      <c r="CA86" s="89"/>
      <c r="CB86" s="89"/>
      <c r="CC86" s="89"/>
      <c r="CD86" s="89"/>
      <c r="CE86" s="89"/>
    </row>
    <row r="87" spans="3:89">
      <c r="C87" s="103"/>
      <c r="D87" s="103"/>
      <c r="E87" s="103"/>
      <c r="F87" s="103"/>
      <c r="G87" s="103"/>
      <c r="H87" s="103"/>
      <c r="I87" s="103"/>
      <c r="J87" s="103"/>
      <c r="K87" s="103"/>
      <c r="L87" s="103"/>
      <c r="M87" s="103"/>
      <c r="N87" s="103"/>
      <c r="O87" s="103"/>
      <c r="P87" s="103"/>
      <c r="Q87" s="103"/>
      <c r="R87" s="103"/>
      <c r="S87" s="103"/>
      <c r="T87" s="103"/>
      <c r="U87" s="103"/>
      <c r="V87" s="288"/>
      <c r="W87" s="89"/>
      <c r="BJ87" s="89"/>
      <c r="BK87" s="89"/>
      <c r="BL87" s="89"/>
      <c r="BM87" s="89"/>
      <c r="BN87" s="89"/>
      <c r="BO87" s="89"/>
      <c r="BP87" s="89"/>
      <c r="BQ87" s="89"/>
      <c r="BR87" s="89"/>
      <c r="BS87" s="89"/>
      <c r="BT87" s="89"/>
      <c r="BU87" s="89"/>
      <c r="BV87" s="89"/>
      <c r="BW87" s="89"/>
      <c r="BX87" s="89"/>
      <c r="BY87" s="89"/>
      <c r="BZ87" s="89"/>
      <c r="CA87" s="89"/>
      <c r="CB87" s="89"/>
      <c r="CC87" s="89"/>
      <c r="CD87" s="89"/>
      <c r="CE87" s="89"/>
    </row>
    <row r="88" spans="3:89">
      <c r="C88" s="103"/>
      <c r="D88" s="103"/>
      <c r="E88" s="103"/>
      <c r="F88" s="103"/>
      <c r="G88" s="103"/>
      <c r="H88" s="103"/>
      <c r="I88" s="103"/>
      <c r="J88" s="103"/>
      <c r="K88" s="103"/>
      <c r="L88" s="103"/>
      <c r="M88" s="103"/>
      <c r="N88" s="103"/>
      <c r="O88" s="103"/>
      <c r="P88" s="103"/>
      <c r="Q88" s="103"/>
      <c r="R88" s="103"/>
      <c r="S88" s="103"/>
      <c r="T88" s="103"/>
      <c r="U88" s="103"/>
      <c r="V88" s="288"/>
      <c r="W88" s="89"/>
      <c r="BJ88" s="89"/>
      <c r="BK88" s="89"/>
      <c r="BL88" s="89"/>
      <c r="BM88" s="89"/>
      <c r="BN88" s="89"/>
      <c r="BO88" s="89"/>
      <c r="BP88" s="89"/>
      <c r="BQ88" s="89"/>
      <c r="BR88" s="89"/>
      <c r="BS88" s="89"/>
      <c r="BT88" s="89"/>
      <c r="BU88" s="89"/>
      <c r="BV88" s="89"/>
      <c r="BW88" s="89"/>
      <c r="BX88" s="89"/>
      <c r="BY88" s="89"/>
      <c r="BZ88" s="89"/>
      <c r="CA88" s="89"/>
      <c r="CB88" s="89"/>
      <c r="CC88" s="89"/>
      <c r="CD88" s="89"/>
      <c r="CE88" s="89"/>
    </row>
    <row r="89" spans="3:89">
      <c r="C89" s="103"/>
      <c r="D89" s="103"/>
      <c r="E89" s="103"/>
      <c r="F89" s="103"/>
      <c r="G89" s="103"/>
      <c r="H89" s="103"/>
      <c r="I89" s="103"/>
      <c r="J89" s="103"/>
      <c r="K89" s="103"/>
      <c r="L89" s="103"/>
      <c r="M89" s="103"/>
      <c r="N89" s="103"/>
      <c r="O89" s="103"/>
      <c r="P89" s="103"/>
      <c r="Q89" s="103"/>
      <c r="R89" s="103"/>
      <c r="S89" s="103"/>
      <c r="T89" s="103"/>
      <c r="U89" s="103"/>
      <c r="V89" s="288"/>
      <c r="W89" s="89"/>
      <c r="BJ89" s="89"/>
      <c r="BK89" s="89"/>
      <c r="BL89" s="89"/>
      <c r="BM89" s="89"/>
      <c r="BN89" s="89"/>
      <c r="BO89" s="89"/>
      <c r="BP89" s="89"/>
      <c r="BQ89" s="89"/>
      <c r="BR89" s="89"/>
      <c r="BS89" s="89"/>
      <c r="BT89" s="89"/>
      <c r="BU89" s="89"/>
      <c r="BV89" s="89"/>
      <c r="BW89" s="89"/>
      <c r="BX89" s="89"/>
      <c r="BY89" s="89"/>
      <c r="BZ89" s="89"/>
      <c r="CA89" s="89"/>
      <c r="CB89" s="89"/>
      <c r="CC89" s="89"/>
      <c r="CD89" s="89"/>
      <c r="CE89" s="89"/>
    </row>
    <row r="90" spans="3:89">
      <c r="C90" s="103"/>
      <c r="D90" s="103"/>
      <c r="E90" s="103"/>
      <c r="F90" s="103"/>
      <c r="G90" s="103"/>
      <c r="H90" s="103"/>
      <c r="I90" s="103"/>
      <c r="J90" s="103"/>
      <c r="K90" s="103"/>
      <c r="L90" s="103"/>
      <c r="M90" s="103"/>
      <c r="N90" s="103"/>
      <c r="O90" s="103"/>
      <c r="P90" s="103"/>
      <c r="Q90" s="103"/>
      <c r="R90" s="103"/>
      <c r="S90" s="103"/>
      <c r="T90" s="103"/>
      <c r="U90" s="103"/>
      <c r="V90" s="288"/>
      <c r="W90" s="89"/>
      <c r="BJ90" s="89"/>
      <c r="BK90" s="89"/>
      <c r="BL90" s="89"/>
      <c r="BM90" s="89"/>
      <c r="BN90" s="89"/>
      <c r="BO90" s="89"/>
      <c r="BP90" s="89"/>
      <c r="BQ90" s="89"/>
      <c r="BR90" s="89"/>
      <c r="BS90" s="89"/>
      <c r="BT90" s="89"/>
      <c r="BU90" s="89"/>
      <c r="BV90" s="89"/>
      <c r="BW90" s="89"/>
      <c r="BX90" s="89"/>
      <c r="BY90" s="89"/>
      <c r="BZ90" s="89"/>
      <c r="CA90" s="89"/>
      <c r="CB90" s="89"/>
      <c r="CC90" s="89"/>
      <c r="CD90" s="89"/>
      <c r="CE90" s="89"/>
    </row>
    <row r="91" spans="3:89">
      <c r="C91" s="103"/>
      <c r="D91" s="103"/>
      <c r="E91" s="103"/>
      <c r="F91" s="103"/>
      <c r="G91" s="103"/>
      <c r="H91" s="103"/>
      <c r="I91" s="103"/>
      <c r="J91" s="103"/>
      <c r="K91" s="103"/>
      <c r="L91" s="103"/>
      <c r="M91" s="103"/>
      <c r="N91" s="103"/>
      <c r="O91" s="103"/>
      <c r="P91" s="103"/>
      <c r="Q91" s="103"/>
      <c r="R91" s="103"/>
      <c r="S91" s="103"/>
      <c r="T91" s="103"/>
      <c r="U91" s="103"/>
      <c r="V91" s="288"/>
      <c r="W91" s="89"/>
      <c r="BJ91" s="89"/>
      <c r="BK91" s="89"/>
      <c r="BL91" s="89"/>
      <c r="BM91" s="89"/>
      <c r="BN91" s="89"/>
      <c r="BO91" s="89"/>
      <c r="BP91" s="89"/>
      <c r="BQ91" s="89"/>
      <c r="BR91" s="89"/>
      <c r="BS91" s="89"/>
      <c r="BT91" s="89"/>
      <c r="BU91" s="89"/>
      <c r="BV91" s="89"/>
      <c r="BW91" s="89"/>
      <c r="BX91" s="89"/>
      <c r="BY91" s="89"/>
      <c r="BZ91" s="89"/>
      <c r="CA91" s="89"/>
      <c r="CB91" s="89"/>
      <c r="CC91" s="89"/>
      <c r="CD91" s="89"/>
      <c r="CE91" s="89"/>
    </row>
    <row r="92" spans="3:89">
      <c r="C92" s="103"/>
      <c r="D92" s="103"/>
      <c r="E92" s="103"/>
      <c r="F92" s="103"/>
      <c r="G92" s="103"/>
      <c r="H92" s="103"/>
      <c r="I92" s="103"/>
      <c r="J92" s="103"/>
      <c r="K92" s="103"/>
      <c r="L92" s="103"/>
      <c r="M92" s="103"/>
      <c r="N92" s="103"/>
      <c r="O92" s="103"/>
      <c r="P92" s="103"/>
      <c r="Q92" s="103"/>
      <c r="R92" s="103"/>
      <c r="S92" s="103"/>
      <c r="T92" s="103"/>
      <c r="U92" s="103"/>
      <c r="V92" s="288"/>
      <c r="W92" s="89"/>
      <c r="BJ92" s="89"/>
      <c r="BK92" s="89"/>
      <c r="BL92" s="89"/>
      <c r="BM92" s="89"/>
      <c r="BN92" s="89"/>
      <c r="BO92" s="89"/>
      <c r="BP92" s="89"/>
      <c r="BQ92" s="89"/>
      <c r="BR92" s="89"/>
      <c r="BS92" s="89"/>
      <c r="BT92" s="89"/>
      <c r="BU92" s="89"/>
      <c r="BV92" s="89"/>
      <c r="BW92" s="89"/>
      <c r="BX92" s="89"/>
      <c r="BY92" s="89"/>
      <c r="BZ92" s="89"/>
      <c r="CA92" s="89"/>
      <c r="CB92" s="89"/>
      <c r="CC92" s="89"/>
      <c r="CD92" s="89"/>
      <c r="CE92" s="89"/>
      <c r="CF92" s="89"/>
      <c r="CG92" s="89"/>
      <c r="CH92" s="89"/>
      <c r="CI92" s="89"/>
      <c r="CJ92" s="89"/>
      <c r="CK92" s="89"/>
    </row>
    <row r="93" spans="3:89">
      <c r="C93" s="103"/>
      <c r="D93" s="103"/>
      <c r="E93" s="103"/>
      <c r="F93" s="103"/>
      <c r="G93" s="103"/>
      <c r="H93" s="103"/>
      <c r="I93" s="103"/>
      <c r="J93" s="103"/>
      <c r="K93" s="103"/>
      <c r="L93" s="103"/>
      <c r="M93" s="103"/>
      <c r="N93" s="103"/>
      <c r="O93" s="103"/>
      <c r="P93" s="103"/>
      <c r="Q93" s="103"/>
      <c r="R93" s="103"/>
      <c r="S93" s="103"/>
      <c r="T93" s="103"/>
      <c r="U93" s="103"/>
      <c r="V93" s="288"/>
      <c r="W93" s="89"/>
      <c r="BJ93" s="89"/>
      <c r="BK93" s="89"/>
      <c r="BL93" s="89"/>
      <c r="BM93" s="89"/>
      <c r="BN93" s="89"/>
      <c r="BO93" s="89"/>
      <c r="BP93" s="89"/>
      <c r="BQ93" s="89"/>
      <c r="BR93" s="89"/>
      <c r="BS93" s="89"/>
      <c r="BT93" s="89"/>
      <c r="BU93" s="89"/>
      <c r="BV93" s="89"/>
      <c r="BW93" s="89"/>
      <c r="BX93" s="89"/>
      <c r="BY93" s="89"/>
      <c r="BZ93" s="89"/>
      <c r="CA93" s="89"/>
      <c r="CB93" s="89"/>
      <c r="CC93" s="89"/>
      <c r="CD93" s="89"/>
      <c r="CE93" s="89"/>
      <c r="CF93" s="89"/>
      <c r="CG93" s="89"/>
      <c r="CH93" s="89"/>
      <c r="CI93" s="89"/>
      <c r="CJ93" s="89"/>
      <c r="CK93" s="89"/>
    </row>
    <row r="94" spans="3:89">
      <c r="C94" s="128"/>
      <c r="D94" s="128"/>
      <c r="E94" s="128"/>
      <c r="F94" s="128"/>
      <c r="G94" s="128"/>
      <c r="H94" s="128"/>
      <c r="I94" s="128"/>
      <c r="J94" s="128"/>
      <c r="K94" s="128"/>
      <c r="L94" s="128"/>
      <c r="M94" s="128"/>
      <c r="N94" s="128"/>
      <c r="O94" s="128"/>
      <c r="P94" s="128"/>
      <c r="Q94" s="128"/>
      <c r="R94" s="128"/>
      <c r="S94" s="128"/>
      <c r="T94" s="128"/>
      <c r="U94" s="128"/>
      <c r="V94" s="128"/>
      <c r="W94" s="259"/>
      <c r="X94" s="259"/>
      <c r="Y94" s="259"/>
      <c r="Z94" s="259"/>
      <c r="AA94" s="259"/>
      <c r="AB94" s="259"/>
      <c r="AC94" s="259"/>
      <c r="AD94" s="259"/>
      <c r="AE94" s="259"/>
      <c r="AF94" s="259"/>
      <c r="AG94" s="259"/>
      <c r="AH94" s="259"/>
      <c r="AI94" s="259"/>
      <c r="AJ94" s="259"/>
      <c r="AK94" s="259"/>
      <c r="AL94" s="259"/>
      <c r="AM94" s="259"/>
      <c r="BJ94" s="89"/>
      <c r="BK94" s="89"/>
      <c r="BL94" s="89"/>
      <c r="BM94" s="89"/>
      <c r="BN94" s="89"/>
      <c r="BO94" s="89"/>
      <c r="BP94" s="89"/>
      <c r="BQ94" s="89"/>
      <c r="BR94" s="89"/>
      <c r="BS94" s="89"/>
      <c r="BT94" s="89"/>
      <c r="BU94" s="89"/>
      <c r="BV94" s="89"/>
      <c r="BW94" s="89"/>
      <c r="BX94" s="89"/>
      <c r="BY94" s="89"/>
      <c r="BZ94" s="89"/>
      <c r="CA94" s="89"/>
      <c r="CB94" s="89"/>
      <c r="CC94" s="89"/>
      <c r="CD94" s="89"/>
      <c r="CE94" s="89"/>
      <c r="CF94" s="89"/>
      <c r="CG94" s="89"/>
      <c r="CH94" s="89"/>
      <c r="CI94" s="89"/>
      <c r="CJ94" s="89"/>
      <c r="CK94" s="89"/>
    </row>
    <row r="95" spans="3:89">
      <c r="C95" s="128"/>
      <c r="D95" s="128"/>
      <c r="E95" s="128"/>
      <c r="F95" s="128"/>
      <c r="G95" s="128"/>
      <c r="H95" s="128"/>
      <c r="I95" s="128"/>
      <c r="J95" s="128"/>
      <c r="K95" s="128"/>
      <c r="L95" s="128"/>
      <c r="M95" s="128"/>
      <c r="N95" s="128"/>
      <c r="O95" s="128"/>
      <c r="P95" s="128"/>
      <c r="Q95" s="128"/>
      <c r="R95" s="128"/>
      <c r="S95" s="128"/>
      <c r="T95" s="128"/>
      <c r="U95" s="128"/>
      <c r="V95" s="128"/>
      <c r="W95" s="259"/>
      <c r="X95" s="259"/>
      <c r="Y95" s="259"/>
      <c r="Z95" s="259"/>
      <c r="AA95" s="259"/>
      <c r="AB95" s="259"/>
      <c r="AC95" s="259"/>
      <c r="AD95" s="259"/>
      <c r="AE95" s="259"/>
      <c r="AF95" s="259"/>
      <c r="AG95" s="259"/>
      <c r="AH95" s="259"/>
      <c r="AI95" s="259"/>
      <c r="AJ95" s="259"/>
      <c r="AK95" s="259"/>
      <c r="AL95" s="259"/>
      <c r="AM95" s="259"/>
      <c r="BJ95" s="89"/>
      <c r="BK95" s="89"/>
      <c r="BL95" s="89"/>
      <c r="BM95" s="89"/>
      <c r="BN95" s="89"/>
      <c r="BO95" s="89"/>
      <c r="BP95" s="89"/>
      <c r="BQ95" s="89"/>
      <c r="BR95" s="89"/>
      <c r="BS95" s="89"/>
      <c r="BT95" s="89"/>
      <c r="BU95" s="89"/>
      <c r="BV95" s="89"/>
      <c r="BW95" s="89"/>
      <c r="BX95" s="89"/>
      <c r="BY95" s="89"/>
      <c r="BZ95" s="89"/>
      <c r="CA95" s="89"/>
      <c r="CB95" s="89"/>
      <c r="CC95" s="89"/>
      <c r="CD95" s="89"/>
      <c r="CE95" s="89"/>
      <c r="CF95" s="89"/>
      <c r="CG95" s="89"/>
      <c r="CH95" s="89"/>
      <c r="CI95" s="89"/>
      <c r="CJ95" s="89"/>
      <c r="CK95" s="89"/>
    </row>
    <row r="96" spans="3:89">
      <c r="C96" s="128"/>
      <c r="D96" s="128"/>
      <c r="E96" s="128"/>
      <c r="F96" s="128"/>
      <c r="G96" s="128"/>
      <c r="H96" s="128"/>
      <c r="I96" s="128"/>
      <c r="J96" s="128"/>
      <c r="K96" s="128"/>
      <c r="L96" s="128"/>
      <c r="M96" s="128"/>
      <c r="N96" s="128"/>
      <c r="O96" s="128"/>
      <c r="P96" s="128"/>
      <c r="Q96" s="128"/>
      <c r="R96" s="128"/>
      <c r="S96" s="128"/>
      <c r="T96" s="128"/>
      <c r="U96" s="128"/>
      <c r="V96" s="128"/>
      <c r="W96" s="259"/>
      <c r="X96" s="259"/>
      <c r="Y96" s="259"/>
      <c r="Z96" s="259"/>
      <c r="AA96" s="259"/>
      <c r="AB96" s="259"/>
      <c r="AC96" s="259"/>
      <c r="AD96" s="259"/>
      <c r="AE96" s="259"/>
      <c r="AF96" s="259"/>
      <c r="AG96" s="259"/>
      <c r="AH96" s="259"/>
      <c r="AI96" s="259"/>
      <c r="AJ96" s="259"/>
      <c r="AK96" s="259"/>
      <c r="AL96" s="259"/>
      <c r="AM96" s="259"/>
      <c r="BJ96" s="89"/>
      <c r="BK96" s="89"/>
      <c r="BL96" s="89"/>
      <c r="BM96" s="89"/>
      <c r="BN96" s="89"/>
      <c r="BO96" s="89"/>
      <c r="BP96" s="89"/>
      <c r="BQ96" s="89"/>
      <c r="BR96" s="89"/>
      <c r="BS96" s="89"/>
      <c r="BT96" s="89"/>
      <c r="BU96" s="89"/>
      <c r="BV96" s="89"/>
      <c r="BW96" s="89"/>
      <c r="BX96" s="89"/>
      <c r="BY96" s="89"/>
      <c r="BZ96" s="89"/>
      <c r="CA96" s="89"/>
      <c r="CB96" s="89"/>
      <c r="CC96" s="89"/>
      <c r="CD96" s="89"/>
      <c r="CE96" s="89"/>
      <c r="CF96" s="89"/>
      <c r="CG96" s="89"/>
      <c r="CH96" s="89"/>
      <c r="CI96" s="89"/>
      <c r="CJ96" s="89"/>
      <c r="CK96" s="89"/>
    </row>
    <row r="97" spans="1:131" ht="14.25" customHeight="1">
      <c r="C97" s="128"/>
      <c r="D97" s="128"/>
      <c r="E97" s="128"/>
      <c r="F97" s="128"/>
      <c r="G97" s="128"/>
      <c r="H97" s="128"/>
      <c r="I97" s="128"/>
      <c r="J97" s="128"/>
      <c r="K97" s="128"/>
      <c r="L97" s="128"/>
      <c r="M97" s="128"/>
      <c r="N97" s="128"/>
      <c r="O97" s="128"/>
      <c r="P97" s="128"/>
      <c r="Q97" s="128"/>
      <c r="R97" s="128"/>
      <c r="S97" s="128"/>
      <c r="T97" s="128"/>
      <c r="U97" s="128"/>
      <c r="V97" s="128"/>
      <c r="W97" s="259"/>
      <c r="X97" s="259"/>
      <c r="Y97" s="259"/>
      <c r="Z97" s="259"/>
      <c r="AA97" s="259"/>
      <c r="AB97" s="259"/>
      <c r="AC97" s="259"/>
      <c r="AD97" s="259"/>
      <c r="AE97" s="259"/>
      <c r="AF97" s="259"/>
      <c r="AG97" s="259"/>
      <c r="AH97" s="259"/>
      <c r="AI97" s="259"/>
      <c r="AJ97" s="259"/>
      <c r="AK97" s="259"/>
      <c r="AL97" s="259"/>
      <c r="AM97" s="259"/>
      <c r="BJ97" s="89"/>
      <c r="BK97" s="89"/>
      <c r="BL97" s="89"/>
      <c r="BM97" s="89"/>
      <c r="BN97" s="89"/>
      <c r="BO97" s="89"/>
      <c r="BP97" s="89"/>
      <c r="BQ97" s="89"/>
      <c r="BR97" s="89"/>
      <c r="BS97" s="89"/>
      <c r="BT97" s="89"/>
      <c r="BU97" s="89"/>
      <c r="BV97" s="89"/>
      <c r="BW97" s="89"/>
      <c r="BX97" s="89"/>
      <c r="BY97" s="89"/>
      <c r="BZ97" s="89"/>
      <c r="CA97" s="89"/>
      <c r="CB97" s="89"/>
      <c r="CC97" s="89"/>
      <c r="CD97" s="89"/>
      <c r="CE97" s="89"/>
      <c r="CF97" s="89"/>
      <c r="CG97" s="89"/>
      <c r="CH97" s="89"/>
      <c r="CI97" s="89"/>
      <c r="CJ97" s="89"/>
      <c r="CK97" s="89"/>
    </row>
    <row r="98" spans="1:131" ht="13.9" customHeight="1">
      <c r="C98" s="665" t="str">
        <f>C45</f>
        <v>The Structural Carbon Tool was produced by Elliott Wood Partnership Limited in partnership with The Institution of Structural Engineers. 
THE SOFTWARE IS PROVIDED “AS IS”, WITHOUT WARRANTY OF ANY KIND, EXPRESS OR IMPLIED, INCLUDING BUT NOT LIMITED TO ANY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v>
      </c>
      <c r="D98" s="665"/>
      <c r="E98" s="665"/>
      <c r="F98" s="665"/>
      <c r="G98" s="665"/>
      <c r="H98" s="665"/>
      <c r="I98" s="665"/>
      <c r="J98" s="665"/>
      <c r="K98" s="665"/>
      <c r="L98" s="665"/>
      <c r="M98" s="665"/>
      <c r="N98" s="665"/>
      <c r="O98" s="665"/>
      <c r="P98" s="665"/>
      <c r="Q98" s="665"/>
      <c r="R98" s="665"/>
      <c r="S98" s="665"/>
      <c r="T98" s="665"/>
      <c r="U98" s="567"/>
      <c r="V98" s="128"/>
      <c r="W98" s="259"/>
      <c r="X98" s="259"/>
      <c r="Y98" s="259"/>
      <c r="Z98" s="259"/>
      <c r="AA98" s="259"/>
      <c r="AB98" s="259"/>
      <c r="AC98" s="259"/>
      <c r="AD98" s="259"/>
      <c r="AE98" s="259"/>
      <c r="AF98" s="259"/>
      <c r="AG98" s="259"/>
      <c r="AH98" s="259"/>
      <c r="AI98" s="259"/>
      <c r="AJ98" s="259"/>
      <c r="AK98" s="259"/>
      <c r="AL98" s="259"/>
      <c r="AM98" s="259"/>
      <c r="AN98" s="259"/>
      <c r="AO98" s="259"/>
      <c r="AP98" s="259"/>
      <c r="AQ98" s="259"/>
      <c r="AR98" s="259"/>
      <c r="AS98" s="259"/>
      <c r="AT98" s="259"/>
      <c r="AU98" s="259"/>
      <c r="AV98" s="259"/>
      <c r="AW98" s="259"/>
      <c r="AX98" s="259"/>
      <c r="AY98" s="259"/>
      <c r="AZ98" s="259"/>
      <c r="BA98" s="259"/>
      <c r="BB98" s="259"/>
      <c r="BC98" s="259"/>
      <c r="BD98" s="259"/>
      <c r="BE98" s="259"/>
      <c r="BF98" s="259"/>
      <c r="BG98" s="259"/>
      <c r="BH98" s="259"/>
      <c r="BI98" s="259"/>
      <c r="BM98" s="259"/>
      <c r="BN98" s="259"/>
      <c r="BO98" s="259"/>
      <c r="BP98" s="259"/>
      <c r="BQ98" s="259"/>
      <c r="BR98" s="259"/>
      <c r="BS98" s="259"/>
      <c r="BT98" s="259"/>
      <c r="BU98" s="259"/>
      <c r="BV98" s="259"/>
      <c r="BW98" s="259"/>
      <c r="BX98" s="259"/>
      <c r="BY98" s="259"/>
      <c r="BZ98" s="259"/>
      <c r="CA98" s="259"/>
      <c r="CB98" s="259"/>
      <c r="CC98" s="259"/>
      <c r="CD98" s="259"/>
      <c r="CE98" s="259"/>
      <c r="CF98" s="259"/>
      <c r="CG98" s="259"/>
      <c r="CH98" s="259"/>
      <c r="CI98" s="259"/>
      <c r="CJ98" s="259"/>
      <c r="CK98" s="259"/>
      <c r="CL98" s="259"/>
      <c r="CM98" s="259"/>
      <c r="CN98" s="259"/>
      <c r="CO98" s="259"/>
      <c r="CP98" s="259"/>
      <c r="CQ98" s="259"/>
      <c r="CR98" s="259"/>
      <c r="CS98" s="259"/>
      <c r="CT98" s="259"/>
      <c r="CU98" s="259"/>
      <c r="CV98" s="259"/>
      <c r="CW98" s="259"/>
      <c r="CX98" s="259"/>
      <c r="CY98" s="259"/>
      <c r="CZ98" s="259"/>
      <c r="DA98" s="259"/>
      <c r="DB98" s="259"/>
      <c r="DC98" s="259"/>
      <c r="DD98" s="259"/>
      <c r="DE98" s="259"/>
      <c r="DF98" s="259"/>
      <c r="DG98" s="259"/>
      <c r="DH98" s="259"/>
      <c r="DI98" s="259"/>
      <c r="DJ98" s="259"/>
      <c r="DK98" s="259"/>
      <c r="DL98" s="259"/>
      <c r="DM98" s="259"/>
      <c r="DN98" s="259"/>
      <c r="DO98" s="259"/>
      <c r="DP98" s="259"/>
      <c r="DQ98" s="259"/>
      <c r="DR98" s="259"/>
      <c r="DS98" s="259"/>
      <c r="DT98" s="259"/>
      <c r="DU98" s="259"/>
      <c r="DV98" s="259"/>
      <c r="DW98" s="259"/>
      <c r="DX98" s="259"/>
      <c r="DY98" s="259"/>
      <c r="DZ98" s="259"/>
    </row>
    <row r="99" spans="1:131" s="259" customFormat="1">
      <c r="A99" s="128"/>
      <c r="B99" s="128"/>
      <c r="C99" s="665"/>
      <c r="D99" s="665"/>
      <c r="E99" s="665"/>
      <c r="F99" s="665"/>
      <c r="G99" s="665"/>
      <c r="H99" s="665"/>
      <c r="I99" s="665"/>
      <c r="J99" s="665"/>
      <c r="K99" s="665"/>
      <c r="L99" s="665"/>
      <c r="M99" s="665"/>
      <c r="N99" s="665"/>
      <c r="O99" s="665"/>
      <c r="P99" s="665"/>
      <c r="Q99" s="665"/>
      <c r="R99" s="665"/>
      <c r="S99" s="665"/>
      <c r="T99" s="665"/>
      <c r="U99" s="567"/>
      <c r="V99" s="128"/>
    </row>
    <row r="100" spans="1:131" s="259" customFormat="1">
      <c r="A100" s="128"/>
      <c r="B100" s="128"/>
      <c r="C100" s="567"/>
      <c r="D100" s="567"/>
      <c r="E100" s="567"/>
      <c r="F100" s="567"/>
      <c r="G100" s="567"/>
      <c r="H100" s="567"/>
      <c r="I100" s="567"/>
      <c r="J100" s="567"/>
      <c r="K100" s="567"/>
      <c r="L100" s="567"/>
      <c r="M100" s="567"/>
      <c r="N100" s="567"/>
      <c r="O100" s="567"/>
      <c r="P100" s="567"/>
      <c r="Q100" s="567"/>
      <c r="R100" s="567"/>
      <c r="S100" s="567"/>
      <c r="T100" s="567"/>
      <c r="U100" s="567"/>
      <c r="V100" s="128"/>
    </row>
    <row r="101" spans="1:131" s="259" customFormat="1">
      <c r="A101" s="128"/>
      <c r="B101" s="128"/>
      <c r="C101" s="540"/>
      <c r="D101" s="540"/>
      <c r="E101" s="540"/>
      <c r="F101" s="540"/>
      <c r="G101" s="540"/>
      <c r="H101" s="540"/>
      <c r="I101" s="540"/>
      <c r="J101" s="540"/>
      <c r="K101" s="540"/>
      <c r="L101" s="540"/>
      <c r="M101" s="540"/>
      <c r="N101" s="540"/>
      <c r="O101" s="540"/>
      <c r="P101" s="540"/>
      <c r="Q101" s="540"/>
      <c r="R101" s="540"/>
      <c r="S101" s="540"/>
      <c r="T101" s="540"/>
      <c r="U101" s="540"/>
    </row>
    <row r="102" spans="1:131" s="89" customFormat="1" ht="13.5" customHeight="1">
      <c r="A102" s="288"/>
      <c r="B102" s="288"/>
      <c r="C102" s="259"/>
      <c r="D102" s="259"/>
      <c r="E102" s="259"/>
      <c r="F102" s="259"/>
      <c r="G102" s="260" t="s">
        <v>305</v>
      </c>
      <c r="H102" s="259"/>
      <c r="I102" s="259"/>
      <c r="J102" s="259"/>
      <c r="K102" s="259"/>
      <c r="L102" s="259"/>
      <c r="M102" s="259"/>
      <c r="N102" s="259"/>
      <c r="O102" s="260" t="s">
        <v>287</v>
      </c>
      <c r="P102" s="259"/>
      <c r="Q102" s="259"/>
      <c r="R102" s="259"/>
      <c r="S102" s="260" t="s">
        <v>288</v>
      </c>
      <c r="T102" s="260"/>
      <c r="U102" s="260"/>
      <c r="V102" s="259"/>
      <c r="W102" s="259"/>
      <c r="X102" s="259"/>
      <c r="Y102" s="259"/>
      <c r="Z102" s="259"/>
      <c r="AA102" s="260" t="s">
        <v>289</v>
      </c>
      <c r="AB102" s="260"/>
      <c r="AC102" s="259"/>
      <c r="AD102" s="259"/>
      <c r="AE102" s="260" t="s">
        <v>340</v>
      </c>
      <c r="AF102" s="260" t="s">
        <v>480</v>
      </c>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59"/>
      <c r="BK102" s="259"/>
      <c r="BL102" s="259"/>
      <c r="BM102" s="259"/>
      <c r="BN102" s="259"/>
      <c r="BO102" s="259"/>
      <c r="BP102" s="259"/>
      <c r="BQ102" s="259"/>
      <c r="BR102" s="259"/>
      <c r="BS102" s="259"/>
      <c r="BT102" s="259"/>
      <c r="BU102" s="259"/>
      <c r="BV102" s="259"/>
      <c r="BW102" s="259"/>
      <c r="BX102" s="259"/>
      <c r="BY102" s="259"/>
      <c r="BZ102" s="259"/>
      <c r="CA102" s="259"/>
      <c r="CB102" s="259"/>
      <c r="CC102" s="259"/>
      <c r="CD102" s="259"/>
      <c r="CE102" s="259"/>
      <c r="CF102" s="259"/>
      <c r="CG102" s="259"/>
      <c r="CH102" s="259"/>
      <c r="CI102" s="259"/>
      <c r="CJ102" s="259"/>
      <c r="CK102" s="259"/>
      <c r="CL102" s="259"/>
      <c r="CM102" s="259"/>
      <c r="CN102" s="259"/>
      <c r="CO102" s="259"/>
      <c r="CP102" s="259"/>
      <c r="CQ102" s="259"/>
      <c r="CR102" s="259"/>
      <c r="CS102" s="259"/>
      <c r="CT102" s="259"/>
      <c r="CU102" s="259"/>
      <c r="CV102" s="259"/>
      <c r="CW102" s="259"/>
      <c r="CX102" s="259"/>
      <c r="CY102" s="259"/>
      <c r="CZ102" s="259"/>
      <c r="DA102" s="259"/>
      <c r="DB102" s="259"/>
      <c r="DC102" s="259"/>
      <c r="DD102" s="259"/>
      <c r="DE102" s="259"/>
      <c r="DF102" s="259"/>
      <c r="DG102" s="259"/>
      <c r="DH102" s="259"/>
      <c r="DI102" s="259"/>
      <c r="DJ102" s="259"/>
      <c r="DK102" s="259"/>
      <c r="DL102" s="259"/>
      <c r="DM102" s="259"/>
      <c r="DN102" s="259"/>
      <c r="DO102" s="259"/>
      <c r="DP102" s="259"/>
      <c r="DQ102" s="259"/>
      <c r="DR102" s="259"/>
      <c r="DS102" s="259"/>
      <c r="DT102" s="259"/>
      <c r="DU102" s="259"/>
      <c r="DV102" s="259"/>
      <c r="DW102" s="259"/>
      <c r="DX102" s="259"/>
      <c r="DY102" s="259"/>
      <c r="DZ102" s="259"/>
    </row>
    <row r="103" spans="1:131" s="185" customFormat="1" ht="0.75" customHeight="1">
      <c r="A103" s="418"/>
      <c r="B103" s="418"/>
      <c r="C103" s="260"/>
      <c r="D103" s="260"/>
      <c r="E103" s="260" t="s">
        <v>314</v>
      </c>
      <c r="F103" s="260" t="s">
        <v>285</v>
      </c>
      <c r="G103" s="260" t="s">
        <v>283</v>
      </c>
      <c r="H103" s="260" t="s">
        <v>284</v>
      </c>
      <c r="I103" s="260" t="s">
        <v>109</v>
      </c>
      <c r="J103" s="260" t="s">
        <v>110</v>
      </c>
      <c r="K103" s="260" t="s">
        <v>346</v>
      </c>
      <c r="L103" s="260" t="s">
        <v>11</v>
      </c>
      <c r="M103" s="260" t="s">
        <v>117</v>
      </c>
      <c r="N103" s="260" t="s">
        <v>749</v>
      </c>
      <c r="O103" s="260" t="s">
        <v>2</v>
      </c>
      <c r="P103" s="260" t="s">
        <v>14</v>
      </c>
      <c r="Q103" s="260" t="s">
        <v>15</v>
      </c>
      <c r="R103" s="260" t="s">
        <v>16</v>
      </c>
      <c r="S103" s="516" t="s">
        <v>141</v>
      </c>
      <c r="T103" s="516" t="s">
        <v>520</v>
      </c>
      <c r="U103" s="516"/>
      <c r="V103" s="516" t="s">
        <v>412</v>
      </c>
      <c r="W103" s="516" t="s">
        <v>413</v>
      </c>
      <c r="X103" s="516" t="s">
        <v>414</v>
      </c>
      <c r="Y103" s="516" t="s">
        <v>415</v>
      </c>
      <c r="Z103" s="516" t="s">
        <v>16</v>
      </c>
      <c r="AA103" s="516" t="s">
        <v>283</v>
      </c>
      <c r="AB103" s="516" t="s">
        <v>293</v>
      </c>
      <c r="AC103" s="516" t="s">
        <v>300</v>
      </c>
      <c r="AD103" s="516" t="s">
        <v>301</v>
      </c>
      <c r="AE103" s="570" t="e">
        <f>#REF!</f>
        <v>#REF!</v>
      </c>
      <c r="AF103" s="570" t="e">
        <f>#REF!</f>
        <v>#REF!</v>
      </c>
      <c r="AG103" s="570" t="e">
        <f>#REF!</f>
        <v>#REF!</v>
      </c>
      <c r="AH103" s="570" t="e">
        <f>#REF!</f>
        <v>#REF!</v>
      </c>
      <c r="AI103" s="570" t="e">
        <f>#REF!</f>
        <v>#REF!</v>
      </c>
      <c r="AJ103" s="570" t="e">
        <f>#REF!</f>
        <v>#REF!</v>
      </c>
      <c r="AK103" s="570" t="e">
        <f>#REF!</f>
        <v>#REF!</v>
      </c>
      <c r="AL103" s="570" t="e">
        <f>#REF!</f>
        <v>#REF!</v>
      </c>
      <c r="AM103" s="570" t="e">
        <f>#REF!</f>
        <v>#REF!</v>
      </c>
      <c r="AN103" s="570" t="e">
        <f>#REF!</f>
        <v>#REF!</v>
      </c>
      <c r="AO103" s="570" t="e">
        <f>#REF!</f>
        <v>#REF!</v>
      </c>
      <c r="AP103" s="570" t="e">
        <f>#REF!</f>
        <v>#REF!</v>
      </c>
      <c r="AQ103" s="570" t="e">
        <f>#REF!</f>
        <v>#REF!</v>
      </c>
      <c r="AR103" s="570" t="e">
        <f>#REF!</f>
        <v>#REF!</v>
      </c>
      <c r="AS103" s="570" t="e">
        <f>#REF!</f>
        <v>#REF!</v>
      </c>
      <c r="AT103" s="570" t="e">
        <f>#REF!</f>
        <v>#REF!</v>
      </c>
      <c r="AU103" s="570" t="e">
        <f>#REF!</f>
        <v>#REF!</v>
      </c>
      <c r="AV103" s="570" t="e">
        <f>#REF!</f>
        <v>#REF!</v>
      </c>
      <c r="AW103" s="570" t="e">
        <f>#REF!</f>
        <v>#REF!</v>
      </c>
      <c r="AX103" s="260" t="s">
        <v>481</v>
      </c>
      <c r="AY103" s="260"/>
      <c r="AZ103" s="260"/>
      <c r="BA103" s="260"/>
      <c r="BB103" s="260"/>
      <c r="BC103" s="260"/>
      <c r="BD103" s="260"/>
      <c r="BE103" s="260"/>
      <c r="BF103" s="260"/>
      <c r="BG103" s="260"/>
      <c r="BH103" s="260"/>
      <c r="BI103" s="260"/>
      <c r="BJ103" s="260"/>
      <c r="BK103" s="260"/>
      <c r="BL103" s="260"/>
      <c r="BM103" s="260"/>
      <c r="BN103" s="260"/>
      <c r="BO103" s="260"/>
      <c r="BP103" s="260"/>
      <c r="BQ103" s="260"/>
      <c r="BR103" s="260"/>
      <c r="BS103" s="260"/>
      <c r="BT103" s="260"/>
      <c r="BU103" s="260"/>
      <c r="BV103" s="260"/>
      <c r="BW103" s="260"/>
      <c r="BX103" s="260"/>
      <c r="BY103" s="260"/>
      <c r="BZ103" s="260"/>
      <c r="CA103" s="260"/>
      <c r="CB103" s="260"/>
      <c r="CC103" s="260"/>
      <c r="CD103" s="260"/>
      <c r="CE103" s="260"/>
      <c r="CF103" s="260"/>
      <c r="CG103" s="260"/>
      <c r="CH103" s="260"/>
      <c r="CI103" s="260"/>
      <c r="CJ103" s="260"/>
      <c r="CK103" s="260"/>
      <c r="CL103" s="260"/>
      <c r="CM103" s="260"/>
      <c r="CN103" s="260"/>
      <c r="CO103" s="260"/>
      <c r="CP103" s="260"/>
      <c r="CQ103" s="260"/>
      <c r="CR103" s="260"/>
      <c r="CS103" s="260"/>
      <c r="CT103" s="260"/>
      <c r="CU103" s="260"/>
      <c r="CV103" s="260"/>
      <c r="CW103" s="260"/>
      <c r="CX103" s="260"/>
      <c r="CY103" s="260"/>
      <c r="CZ103" s="260"/>
      <c r="DA103" s="260"/>
      <c r="DB103" s="260"/>
      <c r="DC103" s="260"/>
      <c r="DD103" s="260"/>
      <c r="DE103" s="260"/>
      <c r="DF103" s="260"/>
      <c r="DG103" s="260"/>
      <c r="DH103" s="260"/>
      <c r="DI103" s="260"/>
      <c r="DJ103" s="260"/>
      <c r="DK103" s="260"/>
      <c r="DL103" s="260"/>
      <c r="DM103" s="260"/>
      <c r="DN103" s="260"/>
      <c r="DO103" s="260"/>
      <c r="DP103" s="260"/>
      <c r="DQ103" s="260"/>
      <c r="DR103" s="260"/>
      <c r="DS103" s="260"/>
      <c r="DT103" s="260"/>
      <c r="DU103" s="260"/>
      <c r="DV103" s="260"/>
      <c r="DW103" s="260"/>
      <c r="DX103" s="260"/>
      <c r="DY103" s="260"/>
      <c r="DZ103" s="260"/>
    </row>
    <row r="104" spans="1:131" s="89" customFormat="1" ht="19.149999999999999" customHeight="1">
      <c r="A104" s="288"/>
      <c r="B104" s="288"/>
      <c r="C104" s="259"/>
      <c r="D104" s="259"/>
      <c r="E104" s="259" t="str">
        <f t="shared" ref="E104" si="6">W12</f>
        <v>Yes</v>
      </c>
      <c r="F104" s="259" t="str">
        <f>'Scheme 1'!$F$3</f>
        <v>Scheme 1</v>
      </c>
      <c r="G104" s="541">
        <f>'Scheme 1'!$N$35</f>
        <v>0</v>
      </c>
      <c r="H104" s="541">
        <f>'Scheme 1'!$F$35</f>
        <v>0</v>
      </c>
      <c r="I104" s="541">
        <f>SUM('Scheme 1'!$N$6:$N$29)</f>
        <v>0</v>
      </c>
      <c r="J104" s="541">
        <f>SUM('Scheme 1'!$O$6:$O$29)</f>
        <v>0</v>
      </c>
      <c r="K104" s="541">
        <f>SUM('Scheme 1'!$P$6:$P$29,'Scheme 1'!$N$32)</f>
        <v>0</v>
      </c>
      <c r="L104" s="541">
        <f>'Scheme 1'!$P$35</f>
        <v>0</v>
      </c>
      <c r="M104" s="541">
        <f>'Scheme 1'!$Q$35</f>
        <v>0</v>
      </c>
      <c r="N104" s="541">
        <f>'Scheme 1'!$R$35</f>
        <v>0</v>
      </c>
      <c r="O104" s="541">
        <f>'Scheme 1'!$AG$8</f>
        <v>0</v>
      </c>
      <c r="P104" s="541">
        <f>'Scheme 1'!$AG$9</f>
        <v>0</v>
      </c>
      <c r="Q104" s="541">
        <f>'Scheme 1'!$AG$10</f>
        <v>0</v>
      </c>
      <c r="R104" s="541">
        <f>'Scheme 1'!$AG$11</f>
        <v>0</v>
      </c>
      <c r="S104" s="527">
        <f>'Scheme 1'!$AD$8</f>
        <v>0</v>
      </c>
      <c r="T104" s="527">
        <f>'Scheme 1'!O$35</f>
        <v>0</v>
      </c>
      <c r="U104" s="527"/>
      <c r="V104" s="527">
        <f>'Scheme 1'!$AD$9</f>
        <v>0</v>
      </c>
      <c r="W104" s="527">
        <f>'Scheme 1'!$AD$10</f>
        <v>0</v>
      </c>
      <c r="X104" s="527">
        <f>'Scheme 1'!$AD$11</f>
        <v>0</v>
      </c>
      <c r="Y104" s="527">
        <f>'Scheme 1'!$AD$12</f>
        <v>0</v>
      </c>
      <c r="Z104" s="527">
        <f>'Scheme 1'!$AD$13</f>
        <v>0</v>
      </c>
      <c r="AA104" s="541" t="e">
        <f>'Scheme 1'!$G$32</f>
        <v>#DIV/0!</v>
      </c>
      <c r="AB104" s="541" t="e">
        <f>'Scheme 1'!$AD$27</f>
        <v>#DIV/0!</v>
      </c>
      <c r="AC104" s="541" t="e">
        <f>'Scheme 1'!$AD$28</f>
        <v>#DIV/0!</v>
      </c>
      <c r="AD104" s="541" t="e">
        <f>'Scheme 1'!$AD$29</f>
        <v>#DIV/0!</v>
      </c>
      <c r="AE104" s="541">
        <f>'Scheme 1'!$AN$20</f>
        <v>0</v>
      </c>
      <c r="AF104" s="541">
        <f>'Scheme 1'!$AO$20</f>
        <v>0</v>
      </c>
      <c r="AG104" s="541">
        <f>'Scheme 1'!$AP$20</f>
        <v>0</v>
      </c>
      <c r="AH104" s="541">
        <f>'Scheme 1'!$AQ$20</f>
        <v>0</v>
      </c>
      <c r="AI104" s="541">
        <f>'Scheme 1'!$AR$20</f>
        <v>0</v>
      </c>
      <c r="AJ104" s="541">
        <f>'Scheme 1'!$AS$20</f>
        <v>0</v>
      </c>
      <c r="AK104" s="541">
        <f>'Scheme 1'!$AT$20</f>
        <v>0</v>
      </c>
      <c r="AL104" s="541">
        <f>'Scheme 1'!$AU$20</f>
        <v>0</v>
      </c>
      <c r="AM104" s="541">
        <f>'Scheme 1'!$AV$20</f>
        <v>0</v>
      </c>
      <c r="AN104" s="541">
        <f>'Scheme 1'!$AW$20</f>
        <v>0</v>
      </c>
      <c r="AO104" s="541">
        <f>'Scheme 1'!$AX$20</f>
        <v>0</v>
      </c>
      <c r="AP104" s="541">
        <f>'Scheme 1'!$AY$20</f>
        <v>0</v>
      </c>
      <c r="AQ104" s="541">
        <f>'Scheme 1'!$AZ$20</f>
        <v>0</v>
      </c>
      <c r="AR104" s="541">
        <f>'Scheme 1'!$BA$20</f>
        <v>0</v>
      </c>
      <c r="AS104" s="541">
        <f>'Scheme 1'!$BB$20</f>
        <v>0</v>
      </c>
      <c r="AT104" s="541">
        <f>'Scheme 1'!$BC$20</f>
        <v>0</v>
      </c>
      <c r="AU104" s="541">
        <f>'Scheme 1'!$BD$20</f>
        <v>0</v>
      </c>
      <c r="AV104" s="541">
        <f>'Scheme 1'!$BE$20</f>
        <v>0</v>
      </c>
      <c r="AW104" s="541">
        <f>'Scheme 1'!$BF$20</f>
        <v>0</v>
      </c>
      <c r="AX104" s="259" t="e">
        <f t="shared" ref="AX104" si="7">VLOOKUP(AA104,SCORS,2,TRUE)</f>
        <v>#DIV/0!</v>
      </c>
      <c r="AY104" s="259"/>
      <c r="AZ104" s="259"/>
      <c r="BA104" s="259"/>
      <c r="BB104" s="259"/>
      <c r="BC104" s="259"/>
      <c r="BD104" s="259"/>
      <c r="BE104" s="259"/>
      <c r="BF104" s="259"/>
      <c r="BG104" s="259"/>
      <c r="BH104" s="259"/>
      <c r="BI104" s="259"/>
      <c r="BJ104" s="259"/>
      <c r="BK104" s="259"/>
      <c r="BL104" s="259"/>
      <c r="BM104" s="259"/>
      <c r="BN104" s="259"/>
      <c r="BO104" s="259"/>
      <c r="BP104" s="259"/>
      <c r="BQ104" s="259"/>
      <c r="BR104" s="259"/>
      <c r="BS104" s="259"/>
      <c r="BT104" s="259"/>
      <c r="BU104" s="259"/>
      <c r="BV104" s="259"/>
      <c r="BW104" s="259"/>
      <c r="BX104" s="259"/>
      <c r="BY104" s="259"/>
      <c r="BZ104" s="259"/>
      <c r="CA104" s="259"/>
      <c r="CB104" s="259"/>
      <c r="CC104" s="259"/>
      <c r="CD104" s="259"/>
      <c r="CE104" s="259"/>
      <c r="CF104" s="259"/>
      <c r="CG104" s="259"/>
      <c r="CH104" s="259"/>
      <c r="CI104" s="259"/>
      <c r="CJ104" s="259"/>
      <c r="CK104" s="259"/>
      <c r="CL104" s="259"/>
      <c r="CM104" s="259"/>
      <c r="CN104" s="259"/>
      <c r="CO104" s="259"/>
      <c r="CP104" s="259"/>
      <c r="CQ104" s="259"/>
      <c r="CR104" s="259"/>
      <c r="CS104" s="259"/>
      <c r="CT104" s="259"/>
      <c r="CU104" s="259"/>
      <c r="CV104" s="259"/>
      <c r="CW104" s="259"/>
      <c r="CX104" s="259"/>
      <c r="CY104" s="259"/>
      <c r="CZ104" s="259"/>
      <c r="DA104" s="259"/>
      <c r="DB104" s="259"/>
      <c r="DC104" s="259"/>
      <c r="DD104" s="259"/>
      <c r="DE104" s="259"/>
      <c r="DF104" s="259"/>
      <c r="DG104" s="259"/>
      <c r="DH104" s="259"/>
      <c r="DI104" s="259"/>
      <c r="DJ104" s="259"/>
      <c r="DK104" s="259"/>
      <c r="DL104" s="259"/>
      <c r="DM104" s="259"/>
      <c r="DN104" s="259"/>
      <c r="DO104" s="259"/>
      <c r="DP104" s="259"/>
      <c r="DQ104" s="259"/>
      <c r="DR104" s="259"/>
      <c r="DS104" s="259"/>
      <c r="DT104" s="259"/>
      <c r="DU104" s="259"/>
      <c r="DV104" s="259"/>
      <c r="DW104" s="259"/>
      <c r="DX104" s="259"/>
      <c r="DY104" s="259"/>
      <c r="DZ104" s="259"/>
    </row>
    <row r="105" spans="1:131" s="89" customFormat="1" ht="27.75" customHeight="1">
      <c r="C105" s="259"/>
      <c r="D105" s="259"/>
      <c r="E105" s="259" t="str">
        <f t="shared" ref="E105:E109" si="8">W13</f>
        <v>Yes</v>
      </c>
      <c r="F105" s="259" t="str">
        <f>'Scheme 2'!$F$3</f>
        <v>Scheme 2</v>
      </c>
      <c r="G105" s="541">
        <f>'Scheme 2'!$N$35</f>
        <v>0</v>
      </c>
      <c r="H105" s="541">
        <f>'Scheme 2'!$F$35</f>
        <v>0</v>
      </c>
      <c r="I105" s="541">
        <f>SUM('Scheme 2'!$N$6:$N$29)</f>
        <v>0</v>
      </c>
      <c r="J105" s="541">
        <f>SUM('Scheme 2'!$O$6:$O$29)</f>
        <v>0</v>
      </c>
      <c r="K105" s="541">
        <f>SUM('Scheme 2'!$P$6:$P$29,'Scheme 2'!$N$32)</f>
        <v>0</v>
      </c>
      <c r="L105" s="541">
        <f>'Scheme 2'!$P$35</f>
        <v>0</v>
      </c>
      <c r="M105" s="541">
        <f>'Scheme 2'!$Q$35</f>
        <v>0</v>
      </c>
      <c r="N105" s="541">
        <f>'Scheme 2'!$R$35</f>
        <v>0</v>
      </c>
      <c r="O105" s="541">
        <f>'Scheme 2'!$AG$8</f>
        <v>0</v>
      </c>
      <c r="P105" s="541">
        <f>'Scheme 2'!$AG$9</f>
        <v>0</v>
      </c>
      <c r="Q105" s="541">
        <f>'Scheme 2'!$AG$10</f>
        <v>0</v>
      </c>
      <c r="R105" s="541">
        <f>'Scheme 2'!$AG$11</f>
        <v>0</v>
      </c>
      <c r="S105" s="527">
        <f>'Scheme 2'!$AD$8</f>
        <v>0</v>
      </c>
      <c r="T105" s="527">
        <f>'Scheme 2'!O$35</f>
        <v>0</v>
      </c>
      <c r="U105" s="527"/>
      <c r="V105" s="527">
        <f>'Scheme 2'!$AD$9</f>
        <v>0</v>
      </c>
      <c r="W105" s="527">
        <f>'Scheme 2'!$AD$10</f>
        <v>0</v>
      </c>
      <c r="X105" s="527">
        <f>'Scheme 2'!$AD$11</f>
        <v>0</v>
      </c>
      <c r="Y105" s="527">
        <f>'Scheme 2'!$AD$12</f>
        <v>0</v>
      </c>
      <c r="Z105" s="527">
        <f>'Scheme 2'!$AD$13</f>
        <v>0</v>
      </c>
      <c r="AA105" s="541" t="e">
        <f>'Scheme 2'!$G$32</f>
        <v>#DIV/0!</v>
      </c>
      <c r="AB105" s="541" t="e">
        <f>'Scheme 2'!$AD$27</f>
        <v>#DIV/0!</v>
      </c>
      <c r="AC105" s="541" t="e">
        <f>'Scheme 2'!$AD$28</f>
        <v>#DIV/0!</v>
      </c>
      <c r="AD105" s="541" t="e">
        <f>'Scheme 2'!$AD$29</f>
        <v>#DIV/0!</v>
      </c>
      <c r="AE105" s="541">
        <f>'Scheme 2'!$AN$20</f>
        <v>0</v>
      </c>
      <c r="AF105" s="541">
        <f>'Scheme 2'!$AO$20</f>
        <v>0</v>
      </c>
      <c r="AG105" s="541">
        <f>'Scheme 2'!$AP$20</f>
        <v>0</v>
      </c>
      <c r="AH105" s="541">
        <f>'Scheme 2'!$AQ$20</f>
        <v>0</v>
      </c>
      <c r="AI105" s="541">
        <f>'Scheme 2'!$AR$20</f>
        <v>0</v>
      </c>
      <c r="AJ105" s="541">
        <f>'Scheme 2'!$AS$20</f>
        <v>0</v>
      </c>
      <c r="AK105" s="541">
        <f>'Scheme 2'!$AT$20</f>
        <v>0</v>
      </c>
      <c r="AL105" s="541">
        <f>'Scheme 2'!$AU$20</f>
        <v>0</v>
      </c>
      <c r="AM105" s="541">
        <f>'Scheme 2'!$AV$20</f>
        <v>0</v>
      </c>
      <c r="AN105" s="541">
        <f>'Scheme 2'!$AW$20</f>
        <v>0</v>
      </c>
      <c r="AO105" s="541">
        <f>'Scheme 2'!$AX$20</f>
        <v>0</v>
      </c>
      <c r="AP105" s="541">
        <f>'Scheme 2'!$AY$20</f>
        <v>0</v>
      </c>
      <c r="AQ105" s="541">
        <f>'Scheme 2'!$AZ$20</f>
        <v>0</v>
      </c>
      <c r="AR105" s="541">
        <f>'Scheme 2'!$BA$20</f>
        <v>0</v>
      </c>
      <c r="AS105" s="541">
        <f>'Scheme 2'!$BB$20</f>
        <v>0</v>
      </c>
      <c r="AT105" s="541">
        <f>'Scheme 2'!$BC$20</f>
        <v>0</v>
      </c>
      <c r="AU105" s="541">
        <f>'Scheme 2'!$BD$20</f>
        <v>0</v>
      </c>
      <c r="AV105" s="541">
        <f>'Scheme 2'!$BE$20</f>
        <v>0</v>
      </c>
      <c r="AW105" s="541">
        <f>'Scheme 2'!$BF$20</f>
        <v>0</v>
      </c>
      <c r="AX105" s="259" t="e">
        <f t="shared" ref="AX105:AX109" si="9">VLOOKUP(AA105,SCORS,2,TRUE)</f>
        <v>#DIV/0!</v>
      </c>
      <c r="AY105" s="259"/>
      <c r="AZ105" s="259"/>
      <c r="BA105" s="259"/>
      <c r="BB105" s="259"/>
      <c r="BC105" s="259"/>
      <c r="BD105" s="259"/>
      <c r="BE105" s="259"/>
      <c r="BF105" s="259"/>
      <c r="BG105" s="259"/>
      <c r="BH105" s="259"/>
      <c r="BI105" s="259"/>
      <c r="BJ105" s="259"/>
      <c r="BK105" s="259"/>
      <c r="BL105" s="259"/>
      <c r="BM105" s="259"/>
      <c r="BN105" s="259"/>
      <c r="BO105" s="259"/>
      <c r="BP105" s="259"/>
      <c r="BQ105" s="259"/>
      <c r="BR105" s="259"/>
      <c r="BS105" s="259"/>
      <c r="BT105" s="259"/>
      <c r="BU105" s="259"/>
      <c r="BV105" s="259"/>
      <c r="BW105" s="259"/>
      <c r="BX105" s="259"/>
      <c r="BY105" s="259"/>
      <c r="BZ105" s="259"/>
      <c r="CA105" s="259"/>
      <c r="CB105" s="259"/>
      <c r="CC105" s="259"/>
      <c r="CD105" s="259"/>
      <c r="CE105" s="259"/>
      <c r="CF105" s="259"/>
      <c r="CG105" s="259"/>
      <c r="CH105" s="259"/>
      <c r="CI105" s="259"/>
      <c r="CJ105" s="259"/>
      <c r="CK105" s="259"/>
      <c r="CL105" s="259"/>
      <c r="CM105" s="259"/>
      <c r="CN105" s="259"/>
      <c r="CO105" s="259"/>
      <c r="CP105" s="259"/>
      <c r="CQ105" s="259"/>
      <c r="CR105" s="259"/>
      <c r="CS105" s="259"/>
      <c r="CT105" s="259"/>
      <c r="CU105" s="259"/>
      <c r="CV105" s="259"/>
      <c r="CW105" s="259"/>
      <c r="CX105" s="259"/>
      <c r="CY105" s="259"/>
      <c r="CZ105" s="259"/>
      <c r="DA105" s="259"/>
      <c r="DB105" s="259"/>
      <c r="DC105" s="259"/>
      <c r="DD105" s="259"/>
      <c r="DE105" s="259"/>
      <c r="DF105" s="259"/>
      <c r="DG105" s="259"/>
      <c r="DH105" s="259"/>
      <c r="DI105" s="259"/>
      <c r="DJ105" s="259"/>
      <c r="DK105" s="259"/>
      <c r="DL105" s="259"/>
      <c r="DM105" s="259"/>
      <c r="DN105" s="259"/>
      <c r="DO105" s="259"/>
      <c r="DP105" s="259"/>
      <c r="DQ105" s="259"/>
      <c r="DR105" s="259"/>
      <c r="DS105" s="259"/>
      <c r="DT105" s="259"/>
      <c r="DU105" s="259"/>
      <c r="DV105" s="259"/>
      <c r="DW105" s="259"/>
      <c r="DX105" s="259"/>
      <c r="DY105" s="259"/>
      <c r="DZ105" s="259"/>
    </row>
    <row r="106" spans="1:131" s="89" customFormat="1" ht="24" customHeight="1">
      <c r="C106" s="259"/>
      <c r="D106" s="259"/>
      <c r="E106" s="259" t="str">
        <f t="shared" si="8"/>
        <v>Yes</v>
      </c>
      <c r="F106" s="259" t="str">
        <f>'Scheme 3'!$F$3</f>
        <v>Scheme 3</v>
      </c>
      <c r="G106" s="541">
        <f>'Scheme 3'!$N$35</f>
        <v>0</v>
      </c>
      <c r="H106" s="541">
        <f>'Scheme 3'!$F$35</f>
        <v>0</v>
      </c>
      <c r="I106" s="541">
        <f>SUM('Scheme 3'!$N$6:$N$29)</f>
        <v>0</v>
      </c>
      <c r="J106" s="541">
        <f>SUM('Scheme 3'!$O$6:$O$29)</f>
        <v>0</v>
      </c>
      <c r="K106" s="541">
        <f>SUM('Scheme 3'!$P$6:$P$29,'Scheme 3'!$N$32)</f>
        <v>0</v>
      </c>
      <c r="L106" s="541">
        <f>'Scheme 3'!$P$35</f>
        <v>0</v>
      </c>
      <c r="M106" s="541">
        <f>'Scheme 3'!$Q$35</f>
        <v>0</v>
      </c>
      <c r="N106" s="541">
        <f>'Scheme 3'!$R$35</f>
        <v>0</v>
      </c>
      <c r="O106" s="541">
        <f>'Scheme 3'!$AG$8</f>
        <v>0</v>
      </c>
      <c r="P106" s="541">
        <f>'Scheme 3'!$AG$9</f>
        <v>0</v>
      </c>
      <c r="Q106" s="541">
        <f>'Scheme 3'!$AG$10</f>
        <v>0</v>
      </c>
      <c r="R106" s="541">
        <f>'Scheme 3'!$AG$11</f>
        <v>0</v>
      </c>
      <c r="S106" s="527">
        <f>'Scheme 3'!$AD$8</f>
        <v>0</v>
      </c>
      <c r="T106" s="527">
        <f>'Scheme 3'!O$35</f>
        <v>0</v>
      </c>
      <c r="U106" s="527"/>
      <c r="V106" s="527">
        <f>'Scheme 3'!$AD$9</f>
        <v>0</v>
      </c>
      <c r="W106" s="527">
        <f>'Scheme 3'!$AD$10</f>
        <v>0</v>
      </c>
      <c r="X106" s="527">
        <f>'Scheme 3'!$AD$11</f>
        <v>0</v>
      </c>
      <c r="Y106" s="527">
        <f>'Scheme 3'!$AD$12</f>
        <v>0</v>
      </c>
      <c r="Z106" s="527">
        <f>'Scheme 3'!$AD$13</f>
        <v>0</v>
      </c>
      <c r="AA106" s="541" t="e">
        <f>'Scheme 3'!$G$32</f>
        <v>#DIV/0!</v>
      </c>
      <c r="AB106" s="541" t="e">
        <f>'Scheme 3'!$AD$27</f>
        <v>#DIV/0!</v>
      </c>
      <c r="AC106" s="541" t="e">
        <f>'Scheme 3'!$AD$28</f>
        <v>#DIV/0!</v>
      </c>
      <c r="AD106" s="541" t="e">
        <f>'Scheme 3'!$AD$29</f>
        <v>#DIV/0!</v>
      </c>
      <c r="AE106" s="541">
        <f>'Scheme 3'!$AN$20</f>
        <v>0</v>
      </c>
      <c r="AF106" s="541">
        <f>'Scheme 3'!$AO$20</f>
        <v>0</v>
      </c>
      <c r="AG106" s="541">
        <f>'Scheme 3'!$AP$20</f>
        <v>0</v>
      </c>
      <c r="AH106" s="541">
        <f>'Scheme 3'!$AQ$20</f>
        <v>0</v>
      </c>
      <c r="AI106" s="541">
        <f>'Scheme 3'!$AR$20</f>
        <v>0</v>
      </c>
      <c r="AJ106" s="541">
        <f>'Scheme 3'!$AS$20</f>
        <v>0</v>
      </c>
      <c r="AK106" s="541">
        <f>'Scheme 3'!$AT$20</f>
        <v>0</v>
      </c>
      <c r="AL106" s="541">
        <f>'Scheme 3'!$AU$20</f>
        <v>0</v>
      </c>
      <c r="AM106" s="541">
        <f>'Scheme 3'!$AV$20</f>
        <v>0</v>
      </c>
      <c r="AN106" s="541">
        <f>'Scheme 3'!$AW$20</f>
        <v>0</v>
      </c>
      <c r="AO106" s="541">
        <f>'Scheme 3'!$AX$20</f>
        <v>0</v>
      </c>
      <c r="AP106" s="541">
        <f>'Scheme 3'!$AY$20</f>
        <v>0</v>
      </c>
      <c r="AQ106" s="541">
        <f>'Scheme 3'!$AZ$20</f>
        <v>0</v>
      </c>
      <c r="AR106" s="541">
        <f>'Scheme 3'!$BA$20</f>
        <v>0</v>
      </c>
      <c r="AS106" s="541">
        <f>'Scheme 3'!$BB$20</f>
        <v>0</v>
      </c>
      <c r="AT106" s="541">
        <f>'Scheme 3'!$BC$20</f>
        <v>0</v>
      </c>
      <c r="AU106" s="541">
        <f>'Scheme 3'!$BD$20</f>
        <v>0</v>
      </c>
      <c r="AV106" s="541">
        <f>'Scheme 3'!$BE$20</f>
        <v>0</v>
      </c>
      <c r="AW106" s="541">
        <f>'Scheme 3'!$BF$20</f>
        <v>0</v>
      </c>
      <c r="AX106" s="259" t="e">
        <f t="shared" si="9"/>
        <v>#DIV/0!</v>
      </c>
      <c r="AY106" s="259"/>
      <c r="AZ106" s="259"/>
      <c r="BA106" s="259"/>
      <c r="BB106" s="259"/>
      <c r="BC106" s="259"/>
      <c r="BD106" s="259"/>
      <c r="BE106" s="259"/>
      <c r="BF106" s="259"/>
      <c r="BG106" s="259"/>
      <c r="BH106" s="259"/>
      <c r="BI106" s="259"/>
      <c r="BJ106" s="259"/>
      <c r="BK106" s="259"/>
      <c r="BL106" s="259"/>
      <c r="BM106" s="259"/>
      <c r="BN106" s="259"/>
      <c r="BO106" s="259"/>
      <c r="BP106" s="259"/>
      <c r="BQ106" s="259"/>
      <c r="BR106" s="259"/>
      <c r="BS106" s="259"/>
      <c r="BT106" s="259"/>
      <c r="BU106" s="259"/>
      <c r="BV106" s="259"/>
      <c r="BW106" s="259"/>
      <c r="BX106" s="259"/>
      <c r="BY106" s="259"/>
      <c r="BZ106" s="259"/>
      <c r="CA106" s="259"/>
      <c r="CB106" s="259"/>
      <c r="CC106" s="259"/>
      <c r="CD106" s="259"/>
      <c r="CE106" s="259"/>
      <c r="CF106" s="259"/>
      <c r="CG106" s="259"/>
      <c r="CH106" s="259"/>
      <c r="CI106" s="259"/>
      <c r="CJ106" s="259"/>
      <c r="CK106" s="259"/>
      <c r="CL106" s="259"/>
      <c r="CM106" s="259"/>
      <c r="CN106" s="259"/>
      <c r="CO106" s="259"/>
      <c r="CP106" s="259"/>
      <c r="CQ106" s="259"/>
      <c r="CR106" s="259"/>
      <c r="CS106" s="259"/>
      <c r="CT106" s="259"/>
      <c r="CU106" s="259"/>
      <c r="CV106" s="259"/>
      <c r="CW106" s="259"/>
      <c r="CX106" s="259"/>
      <c r="CY106" s="259"/>
      <c r="CZ106" s="259"/>
      <c r="DA106" s="259"/>
      <c r="DB106" s="259"/>
      <c r="DC106" s="259"/>
      <c r="DD106" s="259"/>
      <c r="DE106" s="259"/>
      <c r="DF106" s="259"/>
      <c r="DG106" s="259"/>
      <c r="DH106" s="259"/>
      <c r="DI106" s="259"/>
      <c r="DJ106" s="259"/>
      <c r="DK106" s="259"/>
      <c r="DL106" s="259"/>
      <c r="DM106" s="259"/>
      <c r="DN106" s="259"/>
      <c r="DO106" s="259"/>
      <c r="DP106" s="259"/>
      <c r="DQ106" s="259"/>
      <c r="DR106" s="259"/>
      <c r="DS106" s="259"/>
      <c r="DT106" s="259"/>
      <c r="DU106" s="259"/>
      <c r="DV106" s="259"/>
      <c r="DW106" s="259"/>
      <c r="DX106" s="259"/>
      <c r="DY106" s="259"/>
      <c r="DZ106" s="259"/>
    </row>
    <row r="107" spans="1:131" s="89" customFormat="1" ht="24" customHeight="1">
      <c r="C107" s="259"/>
      <c r="D107" s="259"/>
      <c r="E107" s="259" t="str">
        <f t="shared" si="8"/>
        <v>Yes</v>
      </c>
      <c r="F107" s="259" t="str">
        <f>'Scheme 4'!$F$3</f>
        <v>Scheme 4</v>
      </c>
      <c r="G107" s="541">
        <f>'Scheme 4'!$N$35</f>
        <v>0</v>
      </c>
      <c r="H107" s="541">
        <f>'Scheme 4'!$F$35</f>
        <v>0</v>
      </c>
      <c r="I107" s="541">
        <f>SUM('Scheme 4'!$N$6:$N$29)</f>
        <v>0</v>
      </c>
      <c r="J107" s="541">
        <f>SUM('Scheme 4'!$O$6:$O$29)</f>
        <v>0</v>
      </c>
      <c r="K107" s="541">
        <f>SUM('Scheme 4'!$P$6:$P$29,'Scheme 4'!$N$32)</f>
        <v>0</v>
      </c>
      <c r="L107" s="541">
        <f>'Scheme 4'!$P$35</f>
        <v>0</v>
      </c>
      <c r="M107" s="541">
        <f>'Scheme 4'!$Q$35</f>
        <v>0</v>
      </c>
      <c r="N107" s="541">
        <f>'Scheme 4'!$R$35</f>
        <v>0</v>
      </c>
      <c r="O107" s="541">
        <f>'Scheme 4'!$AG$8</f>
        <v>0</v>
      </c>
      <c r="P107" s="541">
        <f>'Scheme 4'!$AG$9</f>
        <v>0</v>
      </c>
      <c r="Q107" s="541">
        <f>'Scheme 4'!$AG$10</f>
        <v>0</v>
      </c>
      <c r="R107" s="541">
        <f>'Scheme 4'!$AG$11</f>
        <v>0</v>
      </c>
      <c r="S107" s="527">
        <f>'Scheme 4'!$AD$8</f>
        <v>0</v>
      </c>
      <c r="T107" s="527">
        <f>'Scheme 4'!O$35</f>
        <v>0</v>
      </c>
      <c r="U107" s="527"/>
      <c r="V107" s="527">
        <f>'Scheme 4'!$AD$9</f>
        <v>0</v>
      </c>
      <c r="W107" s="527">
        <f>'Scheme 4'!$AD$10</f>
        <v>0</v>
      </c>
      <c r="X107" s="527">
        <f>'Scheme 4'!$AD$11</f>
        <v>0</v>
      </c>
      <c r="Y107" s="527">
        <f>'Scheme 4'!$AD$12</f>
        <v>0</v>
      </c>
      <c r="Z107" s="527">
        <f>'Scheme 4'!$AD$13</f>
        <v>0</v>
      </c>
      <c r="AA107" s="541" t="e">
        <f>'Scheme 4'!$G$32</f>
        <v>#DIV/0!</v>
      </c>
      <c r="AB107" s="541" t="e">
        <f>'Scheme 4'!$AD$27</f>
        <v>#DIV/0!</v>
      </c>
      <c r="AC107" s="541" t="e">
        <f>'Scheme 4'!$AD$28</f>
        <v>#DIV/0!</v>
      </c>
      <c r="AD107" s="541" t="e">
        <f>'Scheme 4'!$AD$29</f>
        <v>#DIV/0!</v>
      </c>
      <c r="AE107" s="541">
        <f>'Scheme 4'!$AN$20</f>
        <v>0</v>
      </c>
      <c r="AF107" s="541">
        <f>'Scheme 4'!$AO$20</f>
        <v>0</v>
      </c>
      <c r="AG107" s="541">
        <f>'Scheme 4'!$AP$20</f>
        <v>0</v>
      </c>
      <c r="AH107" s="541">
        <f>'Scheme 4'!$AQ$20</f>
        <v>0</v>
      </c>
      <c r="AI107" s="541">
        <f>'Scheme 4'!$AR$20</f>
        <v>0</v>
      </c>
      <c r="AJ107" s="541">
        <f>'Scheme 4'!$AS$20</f>
        <v>0</v>
      </c>
      <c r="AK107" s="541">
        <f>'Scheme 4'!$AT$20</f>
        <v>0</v>
      </c>
      <c r="AL107" s="541">
        <f>'Scheme 4'!$AU$20</f>
        <v>0</v>
      </c>
      <c r="AM107" s="541">
        <f>'Scheme 4'!$AV$20</f>
        <v>0</v>
      </c>
      <c r="AN107" s="541">
        <f>'Scheme 4'!$AW$20</f>
        <v>0</v>
      </c>
      <c r="AO107" s="541">
        <f>'Scheme 4'!$AX$20</f>
        <v>0</v>
      </c>
      <c r="AP107" s="541">
        <f>'Scheme 4'!$AY$20</f>
        <v>0</v>
      </c>
      <c r="AQ107" s="541">
        <f>'Scheme 4'!$AZ$20</f>
        <v>0</v>
      </c>
      <c r="AR107" s="541">
        <f>'Scheme 4'!$BA$20</f>
        <v>0</v>
      </c>
      <c r="AS107" s="541">
        <f>'Scheme 4'!$BB$20</f>
        <v>0</v>
      </c>
      <c r="AT107" s="541">
        <f>'Scheme 4'!$BC$20</f>
        <v>0</v>
      </c>
      <c r="AU107" s="541">
        <f>'Scheme 4'!$BD$20</f>
        <v>0</v>
      </c>
      <c r="AV107" s="541">
        <f>'Scheme 4'!$BE$20</f>
        <v>0</v>
      </c>
      <c r="AW107" s="541">
        <f>'Scheme 4'!$BF$20</f>
        <v>0</v>
      </c>
      <c r="AX107" s="259" t="e">
        <f t="shared" si="9"/>
        <v>#DIV/0!</v>
      </c>
      <c r="AY107" s="259"/>
      <c r="AZ107" s="259"/>
      <c r="BA107" s="259"/>
      <c r="BB107" s="259"/>
      <c r="BC107" s="259"/>
      <c r="BD107" s="259"/>
      <c r="BE107" s="259"/>
      <c r="BF107" s="259"/>
      <c r="BG107" s="259"/>
      <c r="BH107" s="259"/>
      <c r="BI107" s="259"/>
      <c r="BJ107" s="259"/>
      <c r="BK107" s="259"/>
      <c r="BL107" s="259"/>
      <c r="BM107" s="259"/>
      <c r="BN107" s="259"/>
      <c r="BO107" s="259"/>
      <c r="BP107" s="259"/>
      <c r="BQ107" s="259"/>
      <c r="BR107" s="259"/>
      <c r="BS107" s="259"/>
      <c r="BT107" s="259"/>
      <c r="BU107" s="259"/>
      <c r="BV107" s="259"/>
      <c r="BW107" s="259"/>
      <c r="BX107" s="259"/>
      <c r="BY107" s="259"/>
      <c r="BZ107" s="259"/>
      <c r="CA107" s="259"/>
      <c r="CB107" s="259"/>
      <c r="CC107" s="259"/>
      <c r="CD107" s="259"/>
      <c r="CE107" s="259"/>
      <c r="CF107" s="259"/>
      <c r="CG107" s="259"/>
      <c r="CH107" s="259"/>
      <c r="CI107" s="259"/>
      <c r="CJ107" s="259"/>
      <c r="CK107" s="259"/>
      <c r="CL107" s="259"/>
      <c r="CM107" s="259"/>
      <c r="CN107" s="259"/>
      <c r="CO107" s="259"/>
      <c r="CP107" s="259"/>
      <c r="CQ107" s="259"/>
      <c r="CR107" s="259"/>
      <c r="CS107" s="259"/>
      <c r="CT107" s="259"/>
      <c r="CU107" s="259"/>
      <c r="CV107" s="259"/>
      <c r="CW107" s="259"/>
      <c r="CX107" s="259"/>
      <c r="CY107" s="259"/>
      <c r="CZ107" s="259"/>
      <c r="DA107" s="259"/>
      <c r="DB107" s="259"/>
      <c r="DC107" s="259"/>
      <c r="DD107" s="259"/>
      <c r="DE107" s="259"/>
      <c r="DF107" s="259"/>
      <c r="DG107" s="259"/>
      <c r="DH107" s="259"/>
      <c r="DI107" s="259"/>
      <c r="DJ107" s="259"/>
      <c r="DK107" s="259"/>
      <c r="DL107" s="259"/>
      <c r="DM107" s="259"/>
      <c r="DN107" s="259"/>
      <c r="DO107" s="259"/>
      <c r="DP107" s="259"/>
      <c r="DQ107" s="259"/>
      <c r="DR107" s="259"/>
      <c r="DS107" s="259"/>
      <c r="DT107" s="259"/>
      <c r="DU107" s="259"/>
      <c r="DV107" s="259"/>
      <c r="DW107" s="259"/>
      <c r="DX107" s="259"/>
      <c r="DY107" s="259"/>
      <c r="DZ107" s="259"/>
    </row>
    <row r="108" spans="1:131" s="89" customFormat="1" ht="15" customHeight="1">
      <c r="C108" s="259"/>
      <c r="D108" s="259"/>
      <c r="E108" s="259" t="str">
        <f t="shared" si="8"/>
        <v>Yes</v>
      </c>
      <c r="F108" s="259" t="str">
        <f>'Scheme 5'!$F$3</f>
        <v>Scheme 5</v>
      </c>
      <c r="G108" s="541">
        <f>'Scheme 5'!$N$35</f>
        <v>0</v>
      </c>
      <c r="H108" s="541">
        <f>'Scheme 5'!$F$35</f>
        <v>0</v>
      </c>
      <c r="I108" s="541">
        <f>SUM('Scheme 5'!$N$6:$N$29)</f>
        <v>0</v>
      </c>
      <c r="J108" s="541">
        <f>SUM('Scheme 5'!$O$6:$O$29)</f>
        <v>0</v>
      </c>
      <c r="K108" s="541">
        <f>SUM('Scheme 5'!$P$6:$P$29,'Scheme 5'!$N$32)</f>
        <v>0</v>
      </c>
      <c r="L108" s="541">
        <f>'Scheme 5'!$P$35</f>
        <v>0</v>
      </c>
      <c r="M108" s="541">
        <f>'Scheme 5'!$Q$35</f>
        <v>0</v>
      </c>
      <c r="N108" s="541">
        <f>'Scheme 5'!$R$35</f>
        <v>0</v>
      </c>
      <c r="O108" s="541">
        <f>'Scheme 5'!$AG$8</f>
        <v>0</v>
      </c>
      <c r="P108" s="541">
        <f>'Scheme 5'!$AG$9</f>
        <v>0</v>
      </c>
      <c r="Q108" s="541">
        <f>'Scheme 5'!$AG$10</f>
        <v>0</v>
      </c>
      <c r="R108" s="541">
        <f>'Scheme 5'!$AG$11</f>
        <v>0</v>
      </c>
      <c r="S108" s="527">
        <f>'Scheme 5'!$AD$8</f>
        <v>0</v>
      </c>
      <c r="T108" s="527">
        <f>'Scheme 5'!O$35</f>
        <v>0</v>
      </c>
      <c r="U108" s="527"/>
      <c r="V108" s="527">
        <f>'Scheme 5'!$AD$9</f>
        <v>0</v>
      </c>
      <c r="W108" s="527">
        <f>'Scheme 5'!$AD$10</f>
        <v>0</v>
      </c>
      <c r="X108" s="527">
        <f>'Scheme 5'!$AD$11</f>
        <v>0</v>
      </c>
      <c r="Y108" s="527">
        <f>'Scheme 5'!$AD$12</f>
        <v>0</v>
      </c>
      <c r="Z108" s="527">
        <f>'Scheme 5'!$AD$13</f>
        <v>0</v>
      </c>
      <c r="AA108" s="541" t="e">
        <f>'Scheme 5'!$G$32</f>
        <v>#DIV/0!</v>
      </c>
      <c r="AB108" s="541" t="e">
        <f>'Scheme 5'!$AD$27</f>
        <v>#DIV/0!</v>
      </c>
      <c r="AC108" s="541" t="e">
        <f>'Scheme 5'!$AD$28</f>
        <v>#DIV/0!</v>
      </c>
      <c r="AD108" s="541" t="e">
        <f>'Scheme 5'!$AD$29</f>
        <v>#DIV/0!</v>
      </c>
      <c r="AE108" s="541">
        <f>'Scheme 5'!$AN$20</f>
        <v>0</v>
      </c>
      <c r="AF108" s="541">
        <f>'Scheme 5'!$AO$20</f>
        <v>0</v>
      </c>
      <c r="AG108" s="541">
        <f>'Scheme 5'!$AP$20</f>
        <v>0</v>
      </c>
      <c r="AH108" s="541">
        <f>'Scheme 5'!$AQ$20</f>
        <v>0</v>
      </c>
      <c r="AI108" s="541">
        <f>'Scheme 5'!$AR$20</f>
        <v>0</v>
      </c>
      <c r="AJ108" s="541">
        <f>'Scheme 5'!$AS$20</f>
        <v>0</v>
      </c>
      <c r="AK108" s="541">
        <f>'Scheme 5'!$AT$20</f>
        <v>0</v>
      </c>
      <c r="AL108" s="541">
        <f>'Scheme 5'!$AU$20</f>
        <v>0</v>
      </c>
      <c r="AM108" s="541">
        <f>'Scheme 5'!$AV$20</f>
        <v>0</v>
      </c>
      <c r="AN108" s="541">
        <f>'Scheme 5'!$AW$20</f>
        <v>0</v>
      </c>
      <c r="AO108" s="541">
        <f>'Scheme 5'!$AX$20</f>
        <v>0</v>
      </c>
      <c r="AP108" s="541">
        <f>'Scheme 5'!$AY$20</f>
        <v>0</v>
      </c>
      <c r="AQ108" s="541">
        <f>'Scheme 5'!$AZ$20</f>
        <v>0</v>
      </c>
      <c r="AR108" s="541">
        <f>'Scheme 5'!$BA$20</f>
        <v>0</v>
      </c>
      <c r="AS108" s="541">
        <f>'Scheme 5'!$BB$20</f>
        <v>0</v>
      </c>
      <c r="AT108" s="541">
        <f>'Scheme 5'!$BC$20</f>
        <v>0</v>
      </c>
      <c r="AU108" s="541">
        <f>'Scheme 5'!$BD$20</f>
        <v>0</v>
      </c>
      <c r="AV108" s="541">
        <f>'Scheme 5'!$BE$20</f>
        <v>0</v>
      </c>
      <c r="AW108" s="541">
        <f>'Scheme 5'!$BF$20</f>
        <v>0</v>
      </c>
      <c r="AX108" s="259" t="e">
        <f t="shared" si="9"/>
        <v>#DIV/0!</v>
      </c>
      <c r="AY108" s="259"/>
      <c r="AZ108" s="259"/>
      <c r="BA108" s="259"/>
      <c r="BB108" s="259"/>
      <c r="BC108" s="259"/>
      <c r="BD108" s="259"/>
      <c r="BE108" s="259"/>
      <c r="BF108" s="259"/>
      <c r="BG108" s="259"/>
      <c r="BH108" s="259"/>
      <c r="BI108" s="259"/>
      <c r="BJ108" s="259"/>
      <c r="BK108" s="259"/>
      <c r="BL108" s="259"/>
      <c r="BM108" s="259"/>
      <c r="BN108" s="259"/>
      <c r="BO108" s="259"/>
      <c r="BP108" s="259"/>
      <c r="BQ108" s="259"/>
      <c r="BR108" s="259"/>
      <c r="BS108" s="259"/>
      <c r="BT108" s="259"/>
      <c r="BU108" s="259"/>
      <c r="BV108" s="259"/>
      <c r="BW108" s="259"/>
      <c r="BX108" s="259"/>
      <c r="BY108" s="259"/>
      <c r="BZ108" s="259"/>
      <c r="CA108" s="259"/>
      <c r="CB108" s="259"/>
      <c r="CC108" s="259"/>
      <c r="CD108" s="259"/>
      <c r="CE108" s="259"/>
      <c r="CF108" s="259"/>
      <c r="CG108" s="259"/>
      <c r="CH108" s="259"/>
      <c r="CI108" s="259"/>
      <c r="CJ108" s="259"/>
      <c r="CK108" s="259"/>
      <c r="CL108" s="259"/>
      <c r="CM108" s="259"/>
      <c r="CN108" s="259"/>
      <c r="CO108" s="259"/>
      <c r="CP108" s="259"/>
      <c r="CQ108" s="259"/>
      <c r="CR108" s="259"/>
      <c r="CS108" s="259"/>
      <c r="CT108" s="259"/>
      <c r="CU108" s="259"/>
      <c r="CV108" s="259"/>
      <c r="CW108" s="259"/>
      <c r="CX108" s="259"/>
      <c r="CY108" s="259"/>
      <c r="CZ108" s="259"/>
      <c r="DA108" s="259"/>
      <c r="DB108" s="259"/>
      <c r="DC108" s="259"/>
      <c r="DD108" s="259"/>
      <c r="DE108" s="259"/>
      <c r="DF108" s="259"/>
      <c r="DG108" s="259"/>
      <c r="DH108" s="259"/>
      <c r="DI108" s="259"/>
      <c r="DJ108" s="259"/>
      <c r="DK108" s="259"/>
      <c r="DL108" s="259"/>
      <c r="DM108" s="259"/>
      <c r="DN108" s="259"/>
      <c r="DO108" s="259"/>
      <c r="DP108" s="259"/>
      <c r="DQ108" s="259"/>
      <c r="DR108" s="259"/>
      <c r="DS108" s="259"/>
      <c r="DT108" s="259"/>
      <c r="DU108" s="259"/>
      <c r="DV108" s="259"/>
      <c r="DW108" s="259"/>
      <c r="DX108" s="259"/>
      <c r="DY108" s="259"/>
      <c r="DZ108" s="259"/>
    </row>
    <row r="109" spans="1:131" s="89" customFormat="1" ht="20.100000000000001" customHeight="1">
      <c r="C109" s="259"/>
      <c r="D109" s="259"/>
      <c r="E109" s="259" t="str">
        <f t="shared" si="8"/>
        <v>Yes</v>
      </c>
      <c r="F109" s="259" t="str">
        <f>'Scheme 6'!$F$3</f>
        <v>Scheme 6</v>
      </c>
      <c r="G109" s="541">
        <f>'Scheme 6'!$N$35</f>
        <v>0</v>
      </c>
      <c r="H109" s="541">
        <f>'Scheme 6'!$F$35</f>
        <v>0</v>
      </c>
      <c r="I109" s="541">
        <f>SUM('Scheme 6'!$N$6:$N$29)</f>
        <v>0</v>
      </c>
      <c r="J109" s="541">
        <f>SUM('Scheme 6'!$O$6:$O$29)</f>
        <v>0</v>
      </c>
      <c r="K109" s="541">
        <f>SUM('Scheme 6'!$P$6:$P$29,'Scheme 6'!$N$32)</f>
        <v>0</v>
      </c>
      <c r="L109" s="541">
        <f>'Scheme 6'!$P$35</f>
        <v>0</v>
      </c>
      <c r="M109" s="541">
        <f>'Scheme 6'!$Q$35</f>
        <v>0</v>
      </c>
      <c r="N109" s="541">
        <f>'Scheme 6'!$R$35</f>
        <v>0</v>
      </c>
      <c r="O109" s="541">
        <f>'Scheme 6'!$AG$8</f>
        <v>0</v>
      </c>
      <c r="P109" s="541">
        <f>'Scheme 6'!$AG$9</f>
        <v>0</v>
      </c>
      <c r="Q109" s="541">
        <f>'Scheme 6'!$AG$10</f>
        <v>0</v>
      </c>
      <c r="R109" s="541">
        <f>'Scheme 6'!$AG$11</f>
        <v>0</v>
      </c>
      <c r="S109" s="527">
        <f>'Scheme 6'!$AD$8</f>
        <v>0</v>
      </c>
      <c r="T109" s="527">
        <f>'Scheme 6'!O$35</f>
        <v>0</v>
      </c>
      <c r="U109" s="527"/>
      <c r="V109" s="527">
        <f>'Scheme 6'!$AD$9</f>
        <v>0</v>
      </c>
      <c r="W109" s="527">
        <f>'Scheme 6'!$AD$10</f>
        <v>0</v>
      </c>
      <c r="X109" s="527">
        <f>'Scheme 6'!$AD$11</f>
        <v>0</v>
      </c>
      <c r="Y109" s="527">
        <f>'Scheme 6'!$AD$12</f>
        <v>0</v>
      </c>
      <c r="Z109" s="527">
        <f>'Scheme 6'!$AD$13</f>
        <v>0</v>
      </c>
      <c r="AA109" s="541" t="e">
        <f>'Scheme 6'!$G$32</f>
        <v>#DIV/0!</v>
      </c>
      <c r="AB109" s="541" t="e">
        <f>'Scheme 6'!$AD$27</f>
        <v>#DIV/0!</v>
      </c>
      <c r="AC109" s="541" t="e">
        <f>'Scheme 6'!$AD$28</f>
        <v>#DIV/0!</v>
      </c>
      <c r="AD109" s="541" t="e">
        <f>'Scheme 6'!$AD$29</f>
        <v>#DIV/0!</v>
      </c>
      <c r="AE109" s="541">
        <f>'Scheme 6'!$AN$20</f>
        <v>0</v>
      </c>
      <c r="AF109" s="541">
        <f>'Scheme 6'!$AO$20</f>
        <v>0</v>
      </c>
      <c r="AG109" s="541">
        <f>'Scheme 6'!$AP$20</f>
        <v>0</v>
      </c>
      <c r="AH109" s="541">
        <f>'Scheme 6'!$AQ$20</f>
        <v>0</v>
      </c>
      <c r="AI109" s="541">
        <f>'Scheme 6'!$AR$20</f>
        <v>0</v>
      </c>
      <c r="AJ109" s="541">
        <f>'Scheme 6'!$AS$20</f>
        <v>0</v>
      </c>
      <c r="AK109" s="541">
        <f>'Scheme 6'!$AT$20</f>
        <v>0</v>
      </c>
      <c r="AL109" s="541">
        <f>'Scheme 6'!$AU$20</f>
        <v>0</v>
      </c>
      <c r="AM109" s="541">
        <f>'Scheme 6'!$AV$20</f>
        <v>0</v>
      </c>
      <c r="AN109" s="541">
        <f>'Scheme 6'!$AW$20</f>
        <v>0</v>
      </c>
      <c r="AO109" s="541">
        <f>'Scheme 6'!$AX$20</f>
        <v>0</v>
      </c>
      <c r="AP109" s="541">
        <f>'Scheme 6'!$AY$20</f>
        <v>0</v>
      </c>
      <c r="AQ109" s="541">
        <f>'Scheme 6'!$AZ$20</f>
        <v>0</v>
      </c>
      <c r="AR109" s="541">
        <f>'Scheme 6'!$BA$20</f>
        <v>0</v>
      </c>
      <c r="AS109" s="541">
        <f>'Scheme 6'!$BB$20</f>
        <v>0</v>
      </c>
      <c r="AT109" s="541">
        <f>'Scheme 6'!$BC$20</f>
        <v>0</v>
      </c>
      <c r="AU109" s="541">
        <f>'Scheme 6'!$BD$20</f>
        <v>0</v>
      </c>
      <c r="AV109" s="541">
        <f>'Scheme 6'!$BE$20</f>
        <v>0</v>
      </c>
      <c r="AW109" s="541">
        <f>'Scheme 6'!$BF$20</f>
        <v>0</v>
      </c>
      <c r="AX109" s="259" t="e">
        <f t="shared" si="9"/>
        <v>#DIV/0!</v>
      </c>
      <c r="AY109" s="259"/>
      <c r="AZ109" s="259"/>
      <c r="BA109" s="259"/>
      <c r="BB109" s="259"/>
      <c r="BC109" s="259"/>
      <c r="BD109" s="259"/>
      <c r="BE109" s="259"/>
      <c r="BF109" s="259"/>
      <c r="BG109" s="259"/>
      <c r="BH109" s="259"/>
      <c r="BI109" s="259"/>
      <c r="BJ109" s="259"/>
      <c r="BK109" s="259"/>
      <c r="BL109" s="259"/>
      <c r="BM109" s="259"/>
      <c r="BN109" s="259"/>
      <c r="BO109" s="259"/>
      <c r="BP109" s="259"/>
      <c r="BQ109" s="259"/>
      <c r="BR109" s="259"/>
      <c r="BS109" s="259"/>
      <c r="BT109" s="259"/>
      <c r="BU109" s="259"/>
      <c r="BV109" s="259"/>
      <c r="BW109" s="259"/>
      <c r="BX109" s="259"/>
      <c r="BY109" s="259"/>
      <c r="BZ109" s="259"/>
      <c r="CA109" s="259"/>
      <c r="CB109" s="259"/>
      <c r="CC109" s="259"/>
      <c r="CD109" s="259"/>
      <c r="CE109" s="259"/>
      <c r="CF109" s="259"/>
      <c r="CG109" s="259"/>
      <c r="CH109" s="259"/>
      <c r="CI109" s="259"/>
      <c r="CJ109" s="259"/>
      <c r="CK109" s="259"/>
      <c r="CL109" s="259"/>
      <c r="CM109" s="259"/>
      <c r="CN109" s="259"/>
      <c r="CO109" s="259"/>
      <c r="CP109" s="259"/>
      <c r="CQ109" s="259"/>
      <c r="CR109" s="259"/>
      <c r="CS109" s="259"/>
      <c r="CT109" s="259"/>
      <c r="CU109" s="259"/>
      <c r="CV109" s="259"/>
      <c r="CW109" s="259"/>
      <c r="CX109" s="259"/>
      <c r="CY109" s="259"/>
      <c r="CZ109" s="259"/>
      <c r="DA109" s="259"/>
      <c r="DB109" s="259"/>
      <c r="DC109" s="259"/>
      <c r="DD109" s="259"/>
      <c r="DE109" s="259"/>
      <c r="DF109" s="259"/>
      <c r="DG109" s="259"/>
      <c r="DH109" s="259"/>
      <c r="DI109" s="259"/>
      <c r="DJ109" s="259"/>
      <c r="DK109" s="259"/>
      <c r="DL109" s="259"/>
      <c r="DM109" s="259"/>
      <c r="DN109" s="259"/>
      <c r="DO109" s="259"/>
      <c r="DP109" s="259"/>
      <c r="DQ109" s="259"/>
      <c r="DR109" s="259"/>
      <c r="DS109" s="259"/>
      <c r="DT109" s="259"/>
      <c r="DU109" s="259"/>
      <c r="DV109" s="259"/>
      <c r="DW109" s="259"/>
      <c r="DX109" s="259"/>
      <c r="DY109" s="259"/>
      <c r="DZ109" s="259"/>
    </row>
    <row r="110" spans="1:131" s="89" customFormat="1" ht="20.100000000000001" customHeight="1">
      <c r="A110" s="288"/>
      <c r="B110" s="288"/>
      <c r="C110" s="259"/>
      <c r="D110" s="259"/>
      <c r="E110" s="259"/>
      <c r="F110" s="259"/>
      <c r="G110" s="259"/>
      <c r="H110" s="259"/>
      <c r="I110" s="259"/>
      <c r="J110" s="259"/>
      <c r="K110" s="259"/>
      <c r="L110" s="259"/>
      <c r="M110" s="259"/>
      <c r="N110" s="259"/>
      <c r="O110" s="259"/>
      <c r="P110" s="259"/>
      <c r="Q110" s="259"/>
      <c r="R110" s="259"/>
      <c r="S110" s="259"/>
      <c r="T110" s="259"/>
      <c r="U110" s="259"/>
      <c r="V110" s="259"/>
      <c r="W110" s="259"/>
      <c r="X110" s="259"/>
      <c r="Y110" s="259"/>
      <c r="Z110" s="259"/>
      <c r="AA110" s="259"/>
      <c r="AB110" s="259"/>
      <c r="AC110" s="259"/>
      <c r="AD110" s="259"/>
      <c r="AE110" s="571"/>
      <c r="AF110" s="259"/>
      <c r="AG110" s="259"/>
      <c r="AH110" s="259"/>
      <c r="AI110" s="259"/>
      <c r="AJ110" s="259"/>
      <c r="AK110" s="259"/>
      <c r="AL110" s="259"/>
      <c r="AM110" s="259"/>
      <c r="AN110" s="259"/>
      <c r="AO110" s="259"/>
      <c r="AP110" s="259"/>
      <c r="AQ110" s="259"/>
      <c r="AR110" s="259"/>
      <c r="AS110" s="259"/>
      <c r="AT110" s="259"/>
      <c r="AU110" s="259"/>
      <c r="AV110" s="259"/>
      <c r="AW110" s="259"/>
      <c r="AX110" s="259"/>
      <c r="AY110" s="259"/>
      <c r="AZ110" s="259"/>
      <c r="BA110" s="259"/>
      <c r="BB110" s="259"/>
      <c r="BC110" s="259"/>
      <c r="BD110" s="259"/>
      <c r="BE110" s="259"/>
      <c r="BF110" s="259"/>
      <c r="BG110" s="259"/>
      <c r="BH110" s="259"/>
      <c r="BI110" s="259"/>
      <c r="BJ110" s="259"/>
      <c r="BK110" s="259"/>
      <c r="BL110" s="259"/>
      <c r="BM110" s="259"/>
      <c r="BN110" s="259"/>
      <c r="BO110" s="259"/>
      <c r="BP110" s="259"/>
      <c r="BQ110" s="259"/>
      <c r="BR110" s="259"/>
      <c r="BS110" s="259"/>
      <c r="BT110" s="259"/>
      <c r="BU110" s="259"/>
      <c r="BV110" s="259"/>
      <c r="BW110" s="259"/>
      <c r="BX110" s="259"/>
      <c r="BY110" s="259"/>
      <c r="BZ110" s="259"/>
      <c r="CA110" s="259"/>
      <c r="CB110" s="259"/>
      <c r="CC110" s="259"/>
      <c r="CD110" s="259"/>
      <c r="CE110" s="259"/>
      <c r="CF110" s="259"/>
      <c r="CG110" s="259"/>
      <c r="CH110" s="259"/>
      <c r="CI110" s="259"/>
      <c r="CJ110" s="259"/>
      <c r="CK110" s="259"/>
      <c r="CL110" s="259"/>
      <c r="CM110" s="259"/>
      <c r="CN110" s="259"/>
      <c r="CO110" s="259"/>
      <c r="CP110" s="259"/>
      <c r="CQ110" s="259"/>
      <c r="CR110" s="259"/>
      <c r="CS110" s="259"/>
      <c r="CT110" s="259"/>
      <c r="CU110" s="259"/>
      <c r="CV110" s="259"/>
      <c r="CW110" s="259"/>
      <c r="CX110" s="259"/>
      <c r="CY110" s="259"/>
      <c r="CZ110" s="259"/>
      <c r="DA110" s="259"/>
      <c r="DB110" s="259"/>
      <c r="DC110" s="259"/>
      <c r="DD110" s="259"/>
      <c r="DE110" s="259"/>
      <c r="DF110" s="259"/>
      <c r="DG110" s="259"/>
      <c r="DH110" s="259"/>
      <c r="DI110" s="259"/>
      <c r="DJ110" s="259"/>
      <c r="DK110" s="259"/>
      <c r="DL110" s="259"/>
      <c r="DM110" s="259"/>
      <c r="DN110" s="259"/>
      <c r="DO110" s="259"/>
      <c r="DP110" s="259"/>
      <c r="DQ110" s="259"/>
      <c r="DR110" s="259"/>
      <c r="DS110" s="259"/>
      <c r="DT110" s="259"/>
      <c r="DU110" s="259"/>
      <c r="DV110" s="259"/>
      <c r="DW110" s="259"/>
      <c r="DX110" s="259"/>
      <c r="DY110" s="259"/>
      <c r="DZ110" s="259"/>
    </row>
    <row r="111" spans="1:131" s="259" customFormat="1">
      <c r="A111" s="128"/>
      <c r="B111" s="128"/>
      <c r="EA111" s="89"/>
    </row>
    <row r="112" spans="1:131" s="259" customFormat="1">
      <c r="A112" s="128"/>
      <c r="B112" s="128"/>
      <c r="EA112" s="89"/>
    </row>
    <row r="113" spans="1:131" s="259" customFormat="1">
      <c r="A113" s="128"/>
      <c r="B113" s="128"/>
      <c r="H113" s="259">
        <v>-2</v>
      </c>
      <c r="I113" s="259">
        <v>0</v>
      </c>
      <c r="J113" s="259">
        <v>1</v>
      </c>
      <c r="K113" s="259">
        <v>2</v>
      </c>
      <c r="L113" s="259">
        <v>3</v>
      </c>
      <c r="M113" s="259">
        <v>4</v>
      </c>
      <c r="N113" s="259">
        <v>5</v>
      </c>
      <c r="O113" s="259">
        <v>6</v>
      </c>
      <c r="P113" s="259">
        <v>7</v>
      </c>
      <c r="Q113" s="259">
        <v>8</v>
      </c>
      <c r="R113" s="259">
        <v>9</v>
      </c>
      <c r="S113" s="259">
        <v>10</v>
      </c>
      <c r="T113" s="259">
        <v>11</v>
      </c>
      <c r="U113" s="259">
        <v>12</v>
      </c>
      <c r="V113" s="259">
        <v>13</v>
      </c>
      <c r="W113" s="259">
        <v>14</v>
      </c>
      <c r="X113" s="259">
        <v>15</v>
      </c>
      <c r="Y113" s="259">
        <v>16</v>
      </c>
      <c r="Z113" s="259">
        <v>17</v>
      </c>
      <c r="AA113" s="259">
        <v>18</v>
      </c>
      <c r="AB113" s="259">
        <v>19</v>
      </c>
      <c r="AC113" s="259">
        <v>20</v>
      </c>
      <c r="AD113" s="259">
        <v>21</v>
      </c>
      <c r="AE113" s="259">
        <v>22</v>
      </c>
      <c r="AF113" s="259">
        <v>23</v>
      </c>
      <c r="AG113" s="259">
        <v>24</v>
      </c>
      <c r="AH113" s="259">
        <v>25</v>
      </c>
      <c r="AI113" s="259">
        <v>26</v>
      </c>
      <c r="AJ113" s="259">
        <v>27</v>
      </c>
      <c r="AK113" s="259">
        <v>28</v>
      </c>
      <c r="AL113" s="259">
        <v>29</v>
      </c>
      <c r="AM113" s="259">
        <v>30</v>
      </c>
      <c r="AN113" s="259">
        <v>31</v>
      </c>
      <c r="AO113" s="259">
        <v>32</v>
      </c>
      <c r="AP113" s="259">
        <v>33</v>
      </c>
      <c r="AQ113" s="259">
        <v>34</v>
      </c>
      <c r="AR113" s="259">
        <v>35</v>
      </c>
      <c r="AS113" s="259">
        <v>36</v>
      </c>
      <c r="AT113" s="259">
        <v>37</v>
      </c>
      <c r="AU113" s="259">
        <v>38</v>
      </c>
      <c r="AV113" s="259">
        <v>39</v>
      </c>
      <c r="AW113" s="259">
        <v>40</v>
      </c>
      <c r="AX113" s="259">
        <v>41</v>
      </c>
      <c r="AY113" s="259">
        <v>42</v>
      </c>
      <c r="AZ113" s="259">
        <v>43</v>
      </c>
      <c r="BA113" s="259">
        <v>44</v>
      </c>
      <c r="BB113" s="259">
        <v>45</v>
      </c>
      <c r="BC113" s="259">
        <v>46</v>
      </c>
      <c r="BD113" s="259">
        <v>47</v>
      </c>
      <c r="BE113" s="259">
        <v>48</v>
      </c>
      <c r="BF113" s="259">
        <v>49</v>
      </c>
      <c r="BG113" s="259">
        <v>50</v>
      </c>
      <c r="BH113" s="259">
        <v>51</v>
      </c>
      <c r="BI113" s="259">
        <v>52</v>
      </c>
      <c r="BJ113" s="259">
        <v>53</v>
      </c>
      <c r="BK113" s="259">
        <v>54</v>
      </c>
      <c r="BL113" s="259">
        <v>55</v>
      </c>
      <c r="BM113" s="259">
        <v>56</v>
      </c>
      <c r="BN113" s="259">
        <v>57</v>
      </c>
      <c r="BO113" s="259">
        <v>58</v>
      </c>
      <c r="BP113" s="259">
        <v>59</v>
      </c>
      <c r="BQ113" s="259">
        <v>60</v>
      </c>
      <c r="BR113" s="259">
        <v>61</v>
      </c>
      <c r="BS113" s="259">
        <v>62</v>
      </c>
      <c r="BT113" s="259">
        <v>63</v>
      </c>
      <c r="BU113" s="259">
        <v>64</v>
      </c>
      <c r="BV113" s="259">
        <v>65</v>
      </c>
      <c r="BW113" s="259">
        <v>66</v>
      </c>
      <c r="BX113" s="259">
        <v>67</v>
      </c>
      <c r="BY113" s="259">
        <v>68</v>
      </c>
      <c r="BZ113" s="259">
        <v>69</v>
      </c>
      <c r="CA113" s="259">
        <v>70</v>
      </c>
      <c r="CB113" s="259">
        <v>71</v>
      </c>
      <c r="CC113" s="259">
        <v>72</v>
      </c>
      <c r="CD113" s="259">
        <v>73</v>
      </c>
      <c r="CE113" s="259">
        <v>74</v>
      </c>
      <c r="CF113" s="259">
        <v>75</v>
      </c>
      <c r="CG113" s="259">
        <v>76</v>
      </c>
      <c r="CH113" s="259">
        <v>77</v>
      </c>
      <c r="CI113" s="259">
        <v>78</v>
      </c>
      <c r="CJ113" s="259">
        <v>79</v>
      </c>
      <c r="CK113" s="259">
        <v>80</v>
      </c>
      <c r="CL113" s="259">
        <v>81</v>
      </c>
      <c r="CM113" s="259">
        <v>82</v>
      </c>
      <c r="CN113" s="259">
        <v>83</v>
      </c>
      <c r="CO113" s="259">
        <v>84</v>
      </c>
      <c r="CP113" s="259">
        <v>85</v>
      </c>
      <c r="CQ113" s="259">
        <v>86</v>
      </c>
      <c r="CR113" s="259">
        <v>87</v>
      </c>
      <c r="CS113" s="259">
        <v>88</v>
      </c>
      <c r="CT113" s="259">
        <v>89</v>
      </c>
      <c r="CU113" s="259">
        <v>90</v>
      </c>
      <c r="CV113" s="259">
        <v>91</v>
      </c>
      <c r="CW113" s="259">
        <v>92</v>
      </c>
      <c r="CX113" s="259">
        <v>93</v>
      </c>
      <c r="CY113" s="259">
        <v>94</v>
      </c>
      <c r="CZ113" s="259">
        <v>95</v>
      </c>
      <c r="DA113" s="259">
        <v>96</v>
      </c>
      <c r="DB113" s="259">
        <v>97</v>
      </c>
      <c r="DC113" s="259">
        <v>98</v>
      </c>
      <c r="DD113" s="259">
        <v>99</v>
      </c>
      <c r="DE113" s="259">
        <v>100</v>
      </c>
      <c r="DF113" s="259">
        <v>101</v>
      </c>
      <c r="DG113" s="259">
        <v>102</v>
      </c>
      <c r="DH113" s="259">
        <v>103</v>
      </c>
      <c r="DI113" s="259">
        <v>104</v>
      </c>
      <c r="DJ113" s="259">
        <v>105</v>
      </c>
      <c r="DK113" s="259">
        <v>106</v>
      </c>
      <c r="DL113" s="259">
        <v>107</v>
      </c>
      <c r="DM113" s="259">
        <v>108</v>
      </c>
      <c r="DN113" s="259">
        <v>109</v>
      </c>
      <c r="DO113" s="259">
        <v>110</v>
      </c>
      <c r="DP113" s="259">
        <v>111</v>
      </c>
      <c r="DQ113" s="259">
        <v>112</v>
      </c>
      <c r="DR113" s="259">
        <v>113</v>
      </c>
      <c r="DS113" s="259">
        <v>114</v>
      </c>
      <c r="DT113" s="259">
        <v>115</v>
      </c>
      <c r="DU113" s="259">
        <v>116</v>
      </c>
      <c r="DV113" s="259">
        <v>117</v>
      </c>
      <c r="DW113" s="259">
        <v>118</v>
      </c>
      <c r="DX113" s="259">
        <v>119</v>
      </c>
      <c r="DY113" s="259">
        <v>120</v>
      </c>
      <c r="EA113" s="89"/>
    </row>
    <row r="114" spans="1:131" s="259" customFormat="1" ht="15">
      <c r="A114" s="128"/>
      <c r="B114" s="128"/>
      <c r="D114" s="516" t="s">
        <v>336</v>
      </c>
      <c r="E114" s="259" t="s">
        <v>534</v>
      </c>
      <c r="F114" s="516" t="s">
        <v>664</v>
      </c>
      <c r="G114" s="516" t="s">
        <v>665</v>
      </c>
      <c r="H114" s="516" t="s">
        <v>666</v>
      </c>
      <c r="I114" s="516" t="s">
        <v>543</v>
      </c>
      <c r="J114" s="516" t="s">
        <v>544</v>
      </c>
      <c r="K114" s="516" t="s">
        <v>545</v>
      </c>
      <c r="L114" s="516" t="s">
        <v>546</v>
      </c>
      <c r="M114" s="516" t="s">
        <v>547</v>
      </c>
      <c r="N114" s="516" t="s">
        <v>548</v>
      </c>
      <c r="O114" s="516" t="s">
        <v>549</v>
      </c>
      <c r="P114" s="516" t="s">
        <v>550</v>
      </c>
      <c r="Q114" s="516" t="s">
        <v>551</v>
      </c>
      <c r="R114" s="516" t="s">
        <v>552</v>
      </c>
      <c r="S114" s="516" t="s">
        <v>553</v>
      </c>
      <c r="T114" s="516" t="s">
        <v>554</v>
      </c>
      <c r="U114" s="516" t="s">
        <v>555</v>
      </c>
      <c r="V114" s="516" t="s">
        <v>556</v>
      </c>
      <c r="W114" s="516" t="s">
        <v>557</v>
      </c>
      <c r="X114" s="516" t="s">
        <v>558</v>
      </c>
      <c r="Y114" s="516" t="s">
        <v>559</v>
      </c>
      <c r="Z114" s="516" t="s">
        <v>560</v>
      </c>
      <c r="AA114" s="516" t="s">
        <v>561</v>
      </c>
      <c r="AB114" s="516" t="s">
        <v>562</v>
      </c>
      <c r="AC114" s="516" t="s">
        <v>563</v>
      </c>
      <c r="AD114" s="516" t="s">
        <v>564</v>
      </c>
      <c r="AE114" s="516" t="s">
        <v>565</v>
      </c>
      <c r="AF114" s="516" t="s">
        <v>566</v>
      </c>
      <c r="AG114" s="516" t="s">
        <v>567</v>
      </c>
      <c r="AH114" s="516" t="s">
        <v>568</v>
      </c>
      <c r="AI114" s="516" t="s">
        <v>569</v>
      </c>
      <c r="AJ114" s="516" t="s">
        <v>570</v>
      </c>
      <c r="AK114" s="516" t="s">
        <v>571</v>
      </c>
      <c r="AL114" s="516" t="s">
        <v>572</v>
      </c>
      <c r="AM114" s="516" t="s">
        <v>573</v>
      </c>
      <c r="AN114" s="516" t="s">
        <v>574</v>
      </c>
      <c r="AO114" s="516" t="s">
        <v>575</v>
      </c>
      <c r="AP114" s="516" t="s">
        <v>576</v>
      </c>
      <c r="AQ114" s="516" t="s">
        <v>577</v>
      </c>
      <c r="AR114" s="516" t="s">
        <v>578</v>
      </c>
      <c r="AS114" s="516" t="s">
        <v>579</v>
      </c>
      <c r="AT114" s="516" t="s">
        <v>580</v>
      </c>
      <c r="AU114" s="516" t="s">
        <v>581</v>
      </c>
      <c r="AV114" s="516" t="s">
        <v>582</v>
      </c>
      <c r="AW114" s="516" t="s">
        <v>583</v>
      </c>
      <c r="AX114" s="516" t="s">
        <v>584</v>
      </c>
      <c r="AY114" s="516" t="s">
        <v>585</v>
      </c>
      <c r="AZ114" s="516" t="s">
        <v>586</v>
      </c>
      <c r="BA114" s="516" t="s">
        <v>587</v>
      </c>
      <c r="BB114" s="516" t="s">
        <v>588</v>
      </c>
      <c r="BC114" s="516" t="s">
        <v>589</v>
      </c>
      <c r="BD114" s="516" t="s">
        <v>590</v>
      </c>
      <c r="BE114" s="516" t="s">
        <v>591</v>
      </c>
      <c r="BF114" s="516" t="s">
        <v>592</v>
      </c>
      <c r="BG114" s="516" t="s">
        <v>593</v>
      </c>
      <c r="BH114" s="516" t="s">
        <v>594</v>
      </c>
      <c r="BI114" s="516" t="s">
        <v>595</v>
      </c>
      <c r="BJ114" s="516" t="s">
        <v>596</v>
      </c>
      <c r="BK114" s="516" t="s">
        <v>597</v>
      </c>
      <c r="BL114" s="516" t="s">
        <v>598</v>
      </c>
      <c r="BM114" s="516" t="s">
        <v>599</v>
      </c>
      <c r="BN114" s="516" t="s">
        <v>600</v>
      </c>
      <c r="BO114" s="516" t="s">
        <v>601</v>
      </c>
      <c r="BP114" s="516" t="s">
        <v>602</v>
      </c>
      <c r="BQ114" s="516" t="s">
        <v>603</v>
      </c>
      <c r="BR114" s="516" t="s">
        <v>604</v>
      </c>
      <c r="BS114" s="516" t="s">
        <v>605</v>
      </c>
      <c r="BT114" s="516" t="s">
        <v>606</v>
      </c>
      <c r="BU114" s="516" t="s">
        <v>607</v>
      </c>
      <c r="BV114" s="516" t="s">
        <v>608</v>
      </c>
      <c r="BW114" s="516" t="s">
        <v>609</v>
      </c>
      <c r="BX114" s="516" t="s">
        <v>610</v>
      </c>
      <c r="BY114" s="516" t="s">
        <v>611</v>
      </c>
      <c r="BZ114" s="516" t="s">
        <v>612</v>
      </c>
      <c r="CA114" s="516" t="s">
        <v>613</v>
      </c>
      <c r="CB114" s="516" t="s">
        <v>614</v>
      </c>
      <c r="CC114" s="516" t="s">
        <v>615</v>
      </c>
      <c r="CD114" s="516" t="s">
        <v>616</v>
      </c>
      <c r="CE114" s="516" t="s">
        <v>617</v>
      </c>
      <c r="CF114" s="516" t="s">
        <v>618</v>
      </c>
      <c r="CG114" s="516" t="s">
        <v>619</v>
      </c>
      <c r="CH114" s="516" t="s">
        <v>620</v>
      </c>
      <c r="CI114" s="516" t="s">
        <v>621</v>
      </c>
      <c r="CJ114" s="516" t="s">
        <v>622</v>
      </c>
      <c r="CK114" s="516" t="s">
        <v>623</v>
      </c>
      <c r="CL114" s="516" t="s">
        <v>624</v>
      </c>
      <c r="CM114" s="516" t="s">
        <v>625</v>
      </c>
      <c r="CN114" s="516" t="s">
        <v>626</v>
      </c>
      <c r="CO114" s="516" t="s">
        <v>627</v>
      </c>
      <c r="CP114" s="516" t="s">
        <v>628</v>
      </c>
      <c r="CQ114" s="516" t="s">
        <v>629</v>
      </c>
      <c r="CR114" s="516" t="s">
        <v>630</v>
      </c>
      <c r="CS114" s="516" t="s">
        <v>631</v>
      </c>
      <c r="CT114" s="516" t="s">
        <v>632</v>
      </c>
      <c r="CU114" s="516" t="s">
        <v>633</v>
      </c>
      <c r="CV114" s="516" t="s">
        <v>634</v>
      </c>
      <c r="CW114" s="516" t="s">
        <v>635</v>
      </c>
      <c r="CX114" s="516" t="s">
        <v>636</v>
      </c>
      <c r="CY114" s="516" t="s">
        <v>637</v>
      </c>
      <c r="CZ114" s="516" t="s">
        <v>638</v>
      </c>
      <c r="DA114" s="516" t="s">
        <v>639</v>
      </c>
      <c r="DB114" s="516" t="s">
        <v>640</v>
      </c>
      <c r="DC114" s="516" t="s">
        <v>641</v>
      </c>
      <c r="DD114" s="516" t="s">
        <v>642</v>
      </c>
      <c r="DE114" s="516" t="s">
        <v>643</v>
      </c>
      <c r="DF114" s="516" t="s">
        <v>644</v>
      </c>
      <c r="DG114" s="516" t="s">
        <v>645</v>
      </c>
      <c r="DH114" s="516" t="s">
        <v>646</v>
      </c>
      <c r="DI114" s="516" t="s">
        <v>647</v>
      </c>
      <c r="DJ114" s="516" t="s">
        <v>648</v>
      </c>
      <c r="DK114" s="516" t="s">
        <v>649</v>
      </c>
      <c r="DL114" s="516" t="s">
        <v>650</v>
      </c>
      <c r="DM114" s="516" t="s">
        <v>651</v>
      </c>
      <c r="DN114" s="516" t="s">
        <v>652</v>
      </c>
      <c r="DO114" s="516" t="s">
        <v>653</v>
      </c>
      <c r="DP114" s="516" t="s">
        <v>654</v>
      </c>
      <c r="DQ114" s="516" t="s">
        <v>655</v>
      </c>
      <c r="DR114" s="516" t="s">
        <v>656</v>
      </c>
      <c r="DS114" s="516" t="s">
        <v>657</v>
      </c>
      <c r="DT114" s="516" t="s">
        <v>658</v>
      </c>
      <c r="DU114" s="516" t="s">
        <v>659</v>
      </c>
      <c r="DV114" s="516" t="s">
        <v>660</v>
      </c>
      <c r="DW114" s="516" t="s">
        <v>661</v>
      </c>
      <c r="DX114" s="516" t="s">
        <v>670</v>
      </c>
      <c r="DY114" s="516" t="s">
        <v>671</v>
      </c>
      <c r="EA114" s="89"/>
    </row>
    <row r="115" spans="1:131" s="259" customFormat="1">
      <c r="A115" s="128"/>
      <c r="B115" s="128"/>
      <c r="D115" s="541" t="str">
        <f t="shared" ref="D115:D120" si="10">X58</f>
        <v>Yes</v>
      </c>
      <c r="E115" s="259" t="str">
        <f>_xlfn.CONCAT('Scheme 1'!$F$3, " Biogenic Carbon")</f>
        <v>Scheme 1 Biogenic Carbon</v>
      </c>
      <c r="F115" s="541">
        <f>'Scheme 1'!CH$31</f>
        <v>0</v>
      </c>
      <c r="G115" s="541">
        <f>'Scheme 1'!CI$31</f>
        <v>0</v>
      </c>
      <c r="H115" s="541">
        <f>'Scheme 1'!CJ$31</f>
        <v>0</v>
      </c>
      <c r="I115" s="541">
        <f>'Scheme 1'!CK$31</f>
        <v>0</v>
      </c>
      <c r="J115" s="541">
        <f>'Scheme 1'!CL$31</f>
        <v>0</v>
      </c>
      <c r="K115" s="541">
        <f>'Scheme 1'!CM$31</f>
        <v>0</v>
      </c>
      <c r="L115" s="541">
        <f>'Scheme 1'!CN$31</f>
        <v>0</v>
      </c>
      <c r="M115" s="541">
        <f>'Scheme 1'!CO$31</f>
        <v>0</v>
      </c>
      <c r="N115" s="541">
        <f>'Scheme 1'!CP$31</f>
        <v>0</v>
      </c>
      <c r="O115" s="541">
        <f>'Scheme 1'!CQ$31</f>
        <v>0</v>
      </c>
      <c r="P115" s="541">
        <f>'Scheme 1'!CR$31</f>
        <v>0</v>
      </c>
      <c r="Q115" s="541">
        <f>'Scheme 1'!CS$31</f>
        <v>0</v>
      </c>
      <c r="R115" s="541">
        <f>'Scheme 1'!CT$31</f>
        <v>0</v>
      </c>
      <c r="S115" s="541">
        <f>'Scheme 1'!CU$31</f>
        <v>0</v>
      </c>
      <c r="T115" s="541">
        <f>'Scheme 1'!CV$31</f>
        <v>0</v>
      </c>
      <c r="U115" s="541">
        <f>'Scheme 1'!CW$31</f>
        <v>0</v>
      </c>
      <c r="V115" s="541">
        <f>'Scheme 1'!CX$31</f>
        <v>0</v>
      </c>
      <c r="W115" s="541">
        <f>'Scheme 1'!CY$31</f>
        <v>0</v>
      </c>
      <c r="X115" s="541">
        <f>'Scheme 1'!CZ$31</f>
        <v>0</v>
      </c>
      <c r="Y115" s="541">
        <f>'Scheme 1'!DA$31</f>
        <v>0</v>
      </c>
      <c r="Z115" s="541">
        <f>'Scheme 1'!DB$31</f>
        <v>0</v>
      </c>
      <c r="AA115" s="541">
        <f>'Scheme 1'!DC$31</f>
        <v>0</v>
      </c>
      <c r="AB115" s="541">
        <f>'Scheme 1'!DD$31</f>
        <v>0</v>
      </c>
      <c r="AC115" s="541">
        <f>'Scheme 1'!DE$31</f>
        <v>0</v>
      </c>
      <c r="AD115" s="541">
        <f>'Scheme 1'!DF$31</f>
        <v>0</v>
      </c>
      <c r="AE115" s="541">
        <f>'Scheme 1'!DG$31</f>
        <v>0</v>
      </c>
      <c r="AF115" s="541">
        <f>'Scheme 1'!DH$31</f>
        <v>0</v>
      </c>
      <c r="AG115" s="541">
        <f>'Scheme 1'!DI$31</f>
        <v>0</v>
      </c>
      <c r="AH115" s="541">
        <f>'Scheme 1'!DJ$31</f>
        <v>0</v>
      </c>
      <c r="AI115" s="541">
        <f>'Scheme 1'!DK$31</f>
        <v>0</v>
      </c>
      <c r="AJ115" s="541">
        <f>'Scheme 1'!DL$31</f>
        <v>0</v>
      </c>
      <c r="AK115" s="541">
        <f>'Scheme 1'!DM$31</f>
        <v>0</v>
      </c>
      <c r="AL115" s="541">
        <f>'Scheme 1'!DN$31</f>
        <v>0</v>
      </c>
      <c r="AM115" s="541">
        <f>'Scheme 1'!DO$31</f>
        <v>0</v>
      </c>
      <c r="AN115" s="541">
        <f>'Scheme 1'!DP$31</f>
        <v>0</v>
      </c>
      <c r="AO115" s="541">
        <f>'Scheme 1'!DQ$31</f>
        <v>0</v>
      </c>
      <c r="AP115" s="541">
        <f>'Scheme 1'!DR$31</f>
        <v>0</v>
      </c>
      <c r="AQ115" s="541">
        <f>'Scheme 1'!DS$31</f>
        <v>0</v>
      </c>
      <c r="AR115" s="541">
        <f>'Scheme 1'!DT$31</f>
        <v>0</v>
      </c>
      <c r="AS115" s="541">
        <f>'Scheme 1'!DU$31</f>
        <v>0</v>
      </c>
      <c r="AT115" s="541">
        <f>'Scheme 1'!DV$31</f>
        <v>0</v>
      </c>
      <c r="AU115" s="541">
        <f>'Scheme 1'!DW$31</f>
        <v>0</v>
      </c>
      <c r="AV115" s="541">
        <f>'Scheme 1'!DX$31</f>
        <v>0</v>
      </c>
      <c r="AW115" s="541">
        <f>'Scheme 1'!DY$31</f>
        <v>0</v>
      </c>
      <c r="AX115" s="541">
        <f>'Scheme 1'!DZ$31</f>
        <v>0</v>
      </c>
      <c r="AY115" s="541">
        <f>'Scheme 1'!EA$31</f>
        <v>0</v>
      </c>
      <c r="AZ115" s="541">
        <f>'Scheme 1'!EB$31</f>
        <v>0</v>
      </c>
      <c r="BA115" s="541">
        <f>'Scheme 1'!EC$31</f>
        <v>0</v>
      </c>
      <c r="BB115" s="541">
        <f>'Scheme 1'!ED$31</f>
        <v>0</v>
      </c>
      <c r="BC115" s="541">
        <f>'Scheme 1'!EE$31</f>
        <v>0</v>
      </c>
      <c r="BD115" s="541">
        <f>'Scheme 1'!EF$31</f>
        <v>0</v>
      </c>
      <c r="BE115" s="541">
        <f>'Scheme 1'!EG$31</f>
        <v>0</v>
      </c>
      <c r="BF115" s="541">
        <f>'Scheme 1'!EH$31</f>
        <v>0</v>
      </c>
      <c r="BG115" s="541">
        <f>'Scheme 1'!EI$31</f>
        <v>0</v>
      </c>
      <c r="BH115" s="541">
        <f>'Scheme 1'!EJ$31</f>
        <v>0</v>
      </c>
      <c r="BI115" s="541">
        <f>'Scheme 1'!EK$31</f>
        <v>0</v>
      </c>
      <c r="BJ115" s="541">
        <f>'Scheme 1'!EL$31</f>
        <v>0</v>
      </c>
      <c r="BK115" s="541">
        <f>'Scheme 1'!EM$31</f>
        <v>0</v>
      </c>
      <c r="BL115" s="541">
        <f>'Scheme 1'!EN$31</f>
        <v>0</v>
      </c>
      <c r="BM115" s="541">
        <f>'Scheme 1'!EO$31</f>
        <v>0</v>
      </c>
      <c r="BN115" s="541">
        <f>'Scheme 1'!EP$31</f>
        <v>0</v>
      </c>
      <c r="BO115" s="541">
        <f>'Scheme 1'!EQ$31</f>
        <v>0</v>
      </c>
      <c r="BP115" s="541">
        <f>'Scheme 1'!ER$31</f>
        <v>0</v>
      </c>
      <c r="BQ115" s="541">
        <f>'Scheme 1'!ES$31</f>
        <v>0</v>
      </c>
      <c r="BR115" s="541">
        <f>'Scheme 1'!ET$31</f>
        <v>0</v>
      </c>
      <c r="BS115" s="541">
        <f>'Scheme 1'!EU$31</f>
        <v>0</v>
      </c>
      <c r="BT115" s="541">
        <f>'Scheme 1'!EV$31</f>
        <v>0</v>
      </c>
      <c r="BU115" s="541">
        <f>'Scheme 1'!EW$31</f>
        <v>0</v>
      </c>
      <c r="BV115" s="541">
        <f>'Scheme 1'!EX$31</f>
        <v>0</v>
      </c>
      <c r="BW115" s="541">
        <f>'Scheme 1'!EY$31</f>
        <v>0</v>
      </c>
      <c r="BX115" s="541">
        <f>'Scheme 1'!EZ$31</f>
        <v>0</v>
      </c>
      <c r="BY115" s="541">
        <f>'Scheme 1'!FA$31</f>
        <v>0</v>
      </c>
      <c r="BZ115" s="541">
        <f>'Scheme 1'!FB$31</f>
        <v>0</v>
      </c>
      <c r="CA115" s="541">
        <f>'Scheme 1'!FC$31</f>
        <v>0</v>
      </c>
      <c r="CB115" s="541">
        <f>'Scheme 1'!FD$31</f>
        <v>0</v>
      </c>
      <c r="CC115" s="541">
        <f>'Scheme 1'!FE$31</f>
        <v>0</v>
      </c>
      <c r="CD115" s="541">
        <f>'Scheme 1'!FF$31</f>
        <v>0</v>
      </c>
      <c r="CE115" s="541">
        <f>'Scheme 1'!FG$31</f>
        <v>0</v>
      </c>
      <c r="CF115" s="541">
        <f>'Scheme 1'!FH$31</f>
        <v>0</v>
      </c>
      <c r="CG115" s="541">
        <f>'Scheme 1'!FI$31</f>
        <v>0</v>
      </c>
      <c r="CH115" s="541">
        <f>'Scheme 1'!FJ$31</f>
        <v>0</v>
      </c>
      <c r="CI115" s="541">
        <f>'Scheme 1'!FK$31</f>
        <v>0</v>
      </c>
      <c r="CJ115" s="541">
        <f>'Scheme 1'!FL$31</f>
        <v>0</v>
      </c>
      <c r="CK115" s="541">
        <f>'Scheme 1'!FM$31</f>
        <v>0</v>
      </c>
      <c r="CL115" s="541">
        <f>'Scheme 1'!FN$31</f>
        <v>0</v>
      </c>
      <c r="CM115" s="541">
        <f>'Scheme 1'!FO$31</f>
        <v>0</v>
      </c>
      <c r="CN115" s="541">
        <f>'Scheme 1'!FP$31</f>
        <v>0</v>
      </c>
      <c r="CO115" s="541">
        <f>'Scheme 1'!FQ$31</f>
        <v>0</v>
      </c>
      <c r="CP115" s="541">
        <f>'Scheme 1'!FR$31</f>
        <v>0</v>
      </c>
      <c r="CQ115" s="541">
        <f>'Scheme 1'!FS$31</f>
        <v>0</v>
      </c>
      <c r="CR115" s="541">
        <f>'Scheme 1'!FT$31</f>
        <v>0</v>
      </c>
      <c r="CS115" s="541">
        <f>'Scheme 1'!FU$31</f>
        <v>0</v>
      </c>
      <c r="CT115" s="541">
        <f>'Scheme 1'!FV$31</f>
        <v>0</v>
      </c>
      <c r="CU115" s="541">
        <f>'Scheme 1'!FW$31</f>
        <v>0</v>
      </c>
      <c r="CV115" s="541">
        <f>'Scheme 1'!FX$31</f>
        <v>0</v>
      </c>
      <c r="CW115" s="541">
        <f>'Scheme 1'!FY$31</f>
        <v>0</v>
      </c>
      <c r="CX115" s="541">
        <f>'Scheme 1'!FZ$31</f>
        <v>0</v>
      </c>
      <c r="CY115" s="541">
        <f>'Scheme 1'!GA$31</f>
        <v>0</v>
      </c>
      <c r="CZ115" s="541">
        <f>'Scheme 1'!GB$31</f>
        <v>0</v>
      </c>
      <c r="DA115" s="541">
        <f>'Scheme 1'!GC$31</f>
        <v>0</v>
      </c>
      <c r="DB115" s="541">
        <f>'Scheme 1'!GD$31</f>
        <v>0</v>
      </c>
      <c r="DC115" s="541">
        <f>'Scheme 1'!GE$31</f>
        <v>0</v>
      </c>
      <c r="DD115" s="541">
        <f>'Scheme 1'!GF$31</f>
        <v>0</v>
      </c>
      <c r="DE115" s="541">
        <f>'Scheme 1'!GG$31</f>
        <v>0</v>
      </c>
      <c r="DF115" s="541">
        <f>'Scheme 1'!GH$31</f>
        <v>0</v>
      </c>
      <c r="DG115" s="541">
        <f>'Scheme 1'!GI$31</f>
        <v>0</v>
      </c>
      <c r="DH115" s="541">
        <f>'Scheme 1'!GJ$31</f>
        <v>0</v>
      </c>
      <c r="DI115" s="541">
        <f>'Scheme 1'!GK$31</f>
        <v>0</v>
      </c>
      <c r="DJ115" s="541">
        <f>'Scheme 1'!GL$31</f>
        <v>0</v>
      </c>
      <c r="DK115" s="541">
        <f>'Scheme 1'!GM$31</f>
        <v>0</v>
      </c>
      <c r="DL115" s="541">
        <f>'Scheme 1'!GN$31</f>
        <v>0</v>
      </c>
      <c r="DM115" s="541">
        <f>'Scheme 1'!GO$31</f>
        <v>0</v>
      </c>
      <c r="DN115" s="541">
        <f>'Scheme 1'!GP$31</f>
        <v>0</v>
      </c>
      <c r="DO115" s="541">
        <f>'Scheme 1'!GQ$31</f>
        <v>0</v>
      </c>
      <c r="DP115" s="541">
        <f>'Scheme 1'!GR$31</f>
        <v>0</v>
      </c>
      <c r="DQ115" s="541">
        <f>'Scheme 1'!GS$31</f>
        <v>0</v>
      </c>
      <c r="DR115" s="541">
        <f>'Scheme 1'!GT$31</f>
        <v>0</v>
      </c>
      <c r="DS115" s="541">
        <f>'Scheme 1'!GU$31</f>
        <v>0</v>
      </c>
      <c r="DT115" s="541">
        <f>'Scheme 1'!GV$31</f>
        <v>0</v>
      </c>
      <c r="DU115" s="541">
        <f>'Scheme 1'!GW$31</f>
        <v>0</v>
      </c>
      <c r="DV115" s="541">
        <f>'Scheme 1'!GX$31</f>
        <v>0</v>
      </c>
      <c r="DW115" s="541">
        <f>'Scheme 1'!GY$31</f>
        <v>0</v>
      </c>
      <c r="DX115" s="541">
        <f>'Scheme 1'!GZ$31</f>
        <v>0</v>
      </c>
      <c r="DY115" s="541">
        <f>'Scheme 1'!HA$31</f>
        <v>0</v>
      </c>
      <c r="EA115" s="89"/>
    </row>
    <row r="116" spans="1:131" s="89" customFormat="1">
      <c r="A116" s="288"/>
      <c r="B116" s="288"/>
      <c r="C116" s="259"/>
      <c r="D116" s="541" t="str">
        <f t="shared" si="10"/>
        <v>Yes</v>
      </c>
      <c r="E116" s="259" t="str">
        <f>_xlfn.CONCAT('Scheme 2'!$F$3, " Biogenic Carbon")</f>
        <v>Scheme 2 Biogenic Carbon</v>
      </c>
      <c r="F116" s="541">
        <f>'Scheme 2'!CH$31</f>
        <v>0</v>
      </c>
      <c r="G116" s="541">
        <f>'Scheme 2'!CI$31</f>
        <v>0</v>
      </c>
      <c r="H116" s="541">
        <f>'Scheme 2'!CJ$31</f>
        <v>0</v>
      </c>
      <c r="I116" s="541">
        <f>'Scheme 2'!CK$31</f>
        <v>0</v>
      </c>
      <c r="J116" s="541">
        <f>'Scheme 2'!CL$31</f>
        <v>0</v>
      </c>
      <c r="K116" s="541">
        <f>'Scheme 2'!CM$31</f>
        <v>0</v>
      </c>
      <c r="L116" s="541">
        <f>'Scheme 2'!CN$31</f>
        <v>0</v>
      </c>
      <c r="M116" s="541">
        <f>'Scheme 2'!CO$31</f>
        <v>0</v>
      </c>
      <c r="N116" s="541">
        <f>'Scheme 2'!CP$31</f>
        <v>0</v>
      </c>
      <c r="O116" s="541">
        <f>'Scheme 2'!CQ$31</f>
        <v>0</v>
      </c>
      <c r="P116" s="541">
        <f>'Scheme 2'!CR$31</f>
        <v>0</v>
      </c>
      <c r="Q116" s="541">
        <f>'Scheme 2'!CS$31</f>
        <v>0</v>
      </c>
      <c r="R116" s="541">
        <f>'Scheme 2'!CT$31</f>
        <v>0</v>
      </c>
      <c r="S116" s="541">
        <f>'Scheme 2'!CU$31</f>
        <v>0</v>
      </c>
      <c r="T116" s="541">
        <f>'Scheme 2'!CV$31</f>
        <v>0</v>
      </c>
      <c r="U116" s="541">
        <f>'Scheme 2'!CW$31</f>
        <v>0</v>
      </c>
      <c r="V116" s="541">
        <f>'Scheme 2'!CX$31</f>
        <v>0</v>
      </c>
      <c r="W116" s="541">
        <f>'Scheme 2'!CY$31</f>
        <v>0</v>
      </c>
      <c r="X116" s="541">
        <f>'Scheme 2'!CZ$31</f>
        <v>0</v>
      </c>
      <c r="Y116" s="541">
        <f>'Scheme 2'!DA$31</f>
        <v>0</v>
      </c>
      <c r="Z116" s="541">
        <f>'Scheme 2'!DB$31</f>
        <v>0</v>
      </c>
      <c r="AA116" s="541">
        <f>'Scheme 2'!DC$31</f>
        <v>0</v>
      </c>
      <c r="AB116" s="541">
        <f>'Scheme 2'!DD$31</f>
        <v>0</v>
      </c>
      <c r="AC116" s="541">
        <f>'Scheme 2'!DE$31</f>
        <v>0</v>
      </c>
      <c r="AD116" s="541">
        <f>'Scheme 2'!DF$31</f>
        <v>0</v>
      </c>
      <c r="AE116" s="541">
        <f>'Scheme 2'!DG$31</f>
        <v>0</v>
      </c>
      <c r="AF116" s="541">
        <f>'Scheme 2'!DH$31</f>
        <v>0</v>
      </c>
      <c r="AG116" s="541">
        <f>'Scheme 2'!DI$31</f>
        <v>0</v>
      </c>
      <c r="AH116" s="541">
        <f>'Scheme 2'!DJ$31</f>
        <v>0</v>
      </c>
      <c r="AI116" s="541">
        <f>'Scheme 2'!DK$31</f>
        <v>0</v>
      </c>
      <c r="AJ116" s="541">
        <f>'Scheme 2'!DL$31</f>
        <v>0</v>
      </c>
      <c r="AK116" s="541">
        <f>'Scheme 2'!DM$31</f>
        <v>0</v>
      </c>
      <c r="AL116" s="541">
        <f>'Scheme 2'!DN$31</f>
        <v>0</v>
      </c>
      <c r="AM116" s="541">
        <f>'Scheme 2'!DO$31</f>
        <v>0</v>
      </c>
      <c r="AN116" s="541">
        <f>'Scheme 2'!DP$31</f>
        <v>0</v>
      </c>
      <c r="AO116" s="541">
        <f>'Scheme 2'!DQ$31</f>
        <v>0</v>
      </c>
      <c r="AP116" s="541">
        <f>'Scheme 2'!DR$31</f>
        <v>0</v>
      </c>
      <c r="AQ116" s="541">
        <f>'Scheme 2'!DS$31</f>
        <v>0</v>
      </c>
      <c r="AR116" s="541">
        <f>'Scheme 2'!DT$31</f>
        <v>0</v>
      </c>
      <c r="AS116" s="541">
        <f>'Scheme 2'!DU$31</f>
        <v>0</v>
      </c>
      <c r="AT116" s="541">
        <f>'Scheme 2'!DV$31</f>
        <v>0</v>
      </c>
      <c r="AU116" s="541">
        <f>'Scheme 2'!DW$31</f>
        <v>0</v>
      </c>
      <c r="AV116" s="541">
        <f>'Scheme 2'!DX$31</f>
        <v>0</v>
      </c>
      <c r="AW116" s="541">
        <f>'Scheme 2'!DY$31</f>
        <v>0</v>
      </c>
      <c r="AX116" s="541">
        <f>'Scheme 2'!DZ$31</f>
        <v>0</v>
      </c>
      <c r="AY116" s="541">
        <f>'Scheme 2'!EA$31</f>
        <v>0</v>
      </c>
      <c r="AZ116" s="541">
        <f>'Scheme 2'!EB$31</f>
        <v>0</v>
      </c>
      <c r="BA116" s="541">
        <f>'Scheme 2'!EC$31</f>
        <v>0</v>
      </c>
      <c r="BB116" s="541">
        <f>'Scheme 2'!ED$31</f>
        <v>0</v>
      </c>
      <c r="BC116" s="541">
        <f>'Scheme 2'!EE$31</f>
        <v>0</v>
      </c>
      <c r="BD116" s="541">
        <f>'Scheme 2'!EF$31</f>
        <v>0</v>
      </c>
      <c r="BE116" s="541">
        <f>'Scheme 2'!EG$31</f>
        <v>0</v>
      </c>
      <c r="BF116" s="541">
        <f>'Scheme 2'!EH$31</f>
        <v>0</v>
      </c>
      <c r="BG116" s="541">
        <f>'Scheme 2'!EI$31</f>
        <v>0</v>
      </c>
      <c r="BH116" s="541">
        <f>'Scheme 2'!EJ$31</f>
        <v>0</v>
      </c>
      <c r="BI116" s="541">
        <f>'Scheme 2'!EK$31</f>
        <v>0</v>
      </c>
      <c r="BJ116" s="541">
        <f>'Scheme 2'!EL$31</f>
        <v>0</v>
      </c>
      <c r="BK116" s="541">
        <f>'Scheme 2'!EM$31</f>
        <v>0</v>
      </c>
      <c r="BL116" s="541">
        <f>'Scheme 2'!EN$31</f>
        <v>0</v>
      </c>
      <c r="BM116" s="541">
        <f>'Scheme 2'!EO$31</f>
        <v>0</v>
      </c>
      <c r="BN116" s="541">
        <f>'Scheme 2'!EP$31</f>
        <v>0</v>
      </c>
      <c r="BO116" s="541">
        <f>'Scheme 2'!EQ$31</f>
        <v>0</v>
      </c>
      <c r="BP116" s="541">
        <f>'Scheme 2'!ER$31</f>
        <v>0</v>
      </c>
      <c r="BQ116" s="541">
        <f>'Scheme 2'!ES$31</f>
        <v>0</v>
      </c>
      <c r="BR116" s="541">
        <f>'Scheme 2'!ET$31</f>
        <v>0</v>
      </c>
      <c r="BS116" s="541">
        <f>'Scheme 2'!EU$31</f>
        <v>0</v>
      </c>
      <c r="BT116" s="541">
        <f>'Scheme 2'!EV$31</f>
        <v>0</v>
      </c>
      <c r="BU116" s="541">
        <f>'Scheme 2'!EW$31</f>
        <v>0</v>
      </c>
      <c r="BV116" s="541">
        <f>'Scheme 2'!EX$31</f>
        <v>0</v>
      </c>
      <c r="BW116" s="541">
        <f>'Scheme 2'!EY$31</f>
        <v>0</v>
      </c>
      <c r="BX116" s="541">
        <f>'Scheme 2'!EZ$31</f>
        <v>0</v>
      </c>
      <c r="BY116" s="541">
        <f>'Scheme 2'!FA$31</f>
        <v>0</v>
      </c>
      <c r="BZ116" s="541">
        <f>'Scheme 2'!FB$31</f>
        <v>0</v>
      </c>
      <c r="CA116" s="541">
        <f>'Scheme 2'!FC$31</f>
        <v>0</v>
      </c>
      <c r="CB116" s="541">
        <f>'Scheme 2'!FD$31</f>
        <v>0</v>
      </c>
      <c r="CC116" s="541">
        <f>'Scheme 2'!FE$31</f>
        <v>0</v>
      </c>
      <c r="CD116" s="541">
        <f>'Scheme 2'!FF$31</f>
        <v>0</v>
      </c>
      <c r="CE116" s="541">
        <f>'Scheme 2'!FG$31</f>
        <v>0</v>
      </c>
      <c r="CF116" s="541">
        <f>'Scheme 2'!FH$31</f>
        <v>0</v>
      </c>
      <c r="CG116" s="541">
        <f>'Scheme 2'!FI$31</f>
        <v>0</v>
      </c>
      <c r="CH116" s="541">
        <f>'Scheme 2'!FJ$31</f>
        <v>0</v>
      </c>
      <c r="CI116" s="541">
        <f>'Scheme 2'!FK$31</f>
        <v>0</v>
      </c>
      <c r="CJ116" s="541">
        <f>'Scheme 2'!FL$31</f>
        <v>0</v>
      </c>
      <c r="CK116" s="541">
        <f>'Scheme 2'!FM$31</f>
        <v>0</v>
      </c>
      <c r="CL116" s="541">
        <f>'Scheme 2'!FN$31</f>
        <v>0</v>
      </c>
      <c r="CM116" s="541">
        <f>'Scheme 2'!FO$31</f>
        <v>0</v>
      </c>
      <c r="CN116" s="541">
        <f>'Scheme 2'!FP$31</f>
        <v>0</v>
      </c>
      <c r="CO116" s="541">
        <f>'Scheme 2'!FQ$31</f>
        <v>0</v>
      </c>
      <c r="CP116" s="541">
        <f>'Scheme 2'!FR$31</f>
        <v>0</v>
      </c>
      <c r="CQ116" s="541">
        <f>'Scheme 2'!FS$31</f>
        <v>0</v>
      </c>
      <c r="CR116" s="541">
        <f>'Scheme 2'!FT$31</f>
        <v>0</v>
      </c>
      <c r="CS116" s="541">
        <f>'Scheme 2'!FU$31</f>
        <v>0</v>
      </c>
      <c r="CT116" s="541">
        <f>'Scheme 2'!FV$31</f>
        <v>0</v>
      </c>
      <c r="CU116" s="541">
        <f>'Scheme 2'!FW$31</f>
        <v>0</v>
      </c>
      <c r="CV116" s="541">
        <f>'Scheme 2'!FX$31</f>
        <v>0</v>
      </c>
      <c r="CW116" s="541">
        <f>'Scheme 2'!FY$31</f>
        <v>0</v>
      </c>
      <c r="CX116" s="541">
        <f>'Scheme 2'!FZ$31</f>
        <v>0</v>
      </c>
      <c r="CY116" s="541">
        <f>'Scheme 2'!GA$31</f>
        <v>0</v>
      </c>
      <c r="CZ116" s="541">
        <f>'Scheme 2'!GB$31</f>
        <v>0</v>
      </c>
      <c r="DA116" s="541">
        <f>'Scheme 2'!GC$31</f>
        <v>0</v>
      </c>
      <c r="DB116" s="541">
        <f>'Scheme 2'!GD$31</f>
        <v>0</v>
      </c>
      <c r="DC116" s="541">
        <f>'Scheme 2'!GE$31</f>
        <v>0</v>
      </c>
      <c r="DD116" s="541">
        <f>'Scheme 2'!GF$31</f>
        <v>0</v>
      </c>
      <c r="DE116" s="541">
        <f>'Scheme 2'!GG$31</f>
        <v>0</v>
      </c>
      <c r="DF116" s="541">
        <f>'Scheme 2'!GH$31</f>
        <v>0</v>
      </c>
      <c r="DG116" s="541">
        <f>'Scheme 2'!GI$31</f>
        <v>0</v>
      </c>
      <c r="DH116" s="541">
        <f>'Scheme 2'!GJ$31</f>
        <v>0</v>
      </c>
      <c r="DI116" s="541">
        <f>'Scheme 2'!GK$31</f>
        <v>0</v>
      </c>
      <c r="DJ116" s="541">
        <f>'Scheme 2'!GL$31</f>
        <v>0</v>
      </c>
      <c r="DK116" s="541">
        <f>'Scheme 2'!GM$31</f>
        <v>0</v>
      </c>
      <c r="DL116" s="541">
        <f>'Scheme 2'!GN$31</f>
        <v>0</v>
      </c>
      <c r="DM116" s="541">
        <f>'Scheme 2'!GO$31</f>
        <v>0</v>
      </c>
      <c r="DN116" s="541">
        <f>'Scheme 2'!GP$31</f>
        <v>0</v>
      </c>
      <c r="DO116" s="541">
        <f>'Scheme 2'!GQ$31</f>
        <v>0</v>
      </c>
      <c r="DP116" s="541">
        <f>'Scheme 2'!GR$31</f>
        <v>0</v>
      </c>
      <c r="DQ116" s="541">
        <f>'Scheme 2'!GS$31</f>
        <v>0</v>
      </c>
      <c r="DR116" s="541">
        <f>'Scheme 2'!GT$31</f>
        <v>0</v>
      </c>
      <c r="DS116" s="541">
        <f>'Scheme 2'!GU$31</f>
        <v>0</v>
      </c>
      <c r="DT116" s="541">
        <f>'Scheme 2'!GV$31</f>
        <v>0</v>
      </c>
      <c r="DU116" s="541">
        <f>'Scheme 2'!GW$31</f>
        <v>0</v>
      </c>
      <c r="DV116" s="541">
        <f>'Scheme 2'!GX$31</f>
        <v>0</v>
      </c>
      <c r="DW116" s="541">
        <f>'Scheme 2'!GY$31</f>
        <v>0</v>
      </c>
      <c r="DX116" s="541">
        <f>'Scheme 2'!GZ$31</f>
        <v>0</v>
      </c>
      <c r="DY116" s="541">
        <f>'Scheme 2'!HA$31</f>
        <v>0</v>
      </c>
      <c r="DZ116" s="259"/>
    </row>
    <row r="117" spans="1:131">
      <c r="C117" s="259"/>
      <c r="D117" s="541" t="str">
        <f t="shared" si="10"/>
        <v>Yes</v>
      </c>
      <c r="E117" s="259" t="str">
        <f>_xlfn.CONCAT('Scheme 3'!$F$3, " Biogenic Carbon")</f>
        <v>Scheme 3 Biogenic Carbon</v>
      </c>
      <c r="F117" s="541">
        <f>'Scheme 3'!CH$31</f>
        <v>0</v>
      </c>
      <c r="G117" s="541">
        <f>'Scheme 3'!CI$31</f>
        <v>0</v>
      </c>
      <c r="H117" s="541">
        <f>'Scheme 3'!CJ$31</f>
        <v>0</v>
      </c>
      <c r="I117" s="541">
        <f>'Scheme 3'!CK$31</f>
        <v>0</v>
      </c>
      <c r="J117" s="541">
        <f>'Scheme 3'!CL$31</f>
        <v>0</v>
      </c>
      <c r="K117" s="541">
        <f>'Scheme 3'!CM$31</f>
        <v>0</v>
      </c>
      <c r="L117" s="541">
        <f>'Scheme 3'!CN$31</f>
        <v>0</v>
      </c>
      <c r="M117" s="541">
        <f>'Scheme 3'!CO$31</f>
        <v>0</v>
      </c>
      <c r="N117" s="541">
        <f>'Scheme 3'!CP$31</f>
        <v>0</v>
      </c>
      <c r="O117" s="541">
        <f>'Scheme 3'!CQ$31</f>
        <v>0</v>
      </c>
      <c r="P117" s="541">
        <f>'Scheme 3'!CR$31</f>
        <v>0</v>
      </c>
      <c r="Q117" s="541">
        <f>'Scheme 3'!CS$31</f>
        <v>0</v>
      </c>
      <c r="R117" s="541">
        <f>'Scheme 3'!CT$31</f>
        <v>0</v>
      </c>
      <c r="S117" s="541">
        <f>'Scheme 3'!CU$31</f>
        <v>0</v>
      </c>
      <c r="T117" s="541">
        <f>'Scheme 3'!CV$31</f>
        <v>0</v>
      </c>
      <c r="U117" s="541">
        <f>'Scheme 3'!CW$31</f>
        <v>0</v>
      </c>
      <c r="V117" s="541">
        <f>'Scheme 3'!CX$31</f>
        <v>0</v>
      </c>
      <c r="W117" s="541">
        <f>'Scheme 3'!CY$31</f>
        <v>0</v>
      </c>
      <c r="X117" s="541">
        <f>'Scheme 3'!CZ$31</f>
        <v>0</v>
      </c>
      <c r="Y117" s="541">
        <f>'Scheme 3'!DA$31</f>
        <v>0</v>
      </c>
      <c r="Z117" s="541">
        <f>'Scheme 3'!DB$31</f>
        <v>0</v>
      </c>
      <c r="AA117" s="541">
        <f>'Scheme 3'!DC$31</f>
        <v>0</v>
      </c>
      <c r="AB117" s="541">
        <f>'Scheme 3'!DD$31</f>
        <v>0</v>
      </c>
      <c r="AC117" s="541">
        <f>'Scheme 3'!DE$31</f>
        <v>0</v>
      </c>
      <c r="AD117" s="541">
        <f>'Scheme 3'!DF$31</f>
        <v>0</v>
      </c>
      <c r="AE117" s="541">
        <f>'Scheme 3'!DG$31</f>
        <v>0</v>
      </c>
      <c r="AF117" s="541">
        <f>'Scheme 3'!DH$31</f>
        <v>0</v>
      </c>
      <c r="AG117" s="541">
        <f>'Scheme 3'!DI$31</f>
        <v>0</v>
      </c>
      <c r="AH117" s="541">
        <f>'Scheme 3'!DJ$31</f>
        <v>0</v>
      </c>
      <c r="AI117" s="541">
        <f>'Scheme 3'!DK$31</f>
        <v>0</v>
      </c>
      <c r="AJ117" s="541">
        <f>'Scheme 3'!DL$31</f>
        <v>0</v>
      </c>
      <c r="AK117" s="541">
        <f>'Scheme 3'!DM$31</f>
        <v>0</v>
      </c>
      <c r="AL117" s="541">
        <f>'Scheme 3'!DN$31</f>
        <v>0</v>
      </c>
      <c r="AM117" s="541">
        <f>'Scheme 3'!DO$31</f>
        <v>0</v>
      </c>
      <c r="AN117" s="541">
        <f>'Scheme 3'!DP$31</f>
        <v>0</v>
      </c>
      <c r="AO117" s="541">
        <f>'Scheme 3'!DQ$31</f>
        <v>0</v>
      </c>
      <c r="AP117" s="541">
        <f>'Scheme 3'!DR$31</f>
        <v>0</v>
      </c>
      <c r="AQ117" s="541">
        <f>'Scheme 3'!DS$31</f>
        <v>0</v>
      </c>
      <c r="AR117" s="541">
        <f>'Scheme 3'!DT$31</f>
        <v>0</v>
      </c>
      <c r="AS117" s="541">
        <f>'Scheme 3'!DU$31</f>
        <v>0</v>
      </c>
      <c r="AT117" s="541">
        <f>'Scheme 3'!DV$31</f>
        <v>0</v>
      </c>
      <c r="AU117" s="541">
        <f>'Scheme 3'!DW$31</f>
        <v>0</v>
      </c>
      <c r="AV117" s="541">
        <f>'Scheme 3'!DX$31</f>
        <v>0</v>
      </c>
      <c r="AW117" s="541">
        <f>'Scheme 3'!DY$31</f>
        <v>0</v>
      </c>
      <c r="AX117" s="541">
        <f>'Scheme 3'!DZ$31</f>
        <v>0</v>
      </c>
      <c r="AY117" s="541">
        <f>'Scheme 3'!EA$31</f>
        <v>0</v>
      </c>
      <c r="AZ117" s="541">
        <f>'Scheme 3'!EB$31</f>
        <v>0</v>
      </c>
      <c r="BA117" s="541">
        <f>'Scheme 3'!EC$31</f>
        <v>0</v>
      </c>
      <c r="BB117" s="541">
        <f>'Scheme 3'!ED$31</f>
        <v>0</v>
      </c>
      <c r="BC117" s="541">
        <f>'Scheme 3'!EE$31</f>
        <v>0</v>
      </c>
      <c r="BD117" s="541">
        <f>'Scheme 3'!EF$31</f>
        <v>0</v>
      </c>
      <c r="BE117" s="541">
        <f>'Scheme 3'!EG$31</f>
        <v>0</v>
      </c>
      <c r="BF117" s="541">
        <f>'Scheme 3'!EH$31</f>
        <v>0</v>
      </c>
      <c r="BG117" s="541">
        <f>'Scheme 3'!EI$31</f>
        <v>0</v>
      </c>
      <c r="BH117" s="541">
        <f>'Scheme 3'!EJ$31</f>
        <v>0</v>
      </c>
      <c r="BI117" s="541">
        <f>'Scheme 3'!EK$31</f>
        <v>0</v>
      </c>
      <c r="BJ117" s="541">
        <f>'Scheme 3'!EL$31</f>
        <v>0</v>
      </c>
      <c r="BK117" s="541">
        <f>'Scheme 3'!EM$31</f>
        <v>0</v>
      </c>
      <c r="BL117" s="541">
        <f>'Scheme 3'!EN$31</f>
        <v>0</v>
      </c>
      <c r="BM117" s="541">
        <f>'Scheme 3'!EO$31</f>
        <v>0</v>
      </c>
      <c r="BN117" s="541">
        <f>'Scheme 3'!EP$31</f>
        <v>0</v>
      </c>
      <c r="BO117" s="541">
        <f>'Scheme 3'!EQ$31</f>
        <v>0</v>
      </c>
      <c r="BP117" s="541">
        <f>'Scheme 3'!ER$31</f>
        <v>0</v>
      </c>
      <c r="BQ117" s="541">
        <f>'Scheme 3'!ES$31</f>
        <v>0</v>
      </c>
      <c r="BR117" s="541">
        <f>'Scheme 3'!ET$31</f>
        <v>0</v>
      </c>
      <c r="BS117" s="541">
        <f>'Scheme 3'!EU$31</f>
        <v>0</v>
      </c>
      <c r="BT117" s="541">
        <f>'Scheme 3'!EV$31</f>
        <v>0</v>
      </c>
      <c r="BU117" s="541">
        <f>'Scheme 3'!EW$31</f>
        <v>0</v>
      </c>
      <c r="BV117" s="541">
        <f>'Scheme 3'!EX$31</f>
        <v>0</v>
      </c>
      <c r="BW117" s="541">
        <f>'Scheme 3'!EY$31</f>
        <v>0</v>
      </c>
      <c r="BX117" s="541">
        <f>'Scheme 3'!EZ$31</f>
        <v>0</v>
      </c>
      <c r="BY117" s="541">
        <f>'Scheme 3'!FA$31</f>
        <v>0</v>
      </c>
      <c r="BZ117" s="541">
        <f>'Scheme 3'!FB$31</f>
        <v>0</v>
      </c>
      <c r="CA117" s="541">
        <f>'Scheme 3'!FC$31</f>
        <v>0</v>
      </c>
      <c r="CB117" s="541">
        <f>'Scheme 3'!FD$31</f>
        <v>0</v>
      </c>
      <c r="CC117" s="541">
        <f>'Scheme 3'!FE$31</f>
        <v>0</v>
      </c>
      <c r="CD117" s="541">
        <f>'Scheme 3'!FF$31</f>
        <v>0</v>
      </c>
      <c r="CE117" s="541">
        <f>'Scheme 3'!FG$31</f>
        <v>0</v>
      </c>
      <c r="CF117" s="541">
        <f>'Scheme 3'!FH$31</f>
        <v>0</v>
      </c>
      <c r="CG117" s="541">
        <f>'Scheme 3'!FI$31</f>
        <v>0</v>
      </c>
      <c r="CH117" s="541">
        <f>'Scheme 3'!FJ$31</f>
        <v>0</v>
      </c>
      <c r="CI117" s="541">
        <f>'Scheme 3'!FK$31</f>
        <v>0</v>
      </c>
      <c r="CJ117" s="541">
        <f>'Scheme 3'!FL$31</f>
        <v>0</v>
      </c>
      <c r="CK117" s="541">
        <f>'Scheme 3'!FM$31</f>
        <v>0</v>
      </c>
      <c r="CL117" s="541">
        <f>'Scheme 3'!FN$31</f>
        <v>0</v>
      </c>
      <c r="CM117" s="541">
        <f>'Scheme 3'!FO$31</f>
        <v>0</v>
      </c>
      <c r="CN117" s="541">
        <f>'Scheme 3'!FP$31</f>
        <v>0</v>
      </c>
      <c r="CO117" s="541">
        <f>'Scheme 3'!FQ$31</f>
        <v>0</v>
      </c>
      <c r="CP117" s="541">
        <f>'Scheme 3'!FR$31</f>
        <v>0</v>
      </c>
      <c r="CQ117" s="541">
        <f>'Scheme 3'!FS$31</f>
        <v>0</v>
      </c>
      <c r="CR117" s="541">
        <f>'Scheme 3'!FT$31</f>
        <v>0</v>
      </c>
      <c r="CS117" s="541">
        <f>'Scheme 3'!FU$31</f>
        <v>0</v>
      </c>
      <c r="CT117" s="541">
        <f>'Scheme 3'!FV$31</f>
        <v>0</v>
      </c>
      <c r="CU117" s="541">
        <f>'Scheme 3'!FW$31</f>
        <v>0</v>
      </c>
      <c r="CV117" s="541">
        <f>'Scheme 3'!FX$31</f>
        <v>0</v>
      </c>
      <c r="CW117" s="541">
        <f>'Scheme 3'!FY$31</f>
        <v>0</v>
      </c>
      <c r="CX117" s="541">
        <f>'Scheme 3'!FZ$31</f>
        <v>0</v>
      </c>
      <c r="CY117" s="541">
        <f>'Scheme 3'!GA$31</f>
        <v>0</v>
      </c>
      <c r="CZ117" s="541">
        <f>'Scheme 3'!GB$31</f>
        <v>0</v>
      </c>
      <c r="DA117" s="541">
        <f>'Scheme 3'!GC$31</f>
        <v>0</v>
      </c>
      <c r="DB117" s="541">
        <f>'Scheme 3'!GD$31</f>
        <v>0</v>
      </c>
      <c r="DC117" s="541">
        <f>'Scheme 3'!GE$31</f>
        <v>0</v>
      </c>
      <c r="DD117" s="541">
        <f>'Scheme 3'!GF$31</f>
        <v>0</v>
      </c>
      <c r="DE117" s="541">
        <f>'Scheme 3'!GG$31</f>
        <v>0</v>
      </c>
      <c r="DF117" s="541">
        <f>'Scheme 3'!GH$31</f>
        <v>0</v>
      </c>
      <c r="DG117" s="541">
        <f>'Scheme 3'!GI$31</f>
        <v>0</v>
      </c>
      <c r="DH117" s="541">
        <f>'Scheme 3'!GJ$31</f>
        <v>0</v>
      </c>
      <c r="DI117" s="541">
        <f>'Scheme 3'!GK$31</f>
        <v>0</v>
      </c>
      <c r="DJ117" s="541">
        <f>'Scheme 3'!GL$31</f>
        <v>0</v>
      </c>
      <c r="DK117" s="541">
        <f>'Scheme 3'!GM$31</f>
        <v>0</v>
      </c>
      <c r="DL117" s="541">
        <f>'Scheme 3'!GN$31</f>
        <v>0</v>
      </c>
      <c r="DM117" s="541">
        <f>'Scheme 3'!GO$31</f>
        <v>0</v>
      </c>
      <c r="DN117" s="541">
        <f>'Scheme 3'!GP$31</f>
        <v>0</v>
      </c>
      <c r="DO117" s="541">
        <f>'Scheme 3'!GQ$31</f>
        <v>0</v>
      </c>
      <c r="DP117" s="541">
        <f>'Scheme 3'!GR$31</f>
        <v>0</v>
      </c>
      <c r="DQ117" s="541">
        <f>'Scheme 3'!GS$31</f>
        <v>0</v>
      </c>
      <c r="DR117" s="541">
        <f>'Scheme 3'!GT$31</f>
        <v>0</v>
      </c>
      <c r="DS117" s="541">
        <f>'Scheme 3'!GU$31</f>
        <v>0</v>
      </c>
      <c r="DT117" s="541">
        <f>'Scheme 3'!GV$31</f>
        <v>0</v>
      </c>
      <c r="DU117" s="541">
        <f>'Scheme 3'!GW$31</f>
        <v>0</v>
      </c>
      <c r="DV117" s="541">
        <f>'Scheme 3'!GX$31</f>
        <v>0</v>
      </c>
      <c r="DW117" s="541">
        <f>'Scheme 3'!GY$31</f>
        <v>0</v>
      </c>
      <c r="DX117" s="541">
        <f>'Scheme 3'!GZ$31</f>
        <v>0</v>
      </c>
      <c r="DY117" s="541">
        <f>'Scheme 3'!HA$31</f>
        <v>0</v>
      </c>
      <c r="DZ117" s="259"/>
      <c r="EA117" s="89"/>
    </row>
    <row r="118" spans="1:131">
      <c r="C118" s="259"/>
      <c r="D118" s="541" t="str">
        <f t="shared" si="10"/>
        <v>Yes</v>
      </c>
      <c r="E118" s="259" t="str">
        <f>_xlfn.CONCAT('Scheme 4'!$F$3, " Biogenic Carbon")</f>
        <v>Scheme 4 Biogenic Carbon</v>
      </c>
      <c r="F118" s="541">
        <f>'Scheme 4'!CH$31</f>
        <v>0</v>
      </c>
      <c r="G118" s="541">
        <f>'Scheme 4'!CI$31</f>
        <v>0</v>
      </c>
      <c r="H118" s="541">
        <f>'Scheme 4'!CJ$31</f>
        <v>0</v>
      </c>
      <c r="I118" s="541">
        <f>'Scheme 4'!CK$31</f>
        <v>0</v>
      </c>
      <c r="J118" s="541">
        <f>'Scheme 4'!CL$31</f>
        <v>0</v>
      </c>
      <c r="K118" s="541">
        <f>'Scheme 4'!CM$31</f>
        <v>0</v>
      </c>
      <c r="L118" s="541">
        <f>'Scheme 4'!CN$31</f>
        <v>0</v>
      </c>
      <c r="M118" s="541">
        <f>'Scheme 4'!CO$31</f>
        <v>0</v>
      </c>
      <c r="N118" s="541">
        <f>'Scheme 4'!CP$31</f>
        <v>0</v>
      </c>
      <c r="O118" s="541">
        <f>'Scheme 4'!CQ$31</f>
        <v>0</v>
      </c>
      <c r="P118" s="541">
        <f>'Scheme 4'!CR$31</f>
        <v>0</v>
      </c>
      <c r="Q118" s="541">
        <f>'Scheme 4'!CS$31</f>
        <v>0</v>
      </c>
      <c r="R118" s="541">
        <f>'Scheme 4'!CT$31</f>
        <v>0</v>
      </c>
      <c r="S118" s="541">
        <f>'Scheme 4'!CU$31</f>
        <v>0</v>
      </c>
      <c r="T118" s="541">
        <f>'Scheme 4'!CV$31</f>
        <v>0</v>
      </c>
      <c r="U118" s="541">
        <f>'Scheme 4'!CW$31</f>
        <v>0</v>
      </c>
      <c r="V118" s="541">
        <f>'Scheme 4'!CX$31</f>
        <v>0</v>
      </c>
      <c r="W118" s="541">
        <f>'Scheme 4'!CY$31</f>
        <v>0</v>
      </c>
      <c r="X118" s="541">
        <f>'Scheme 4'!CZ$31</f>
        <v>0</v>
      </c>
      <c r="Y118" s="541">
        <f>'Scheme 4'!DA$31</f>
        <v>0</v>
      </c>
      <c r="Z118" s="541">
        <f>'Scheme 4'!DB$31</f>
        <v>0</v>
      </c>
      <c r="AA118" s="541">
        <f>'Scheme 4'!DC$31</f>
        <v>0</v>
      </c>
      <c r="AB118" s="541">
        <f>'Scheme 4'!DD$31</f>
        <v>0</v>
      </c>
      <c r="AC118" s="541">
        <f>'Scheme 4'!DE$31</f>
        <v>0</v>
      </c>
      <c r="AD118" s="541">
        <f>'Scheme 4'!DF$31</f>
        <v>0</v>
      </c>
      <c r="AE118" s="541">
        <f>'Scheme 4'!DG$31</f>
        <v>0</v>
      </c>
      <c r="AF118" s="541">
        <f>'Scheme 4'!DH$31</f>
        <v>0</v>
      </c>
      <c r="AG118" s="541">
        <f>'Scheme 4'!DI$31</f>
        <v>0</v>
      </c>
      <c r="AH118" s="541">
        <f>'Scheme 4'!DJ$31</f>
        <v>0</v>
      </c>
      <c r="AI118" s="541">
        <f>'Scheme 4'!DK$31</f>
        <v>0</v>
      </c>
      <c r="AJ118" s="541">
        <f>'Scheme 4'!DL$31</f>
        <v>0</v>
      </c>
      <c r="AK118" s="541">
        <f>'Scheme 4'!DM$31</f>
        <v>0</v>
      </c>
      <c r="AL118" s="541">
        <f>'Scheme 4'!DN$31</f>
        <v>0</v>
      </c>
      <c r="AM118" s="541">
        <f>'Scheme 4'!DO$31</f>
        <v>0</v>
      </c>
      <c r="AN118" s="541">
        <f>'Scheme 4'!DP$31</f>
        <v>0</v>
      </c>
      <c r="AO118" s="541">
        <f>'Scheme 4'!DQ$31</f>
        <v>0</v>
      </c>
      <c r="AP118" s="541">
        <f>'Scheme 4'!DR$31</f>
        <v>0</v>
      </c>
      <c r="AQ118" s="541">
        <f>'Scheme 4'!DS$31</f>
        <v>0</v>
      </c>
      <c r="AR118" s="541">
        <f>'Scheme 4'!DT$31</f>
        <v>0</v>
      </c>
      <c r="AS118" s="541">
        <f>'Scheme 4'!DU$31</f>
        <v>0</v>
      </c>
      <c r="AT118" s="541">
        <f>'Scheme 4'!DV$31</f>
        <v>0</v>
      </c>
      <c r="AU118" s="541">
        <f>'Scheme 4'!DW$31</f>
        <v>0</v>
      </c>
      <c r="AV118" s="541">
        <f>'Scheme 4'!DX$31</f>
        <v>0</v>
      </c>
      <c r="AW118" s="541">
        <f>'Scheme 4'!DY$31</f>
        <v>0</v>
      </c>
      <c r="AX118" s="541">
        <f>'Scheme 4'!DZ$31</f>
        <v>0</v>
      </c>
      <c r="AY118" s="541">
        <f>'Scheme 4'!EA$31</f>
        <v>0</v>
      </c>
      <c r="AZ118" s="541">
        <f>'Scheme 4'!EB$31</f>
        <v>0</v>
      </c>
      <c r="BA118" s="541">
        <f>'Scheme 4'!EC$31</f>
        <v>0</v>
      </c>
      <c r="BB118" s="541">
        <f>'Scheme 4'!ED$31</f>
        <v>0</v>
      </c>
      <c r="BC118" s="541">
        <f>'Scheme 4'!EE$31</f>
        <v>0</v>
      </c>
      <c r="BD118" s="541">
        <f>'Scheme 4'!EF$31</f>
        <v>0</v>
      </c>
      <c r="BE118" s="541">
        <f>'Scheme 4'!EG$31</f>
        <v>0</v>
      </c>
      <c r="BF118" s="541">
        <f>'Scheme 4'!EH$31</f>
        <v>0</v>
      </c>
      <c r="BG118" s="541">
        <f>'Scheme 4'!EI$31</f>
        <v>0</v>
      </c>
      <c r="BH118" s="541">
        <f>'Scheme 4'!EJ$31</f>
        <v>0</v>
      </c>
      <c r="BI118" s="541">
        <f>'Scheme 4'!EK$31</f>
        <v>0</v>
      </c>
      <c r="BJ118" s="541">
        <f>'Scheme 4'!EL$31</f>
        <v>0</v>
      </c>
      <c r="BK118" s="541">
        <f>'Scheme 4'!EM$31</f>
        <v>0</v>
      </c>
      <c r="BL118" s="541">
        <f>'Scheme 4'!EN$31</f>
        <v>0</v>
      </c>
      <c r="BM118" s="541">
        <f>'Scheme 4'!EO$31</f>
        <v>0</v>
      </c>
      <c r="BN118" s="541">
        <f>'Scheme 4'!EP$31</f>
        <v>0</v>
      </c>
      <c r="BO118" s="541">
        <f>'Scheme 4'!EQ$31</f>
        <v>0</v>
      </c>
      <c r="BP118" s="541">
        <f>'Scheme 4'!ER$31</f>
        <v>0</v>
      </c>
      <c r="BQ118" s="541">
        <f>'Scheme 4'!ES$31</f>
        <v>0</v>
      </c>
      <c r="BR118" s="541">
        <f>'Scheme 4'!ET$31</f>
        <v>0</v>
      </c>
      <c r="BS118" s="541">
        <f>'Scheme 4'!EU$31</f>
        <v>0</v>
      </c>
      <c r="BT118" s="541">
        <f>'Scheme 4'!EV$31</f>
        <v>0</v>
      </c>
      <c r="BU118" s="541">
        <f>'Scheme 4'!EW$31</f>
        <v>0</v>
      </c>
      <c r="BV118" s="541">
        <f>'Scheme 4'!EX$31</f>
        <v>0</v>
      </c>
      <c r="BW118" s="541">
        <f>'Scheme 4'!EY$31</f>
        <v>0</v>
      </c>
      <c r="BX118" s="541">
        <f>'Scheme 4'!EZ$31</f>
        <v>0</v>
      </c>
      <c r="BY118" s="541">
        <f>'Scheme 4'!FA$31</f>
        <v>0</v>
      </c>
      <c r="BZ118" s="541">
        <f>'Scheme 4'!FB$31</f>
        <v>0</v>
      </c>
      <c r="CA118" s="541">
        <f>'Scheme 4'!FC$31</f>
        <v>0</v>
      </c>
      <c r="CB118" s="541">
        <f>'Scheme 4'!FD$31</f>
        <v>0</v>
      </c>
      <c r="CC118" s="541">
        <f>'Scheme 4'!FE$31</f>
        <v>0</v>
      </c>
      <c r="CD118" s="541">
        <f>'Scheme 4'!FF$31</f>
        <v>0</v>
      </c>
      <c r="CE118" s="541">
        <f>'Scheme 4'!FG$31</f>
        <v>0</v>
      </c>
      <c r="CF118" s="541">
        <f>'Scheme 4'!FH$31</f>
        <v>0</v>
      </c>
      <c r="CG118" s="541">
        <f>'Scheme 4'!FI$31</f>
        <v>0</v>
      </c>
      <c r="CH118" s="541">
        <f>'Scheme 4'!FJ$31</f>
        <v>0</v>
      </c>
      <c r="CI118" s="541">
        <f>'Scheme 4'!FK$31</f>
        <v>0</v>
      </c>
      <c r="CJ118" s="541">
        <f>'Scheme 4'!FL$31</f>
        <v>0</v>
      </c>
      <c r="CK118" s="541">
        <f>'Scheme 4'!FM$31</f>
        <v>0</v>
      </c>
      <c r="CL118" s="541">
        <f>'Scheme 4'!FN$31</f>
        <v>0</v>
      </c>
      <c r="CM118" s="541">
        <f>'Scheme 4'!FO$31</f>
        <v>0</v>
      </c>
      <c r="CN118" s="541">
        <f>'Scheme 4'!FP$31</f>
        <v>0</v>
      </c>
      <c r="CO118" s="541">
        <f>'Scheme 4'!FQ$31</f>
        <v>0</v>
      </c>
      <c r="CP118" s="541">
        <f>'Scheme 4'!FR$31</f>
        <v>0</v>
      </c>
      <c r="CQ118" s="541">
        <f>'Scheme 4'!FS$31</f>
        <v>0</v>
      </c>
      <c r="CR118" s="541">
        <f>'Scheme 4'!FT$31</f>
        <v>0</v>
      </c>
      <c r="CS118" s="541">
        <f>'Scheme 4'!FU$31</f>
        <v>0</v>
      </c>
      <c r="CT118" s="541">
        <f>'Scheme 4'!FV$31</f>
        <v>0</v>
      </c>
      <c r="CU118" s="541">
        <f>'Scheme 4'!FW$31</f>
        <v>0</v>
      </c>
      <c r="CV118" s="541">
        <f>'Scheme 4'!FX$31</f>
        <v>0</v>
      </c>
      <c r="CW118" s="541">
        <f>'Scheme 4'!FY$31</f>
        <v>0</v>
      </c>
      <c r="CX118" s="541">
        <f>'Scheme 4'!FZ$31</f>
        <v>0</v>
      </c>
      <c r="CY118" s="541">
        <f>'Scheme 4'!GA$31</f>
        <v>0</v>
      </c>
      <c r="CZ118" s="541">
        <f>'Scheme 4'!GB$31</f>
        <v>0</v>
      </c>
      <c r="DA118" s="541">
        <f>'Scheme 4'!GC$31</f>
        <v>0</v>
      </c>
      <c r="DB118" s="541">
        <f>'Scheme 4'!GD$31</f>
        <v>0</v>
      </c>
      <c r="DC118" s="541">
        <f>'Scheme 4'!GE$31</f>
        <v>0</v>
      </c>
      <c r="DD118" s="541">
        <f>'Scheme 4'!GF$31</f>
        <v>0</v>
      </c>
      <c r="DE118" s="541">
        <f>'Scheme 4'!GG$31</f>
        <v>0</v>
      </c>
      <c r="DF118" s="541">
        <f>'Scheme 4'!GH$31</f>
        <v>0</v>
      </c>
      <c r="DG118" s="541">
        <f>'Scheme 4'!GI$31</f>
        <v>0</v>
      </c>
      <c r="DH118" s="541">
        <f>'Scheme 4'!GJ$31</f>
        <v>0</v>
      </c>
      <c r="DI118" s="541">
        <f>'Scheme 4'!GK$31</f>
        <v>0</v>
      </c>
      <c r="DJ118" s="541">
        <f>'Scheme 4'!GL$31</f>
        <v>0</v>
      </c>
      <c r="DK118" s="541">
        <f>'Scheme 4'!GM$31</f>
        <v>0</v>
      </c>
      <c r="DL118" s="541">
        <f>'Scheme 4'!GN$31</f>
        <v>0</v>
      </c>
      <c r="DM118" s="541">
        <f>'Scheme 4'!GO$31</f>
        <v>0</v>
      </c>
      <c r="DN118" s="541">
        <f>'Scheme 4'!GP$31</f>
        <v>0</v>
      </c>
      <c r="DO118" s="541">
        <f>'Scheme 4'!GQ$31</f>
        <v>0</v>
      </c>
      <c r="DP118" s="541">
        <f>'Scheme 4'!GR$31</f>
        <v>0</v>
      </c>
      <c r="DQ118" s="541">
        <f>'Scheme 4'!GS$31</f>
        <v>0</v>
      </c>
      <c r="DR118" s="541">
        <f>'Scheme 4'!GT$31</f>
        <v>0</v>
      </c>
      <c r="DS118" s="541">
        <f>'Scheme 4'!GU$31</f>
        <v>0</v>
      </c>
      <c r="DT118" s="541">
        <f>'Scheme 4'!GV$31</f>
        <v>0</v>
      </c>
      <c r="DU118" s="541">
        <f>'Scheme 4'!GW$31</f>
        <v>0</v>
      </c>
      <c r="DV118" s="541">
        <f>'Scheme 4'!GX$31</f>
        <v>0</v>
      </c>
      <c r="DW118" s="541">
        <f>'Scheme 4'!GY$31</f>
        <v>0</v>
      </c>
      <c r="DX118" s="541">
        <f>'Scheme 4'!GZ$31</f>
        <v>0</v>
      </c>
      <c r="DY118" s="541">
        <f>'Scheme 4'!HA$31</f>
        <v>0</v>
      </c>
      <c r="DZ118" s="259"/>
      <c r="EA118" s="89"/>
    </row>
    <row r="119" spans="1:131">
      <c r="C119" s="259"/>
      <c r="D119" s="541" t="str">
        <f t="shared" si="10"/>
        <v>Yes</v>
      </c>
      <c r="E119" s="259" t="str">
        <f>_xlfn.CONCAT('Scheme 5'!$F$3, " Biogenic Carbon")</f>
        <v>Scheme 5 Biogenic Carbon</v>
      </c>
      <c r="F119" s="541">
        <f>'Scheme 5'!CH$31</f>
        <v>0</v>
      </c>
      <c r="G119" s="541">
        <f>'Scheme 5'!CI$31</f>
        <v>0</v>
      </c>
      <c r="H119" s="541">
        <f>'Scheme 5'!CJ$31</f>
        <v>0</v>
      </c>
      <c r="I119" s="541">
        <f>'Scheme 5'!CK$31</f>
        <v>0</v>
      </c>
      <c r="J119" s="541">
        <f>'Scheme 5'!CL$31</f>
        <v>0</v>
      </c>
      <c r="K119" s="541">
        <f>'Scheme 5'!CM$31</f>
        <v>0</v>
      </c>
      <c r="L119" s="541">
        <f>'Scheme 5'!CN$31</f>
        <v>0</v>
      </c>
      <c r="M119" s="541">
        <f>'Scheme 5'!CO$31</f>
        <v>0</v>
      </c>
      <c r="N119" s="541">
        <f>'Scheme 5'!CP$31</f>
        <v>0</v>
      </c>
      <c r="O119" s="541">
        <f>'Scheme 5'!CQ$31</f>
        <v>0</v>
      </c>
      <c r="P119" s="541">
        <f>'Scheme 5'!CR$31</f>
        <v>0</v>
      </c>
      <c r="Q119" s="541">
        <f>'Scheme 5'!CS$31</f>
        <v>0</v>
      </c>
      <c r="R119" s="541">
        <f>'Scheme 5'!CT$31</f>
        <v>0</v>
      </c>
      <c r="S119" s="541">
        <f>'Scheme 5'!CU$31</f>
        <v>0</v>
      </c>
      <c r="T119" s="541">
        <f>'Scheme 5'!CV$31</f>
        <v>0</v>
      </c>
      <c r="U119" s="541">
        <f>'Scheme 5'!CW$31</f>
        <v>0</v>
      </c>
      <c r="V119" s="541">
        <f>'Scheme 5'!CX$31</f>
        <v>0</v>
      </c>
      <c r="W119" s="541">
        <f>'Scheme 5'!CY$31</f>
        <v>0</v>
      </c>
      <c r="X119" s="541">
        <f>'Scheme 5'!CZ$31</f>
        <v>0</v>
      </c>
      <c r="Y119" s="541">
        <f>'Scheme 5'!DA$31</f>
        <v>0</v>
      </c>
      <c r="Z119" s="541">
        <f>'Scheme 5'!DB$31</f>
        <v>0</v>
      </c>
      <c r="AA119" s="541">
        <f>'Scheme 5'!DC$31</f>
        <v>0</v>
      </c>
      <c r="AB119" s="541">
        <f>'Scheme 5'!DD$31</f>
        <v>0</v>
      </c>
      <c r="AC119" s="541">
        <f>'Scheme 5'!DE$31</f>
        <v>0</v>
      </c>
      <c r="AD119" s="541">
        <f>'Scheme 5'!DF$31</f>
        <v>0</v>
      </c>
      <c r="AE119" s="541">
        <f>'Scheme 5'!DG$31</f>
        <v>0</v>
      </c>
      <c r="AF119" s="541">
        <f>'Scheme 5'!DH$31</f>
        <v>0</v>
      </c>
      <c r="AG119" s="541">
        <f>'Scheme 5'!DI$31</f>
        <v>0</v>
      </c>
      <c r="AH119" s="541">
        <f>'Scheme 5'!DJ$31</f>
        <v>0</v>
      </c>
      <c r="AI119" s="541">
        <f>'Scheme 5'!DK$31</f>
        <v>0</v>
      </c>
      <c r="AJ119" s="541">
        <f>'Scheme 5'!DL$31</f>
        <v>0</v>
      </c>
      <c r="AK119" s="541">
        <f>'Scheme 5'!DM$31</f>
        <v>0</v>
      </c>
      <c r="AL119" s="541">
        <f>'Scheme 5'!DN$31</f>
        <v>0</v>
      </c>
      <c r="AM119" s="541">
        <f>'Scheme 5'!DO$31</f>
        <v>0</v>
      </c>
      <c r="AN119" s="541">
        <f>'Scheme 5'!DP$31</f>
        <v>0</v>
      </c>
      <c r="AO119" s="541">
        <f>'Scheme 5'!DQ$31</f>
        <v>0</v>
      </c>
      <c r="AP119" s="541">
        <f>'Scheme 5'!DR$31</f>
        <v>0</v>
      </c>
      <c r="AQ119" s="541">
        <f>'Scheme 5'!DS$31</f>
        <v>0</v>
      </c>
      <c r="AR119" s="541">
        <f>'Scheme 5'!DT$31</f>
        <v>0</v>
      </c>
      <c r="AS119" s="541">
        <f>'Scheme 5'!DU$31</f>
        <v>0</v>
      </c>
      <c r="AT119" s="541">
        <f>'Scheme 5'!DV$31</f>
        <v>0</v>
      </c>
      <c r="AU119" s="541">
        <f>'Scheme 5'!DW$31</f>
        <v>0</v>
      </c>
      <c r="AV119" s="541">
        <f>'Scheme 5'!DX$31</f>
        <v>0</v>
      </c>
      <c r="AW119" s="541">
        <f>'Scheme 5'!DY$31</f>
        <v>0</v>
      </c>
      <c r="AX119" s="541">
        <f>'Scheme 5'!DZ$31</f>
        <v>0</v>
      </c>
      <c r="AY119" s="541">
        <f>'Scheme 5'!EA$31</f>
        <v>0</v>
      </c>
      <c r="AZ119" s="541">
        <f>'Scheme 5'!EB$31</f>
        <v>0</v>
      </c>
      <c r="BA119" s="541">
        <f>'Scheme 5'!EC$31</f>
        <v>0</v>
      </c>
      <c r="BB119" s="541">
        <f>'Scheme 5'!ED$31</f>
        <v>0</v>
      </c>
      <c r="BC119" s="541">
        <f>'Scheme 5'!EE$31</f>
        <v>0</v>
      </c>
      <c r="BD119" s="541">
        <f>'Scheme 5'!EF$31</f>
        <v>0</v>
      </c>
      <c r="BE119" s="541">
        <f>'Scheme 5'!EG$31</f>
        <v>0</v>
      </c>
      <c r="BF119" s="541">
        <f>'Scheme 5'!EH$31</f>
        <v>0</v>
      </c>
      <c r="BG119" s="541">
        <f>'Scheme 5'!EI$31</f>
        <v>0</v>
      </c>
      <c r="BH119" s="541">
        <f>'Scheme 5'!EJ$31</f>
        <v>0</v>
      </c>
      <c r="BI119" s="541">
        <f>'Scheme 5'!EK$31</f>
        <v>0</v>
      </c>
      <c r="BJ119" s="541">
        <f>'Scheme 5'!EL$31</f>
        <v>0</v>
      </c>
      <c r="BK119" s="541">
        <f>'Scheme 5'!EM$31</f>
        <v>0</v>
      </c>
      <c r="BL119" s="541">
        <f>'Scheme 5'!EN$31</f>
        <v>0</v>
      </c>
      <c r="BM119" s="541">
        <f>'Scheme 5'!EO$31</f>
        <v>0</v>
      </c>
      <c r="BN119" s="541">
        <f>'Scheme 5'!EP$31</f>
        <v>0</v>
      </c>
      <c r="BO119" s="541">
        <f>'Scheme 5'!EQ$31</f>
        <v>0</v>
      </c>
      <c r="BP119" s="541">
        <f>'Scheme 5'!ER$31</f>
        <v>0</v>
      </c>
      <c r="BQ119" s="541">
        <f>'Scheme 5'!ES$31</f>
        <v>0</v>
      </c>
      <c r="BR119" s="541">
        <f>'Scheme 5'!ET$31</f>
        <v>0</v>
      </c>
      <c r="BS119" s="541">
        <f>'Scheme 5'!EU$31</f>
        <v>0</v>
      </c>
      <c r="BT119" s="541">
        <f>'Scheme 5'!EV$31</f>
        <v>0</v>
      </c>
      <c r="BU119" s="541">
        <f>'Scheme 5'!EW$31</f>
        <v>0</v>
      </c>
      <c r="BV119" s="541">
        <f>'Scheme 5'!EX$31</f>
        <v>0</v>
      </c>
      <c r="BW119" s="541">
        <f>'Scheme 5'!EY$31</f>
        <v>0</v>
      </c>
      <c r="BX119" s="541">
        <f>'Scheme 5'!EZ$31</f>
        <v>0</v>
      </c>
      <c r="BY119" s="541">
        <f>'Scheme 5'!FA$31</f>
        <v>0</v>
      </c>
      <c r="BZ119" s="541">
        <f>'Scheme 5'!FB$31</f>
        <v>0</v>
      </c>
      <c r="CA119" s="541">
        <f>'Scheme 5'!FC$31</f>
        <v>0</v>
      </c>
      <c r="CB119" s="541">
        <f>'Scheme 5'!FD$31</f>
        <v>0</v>
      </c>
      <c r="CC119" s="541">
        <f>'Scheme 5'!FE$31</f>
        <v>0</v>
      </c>
      <c r="CD119" s="541">
        <f>'Scheme 5'!FF$31</f>
        <v>0</v>
      </c>
      <c r="CE119" s="541">
        <f>'Scheme 5'!FG$31</f>
        <v>0</v>
      </c>
      <c r="CF119" s="541">
        <f>'Scheme 5'!FH$31</f>
        <v>0</v>
      </c>
      <c r="CG119" s="541">
        <f>'Scheme 5'!FI$31</f>
        <v>0</v>
      </c>
      <c r="CH119" s="541">
        <f>'Scheme 5'!FJ$31</f>
        <v>0</v>
      </c>
      <c r="CI119" s="541">
        <f>'Scheme 5'!FK$31</f>
        <v>0</v>
      </c>
      <c r="CJ119" s="541">
        <f>'Scheme 5'!FL$31</f>
        <v>0</v>
      </c>
      <c r="CK119" s="541">
        <f>'Scheme 5'!FM$31</f>
        <v>0</v>
      </c>
      <c r="CL119" s="541">
        <f>'Scheme 5'!FN$31</f>
        <v>0</v>
      </c>
      <c r="CM119" s="541">
        <f>'Scheme 5'!FO$31</f>
        <v>0</v>
      </c>
      <c r="CN119" s="541">
        <f>'Scheme 5'!FP$31</f>
        <v>0</v>
      </c>
      <c r="CO119" s="541">
        <f>'Scheme 5'!FQ$31</f>
        <v>0</v>
      </c>
      <c r="CP119" s="541">
        <f>'Scheme 5'!FR$31</f>
        <v>0</v>
      </c>
      <c r="CQ119" s="541">
        <f>'Scheme 5'!FS$31</f>
        <v>0</v>
      </c>
      <c r="CR119" s="541">
        <f>'Scheme 5'!FT$31</f>
        <v>0</v>
      </c>
      <c r="CS119" s="541">
        <f>'Scheme 5'!FU$31</f>
        <v>0</v>
      </c>
      <c r="CT119" s="541">
        <f>'Scheme 5'!FV$31</f>
        <v>0</v>
      </c>
      <c r="CU119" s="541">
        <f>'Scheme 5'!FW$31</f>
        <v>0</v>
      </c>
      <c r="CV119" s="541">
        <f>'Scheme 5'!FX$31</f>
        <v>0</v>
      </c>
      <c r="CW119" s="541">
        <f>'Scheme 5'!FY$31</f>
        <v>0</v>
      </c>
      <c r="CX119" s="541">
        <f>'Scheme 5'!FZ$31</f>
        <v>0</v>
      </c>
      <c r="CY119" s="541">
        <f>'Scheme 5'!GA$31</f>
        <v>0</v>
      </c>
      <c r="CZ119" s="541">
        <f>'Scheme 5'!GB$31</f>
        <v>0</v>
      </c>
      <c r="DA119" s="541">
        <f>'Scheme 5'!GC$31</f>
        <v>0</v>
      </c>
      <c r="DB119" s="541">
        <f>'Scheme 5'!GD$31</f>
        <v>0</v>
      </c>
      <c r="DC119" s="541">
        <f>'Scheme 5'!GE$31</f>
        <v>0</v>
      </c>
      <c r="DD119" s="541">
        <f>'Scheme 5'!GF$31</f>
        <v>0</v>
      </c>
      <c r="DE119" s="541">
        <f>'Scheme 5'!GG$31</f>
        <v>0</v>
      </c>
      <c r="DF119" s="541">
        <f>'Scheme 5'!GH$31</f>
        <v>0</v>
      </c>
      <c r="DG119" s="541">
        <f>'Scheme 5'!GI$31</f>
        <v>0</v>
      </c>
      <c r="DH119" s="541">
        <f>'Scheme 5'!GJ$31</f>
        <v>0</v>
      </c>
      <c r="DI119" s="541">
        <f>'Scheme 5'!GK$31</f>
        <v>0</v>
      </c>
      <c r="DJ119" s="541">
        <f>'Scheme 5'!GL$31</f>
        <v>0</v>
      </c>
      <c r="DK119" s="541">
        <f>'Scheme 5'!GM$31</f>
        <v>0</v>
      </c>
      <c r="DL119" s="541">
        <f>'Scheme 5'!GN$31</f>
        <v>0</v>
      </c>
      <c r="DM119" s="541">
        <f>'Scheme 5'!GO$31</f>
        <v>0</v>
      </c>
      <c r="DN119" s="541">
        <f>'Scheme 5'!GP$31</f>
        <v>0</v>
      </c>
      <c r="DO119" s="541">
        <f>'Scheme 5'!GQ$31</f>
        <v>0</v>
      </c>
      <c r="DP119" s="541">
        <f>'Scheme 5'!GR$31</f>
        <v>0</v>
      </c>
      <c r="DQ119" s="541">
        <f>'Scheme 5'!GS$31</f>
        <v>0</v>
      </c>
      <c r="DR119" s="541">
        <f>'Scheme 5'!GT$31</f>
        <v>0</v>
      </c>
      <c r="DS119" s="541">
        <f>'Scheme 5'!GU$31</f>
        <v>0</v>
      </c>
      <c r="DT119" s="541">
        <f>'Scheme 5'!GV$31</f>
        <v>0</v>
      </c>
      <c r="DU119" s="541">
        <f>'Scheme 5'!GW$31</f>
        <v>0</v>
      </c>
      <c r="DV119" s="541">
        <f>'Scheme 5'!GX$31</f>
        <v>0</v>
      </c>
      <c r="DW119" s="541">
        <f>'Scheme 5'!GY$31</f>
        <v>0</v>
      </c>
      <c r="DX119" s="541">
        <f>'Scheme 5'!GZ$31</f>
        <v>0</v>
      </c>
      <c r="DY119" s="541">
        <f>'Scheme 5'!HA$31</f>
        <v>0</v>
      </c>
      <c r="DZ119" s="259"/>
      <c r="EA119" s="89"/>
    </row>
    <row r="120" spans="1:131">
      <c r="C120" s="259"/>
      <c r="D120" s="541" t="str">
        <f t="shared" si="10"/>
        <v>Yes</v>
      </c>
      <c r="E120" s="259" t="str">
        <f>_xlfn.CONCAT('Scheme 6'!$F$3, " Biogenic Carbon")</f>
        <v>Scheme 6 Biogenic Carbon</v>
      </c>
      <c r="F120" s="541">
        <f>'Scheme 6'!CH$31</f>
        <v>0</v>
      </c>
      <c r="G120" s="541">
        <f>'Scheme 6'!CI$31</f>
        <v>0</v>
      </c>
      <c r="H120" s="541">
        <f>'Scheme 6'!CJ$31</f>
        <v>0</v>
      </c>
      <c r="I120" s="541">
        <f>'Scheme 6'!CK$31</f>
        <v>0</v>
      </c>
      <c r="J120" s="541">
        <f>'Scheme 6'!CL$31</f>
        <v>0</v>
      </c>
      <c r="K120" s="541">
        <f>'Scheme 6'!CM$31</f>
        <v>0</v>
      </c>
      <c r="L120" s="541">
        <f>'Scheme 6'!CN$31</f>
        <v>0</v>
      </c>
      <c r="M120" s="541">
        <f>'Scheme 6'!CO$31</f>
        <v>0</v>
      </c>
      <c r="N120" s="541">
        <f>'Scheme 6'!CP$31</f>
        <v>0</v>
      </c>
      <c r="O120" s="541">
        <f>'Scheme 6'!CQ$31</f>
        <v>0</v>
      </c>
      <c r="P120" s="541">
        <f>'Scheme 6'!CR$31</f>
        <v>0</v>
      </c>
      <c r="Q120" s="541">
        <f>'Scheme 6'!CS$31</f>
        <v>0</v>
      </c>
      <c r="R120" s="541">
        <f>'Scheme 6'!CT$31</f>
        <v>0</v>
      </c>
      <c r="S120" s="541">
        <f>'Scheme 6'!CU$31</f>
        <v>0</v>
      </c>
      <c r="T120" s="541">
        <f>'Scheme 6'!CV$31</f>
        <v>0</v>
      </c>
      <c r="U120" s="541">
        <f>'Scheme 6'!CW$31</f>
        <v>0</v>
      </c>
      <c r="V120" s="541">
        <f>'Scheme 6'!CX$31</f>
        <v>0</v>
      </c>
      <c r="W120" s="541">
        <f>'Scheme 6'!CY$31</f>
        <v>0</v>
      </c>
      <c r="X120" s="541">
        <f>'Scheme 6'!CZ$31</f>
        <v>0</v>
      </c>
      <c r="Y120" s="541">
        <f>'Scheme 6'!DA$31</f>
        <v>0</v>
      </c>
      <c r="Z120" s="541">
        <f>'Scheme 6'!DB$31</f>
        <v>0</v>
      </c>
      <c r="AA120" s="541">
        <f>'Scheme 6'!DC$31</f>
        <v>0</v>
      </c>
      <c r="AB120" s="541">
        <f>'Scheme 6'!DD$31</f>
        <v>0</v>
      </c>
      <c r="AC120" s="541">
        <f>'Scheme 6'!DE$31</f>
        <v>0</v>
      </c>
      <c r="AD120" s="541">
        <f>'Scheme 6'!DF$31</f>
        <v>0</v>
      </c>
      <c r="AE120" s="541">
        <f>'Scheme 6'!DG$31</f>
        <v>0</v>
      </c>
      <c r="AF120" s="541">
        <f>'Scheme 6'!DH$31</f>
        <v>0</v>
      </c>
      <c r="AG120" s="541">
        <f>'Scheme 6'!DI$31</f>
        <v>0</v>
      </c>
      <c r="AH120" s="541">
        <f>'Scheme 6'!DJ$31</f>
        <v>0</v>
      </c>
      <c r="AI120" s="541">
        <f>'Scheme 6'!DK$31</f>
        <v>0</v>
      </c>
      <c r="AJ120" s="541">
        <f>'Scheme 6'!DL$31</f>
        <v>0</v>
      </c>
      <c r="AK120" s="541">
        <f>'Scheme 6'!DM$31</f>
        <v>0</v>
      </c>
      <c r="AL120" s="541">
        <f>'Scheme 6'!DN$31</f>
        <v>0</v>
      </c>
      <c r="AM120" s="541">
        <f>'Scheme 6'!DO$31</f>
        <v>0</v>
      </c>
      <c r="AN120" s="541">
        <f>'Scheme 6'!DP$31</f>
        <v>0</v>
      </c>
      <c r="AO120" s="541">
        <f>'Scheme 6'!DQ$31</f>
        <v>0</v>
      </c>
      <c r="AP120" s="541">
        <f>'Scheme 6'!DR$31</f>
        <v>0</v>
      </c>
      <c r="AQ120" s="541">
        <f>'Scheme 6'!DS$31</f>
        <v>0</v>
      </c>
      <c r="AR120" s="541">
        <f>'Scheme 6'!DT$31</f>
        <v>0</v>
      </c>
      <c r="AS120" s="541">
        <f>'Scheme 6'!DU$31</f>
        <v>0</v>
      </c>
      <c r="AT120" s="541">
        <f>'Scheme 6'!DV$31</f>
        <v>0</v>
      </c>
      <c r="AU120" s="541">
        <f>'Scheme 6'!DW$31</f>
        <v>0</v>
      </c>
      <c r="AV120" s="541">
        <f>'Scheme 6'!DX$31</f>
        <v>0</v>
      </c>
      <c r="AW120" s="541">
        <f>'Scheme 6'!DY$31</f>
        <v>0</v>
      </c>
      <c r="AX120" s="541">
        <f>'Scheme 6'!DZ$31</f>
        <v>0</v>
      </c>
      <c r="AY120" s="541">
        <f>'Scheme 6'!EA$31</f>
        <v>0</v>
      </c>
      <c r="AZ120" s="541">
        <f>'Scheme 6'!EB$31</f>
        <v>0</v>
      </c>
      <c r="BA120" s="541">
        <f>'Scheme 6'!EC$31</f>
        <v>0</v>
      </c>
      <c r="BB120" s="541">
        <f>'Scheme 6'!ED$31</f>
        <v>0</v>
      </c>
      <c r="BC120" s="541">
        <f>'Scheme 6'!EE$31</f>
        <v>0</v>
      </c>
      <c r="BD120" s="541">
        <f>'Scheme 6'!EF$31</f>
        <v>0</v>
      </c>
      <c r="BE120" s="541">
        <f>'Scheme 6'!EG$31</f>
        <v>0</v>
      </c>
      <c r="BF120" s="541">
        <f>'Scheme 6'!EH$31</f>
        <v>0</v>
      </c>
      <c r="BG120" s="541">
        <f>'Scheme 6'!EI$31</f>
        <v>0</v>
      </c>
      <c r="BH120" s="541">
        <f>'Scheme 6'!EJ$31</f>
        <v>0</v>
      </c>
      <c r="BI120" s="541">
        <f>'Scheme 6'!EK$31</f>
        <v>0</v>
      </c>
      <c r="BJ120" s="541">
        <f>'Scheme 6'!EL$31</f>
        <v>0</v>
      </c>
      <c r="BK120" s="541">
        <f>'Scheme 6'!EM$31</f>
        <v>0</v>
      </c>
      <c r="BL120" s="541">
        <f>'Scheme 6'!EN$31</f>
        <v>0</v>
      </c>
      <c r="BM120" s="541">
        <f>'Scheme 6'!EO$31</f>
        <v>0</v>
      </c>
      <c r="BN120" s="541">
        <f>'Scheme 6'!EP$31</f>
        <v>0</v>
      </c>
      <c r="BO120" s="541">
        <f>'Scheme 6'!EQ$31</f>
        <v>0</v>
      </c>
      <c r="BP120" s="541">
        <f>'Scheme 6'!ER$31</f>
        <v>0</v>
      </c>
      <c r="BQ120" s="541">
        <f>'Scheme 6'!ES$31</f>
        <v>0</v>
      </c>
      <c r="BR120" s="541">
        <f>'Scheme 6'!ET$31</f>
        <v>0</v>
      </c>
      <c r="BS120" s="541">
        <f>'Scheme 6'!EU$31</f>
        <v>0</v>
      </c>
      <c r="BT120" s="541">
        <f>'Scheme 6'!EV$31</f>
        <v>0</v>
      </c>
      <c r="BU120" s="541">
        <f>'Scheme 6'!EW$31</f>
        <v>0</v>
      </c>
      <c r="BV120" s="541">
        <f>'Scheme 6'!EX$31</f>
        <v>0</v>
      </c>
      <c r="BW120" s="541">
        <f>'Scheme 6'!EY$31</f>
        <v>0</v>
      </c>
      <c r="BX120" s="541">
        <f>'Scheme 6'!EZ$31</f>
        <v>0</v>
      </c>
      <c r="BY120" s="541">
        <f>'Scheme 6'!FA$31</f>
        <v>0</v>
      </c>
      <c r="BZ120" s="541">
        <f>'Scheme 6'!FB$31</f>
        <v>0</v>
      </c>
      <c r="CA120" s="541">
        <f>'Scheme 6'!FC$31</f>
        <v>0</v>
      </c>
      <c r="CB120" s="541">
        <f>'Scheme 6'!FD$31</f>
        <v>0</v>
      </c>
      <c r="CC120" s="541">
        <f>'Scheme 6'!FE$31</f>
        <v>0</v>
      </c>
      <c r="CD120" s="541">
        <f>'Scheme 6'!FF$31</f>
        <v>0</v>
      </c>
      <c r="CE120" s="541">
        <f>'Scheme 6'!FG$31</f>
        <v>0</v>
      </c>
      <c r="CF120" s="541">
        <f>'Scheme 6'!FH$31</f>
        <v>0</v>
      </c>
      <c r="CG120" s="541">
        <f>'Scheme 6'!FI$31</f>
        <v>0</v>
      </c>
      <c r="CH120" s="541">
        <f>'Scheme 6'!FJ$31</f>
        <v>0</v>
      </c>
      <c r="CI120" s="541">
        <f>'Scheme 6'!FK$31</f>
        <v>0</v>
      </c>
      <c r="CJ120" s="541">
        <f>'Scheme 6'!FL$31</f>
        <v>0</v>
      </c>
      <c r="CK120" s="541">
        <f>'Scheme 6'!FM$31</f>
        <v>0</v>
      </c>
      <c r="CL120" s="541">
        <f>'Scheme 6'!FN$31</f>
        <v>0</v>
      </c>
      <c r="CM120" s="541">
        <f>'Scheme 6'!FO$31</f>
        <v>0</v>
      </c>
      <c r="CN120" s="541">
        <f>'Scheme 6'!FP$31</f>
        <v>0</v>
      </c>
      <c r="CO120" s="541">
        <f>'Scheme 6'!FQ$31</f>
        <v>0</v>
      </c>
      <c r="CP120" s="541">
        <f>'Scheme 6'!FR$31</f>
        <v>0</v>
      </c>
      <c r="CQ120" s="541">
        <f>'Scheme 6'!FS$31</f>
        <v>0</v>
      </c>
      <c r="CR120" s="541">
        <f>'Scheme 6'!FT$31</f>
        <v>0</v>
      </c>
      <c r="CS120" s="541">
        <f>'Scheme 6'!FU$31</f>
        <v>0</v>
      </c>
      <c r="CT120" s="541">
        <f>'Scheme 6'!FV$31</f>
        <v>0</v>
      </c>
      <c r="CU120" s="541">
        <f>'Scheme 6'!FW$31</f>
        <v>0</v>
      </c>
      <c r="CV120" s="541">
        <f>'Scheme 6'!FX$31</f>
        <v>0</v>
      </c>
      <c r="CW120" s="541">
        <f>'Scheme 6'!FY$31</f>
        <v>0</v>
      </c>
      <c r="CX120" s="541">
        <f>'Scheme 6'!FZ$31</f>
        <v>0</v>
      </c>
      <c r="CY120" s="541">
        <f>'Scheme 6'!GA$31</f>
        <v>0</v>
      </c>
      <c r="CZ120" s="541">
        <f>'Scheme 6'!GB$31</f>
        <v>0</v>
      </c>
      <c r="DA120" s="541">
        <f>'Scheme 6'!GC$31</f>
        <v>0</v>
      </c>
      <c r="DB120" s="541">
        <f>'Scheme 6'!GD$31</f>
        <v>0</v>
      </c>
      <c r="DC120" s="541">
        <f>'Scheme 6'!GE$31</f>
        <v>0</v>
      </c>
      <c r="DD120" s="541">
        <f>'Scheme 6'!GF$31</f>
        <v>0</v>
      </c>
      <c r="DE120" s="541">
        <f>'Scheme 6'!GG$31</f>
        <v>0</v>
      </c>
      <c r="DF120" s="541">
        <f>'Scheme 6'!GH$31</f>
        <v>0</v>
      </c>
      <c r="DG120" s="541">
        <f>'Scheme 6'!GI$31</f>
        <v>0</v>
      </c>
      <c r="DH120" s="541">
        <f>'Scheme 6'!GJ$31</f>
        <v>0</v>
      </c>
      <c r="DI120" s="541">
        <f>'Scheme 6'!GK$31</f>
        <v>0</v>
      </c>
      <c r="DJ120" s="541">
        <f>'Scheme 6'!GL$31</f>
        <v>0</v>
      </c>
      <c r="DK120" s="541">
        <f>'Scheme 6'!GM$31</f>
        <v>0</v>
      </c>
      <c r="DL120" s="541">
        <f>'Scheme 6'!GN$31</f>
        <v>0</v>
      </c>
      <c r="DM120" s="541">
        <f>'Scheme 6'!GO$31</f>
        <v>0</v>
      </c>
      <c r="DN120" s="541">
        <f>'Scheme 6'!GP$31</f>
        <v>0</v>
      </c>
      <c r="DO120" s="541">
        <f>'Scheme 6'!GQ$31</f>
        <v>0</v>
      </c>
      <c r="DP120" s="541">
        <f>'Scheme 6'!GR$31</f>
        <v>0</v>
      </c>
      <c r="DQ120" s="541">
        <f>'Scheme 6'!GS$31</f>
        <v>0</v>
      </c>
      <c r="DR120" s="541">
        <f>'Scheme 6'!GT$31</f>
        <v>0</v>
      </c>
      <c r="DS120" s="541">
        <f>'Scheme 6'!GU$31</f>
        <v>0</v>
      </c>
      <c r="DT120" s="541">
        <f>'Scheme 6'!GV$31</f>
        <v>0</v>
      </c>
      <c r="DU120" s="541">
        <f>'Scheme 6'!GW$31</f>
        <v>0</v>
      </c>
      <c r="DV120" s="541">
        <f>'Scheme 6'!GX$31</f>
        <v>0</v>
      </c>
      <c r="DW120" s="541">
        <f>'Scheme 6'!GY$31</f>
        <v>0</v>
      </c>
      <c r="DX120" s="541">
        <f>'Scheme 6'!GZ$31</f>
        <v>0</v>
      </c>
      <c r="DY120" s="541">
        <f>'Scheme 6'!HA$31</f>
        <v>0</v>
      </c>
      <c r="DZ120" s="259"/>
      <c r="EA120" s="89"/>
    </row>
    <row r="121" spans="1:131" s="259" customFormat="1">
      <c r="A121" s="128"/>
      <c r="B121" s="128"/>
      <c r="E121" s="543"/>
      <c r="F121" s="543"/>
      <c r="G121" s="543"/>
      <c r="H121" s="543"/>
      <c r="I121" s="543"/>
      <c r="J121" s="543"/>
      <c r="K121" s="543"/>
      <c r="L121" s="543"/>
      <c r="M121" s="543"/>
      <c r="Y121" s="541"/>
      <c r="Z121" s="541"/>
      <c r="EA121" s="89"/>
    </row>
    <row r="122" spans="1:131" s="259" customFormat="1">
      <c r="A122" s="128"/>
      <c r="B122" s="128"/>
      <c r="E122" s="543"/>
      <c r="F122" s="543"/>
      <c r="G122" s="543"/>
      <c r="H122" s="543"/>
      <c r="I122" s="543"/>
      <c r="J122" s="543"/>
      <c r="K122" s="543"/>
      <c r="L122" s="543"/>
      <c r="M122" s="543"/>
      <c r="Y122" s="541"/>
      <c r="Z122" s="541"/>
      <c r="EA122" s="89"/>
    </row>
    <row r="123" spans="1:131" s="259" customFormat="1">
      <c r="A123" s="128"/>
      <c r="B123" s="128"/>
      <c r="F123" s="259">
        <v>-2</v>
      </c>
      <c r="G123" s="259">
        <v>-1</v>
      </c>
      <c r="H123" s="259">
        <v>-0.5</v>
      </c>
      <c r="I123" s="259">
        <v>0</v>
      </c>
      <c r="J123" s="259">
        <v>1</v>
      </c>
      <c r="K123" s="259">
        <v>2</v>
      </c>
      <c r="L123" s="259">
        <v>3</v>
      </c>
      <c r="M123" s="259">
        <v>4</v>
      </c>
      <c r="N123" s="259">
        <v>5</v>
      </c>
      <c r="O123" s="259">
        <v>6</v>
      </c>
      <c r="P123" s="259">
        <v>7</v>
      </c>
      <c r="Q123" s="259">
        <v>8</v>
      </c>
      <c r="R123" s="259">
        <v>9</v>
      </c>
      <c r="S123" s="259">
        <v>10</v>
      </c>
      <c r="T123" s="259">
        <v>11</v>
      </c>
      <c r="U123" s="259">
        <v>12</v>
      </c>
      <c r="V123" s="259">
        <v>13</v>
      </c>
      <c r="W123" s="259">
        <v>14</v>
      </c>
      <c r="X123" s="259">
        <v>15</v>
      </c>
      <c r="Y123" s="259">
        <v>16</v>
      </c>
      <c r="Z123" s="259">
        <v>17</v>
      </c>
      <c r="AA123" s="259">
        <v>18</v>
      </c>
      <c r="AB123" s="259">
        <v>19</v>
      </c>
      <c r="AC123" s="259">
        <v>20</v>
      </c>
      <c r="AD123" s="259">
        <v>21</v>
      </c>
      <c r="AE123" s="259">
        <v>22</v>
      </c>
      <c r="AF123" s="259">
        <v>23</v>
      </c>
      <c r="AG123" s="259">
        <v>24</v>
      </c>
      <c r="AH123" s="259">
        <v>25</v>
      </c>
      <c r="AI123" s="259">
        <v>26</v>
      </c>
      <c r="AJ123" s="259">
        <v>27</v>
      </c>
      <c r="AK123" s="259">
        <v>28</v>
      </c>
      <c r="AL123" s="259">
        <v>29</v>
      </c>
      <c r="AM123" s="259">
        <v>30</v>
      </c>
      <c r="AN123" s="259">
        <v>31</v>
      </c>
      <c r="AO123" s="259">
        <v>32</v>
      </c>
      <c r="AP123" s="259">
        <v>33</v>
      </c>
      <c r="AQ123" s="259">
        <v>34</v>
      </c>
      <c r="AR123" s="259">
        <v>35</v>
      </c>
      <c r="AS123" s="259">
        <v>36</v>
      </c>
      <c r="AT123" s="259">
        <v>37</v>
      </c>
      <c r="AU123" s="259">
        <v>38</v>
      </c>
      <c r="AV123" s="259">
        <v>39</v>
      </c>
      <c r="AW123" s="259">
        <v>40</v>
      </c>
      <c r="AX123" s="259">
        <v>41</v>
      </c>
      <c r="AY123" s="259">
        <v>42</v>
      </c>
      <c r="AZ123" s="259">
        <v>43</v>
      </c>
      <c r="BA123" s="259">
        <v>44</v>
      </c>
      <c r="BB123" s="259">
        <v>45</v>
      </c>
      <c r="BC123" s="259">
        <v>46</v>
      </c>
      <c r="BD123" s="259">
        <v>47</v>
      </c>
      <c r="BE123" s="259">
        <v>48</v>
      </c>
      <c r="BF123" s="259">
        <v>49</v>
      </c>
      <c r="BG123" s="259">
        <v>50</v>
      </c>
      <c r="BH123" s="259">
        <v>51</v>
      </c>
      <c r="BI123" s="259">
        <v>52</v>
      </c>
      <c r="BJ123" s="259">
        <v>53</v>
      </c>
      <c r="BK123" s="259">
        <v>54</v>
      </c>
      <c r="BL123" s="259">
        <v>55</v>
      </c>
      <c r="BM123" s="259">
        <v>56</v>
      </c>
      <c r="BN123" s="259">
        <v>57</v>
      </c>
      <c r="BO123" s="259">
        <v>58</v>
      </c>
      <c r="BP123" s="259">
        <v>59</v>
      </c>
      <c r="BQ123" s="259">
        <v>60</v>
      </c>
      <c r="BR123" s="259">
        <v>61</v>
      </c>
      <c r="BS123" s="259">
        <v>62</v>
      </c>
      <c r="BT123" s="259">
        <v>63</v>
      </c>
      <c r="BU123" s="259">
        <v>64</v>
      </c>
      <c r="BV123" s="259">
        <v>65</v>
      </c>
      <c r="BW123" s="259">
        <v>66</v>
      </c>
      <c r="BX123" s="259">
        <v>67</v>
      </c>
      <c r="BY123" s="259">
        <v>68</v>
      </c>
      <c r="BZ123" s="259">
        <v>69</v>
      </c>
      <c r="CA123" s="259">
        <v>70</v>
      </c>
      <c r="CB123" s="259">
        <v>71</v>
      </c>
      <c r="CC123" s="259">
        <v>72</v>
      </c>
      <c r="CD123" s="259">
        <v>73</v>
      </c>
      <c r="CE123" s="259">
        <v>74</v>
      </c>
      <c r="CF123" s="259">
        <v>75</v>
      </c>
      <c r="CG123" s="259">
        <v>76</v>
      </c>
      <c r="CH123" s="259">
        <v>77</v>
      </c>
      <c r="CI123" s="259">
        <v>78</v>
      </c>
      <c r="CJ123" s="259">
        <v>79</v>
      </c>
      <c r="CK123" s="259">
        <v>80</v>
      </c>
      <c r="CL123" s="259">
        <v>81</v>
      </c>
      <c r="CM123" s="259">
        <v>82</v>
      </c>
      <c r="CN123" s="259">
        <v>83</v>
      </c>
      <c r="CO123" s="259">
        <v>84</v>
      </c>
      <c r="CP123" s="259">
        <v>85</v>
      </c>
      <c r="CQ123" s="259">
        <v>86</v>
      </c>
      <c r="CR123" s="259">
        <v>87</v>
      </c>
      <c r="CS123" s="259">
        <v>88</v>
      </c>
      <c r="CT123" s="259">
        <v>89</v>
      </c>
      <c r="CU123" s="259">
        <v>90</v>
      </c>
      <c r="CV123" s="259">
        <v>91</v>
      </c>
      <c r="CW123" s="259">
        <v>92</v>
      </c>
      <c r="CX123" s="259">
        <v>93</v>
      </c>
      <c r="CY123" s="259">
        <v>94</v>
      </c>
      <c r="CZ123" s="259">
        <v>95</v>
      </c>
      <c r="DA123" s="259">
        <v>96</v>
      </c>
      <c r="DB123" s="259">
        <v>97</v>
      </c>
      <c r="DC123" s="259">
        <v>98</v>
      </c>
      <c r="DD123" s="259">
        <v>99</v>
      </c>
      <c r="DE123" s="259">
        <v>100</v>
      </c>
      <c r="DF123" s="259">
        <v>101</v>
      </c>
      <c r="DG123" s="259">
        <v>102</v>
      </c>
      <c r="DH123" s="259">
        <v>103</v>
      </c>
      <c r="DI123" s="259">
        <v>104</v>
      </c>
      <c r="DJ123" s="259">
        <v>105</v>
      </c>
      <c r="DK123" s="259">
        <v>106</v>
      </c>
      <c r="DL123" s="259">
        <v>107</v>
      </c>
      <c r="DM123" s="259">
        <v>108</v>
      </c>
      <c r="DN123" s="259">
        <v>109</v>
      </c>
      <c r="DO123" s="259">
        <v>110</v>
      </c>
      <c r="DP123" s="259">
        <v>111</v>
      </c>
      <c r="DQ123" s="259">
        <v>112</v>
      </c>
      <c r="DR123" s="259">
        <v>113</v>
      </c>
      <c r="DS123" s="259">
        <v>114</v>
      </c>
      <c r="DT123" s="259">
        <v>115</v>
      </c>
      <c r="DU123" s="259">
        <v>116</v>
      </c>
      <c r="DV123" s="259">
        <v>117</v>
      </c>
      <c r="DW123" s="259">
        <v>118</v>
      </c>
      <c r="DX123" s="259">
        <v>119</v>
      </c>
      <c r="DY123" s="259">
        <v>120</v>
      </c>
      <c r="EA123" s="89"/>
    </row>
    <row r="124" spans="1:131" s="259" customFormat="1" ht="15">
      <c r="A124" s="128"/>
      <c r="B124" s="128"/>
      <c r="D124" s="516" t="s">
        <v>336</v>
      </c>
      <c r="E124" s="259" t="s">
        <v>535</v>
      </c>
      <c r="F124" s="516" t="s">
        <v>664</v>
      </c>
      <c r="G124" s="516" t="s">
        <v>665</v>
      </c>
      <c r="H124" s="516" t="s">
        <v>666</v>
      </c>
      <c r="I124" s="516" t="s">
        <v>543</v>
      </c>
      <c r="J124" s="516" t="s">
        <v>544</v>
      </c>
      <c r="K124" s="516" t="s">
        <v>545</v>
      </c>
      <c r="L124" s="516" t="s">
        <v>546</v>
      </c>
      <c r="M124" s="516" t="s">
        <v>547</v>
      </c>
      <c r="N124" s="516" t="s">
        <v>548</v>
      </c>
      <c r="O124" s="516" t="s">
        <v>549</v>
      </c>
      <c r="P124" s="516" t="s">
        <v>550</v>
      </c>
      <c r="Q124" s="516" t="s">
        <v>551</v>
      </c>
      <c r="R124" s="516" t="s">
        <v>552</v>
      </c>
      <c r="S124" s="516" t="s">
        <v>553</v>
      </c>
      <c r="T124" s="516" t="s">
        <v>554</v>
      </c>
      <c r="U124" s="516" t="s">
        <v>555</v>
      </c>
      <c r="V124" s="516" t="s">
        <v>556</v>
      </c>
      <c r="W124" s="516" t="s">
        <v>557</v>
      </c>
      <c r="X124" s="516" t="s">
        <v>558</v>
      </c>
      <c r="Y124" s="516" t="s">
        <v>559</v>
      </c>
      <c r="Z124" s="516" t="s">
        <v>560</v>
      </c>
      <c r="AA124" s="516" t="s">
        <v>561</v>
      </c>
      <c r="AB124" s="516" t="s">
        <v>562</v>
      </c>
      <c r="AC124" s="516" t="s">
        <v>563</v>
      </c>
      <c r="AD124" s="516" t="s">
        <v>564</v>
      </c>
      <c r="AE124" s="516" t="s">
        <v>565</v>
      </c>
      <c r="AF124" s="516" t="s">
        <v>566</v>
      </c>
      <c r="AG124" s="516" t="s">
        <v>567</v>
      </c>
      <c r="AH124" s="516" t="s">
        <v>568</v>
      </c>
      <c r="AI124" s="516" t="s">
        <v>569</v>
      </c>
      <c r="AJ124" s="516" t="s">
        <v>570</v>
      </c>
      <c r="AK124" s="516" t="s">
        <v>571</v>
      </c>
      <c r="AL124" s="516" t="s">
        <v>572</v>
      </c>
      <c r="AM124" s="516" t="s">
        <v>573</v>
      </c>
      <c r="AN124" s="516" t="s">
        <v>574</v>
      </c>
      <c r="AO124" s="516" t="s">
        <v>575</v>
      </c>
      <c r="AP124" s="516" t="s">
        <v>576</v>
      </c>
      <c r="AQ124" s="516" t="s">
        <v>577</v>
      </c>
      <c r="AR124" s="516" t="s">
        <v>578</v>
      </c>
      <c r="AS124" s="516" t="s">
        <v>579</v>
      </c>
      <c r="AT124" s="516" t="s">
        <v>580</v>
      </c>
      <c r="AU124" s="516" t="s">
        <v>581</v>
      </c>
      <c r="AV124" s="516" t="s">
        <v>582</v>
      </c>
      <c r="AW124" s="516" t="s">
        <v>583</v>
      </c>
      <c r="AX124" s="516" t="s">
        <v>584</v>
      </c>
      <c r="AY124" s="516" t="s">
        <v>585</v>
      </c>
      <c r="AZ124" s="516" t="s">
        <v>586</v>
      </c>
      <c r="BA124" s="516" t="s">
        <v>587</v>
      </c>
      <c r="BB124" s="516" t="s">
        <v>588</v>
      </c>
      <c r="BC124" s="516" t="s">
        <v>589</v>
      </c>
      <c r="BD124" s="516" t="s">
        <v>590</v>
      </c>
      <c r="BE124" s="516" t="s">
        <v>591</v>
      </c>
      <c r="BF124" s="516" t="s">
        <v>592</v>
      </c>
      <c r="BG124" s="516" t="s">
        <v>593</v>
      </c>
      <c r="BH124" s="516" t="s">
        <v>594</v>
      </c>
      <c r="BI124" s="516" t="s">
        <v>595</v>
      </c>
      <c r="BJ124" s="516" t="s">
        <v>596</v>
      </c>
      <c r="BK124" s="516" t="s">
        <v>597</v>
      </c>
      <c r="BL124" s="516" t="s">
        <v>598</v>
      </c>
      <c r="BM124" s="516" t="s">
        <v>599</v>
      </c>
      <c r="BN124" s="516" t="s">
        <v>600</v>
      </c>
      <c r="BO124" s="516" t="s">
        <v>601</v>
      </c>
      <c r="BP124" s="516" t="s">
        <v>602</v>
      </c>
      <c r="BQ124" s="516" t="s">
        <v>603</v>
      </c>
      <c r="BR124" s="516" t="s">
        <v>604</v>
      </c>
      <c r="BS124" s="516" t="s">
        <v>605</v>
      </c>
      <c r="BT124" s="516" t="s">
        <v>606</v>
      </c>
      <c r="BU124" s="516" t="s">
        <v>607</v>
      </c>
      <c r="BV124" s="516" t="s">
        <v>608</v>
      </c>
      <c r="BW124" s="516" t="s">
        <v>609</v>
      </c>
      <c r="BX124" s="516" t="s">
        <v>610</v>
      </c>
      <c r="BY124" s="516" t="s">
        <v>611</v>
      </c>
      <c r="BZ124" s="516" t="s">
        <v>612</v>
      </c>
      <c r="CA124" s="516" t="s">
        <v>613</v>
      </c>
      <c r="CB124" s="516" t="s">
        <v>614</v>
      </c>
      <c r="CC124" s="516" t="s">
        <v>615</v>
      </c>
      <c r="CD124" s="516" t="s">
        <v>616</v>
      </c>
      <c r="CE124" s="516" t="s">
        <v>617</v>
      </c>
      <c r="CF124" s="516" t="s">
        <v>618</v>
      </c>
      <c r="CG124" s="516" t="s">
        <v>619</v>
      </c>
      <c r="CH124" s="516" t="s">
        <v>620</v>
      </c>
      <c r="CI124" s="516" t="s">
        <v>621</v>
      </c>
      <c r="CJ124" s="516" t="s">
        <v>622</v>
      </c>
      <c r="CK124" s="516" t="s">
        <v>623</v>
      </c>
      <c r="CL124" s="516" t="s">
        <v>624</v>
      </c>
      <c r="CM124" s="516" t="s">
        <v>625</v>
      </c>
      <c r="CN124" s="516" t="s">
        <v>626</v>
      </c>
      <c r="CO124" s="516" t="s">
        <v>627</v>
      </c>
      <c r="CP124" s="516" t="s">
        <v>628</v>
      </c>
      <c r="CQ124" s="516" t="s">
        <v>629</v>
      </c>
      <c r="CR124" s="516" t="s">
        <v>630</v>
      </c>
      <c r="CS124" s="516" t="s">
        <v>631</v>
      </c>
      <c r="CT124" s="516" t="s">
        <v>632</v>
      </c>
      <c r="CU124" s="516" t="s">
        <v>633</v>
      </c>
      <c r="CV124" s="516" t="s">
        <v>634</v>
      </c>
      <c r="CW124" s="516" t="s">
        <v>635</v>
      </c>
      <c r="CX124" s="516" t="s">
        <v>636</v>
      </c>
      <c r="CY124" s="516" t="s">
        <v>637</v>
      </c>
      <c r="CZ124" s="516" t="s">
        <v>638</v>
      </c>
      <c r="DA124" s="516" t="s">
        <v>639</v>
      </c>
      <c r="DB124" s="516" t="s">
        <v>640</v>
      </c>
      <c r="DC124" s="516" t="s">
        <v>641</v>
      </c>
      <c r="DD124" s="516" t="s">
        <v>642</v>
      </c>
      <c r="DE124" s="516" t="s">
        <v>643</v>
      </c>
      <c r="DF124" s="516" t="s">
        <v>644</v>
      </c>
      <c r="DG124" s="516" t="s">
        <v>645</v>
      </c>
      <c r="DH124" s="516" t="s">
        <v>646</v>
      </c>
      <c r="DI124" s="516" t="s">
        <v>647</v>
      </c>
      <c r="DJ124" s="516" t="s">
        <v>648</v>
      </c>
      <c r="DK124" s="516" t="s">
        <v>649</v>
      </c>
      <c r="DL124" s="516" t="s">
        <v>650</v>
      </c>
      <c r="DM124" s="516" t="s">
        <v>651</v>
      </c>
      <c r="DN124" s="516" t="s">
        <v>652</v>
      </c>
      <c r="DO124" s="516" t="s">
        <v>653</v>
      </c>
      <c r="DP124" s="516" t="s">
        <v>654</v>
      </c>
      <c r="DQ124" s="516" t="s">
        <v>655</v>
      </c>
      <c r="DR124" s="516" t="s">
        <v>656</v>
      </c>
      <c r="DS124" s="516" t="s">
        <v>657</v>
      </c>
      <c r="DT124" s="516" t="s">
        <v>658</v>
      </c>
      <c r="DU124" s="516" t="s">
        <v>659</v>
      </c>
      <c r="DV124" s="516" t="s">
        <v>660</v>
      </c>
      <c r="DW124" s="516" t="s">
        <v>661</v>
      </c>
      <c r="DX124" s="516" t="s">
        <v>670</v>
      </c>
      <c r="DY124" s="516" t="s">
        <v>671</v>
      </c>
      <c r="EA124" s="89"/>
    </row>
    <row r="125" spans="1:131" s="259" customFormat="1">
      <c r="A125" s="128"/>
      <c r="B125" s="128"/>
      <c r="D125" s="541" t="str">
        <f t="shared" ref="D125:D130" si="11">W58</f>
        <v>Yes</v>
      </c>
      <c r="E125" s="259" t="str">
        <f>'Scheme 1'!$F$3</f>
        <v>Scheme 1</v>
      </c>
      <c r="F125" s="541">
        <f>'Scheme 1'!CH$30</f>
        <v>0</v>
      </c>
      <c r="G125" s="541">
        <f>'Scheme 1'!CI$30</f>
        <v>0</v>
      </c>
      <c r="H125" s="541">
        <f>'Scheme 1'!CJ$30</f>
        <v>0</v>
      </c>
      <c r="I125" s="541">
        <f>'Scheme 1'!CK$30</f>
        <v>0</v>
      </c>
      <c r="J125" s="541">
        <f>'Scheme 1'!CL$30</f>
        <v>0</v>
      </c>
      <c r="K125" s="541">
        <f>'Scheme 1'!CM$30</f>
        <v>0</v>
      </c>
      <c r="L125" s="541">
        <f>'Scheme 1'!CN$30</f>
        <v>0</v>
      </c>
      <c r="M125" s="541">
        <f>'Scheme 1'!CO$30</f>
        <v>0</v>
      </c>
      <c r="N125" s="541">
        <f>'Scheme 1'!CP$30</f>
        <v>0</v>
      </c>
      <c r="O125" s="541">
        <f>'Scheme 1'!CQ$30</f>
        <v>0</v>
      </c>
      <c r="P125" s="541">
        <f>'Scheme 1'!CR$30</f>
        <v>0</v>
      </c>
      <c r="Q125" s="541">
        <f>'Scheme 1'!CS$30</f>
        <v>0</v>
      </c>
      <c r="R125" s="541">
        <f>'Scheme 1'!CT$30</f>
        <v>0</v>
      </c>
      <c r="S125" s="541">
        <f>'Scheme 1'!CU$30</f>
        <v>0</v>
      </c>
      <c r="T125" s="541">
        <f>'Scheme 1'!CV$30</f>
        <v>0</v>
      </c>
      <c r="U125" s="541">
        <f>'Scheme 1'!CW$30</f>
        <v>0</v>
      </c>
      <c r="V125" s="541">
        <f>'Scheme 1'!CX$30</f>
        <v>0</v>
      </c>
      <c r="W125" s="541">
        <f>'Scheme 1'!CY$30</f>
        <v>0</v>
      </c>
      <c r="X125" s="541">
        <f>'Scheme 1'!CZ$30</f>
        <v>0</v>
      </c>
      <c r="Y125" s="541">
        <f>'Scheme 1'!DA$30</f>
        <v>0</v>
      </c>
      <c r="Z125" s="541">
        <f>'Scheme 1'!DB$30</f>
        <v>0</v>
      </c>
      <c r="AA125" s="541">
        <f>'Scheme 1'!DC$30</f>
        <v>0</v>
      </c>
      <c r="AB125" s="541">
        <f>'Scheme 1'!DD$30</f>
        <v>0</v>
      </c>
      <c r="AC125" s="541">
        <f>'Scheme 1'!DE$30</f>
        <v>0</v>
      </c>
      <c r="AD125" s="541">
        <f>'Scheme 1'!DF$30</f>
        <v>0</v>
      </c>
      <c r="AE125" s="541">
        <f>'Scheme 1'!DG$30</f>
        <v>0</v>
      </c>
      <c r="AF125" s="541">
        <f>'Scheme 1'!DH$30</f>
        <v>0</v>
      </c>
      <c r="AG125" s="541">
        <f>'Scheme 1'!DI$30</f>
        <v>0</v>
      </c>
      <c r="AH125" s="541">
        <f>'Scheme 1'!DJ$30</f>
        <v>0</v>
      </c>
      <c r="AI125" s="541">
        <f>'Scheme 1'!DK$30</f>
        <v>0</v>
      </c>
      <c r="AJ125" s="541">
        <f>'Scheme 1'!DL$30</f>
        <v>0</v>
      </c>
      <c r="AK125" s="541">
        <f>'Scheme 1'!DM$30</f>
        <v>0</v>
      </c>
      <c r="AL125" s="541">
        <f>'Scheme 1'!DN$30</f>
        <v>0</v>
      </c>
      <c r="AM125" s="541">
        <f>'Scheme 1'!DO$30</f>
        <v>0</v>
      </c>
      <c r="AN125" s="541">
        <f>'Scheme 1'!DP$30</f>
        <v>0</v>
      </c>
      <c r="AO125" s="541">
        <f>'Scheme 1'!DQ$30</f>
        <v>0</v>
      </c>
      <c r="AP125" s="541">
        <f>'Scheme 1'!DR$30</f>
        <v>0</v>
      </c>
      <c r="AQ125" s="541">
        <f>'Scheme 1'!DS$30</f>
        <v>0</v>
      </c>
      <c r="AR125" s="541">
        <f>'Scheme 1'!DT$30</f>
        <v>0</v>
      </c>
      <c r="AS125" s="541">
        <f>'Scheme 1'!DU$30</f>
        <v>0</v>
      </c>
      <c r="AT125" s="541">
        <f>'Scheme 1'!DV$30</f>
        <v>0</v>
      </c>
      <c r="AU125" s="541">
        <f>'Scheme 1'!DW$30</f>
        <v>0</v>
      </c>
      <c r="AV125" s="541">
        <f>'Scheme 1'!DX$30</f>
        <v>0</v>
      </c>
      <c r="AW125" s="541">
        <f>'Scheme 1'!DY$30</f>
        <v>0</v>
      </c>
      <c r="AX125" s="541">
        <f>'Scheme 1'!DZ$30</f>
        <v>0</v>
      </c>
      <c r="AY125" s="541">
        <f>'Scheme 1'!EA$30</f>
        <v>0</v>
      </c>
      <c r="AZ125" s="541">
        <f>'Scheme 1'!EB$30</f>
        <v>0</v>
      </c>
      <c r="BA125" s="541">
        <f>'Scheme 1'!EC$30</f>
        <v>0</v>
      </c>
      <c r="BB125" s="541">
        <f>'Scheme 1'!ED$30</f>
        <v>0</v>
      </c>
      <c r="BC125" s="541">
        <f>'Scheme 1'!EE$30</f>
        <v>0</v>
      </c>
      <c r="BD125" s="541">
        <f>'Scheme 1'!EF$30</f>
        <v>0</v>
      </c>
      <c r="BE125" s="541">
        <f>'Scheme 1'!EG$30</f>
        <v>0</v>
      </c>
      <c r="BF125" s="541">
        <f>'Scheme 1'!EH$30</f>
        <v>0</v>
      </c>
      <c r="BG125" s="541">
        <f>'Scheme 1'!EI$30</f>
        <v>0</v>
      </c>
      <c r="BH125" s="541">
        <f>'Scheme 1'!EJ$30</f>
        <v>0</v>
      </c>
      <c r="BI125" s="541">
        <f>'Scheme 1'!EK$30</f>
        <v>0</v>
      </c>
      <c r="BJ125" s="541">
        <f>'Scheme 1'!EL$30</f>
        <v>0</v>
      </c>
      <c r="BK125" s="541">
        <f>'Scheme 1'!EM$30</f>
        <v>0</v>
      </c>
      <c r="BL125" s="541">
        <f>'Scheme 1'!EN$30</f>
        <v>0</v>
      </c>
      <c r="BM125" s="541">
        <f>'Scheme 1'!EO$30</f>
        <v>0</v>
      </c>
      <c r="BN125" s="541">
        <f>'Scheme 1'!EP$30</f>
        <v>0</v>
      </c>
      <c r="BO125" s="541">
        <f>'Scheme 1'!EQ$30</f>
        <v>0</v>
      </c>
      <c r="BP125" s="541">
        <f>'Scheme 1'!ER$30</f>
        <v>0</v>
      </c>
      <c r="BQ125" s="541">
        <f>'Scheme 1'!ES$30</f>
        <v>0</v>
      </c>
      <c r="BR125" s="541">
        <f>'Scheme 1'!ET$30</f>
        <v>0</v>
      </c>
      <c r="BS125" s="541">
        <f>'Scheme 1'!EU$30</f>
        <v>0</v>
      </c>
      <c r="BT125" s="541">
        <f>'Scheme 1'!EV$30</f>
        <v>0</v>
      </c>
      <c r="BU125" s="541">
        <f>'Scheme 1'!EW$30</f>
        <v>0</v>
      </c>
      <c r="BV125" s="541">
        <f>'Scheme 1'!EX$30</f>
        <v>0</v>
      </c>
      <c r="BW125" s="541">
        <f>'Scheme 1'!EY$30</f>
        <v>0</v>
      </c>
      <c r="BX125" s="541">
        <f>'Scheme 1'!EZ$30</f>
        <v>0</v>
      </c>
      <c r="BY125" s="541">
        <f>'Scheme 1'!FA$30</f>
        <v>0</v>
      </c>
      <c r="BZ125" s="541">
        <f>'Scheme 1'!FB$30</f>
        <v>0</v>
      </c>
      <c r="CA125" s="541">
        <f>'Scheme 1'!FC$30</f>
        <v>0</v>
      </c>
      <c r="CB125" s="541">
        <f>'Scheme 1'!FD$30</f>
        <v>0</v>
      </c>
      <c r="CC125" s="541">
        <f>'Scheme 1'!FE$30</f>
        <v>0</v>
      </c>
      <c r="CD125" s="541">
        <f>'Scheme 1'!FF$30</f>
        <v>0</v>
      </c>
      <c r="CE125" s="541">
        <f>'Scheme 1'!FG$30</f>
        <v>0</v>
      </c>
      <c r="CF125" s="541">
        <f>'Scheme 1'!FH$30</f>
        <v>0</v>
      </c>
      <c r="CG125" s="541">
        <f>'Scheme 1'!FI$30</f>
        <v>0</v>
      </c>
      <c r="CH125" s="541">
        <f>'Scheme 1'!FJ$30</f>
        <v>0</v>
      </c>
      <c r="CI125" s="541">
        <f>'Scheme 1'!FK$30</f>
        <v>0</v>
      </c>
      <c r="CJ125" s="541">
        <f>'Scheme 1'!FL$30</f>
        <v>0</v>
      </c>
      <c r="CK125" s="541">
        <f>'Scheme 1'!FM$30</f>
        <v>0</v>
      </c>
      <c r="CL125" s="541">
        <f>'Scheme 1'!FN$30</f>
        <v>0</v>
      </c>
      <c r="CM125" s="541">
        <f>'Scheme 1'!FO$30</f>
        <v>0</v>
      </c>
      <c r="CN125" s="541">
        <f>'Scheme 1'!FP$30</f>
        <v>0</v>
      </c>
      <c r="CO125" s="541">
        <f>'Scheme 1'!FQ$30</f>
        <v>0</v>
      </c>
      <c r="CP125" s="541">
        <f>'Scheme 1'!FR$30</f>
        <v>0</v>
      </c>
      <c r="CQ125" s="541">
        <f>'Scheme 1'!FS$30</f>
        <v>0</v>
      </c>
      <c r="CR125" s="541">
        <f>'Scheme 1'!FT$30</f>
        <v>0</v>
      </c>
      <c r="CS125" s="541">
        <f>'Scheme 1'!FU$30</f>
        <v>0</v>
      </c>
      <c r="CT125" s="541">
        <f>'Scheme 1'!FV$30</f>
        <v>0</v>
      </c>
      <c r="CU125" s="541">
        <f>'Scheme 1'!FW$30</f>
        <v>0</v>
      </c>
      <c r="CV125" s="541">
        <f>'Scheme 1'!FX$30</f>
        <v>0</v>
      </c>
      <c r="CW125" s="541">
        <f>'Scheme 1'!FY$30</f>
        <v>0</v>
      </c>
      <c r="CX125" s="541">
        <f>'Scheme 1'!FZ$30</f>
        <v>0</v>
      </c>
      <c r="CY125" s="541">
        <f>'Scheme 1'!GA$30</f>
        <v>0</v>
      </c>
      <c r="CZ125" s="541">
        <f>'Scheme 1'!GB$30</f>
        <v>0</v>
      </c>
      <c r="DA125" s="541">
        <f>'Scheme 1'!GC$30</f>
        <v>0</v>
      </c>
      <c r="DB125" s="541">
        <f>'Scheme 1'!GD$30</f>
        <v>0</v>
      </c>
      <c r="DC125" s="541">
        <f>'Scheme 1'!GE$30</f>
        <v>0</v>
      </c>
      <c r="DD125" s="541">
        <f>'Scheme 1'!GF$30</f>
        <v>0</v>
      </c>
      <c r="DE125" s="541">
        <f>'Scheme 1'!GG$30</f>
        <v>0</v>
      </c>
      <c r="DF125" s="541">
        <f>'Scheme 1'!GH$30</f>
        <v>0</v>
      </c>
      <c r="DG125" s="541">
        <f>'Scheme 1'!GI$30</f>
        <v>0</v>
      </c>
      <c r="DH125" s="541">
        <f>'Scheme 1'!GJ$30</f>
        <v>0</v>
      </c>
      <c r="DI125" s="541">
        <f>'Scheme 1'!GK$30</f>
        <v>0</v>
      </c>
      <c r="DJ125" s="541">
        <f>'Scheme 1'!GL$30</f>
        <v>0</v>
      </c>
      <c r="DK125" s="541">
        <f>'Scheme 1'!GM$30</f>
        <v>0</v>
      </c>
      <c r="DL125" s="541">
        <f>'Scheme 1'!GN$30</f>
        <v>0</v>
      </c>
      <c r="DM125" s="541">
        <f>'Scheme 1'!GO$30</f>
        <v>0</v>
      </c>
      <c r="DN125" s="541">
        <f>'Scheme 1'!GP$30</f>
        <v>0</v>
      </c>
      <c r="DO125" s="541">
        <f>'Scheme 1'!GQ$30</f>
        <v>0</v>
      </c>
      <c r="DP125" s="541">
        <f>'Scheme 1'!GR$30</f>
        <v>0</v>
      </c>
      <c r="DQ125" s="541">
        <f>'Scheme 1'!GS$30</f>
        <v>0</v>
      </c>
      <c r="DR125" s="541">
        <f>'Scheme 1'!GT$30</f>
        <v>0</v>
      </c>
      <c r="DS125" s="541">
        <f>'Scheme 1'!GU$30</f>
        <v>0</v>
      </c>
      <c r="DT125" s="541">
        <f>'Scheme 1'!GV$30</f>
        <v>0</v>
      </c>
      <c r="DU125" s="541">
        <f>'Scheme 1'!GW$30</f>
        <v>0</v>
      </c>
      <c r="DV125" s="541">
        <f>'Scheme 1'!GX$30</f>
        <v>0</v>
      </c>
      <c r="DW125" s="541">
        <f>'Scheme 1'!GY$30</f>
        <v>0</v>
      </c>
      <c r="DX125" s="541">
        <f>'Scheme 1'!GZ$30</f>
        <v>0</v>
      </c>
      <c r="DY125" s="541">
        <f>'Scheme 1'!HA$30</f>
        <v>0</v>
      </c>
      <c r="EA125" s="89"/>
    </row>
    <row r="126" spans="1:131" s="259" customFormat="1">
      <c r="A126" s="128"/>
      <c r="B126" s="128"/>
      <c r="D126" s="541" t="str">
        <f t="shared" si="11"/>
        <v>Yes</v>
      </c>
      <c r="E126" s="259" t="str">
        <f>'Scheme 2'!$F$3</f>
        <v>Scheme 2</v>
      </c>
      <c r="F126" s="541">
        <f>'Scheme 2'!CH$30</f>
        <v>0</v>
      </c>
      <c r="G126" s="541">
        <f>'Scheme 2'!CI$30</f>
        <v>0</v>
      </c>
      <c r="H126" s="541">
        <f>'Scheme 2'!CJ$30</f>
        <v>0</v>
      </c>
      <c r="I126" s="541">
        <f>'Scheme 2'!CK$30</f>
        <v>0</v>
      </c>
      <c r="J126" s="541">
        <f>'Scheme 2'!CL$30</f>
        <v>0</v>
      </c>
      <c r="K126" s="541">
        <f>'Scheme 2'!CM$30</f>
        <v>0</v>
      </c>
      <c r="L126" s="541">
        <f>'Scheme 2'!CN$30</f>
        <v>0</v>
      </c>
      <c r="M126" s="541">
        <f>'Scheme 2'!CO$30</f>
        <v>0</v>
      </c>
      <c r="N126" s="541">
        <f>'Scheme 2'!CP$30</f>
        <v>0</v>
      </c>
      <c r="O126" s="541">
        <f>'Scheme 2'!CQ$30</f>
        <v>0</v>
      </c>
      <c r="P126" s="541">
        <f>'Scheme 2'!CR$30</f>
        <v>0</v>
      </c>
      <c r="Q126" s="541">
        <f>'Scheme 2'!CS$30</f>
        <v>0</v>
      </c>
      <c r="R126" s="541">
        <f>'Scheme 2'!CT$30</f>
        <v>0</v>
      </c>
      <c r="S126" s="541">
        <f>'Scheme 2'!CU$30</f>
        <v>0</v>
      </c>
      <c r="T126" s="541">
        <f>'Scheme 2'!CV$30</f>
        <v>0</v>
      </c>
      <c r="U126" s="541">
        <f>'Scheme 2'!CW$30</f>
        <v>0</v>
      </c>
      <c r="V126" s="541">
        <f>'Scheme 2'!CX$30</f>
        <v>0</v>
      </c>
      <c r="W126" s="541">
        <f>'Scheme 2'!CY$30</f>
        <v>0</v>
      </c>
      <c r="X126" s="541">
        <f>'Scheme 2'!CZ$30</f>
        <v>0</v>
      </c>
      <c r="Y126" s="541">
        <f>'Scheme 2'!DA$30</f>
        <v>0</v>
      </c>
      <c r="Z126" s="541">
        <f>'Scheme 2'!DB$30</f>
        <v>0</v>
      </c>
      <c r="AA126" s="541">
        <f>'Scheme 2'!DC$30</f>
        <v>0</v>
      </c>
      <c r="AB126" s="541">
        <f>'Scheme 2'!DD$30</f>
        <v>0</v>
      </c>
      <c r="AC126" s="541">
        <f>'Scheme 2'!DE$30</f>
        <v>0</v>
      </c>
      <c r="AD126" s="541">
        <f>'Scheme 2'!DF$30</f>
        <v>0</v>
      </c>
      <c r="AE126" s="541">
        <f>'Scheme 2'!DG$30</f>
        <v>0</v>
      </c>
      <c r="AF126" s="541">
        <f>'Scheme 2'!DH$30</f>
        <v>0</v>
      </c>
      <c r="AG126" s="541">
        <f>'Scheme 2'!DI$30</f>
        <v>0</v>
      </c>
      <c r="AH126" s="541">
        <f>'Scheme 2'!DJ$30</f>
        <v>0</v>
      </c>
      <c r="AI126" s="541">
        <f>'Scheme 2'!DK$30</f>
        <v>0</v>
      </c>
      <c r="AJ126" s="541">
        <f>'Scheme 2'!DL$30</f>
        <v>0</v>
      </c>
      <c r="AK126" s="541">
        <f>'Scheme 2'!DM$30</f>
        <v>0</v>
      </c>
      <c r="AL126" s="541">
        <f>'Scheme 2'!DN$30</f>
        <v>0</v>
      </c>
      <c r="AM126" s="541">
        <f>'Scheme 2'!DO$30</f>
        <v>0</v>
      </c>
      <c r="AN126" s="541">
        <f>'Scheme 2'!DP$30</f>
        <v>0</v>
      </c>
      <c r="AO126" s="541">
        <f>'Scheme 2'!DQ$30</f>
        <v>0</v>
      </c>
      <c r="AP126" s="541">
        <f>'Scheme 2'!DR$30</f>
        <v>0</v>
      </c>
      <c r="AQ126" s="541">
        <f>'Scheme 2'!DS$30</f>
        <v>0</v>
      </c>
      <c r="AR126" s="541">
        <f>'Scheme 2'!DT$30</f>
        <v>0</v>
      </c>
      <c r="AS126" s="541">
        <f>'Scheme 2'!DU$30</f>
        <v>0</v>
      </c>
      <c r="AT126" s="541">
        <f>'Scheme 2'!DV$30</f>
        <v>0</v>
      </c>
      <c r="AU126" s="541">
        <f>'Scheme 2'!DW$30</f>
        <v>0</v>
      </c>
      <c r="AV126" s="541">
        <f>'Scheme 2'!DX$30</f>
        <v>0</v>
      </c>
      <c r="AW126" s="541">
        <f>'Scheme 2'!DY$30</f>
        <v>0</v>
      </c>
      <c r="AX126" s="541">
        <f>'Scheme 2'!DZ$30</f>
        <v>0</v>
      </c>
      <c r="AY126" s="541">
        <f>'Scheme 2'!EA$30</f>
        <v>0</v>
      </c>
      <c r="AZ126" s="541">
        <f>'Scheme 2'!EB$30</f>
        <v>0</v>
      </c>
      <c r="BA126" s="541">
        <f>'Scheme 2'!EC$30</f>
        <v>0</v>
      </c>
      <c r="BB126" s="541">
        <f>'Scheme 2'!ED$30</f>
        <v>0</v>
      </c>
      <c r="BC126" s="541">
        <f>'Scheme 2'!EE$30</f>
        <v>0</v>
      </c>
      <c r="BD126" s="541">
        <f>'Scheme 2'!EF$30</f>
        <v>0</v>
      </c>
      <c r="BE126" s="541">
        <f>'Scheme 2'!EG$30</f>
        <v>0</v>
      </c>
      <c r="BF126" s="541">
        <f>'Scheme 2'!EH$30</f>
        <v>0</v>
      </c>
      <c r="BG126" s="541">
        <f>'Scheme 2'!EI$30</f>
        <v>0</v>
      </c>
      <c r="BH126" s="541">
        <f>'Scheme 2'!EJ$30</f>
        <v>0</v>
      </c>
      <c r="BI126" s="541">
        <f>'Scheme 2'!EK$30</f>
        <v>0</v>
      </c>
      <c r="BJ126" s="541">
        <f>'Scheme 2'!EL$30</f>
        <v>0</v>
      </c>
      <c r="BK126" s="541">
        <f>'Scheme 2'!EM$30</f>
        <v>0</v>
      </c>
      <c r="BL126" s="541">
        <f>'Scheme 2'!EN$30</f>
        <v>0</v>
      </c>
      <c r="BM126" s="541">
        <f>'Scheme 2'!EO$30</f>
        <v>0</v>
      </c>
      <c r="BN126" s="541">
        <f>'Scheme 2'!EP$30</f>
        <v>0</v>
      </c>
      <c r="BO126" s="541">
        <f>'Scheme 2'!EQ$30</f>
        <v>0</v>
      </c>
      <c r="BP126" s="541">
        <f>'Scheme 2'!ER$30</f>
        <v>0</v>
      </c>
      <c r="BQ126" s="541">
        <f>'Scheme 2'!ES$30</f>
        <v>0</v>
      </c>
      <c r="BR126" s="541">
        <f>'Scheme 2'!ET$30</f>
        <v>0</v>
      </c>
      <c r="BS126" s="541">
        <f>'Scheme 2'!EU$30</f>
        <v>0</v>
      </c>
      <c r="BT126" s="541">
        <f>'Scheme 2'!EV$30</f>
        <v>0</v>
      </c>
      <c r="BU126" s="541">
        <f>'Scheme 2'!EW$30</f>
        <v>0</v>
      </c>
      <c r="BV126" s="541">
        <f>'Scheme 2'!EX$30</f>
        <v>0</v>
      </c>
      <c r="BW126" s="541">
        <f>'Scheme 2'!EY$30</f>
        <v>0</v>
      </c>
      <c r="BX126" s="541">
        <f>'Scheme 2'!EZ$30</f>
        <v>0</v>
      </c>
      <c r="BY126" s="541">
        <f>'Scheme 2'!FA$30</f>
        <v>0</v>
      </c>
      <c r="BZ126" s="541">
        <f>'Scheme 2'!FB$30</f>
        <v>0</v>
      </c>
      <c r="CA126" s="541">
        <f>'Scheme 2'!FC$30</f>
        <v>0</v>
      </c>
      <c r="CB126" s="541">
        <f>'Scheme 2'!FD$30</f>
        <v>0</v>
      </c>
      <c r="CC126" s="541">
        <f>'Scheme 2'!FE$30</f>
        <v>0</v>
      </c>
      <c r="CD126" s="541">
        <f>'Scheme 2'!FF$30</f>
        <v>0</v>
      </c>
      <c r="CE126" s="541">
        <f>'Scheme 2'!FG$30</f>
        <v>0</v>
      </c>
      <c r="CF126" s="541">
        <f>'Scheme 2'!FH$30</f>
        <v>0</v>
      </c>
      <c r="CG126" s="541">
        <f>'Scheme 2'!FI$30</f>
        <v>0</v>
      </c>
      <c r="CH126" s="541">
        <f>'Scheme 2'!FJ$30</f>
        <v>0</v>
      </c>
      <c r="CI126" s="541">
        <f>'Scheme 2'!FK$30</f>
        <v>0</v>
      </c>
      <c r="CJ126" s="541">
        <f>'Scheme 2'!FL$30</f>
        <v>0</v>
      </c>
      <c r="CK126" s="541">
        <f>'Scheme 2'!FM$30</f>
        <v>0</v>
      </c>
      <c r="CL126" s="541">
        <f>'Scheme 2'!FN$30</f>
        <v>0</v>
      </c>
      <c r="CM126" s="541">
        <f>'Scheme 2'!FO$30</f>
        <v>0</v>
      </c>
      <c r="CN126" s="541">
        <f>'Scheme 2'!FP$30</f>
        <v>0</v>
      </c>
      <c r="CO126" s="541">
        <f>'Scheme 2'!FQ$30</f>
        <v>0</v>
      </c>
      <c r="CP126" s="541">
        <f>'Scheme 2'!FR$30</f>
        <v>0</v>
      </c>
      <c r="CQ126" s="541">
        <f>'Scheme 2'!FS$30</f>
        <v>0</v>
      </c>
      <c r="CR126" s="541">
        <f>'Scheme 2'!FT$30</f>
        <v>0</v>
      </c>
      <c r="CS126" s="541">
        <f>'Scheme 2'!FU$30</f>
        <v>0</v>
      </c>
      <c r="CT126" s="541">
        <f>'Scheme 2'!FV$30</f>
        <v>0</v>
      </c>
      <c r="CU126" s="541">
        <f>'Scheme 2'!FW$30</f>
        <v>0</v>
      </c>
      <c r="CV126" s="541">
        <f>'Scheme 2'!FX$30</f>
        <v>0</v>
      </c>
      <c r="CW126" s="541">
        <f>'Scheme 2'!FY$30</f>
        <v>0</v>
      </c>
      <c r="CX126" s="541">
        <f>'Scheme 2'!FZ$30</f>
        <v>0</v>
      </c>
      <c r="CY126" s="541">
        <f>'Scheme 2'!GA$30</f>
        <v>0</v>
      </c>
      <c r="CZ126" s="541">
        <f>'Scheme 2'!GB$30</f>
        <v>0</v>
      </c>
      <c r="DA126" s="541">
        <f>'Scheme 2'!GC$30</f>
        <v>0</v>
      </c>
      <c r="DB126" s="541">
        <f>'Scheme 2'!GD$30</f>
        <v>0</v>
      </c>
      <c r="DC126" s="541">
        <f>'Scheme 2'!GE$30</f>
        <v>0</v>
      </c>
      <c r="DD126" s="541">
        <f>'Scheme 2'!GF$30</f>
        <v>0</v>
      </c>
      <c r="DE126" s="541">
        <f>'Scheme 2'!GG$30</f>
        <v>0</v>
      </c>
      <c r="DF126" s="541">
        <f>'Scheme 2'!GH$30</f>
        <v>0</v>
      </c>
      <c r="DG126" s="541">
        <f>'Scheme 2'!GI$30</f>
        <v>0</v>
      </c>
      <c r="DH126" s="541">
        <f>'Scheme 2'!GJ$30</f>
        <v>0</v>
      </c>
      <c r="DI126" s="541">
        <f>'Scheme 2'!GK$30</f>
        <v>0</v>
      </c>
      <c r="DJ126" s="541">
        <f>'Scheme 2'!GL$30</f>
        <v>0</v>
      </c>
      <c r="DK126" s="541">
        <f>'Scheme 2'!GM$30</f>
        <v>0</v>
      </c>
      <c r="DL126" s="541">
        <f>'Scheme 2'!GN$30</f>
        <v>0</v>
      </c>
      <c r="DM126" s="541">
        <f>'Scheme 2'!GO$30</f>
        <v>0</v>
      </c>
      <c r="DN126" s="541">
        <f>'Scheme 2'!GP$30</f>
        <v>0</v>
      </c>
      <c r="DO126" s="541">
        <f>'Scheme 2'!GQ$30</f>
        <v>0</v>
      </c>
      <c r="DP126" s="541">
        <f>'Scheme 2'!GR$30</f>
        <v>0</v>
      </c>
      <c r="DQ126" s="541">
        <f>'Scheme 2'!GS$30</f>
        <v>0</v>
      </c>
      <c r="DR126" s="541">
        <f>'Scheme 2'!GT$30</f>
        <v>0</v>
      </c>
      <c r="DS126" s="541">
        <f>'Scheme 2'!GU$30</f>
        <v>0</v>
      </c>
      <c r="DT126" s="541">
        <f>'Scheme 2'!GV$30</f>
        <v>0</v>
      </c>
      <c r="DU126" s="541">
        <f>'Scheme 2'!GW$30</f>
        <v>0</v>
      </c>
      <c r="DV126" s="541">
        <f>'Scheme 2'!GX$30</f>
        <v>0</v>
      </c>
      <c r="DW126" s="541">
        <f>'Scheme 2'!GY$30</f>
        <v>0</v>
      </c>
      <c r="DX126" s="541">
        <f>'Scheme 2'!GZ$30</f>
        <v>0</v>
      </c>
      <c r="DY126" s="541">
        <f>'Scheme 2'!HA$30</f>
        <v>0</v>
      </c>
      <c r="EA126" s="89"/>
    </row>
    <row r="127" spans="1:131">
      <c r="C127" s="259"/>
      <c r="D127" s="541" t="str">
        <f t="shared" si="11"/>
        <v>Yes</v>
      </c>
      <c r="E127" s="259" t="str">
        <f>'Scheme 3'!$F$3</f>
        <v>Scheme 3</v>
      </c>
      <c r="F127" s="541">
        <f>'Scheme 3'!CH$30</f>
        <v>0</v>
      </c>
      <c r="G127" s="541">
        <f>'Scheme 3'!CI$30</f>
        <v>0</v>
      </c>
      <c r="H127" s="541">
        <f>'Scheme 3'!CJ$30</f>
        <v>0</v>
      </c>
      <c r="I127" s="541">
        <f>'Scheme 3'!CK$30</f>
        <v>0</v>
      </c>
      <c r="J127" s="541">
        <f>'Scheme 3'!CL$30</f>
        <v>0</v>
      </c>
      <c r="K127" s="541">
        <f>'Scheme 3'!CM$30</f>
        <v>0</v>
      </c>
      <c r="L127" s="541">
        <f>'Scheme 3'!CN$30</f>
        <v>0</v>
      </c>
      <c r="M127" s="541">
        <f>'Scheme 3'!CO$30</f>
        <v>0</v>
      </c>
      <c r="N127" s="541">
        <f>'Scheme 3'!CP$30</f>
        <v>0</v>
      </c>
      <c r="O127" s="541">
        <f>'Scheme 3'!CQ$30</f>
        <v>0</v>
      </c>
      <c r="P127" s="541">
        <f>'Scheme 3'!CR$30</f>
        <v>0</v>
      </c>
      <c r="Q127" s="541">
        <f>'Scheme 3'!CS$30</f>
        <v>0</v>
      </c>
      <c r="R127" s="541">
        <f>'Scheme 3'!CT$30</f>
        <v>0</v>
      </c>
      <c r="S127" s="541">
        <f>'Scheme 3'!CU$30</f>
        <v>0</v>
      </c>
      <c r="T127" s="541">
        <f>'Scheme 3'!CV$30</f>
        <v>0</v>
      </c>
      <c r="U127" s="541">
        <f>'Scheme 3'!CW$30</f>
        <v>0</v>
      </c>
      <c r="V127" s="541">
        <f>'Scheme 3'!CX$30</f>
        <v>0</v>
      </c>
      <c r="W127" s="541">
        <f>'Scheme 3'!CY$30</f>
        <v>0</v>
      </c>
      <c r="X127" s="541">
        <f>'Scheme 3'!CZ$30</f>
        <v>0</v>
      </c>
      <c r="Y127" s="541">
        <f>'Scheme 3'!DA$30</f>
        <v>0</v>
      </c>
      <c r="Z127" s="541">
        <f>'Scheme 3'!DB$30</f>
        <v>0</v>
      </c>
      <c r="AA127" s="541">
        <f>'Scheme 3'!DC$30</f>
        <v>0</v>
      </c>
      <c r="AB127" s="541">
        <f>'Scheme 3'!DD$30</f>
        <v>0</v>
      </c>
      <c r="AC127" s="541">
        <f>'Scheme 3'!DE$30</f>
        <v>0</v>
      </c>
      <c r="AD127" s="541">
        <f>'Scheme 3'!DF$30</f>
        <v>0</v>
      </c>
      <c r="AE127" s="541">
        <f>'Scheme 3'!DG$30</f>
        <v>0</v>
      </c>
      <c r="AF127" s="541">
        <f>'Scheme 3'!DH$30</f>
        <v>0</v>
      </c>
      <c r="AG127" s="541">
        <f>'Scheme 3'!DI$30</f>
        <v>0</v>
      </c>
      <c r="AH127" s="541">
        <f>'Scheme 3'!DJ$30</f>
        <v>0</v>
      </c>
      <c r="AI127" s="541">
        <f>'Scheme 3'!DK$30</f>
        <v>0</v>
      </c>
      <c r="AJ127" s="541">
        <f>'Scheme 3'!DL$30</f>
        <v>0</v>
      </c>
      <c r="AK127" s="541">
        <f>'Scheme 3'!DM$30</f>
        <v>0</v>
      </c>
      <c r="AL127" s="541">
        <f>'Scheme 3'!DN$30</f>
        <v>0</v>
      </c>
      <c r="AM127" s="541">
        <f>'Scheme 3'!DO$30</f>
        <v>0</v>
      </c>
      <c r="AN127" s="541">
        <f>'Scheme 3'!DP$30</f>
        <v>0</v>
      </c>
      <c r="AO127" s="541">
        <f>'Scheme 3'!DQ$30</f>
        <v>0</v>
      </c>
      <c r="AP127" s="541">
        <f>'Scheme 3'!DR$30</f>
        <v>0</v>
      </c>
      <c r="AQ127" s="541">
        <f>'Scheme 3'!DS$30</f>
        <v>0</v>
      </c>
      <c r="AR127" s="541">
        <f>'Scheme 3'!DT$30</f>
        <v>0</v>
      </c>
      <c r="AS127" s="541">
        <f>'Scheme 3'!DU$30</f>
        <v>0</v>
      </c>
      <c r="AT127" s="541">
        <f>'Scheme 3'!DV$30</f>
        <v>0</v>
      </c>
      <c r="AU127" s="541">
        <f>'Scheme 3'!DW$30</f>
        <v>0</v>
      </c>
      <c r="AV127" s="541">
        <f>'Scheme 3'!DX$30</f>
        <v>0</v>
      </c>
      <c r="AW127" s="541">
        <f>'Scheme 3'!DY$30</f>
        <v>0</v>
      </c>
      <c r="AX127" s="541">
        <f>'Scheme 3'!DZ$30</f>
        <v>0</v>
      </c>
      <c r="AY127" s="541">
        <f>'Scheme 3'!EA$30</f>
        <v>0</v>
      </c>
      <c r="AZ127" s="541">
        <f>'Scheme 3'!EB$30</f>
        <v>0</v>
      </c>
      <c r="BA127" s="541">
        <f>'Scheme 3'!EC$30</f>
        <v>0</v>
      </c>
      <c r="BB127" s="541">
        <f>'Scheme 3'!ED$30</f>
        <v>0</v>
      </c>
      <c r="BC127" s="541">
        <f>'Scheme 3'!EE$30</f>
        <v>0</v>
      </c>
      <c r="BD127" s="541">
        <f>'Scheme 3'!EF$30</f>
        <v>0</v>
      </c>
      <c r="BE127" s="541">
        <f>'Scheme 3'!EG$30</f>
        <v>0</v>
      </c>
      <c r="BF127" s="541">
        <f>'Scheme 3'!EH$30</f>
        <v>0</v>
      </c>
      <c r="BG127" s="541">
        <f>'Scheme 3'!EI$30</f>
        <v>0</v>
      </c>
      <c r="BH127" s="541">
        <f>'Scheme 3'!EJ$30</f>
        <v>0</v>
      </c>
      <c r="BI127" s="541">
        <f>'Scheme 3'!EK$30</f>
        <v>0</v>
      </c>
      <c r="BJ127" s="541">
        <f>'Scheme 3'!EL$30</f>
        <v>0</v>
      </c>
      <c r="BK127" s="541">
        <f>'Scheme 3'!EM$30</f>
        <v>0</v>
      </c>
      <c r="BL127" s="541">
        <f>'Scheme 3'!EN$30</f>
        <v>0</v>
      </c>
      <c r="BM127" s="541">
        <f>'Scheme 3'!EO$30</f>
        <v>0</v>
      </c>
      <c r="BN127" s="541">
        <f>'Scheme 3'!EP$30</f>
        <v>0</v>
      </c>
      <c r="BO127" s="541">
        <f>'Scheme 3'!EQ$30</f>
        <v>0</v>
      </c>
      <c r="BP127" s="541">
        <f>'Scheme 3'!ER$30</f>
        <v>0</v>
      </c>
      <c r="BQ127" s="541">
        <f>'Scheme 3'!ES$30</f>
        <v>0</v>
      </c>
      <c r="BR127" s="541">
        <f>'Scheme 3'!ET$30</f>
        <v>0</v>
      </c>
      <c r="BS127" s="541">
        <f>'Scheme 3'!EU$30</f>
        <v>0</v>
      </c>
      <c r="BT127" s="541">
        <f>'Scheme 3'!EV$30</f>
        <v>0</v>
      </c>
      <c r="BU127" s="541">
        <f>'Scheme 3'!EW$30</f>
        <v>0</v>
      </c>
      <c r="BV127" s="541">
        <f>'Scheme 3'!EX$30</f>
        <v>0</v>
      </c>
      <c r="BW127" s="541">
        <f>'Scheme 3'!EY$30</f>
        <v>0</v>
      </c>
      <c r="BX127" s="541">
        <f>'Scheme 3'!EZ$30</f>
        <v>0</v>
      </c>
      <c r="BY127" s="541">
        <f>'Scheme 3'!FA$30</f>
        <v>0</v>
      </c>
      <c r="BZ127" s="541">
        <f>'Scheme 3'!FB$30</f>
        <v>0</v>
      </c>
      <c r="CA127" s="541">
        <f>'Scheme 3'!FC$30</f>
        <v>0</v>
      </c>
      <c r="CB127" s="541">
        <f>'Scheme 3'!FD$30</f>
        <v>0</v>
      </c>
      <c r="CC127" s="541">
        <f>'Scheme 3'!FE$30</f>
        <v>0</v>
      </c>
      <c r="CD127" s="541">
        <f>'Scheme 3'!FF$30</f>
        <v>0</v>
      </c>
      <c r="CE127" s="541">
        <f>'Scheme 3'!FG$30</f>
        <v>0</v>
      </c>
      <c r="CF127" s="541">
        <f>'Scheme 3'!FH$30</f>
        <v>0</v>
      </c>
      <c r="CG127" s="541">
        <f>'Scheme 3'!FI$30</f>
        <v>0</v>
      </c>
      <c r="CH127" s="541">
        <f>'Scheme 3'!FJ$30</f>
        <v>0</v>
      </c>
      <c r="CI127" s="541">
        <f>'Scheme 3'!FK$30</f>
        <v>0</v>
      </c>
      <c r="CJ127" s="541">
        <f>'Scheme 3'!FL$30</f>
        <v>0</v>
      </c>
      <c r="CK127" s="541">
        <f>'Scheme 3'!FM$30</f>
        <v>0</v>
      </c>
      <c r="CL127" s="541">
        <f>'Scheme 3'!FN$30</f>
        <v>0</v>
      </c>
      <c r="CM127" s="541">
        <f>'Scheme 3'!FO$30</f>
        <v>0</v>
      </c>
      <c r="CN127" s="541">
        <f>'Scheme 3'!FP$30</f>
        <v>0</v>
      </c>
      <c r="CO127" s="541">
        <f>'Scheme 3'!FQ$30</f>
        <v>0</v>
      </c>
      <c r="CP127" s="541">
        <f>'Scheme 3'!FR$30</f>
        <v>0</v>
      </c>
      <c r="CQ127" s="541">
        <f>'Scheme 3'!FS$30</f>
        <v>0</v>
      </c>
      <c r="CR127" s="541">
        <f>'Scheme 3'!FT$30</f>
        <v>0</v>
      </c>
      <c r="CS127" s="541">
        <f>'Scheme 3'!FU$30</f>
        <v>0</v>
      </c>
      <c r="CT127" s="541">
        <f>'Scheme 3'!FV$30</f>
        <v>0</v>
      </c>
      <c r="CU127" s="541">
        <f>'Scheme 3'!FW$30</f>
        <v>0</v>
      </c>
      <c r="CV127" s="541">
        <f>'Scheme 3'!FX$30</f>
        <v>0</v>
      </c>
      <c r="CW127" s="541">
        <f>'Scheme 3'!FY$30</f>
        <v>0</v>
      </c>
      <c r="CX127" s="541">
        <f>'Scheme 3'!FZ$30</f>
        <v>0</v>
      </c>
      <c r="CY127" s="541">
        <f>'Scheme 3'!GA$30</f>
        <v>0</v>
      </c>
      <c r="CZ127" s="541">
        <f>'Scheme 3'!GB$30</f>
        <v>0</v>
      </c>
      <c r="DA127" s="541">
        <f>'Scheme 3'!GC$30</f>
        <v>0</v>
      </c>
      <c r="DB127" s="541">
        <f>'Scheme 3'!GD$30</f>
        <v>0</v>
      </c>
      <c r="DC127" s="541">
        <f>'Scheme 3'!GE$30</f>
        <v>0</v>
      </c>
      <c r="DD127" s="541">
        <f>'Scheme 3'!GF$30</f>
        <v>0</v>
      </c>
      <c r="DE127" s="541">
        <f>'Scheme 3'!GG$30</f>
        <v>0</v>
      </c>
      <c r="DF127" s="541">
        <f>'Scheme 3'!GH$30</f>
        <v>0</v>
      </c>
      <c r="DG127" s="541">
        <f>'Scheme 3'!GI$30</f>
        <v>0</v>
      </c>
      <c r="DH127" s="541">
        <f>'Scheme 3'!GJ$30</f>
        <v>0</v>
      </c>
      <c r="DI127" s="541">
        <f>'Scheme 3'!GK$30</f>
        <v>0</v>
      </c>
      <c r="DJ127" s="541">
        <f>'Scheme 3'!GL$30</f>
        <v>0</v>
      </c>
      <c r="DK127" s="541">
        <f>'Scheme 3'!GM$30</f>
        <v>0</v>
      </c>
      <c r="DL127" s="541">
        <f>'Scheme 3'!GN$30</f>
        <v>0</v>
      </c>
      <c r="DM127" s="541">
        <f>'Scheme 3'!GO$30</f>
        <v>0</v>
      </c>
      <c r="DN127" s="541">
        <f>'Scheme 3'!GP$30</f>
        <v>0</v>
      </c>
      <c r="DO127" s="541">
        <f>'Scheme 3'!GQ$30</f>
        <v>0</v>
      </c>
      <c r="DP127" s="541">
        <f>'Scheme 3'!GR$30</f>
        <v>0</v>
      </c>
      <c r="DQ127" s="541">
        <f>'Scheme 3'!GS$30</f>
        <v>0</v>
      </c>
      <c r="DR127" s="541">
        <f>'Scheme 3'!GT$30</f>
        <v>0</v>
      </c>
      <c r="DS127" s="541">
        <f>'Scheme 3'!GU$30</f>
        <v>0</v>
      </c>
      <c r="DT127" s="541">
        <f>'Scheme 3'!GV$30</f>
        <v>0</v>
      </c>
      <c r="DU127" s="541">
        <f>'Scheme 3'!GW$30</f>
        <v>0</v>
      </c>
      <c r="DV127" s="541">
        <f>'Scheme 3'!GX$30</f>
        <v>0</v>
      </c>
      <c r="DW127" s="541">
        <f>'Scheme 3'!GY$30</f>
        <v>0</v>
      </c>
      <c r="DX127" s="541">
        <f>'Scheme 3'!GZ$30</f>
        <v>0</v>
      </c>
      <c r="DY127" s="541">
        <f>'Scheme 3'!HA$30</f>
        <v>0</v>
      </c>
      <c r="DZ127" s="259"/>
      <c r="EA127" s="89"/>
    </row>
    <row r="128" spans="1:131">
      <c r="C128" s="259"/>
      <c r="D128" s="541" t="str">
        <f t="shared" si="11"/>
        <v>Yes</v>
      </c>
      <c r="E128" s="259" t="str">
        <f>'Scheme 4'!$F$3</f>
        <v>Scheme 4</v>
      </c>
      <c r="F128" s="541">
        <f>'Scheme 4'!CH$30</f>
        <v>0</v>
      </c>
      <c r="G128" s="541">
        <f>'Scheme 4'!CI$30</f>
        <v>0</v>
      </c>
      <c r="H128" s="541">
        <f>'Scheme 4'!CJ$30</f>
        <v>0</v>
      </c>
      <c r="I128" s="541">
        <f>'Scheme 4'!CK$30</f>
        <v>0</v>
      </c>
      <c r="J128" s="541">
        <f>'Scheme 4'!CL$30</f>
        <v>0</v>
      </c>
      <c r="K128" s="541">
        <f>'Scheme 4'!CM$30</f>
        <v>0</v>
      </c>
      <c r="L128" s="541">
        <f>'Scheme 4'!CN$30</f>
        <v>0</v>
      </c>
      <c r="M128" s="541">
        <f>'Scheme 4'!CO$30</f>
        <v>0</v>
      </c>
      <c r="N128" s="541">
        <f>'Scheme 4'!CP$30</f>
        <v>0</v>
      </c>
      <c r="O128" s="541">
        <f>'Scheme 4'!CQ$30</f>
        <v>0</v>
      </c>
      <c r="P128" s="541">
        <f>'Scheme 4'!CR$30</f>
        <v>0</v>
      </c>
      <c r="Q128" s="541">
        <f>'Scheme 4'!CS$30</f>
        <v>0</v>
      </c>
      <c r="R128" s="541">
        <f>'Scheme 4'!CT$30</f>
        <v>0</v>
      </c>
      <c r="S128" s="541">
        <f>'Scheme 4'!CU$30</f>
        <v>0</v>
      </c>
      <c r="T128" s="541">
        <f>'Scheme 4'!CV$30</f>
        <v>0</v>
      </c>
      <c r="U128" s="541">
        <f>'Scheme 4'!CW$30</f>
        <v>0</v>
      </c>
      <c r="V128" s="541">
        <f>'Scheme 4'!CX$30</f>
        <v>0</v>
      </c>
      <c r="W128" s="541">
        <f>'Scheme 4'!CY$30</f>
        <v>0</v>
      </c>
      <c r="X128" s="541">
        <f>'Scheme 4'!CZ$30</f>
        <v>0</v>
      </c>
      <c r="Y128" s="541">
        <f>'Scheme 4'!DA$30</f>
        <v>0</v>
      </c>
      <c r="Z128" s="541">
        <f>'Scheme 4'!DB$30</f>
        <v>0</v>
      </c>
      <c r="AA128" s="541">
        <f>'Scheme 4'!DC$30</f>
        <v>0</v>
      </c>
      <c r="AB128" s="541">
        <f>'Scheme 4'!DD$30</f>
        <v>0</v>
      </c>
      <c r="AC128" s="541">
        <f>'Scheme 4'!DE$30</f>
        <v>0</v>
      </c>
      <c r="AD128" s="541">
        <f>'Scheme 4'!DF$30</f>
        <v>0</v>
      </c>
      <c r="AE128" s="541">
        <f>'Scheme 4'!DG$30</f>
        <v>0</v>
      </c>
      <c r="AF128" s="541">
        <f>'Scheme 4'!DH$30</f>
        <v>0</v>
      </c>
      <c r="AG128" s="541">
        <f>'Scheme 4'!DI$30</f>
        <v>0</v>
      </c>
      <c r="AH128" s="541">
        <f>'Scheme 4'!DJ$30</f>
        <v>0</v>
      </c>
      <c r="AI128" s="541">
        <f>'Scheme 4'!DK$30</f>
        <v>0</v>
      </c>
      <c r="AJ128" s="541">
        <f>'Scheme 4'!DL$30</f>
        <v>0</v>
      </c>
      <c r="AK128" s="541">
        <f>'Scheme 4'!DM$30</f>
        <v>0</v>
      </c>
      <c r="AL128" s="541">
        <f>'Scheme 4'!DN$30</f>
        <v>0</v>
      </c>
      <c r="AM128" s="541">
        <f>'Scheme 4'!DO$30</f>
        <v>0</v>
      </c>
      <c r="AN128" s="541">
        <f>'Scheme 4'!DP$30</f>
        <v>0</v>
      </c>
      <c r="AO128" s="541">
        <f>'Scheme 4'!DQ$30</f>
        <v>0</v>
      </c>
      <c r="AP128" s="541">
        <f>'Scheme 4'!DR$30</f>
        <v>0</v>
      </c>
      <c r="AQ128" s="541">
        <f>'Scheme 4'!DS$30</f>
        <v>0</v>
      </c>
      <c r="AR128" s="541">
        <f>'Scheme 4'!DT$30</f>
        <v>0</v>
      </c>
      <c r="AS128" s="541">
        <f>'Scheme 4'!DU$30</f>
        <v>0</v>
      </c>
      <c r="AT128" s="541">
        <f>'Scheme 4'!DV$30</f>
        <v>0</v>
      </c>
      <c r="AU128" s="541">
        <f>'Scheme 4'!DW$30</f>
        <v>0</v>
      </c>
      <c r="AV128" s="541">
        <f>'Scheme 4'!DX$30</f>
        <v>0</v>
      </c>
      <c r="AW128" s="541">
        <f>'Scheme 4'!DY$30</f>
        <v>0</v>
      </c>
      <c r="AX128" s="541">
        <f>'Scheme 4'!DZ$30</f>
        <v>0</v>
      </c>
      <c r="AY128" s="541">
        <f>'Scheme 4'!EA$30</f>
        <v>0</v>
      </c>
      <c r="AZ128" s="541">
        <f>'Scheme 4'!EB$30</f>
        <v>0</v>
      </c>
      <c r="BA128" s="541">
        <f>'Scheme 4'!EC$30</f>
        <v>0</v>
      </c>
      <c r="BB128" s="541">
        <f>'Scheme 4'!ED$30</f>
        <v>0</v>
      </c>
      <c r="BC128" s="541">
        <f>'Scheme 4'!EE$30</f>
        <v>0</v>
      </c>
      <c r="BD128" s="541">
        <f>'Scheme 4'!EF$30</f>
        <v>0</v>
      </c>
      <c r="BE128" s="541">
        <f>'Scheme 4'!EG$30</f>
        <v>0</v>
      </c>
      <c r="BF128" s="541">
        <f>'Scheme 4'!EH$30</f>
        <v>0</v>
      </c>
      <c r="BG128" s="541">
        <f>'Scheme 4'!EI$30</f>
        <v>0</v>
      </c>
      <c r="BH128" s="541">
        <f>'Scheme 4'!EJ$30</f>
        <v>0</v>
      </c>
      <c r="BI128" s="541">
        <f>'Scheme 4'!EK$30</f>
        <v>0</v>
      </c>
      <c r="BJ128" s="541">
        <f>'Scheme 4'!EL$30</f>
        <v>0</v>
      </c>
      <c r="BK128" s="541">
        <f>'Scheme 4'!EM$30</f>
        <v>0</v>
      </c>
      <c r="BL128" s="541">
        <f>'Scheme 4'!EN$30</f>
        <v>0</v>
      </c>
      <c r="BM128" s="541">
        <f>'Scheme 4'!EO$30</f>
        <v>0</v>
      </c>
      <c r="BN128" s="541">
        <f>'Scheme 4'!EP$30</f>
        <v>0</v>
      </c>
      <c r="BO128" s="541">
        <f>'Scheme 4'!EQ$30</f>
        <v>0</v>
      </c>
      <c r="BP128" s="541">
        <f>'Scheme 4'!ER$30</f>
        <v>0</v>
      </c>
      <c r="BQ128" s="541">
        <f>'Scheme 4'!ES$30</f>
        <v>0</v>
      </c>
      <c r="BR128" s="541">
        <f>'Scheme 4'!ET$30</f>
        <v>0</v>
      </c>
      <c r="BS128" s="541">
        <f>'Scheme 4'!EU$30</f>
        <v>0</v>
      </c>
      <c r="BT128" s="541">
        <f>'Scheme 4'!EV$30</f>
        <v>0</v>
      </c>
      <c r="BU128" s="541">
        <f>'Scheme 4'!EW$30</f>
        <v>0</v>
      </c>
      <c r="BV128" s="541">
        <f>'Scheme 4'!EX$30</f>
        <v>0</v>
      </c>
      <c r="BW128" s="541">
        <f>'Scheme 4'!EY$30</f>
        <v>0</v>
      </c>
      <c r="BX128" s="541">
        <f>'Scheme 4'!EZ$30</f>
        <v>0</v>
      </c>
      <c r="BY128" s="541">
        <f>'Scheme 4'!FA$30</f>
        <v>0</v>
      </c>
      <c r="BZ128" s="541">
        <f>'Scheme 4'!FB$30</f>
        <v>0</v>
      </c>
      <c r="CA128" s="541">
        <f>'Scheme 4'!FC$30</f>
        <v>0</v>
      </c>
      <c r="CB128" s="541">
        <f>'Scheme 4'!FD$30</f>
        <v>0</v>
      </c>
      <c r="CC128" s="541">
        <f>'Scheme 4'!FE$30</f>
        <v>0</v>
      </c>
      <c r="CD128" s="541">
        <f>'Scheme 4'!FF$30</f>
        <v>0</v>
      </c>
      <c r="CE128" s="541">
        <f>'Scheme 4'!FG$30</f>
        <v>0</v>
      </c>
      <c r="CF128" s="541">
        <f>'Scheme 4'!FH$30</f>
        <v>0</v>
      </c>
      <c r="CG128" s="541">
        <f>'Scheme 4'!FI$30</f>
        <v>0</v>
      </c>
      <c r="CH128" s="541">
        <f>'Scheme 4'!FJ$30</f>
        <v>0</v>
      </c>
      <c r="CI128" s="541">
        <f>'Scheme 4'!FK$30</f>
        <v>0</v>
      </c>
      <c r="CJ128" s="541">
        <f>'Scheme 4'!FL$30</f>
        <v>0</v>
      </c>
      <c r="CK128" s="541">
        <f>'Scheme 4'!FM$30</f>
        <v>0</v>
      </c>
      <c r="CL128" s="541">
        <f>'Scheme 4'!FN$30</f>
        <v>0</v>
      </c>
      <c r="CM128" s="541">
        <f>'Scheme 4'!FO$30</f>
        <v>0</v>
      </c>
      <c r="CN128" s="541">
        <f>'Scheme 4'!FP$30</f>
        <v>0</v>
      </c>
      <c r="CO128" s="541">
        <f>'Scheme 4'!FQ$30</f>
        <v>0</v>
      </c>
      <c r="CP128" s="541">
        <f>'Scheme 4'!FR$30</f>
        <v>0</v>
      </c>
      <c r="CQ128" s="541">
        <f>'Scheme 4'!FS$30</f>
        <v>0</v>
      </c>
      <c r="CR128" s="541">
        <f>'Scheme 4'!FT$30</f>
        <v>0</v>
      </c>
      <c r="CS128" s="541">
        <f>'Scheme 4'!FU$30</f>
        <v>0</v>
      </c>
      <c r="CT128" s="541">
        <f>'Scheme 4'!FV$30</f>
        <v>0</v>
      </c>
      <c r="CU128" s="541">
        <f>'Scheme 4'!FW$30</f>
        <v>0</v>
      </c>
      <c r="CV128" s="541">
        <f>'Scheme 4'!FX$30</f>
        <v>0</v>
      </c>
      <c r="CW128" s="541">
        <f>'Scheme 4'!FY$30</f>
        <v>0</v>
      </c>
      <c r="CX128" s="541">
        <f>'Scheme 4'!FZ$30</f>
        <v>0</v>
      </c>
      <c r="CY128" s="541">
        <f>'Scheme 4'!GA$30</f>
        <v>0</v>
      </c>
      <c r="CZ128" s="541">
        <f>'Scheme 4'!GB$30</f>
        <v>0</v>
      </c>
      <c r="DA128" s="541">
        <f>'Scheme 4'!GC$30</f>
        <v>0</v>
      </c>
      <c r="DB128" s="541">
        <f>'Scheme 4'!GD$30</f>
        <v>0</v>
      </c>
      <c r="DC128" s="541">
        <f>'Scheme 4'!GE$30</f>
        <v>0</v>
      </c>
      <c r="DD128" s="541">
        <f>'Scheme 4'!GF$30</f>
        <v>0</v>
      </c>
      <c r="DE128" s="541">
        <f>'Scheme 4'!GG$30</f>
        <v>0</v>
      </c>
      <c r="DF128" s="541">
        <f>'Scheme 4'!GH$30</f>
        <v>0</v>
      </c>
      <c r="DG128" s="541">
        <f>'Scheme 4'!GI$30</f>
        <v>0</v>
      </c>
      <c r="DH128" s="541">
        <f>'Scheme 4'!GJ$30</f>
        <v>0</v>
      </c>
      <c r="DI128" s="541">
        <f>'Scheme 4'!GK$30</f>
        <v>0</v>
      </c>
      <c r="DJ128" s="541">
        <f>'Scheme 4'!GL$30</f>
        <v>0</v>
      </c>
      <c r="DK128" s="541">
        <f>'Scheme 4'!GM$30</f>
        <v>0</v>
      </c>
      <c r="DL128" s="541">
        <f>'Scheme 4'!GN$30</f>
        <v>0</v>
      </c>
      <c r="DM128" s="541">
        <f>'Scheme 4'!GO$30</f>
        <v>0</v>
      </c>
      <c r="DN128" s="541">
        <f>'Scheme 4'!GP$30</f>
        <v>0</v>
      </c>
      <c r="DO128" s="541">
        <f>'Scheme 4'!GQ$30</f>
        <v>0</v>
      </c>
      <c r="DP128" s="541">
        <f>'Scheme 4'!GR$30</f>
        <v>0</v>
      </c>
      <c r="DQ128" s="541">
        <f>'Scheme 4'!GS$30</f>
        <v>0</v>
      </c>
      <c r="DR128" s="541">
        <f>'Scheme 4'!GT$30</f>
        <v>0</v>
      </c>
      <c r="DS128" s="541">
        <f>'Scheme 4'!GU$30</f>
        <v>0</v>
      </c>
      <c r="DT128" s="541">
        <f>'Scheme 4'!GV$30</f>
        <v>0</v>
      </c>
      <c r="DU128" s="541">
        <f>'Scheme 4'!GW$30</f>
        <v>0</v>
      </c>
      <c r="DV128" s="541">
        <f>'Scheme 4'!GX$30</f>
        <v>0</v>
      </c>
      <c r="DW128" s="541">
        <f>'Scheme 4'!GY$30</f>
        <v>0</v>
      </c>
      <c r="DX128" s="541">
        <f>'Scheme 4'!GZ$30</f>
        <v>0</v>
      </c>
      <c r="DY128" s="541">
        <f>'Scheme 4'!HA$30</f>
        <v>0</v>
      </c>
      <c r="DZ128" s="259"/>
      <c r="EA128" s="89"/>
    </row>
    <row r="129" spans="1:131" ht="14.25" customHeight="1">
      <c r="C129" s="259"/>
      <c r="D129" s="541" t="str">
        <f t="shared" si="11"/>
        <v>Yes</v>
      </c>
      <c r="E129" s="259" t="str">
        <f>'Scheme 5'!$F$3</f>
        <v>Scheme 5</v>
      </c>
      <c r="F129" s="541">
        <f>'Scheme 5'!CH$30</f>
        <v>0</v>
      </c>
      <c r="G129" s="541">
        <f>'Scheme 5'!CI$30</f>
        <v>0</v>
      </c>
      <c r="H129" s="541">
        <f>'Scheme 5'!CJ$30</f>
        <v>0</v>
      </c>
      <c r="I129" s="541">
        <f>'Scheme 5'!CK$30</f>
        <v>0</v>
      </c>
      <c r="J129" s="541">
        <f>'Scheme 5'!CL$30</f>
        <v>0</v>
      </c>
      <c r="K129" s="541">
        <f>'Scheme 5'!CM$30</f>
        <v>0</v>
      </c>
      <c r="L129" s="541">
        <f>'Scheme 5'!CN$30</f>
        <v>0</v>
      </c>
      <c r="M129" s="541">
        <f>'Scheme 5'!CO$30</f>
        <v>0</v>
      </c>
      <c r="N129" s="541">
        <f>'Scheme 5'!CP$30</f>
        <v>0</v>
      </c>
      <c r="O129" s="541">
        <f>'Scheme 5'!CQ$30</f>
        <v>0</v>
      </c>
      <c r="P129" s="541">
        <f>'Scheme 5'!CR$30</f>
        <v>0</v>
      </c>
      <c r="Q129" s="541">
        <f>'Scheme 5'!CS$30</f>
        <v>0</v>
      </c>
      <c r="R129" s="541">
        <f>'Scheme 5'!CT$30</f>
        <v>0</v>
      </c>
      <c r="S129" s="541">
        <f>'Scheme 5'!CU$30</f>
        <v>0</v>
      </c>
      <c r="T129" s="541">
        <f>'Scheme 5'!CV$30</f>
        <v>0</v>
      </c>
      <c r="U129" s="541">
        <f>'Scheme 5'!CW$30</f>
        <v>0</v>
      </c>
      <c r="V129" s="541">
        <f>'Scheme 5'!CX$30</f>
        <v>0</v>
      </c>
      <c r="W129" s="541">
        <f>'Scheme 5'!CY$30</f>
        <v>0</v>
      </c>
      <c r="X129" s="541">
        <f>'Scheme 5'!CZ$30</f>
        <v>0</v>
      </c>
      <c r="Y129" s="541">
        <f>'Scheme 5'!DA$30</f>
        <v>0</v>
      </c>
      <c r="Z129" s="541">
        <f>'Scheme 5'!DB$30</f>
        <v>0</v>
      </c>
      <c r="AA129" s="541">
        <f>'Scheme 5'!DC$30</f>
        <v>0</v>
      </c>
      <c r="AB129" s="541">
        <f>'Scheme 5'!DD$30</f>
        <v>0</v>
      </c>
      <c r="AC129" s="541">
        <f>'Scheme 5'!DE$30</f>
        <v>0</v>
      </c>
      <c r="AD129" s="541">
        <f>'Scheme 5'!DF$30</f>
        <v>0</v>
      </c>
      <c r="AE129" s="541">
        <f>'Scheme 5'!DG$30</f>
        <v>0</v>
      </c>
      <c r="AF129" s="541">
        <f>'Scheme 5'!DH$30</f>
        <v>0</v>
      </c>
      <c r="AG129" s="541">
        <f>'Scheme 5'!DI$30</f>
        <v>0</v>
      </c>
      <c r="AH129" s="541">
        <f>'Scheme 5'!DJ$30</f>
        <v>0</v>
      </c>
      <c r="AI129" s="541">
        <f>'Scheme 5'!DK$30</f>
        <v>0</v>
      </c>
      <c r="AJ129" s="541">
        <f>'Scheme 5'!DL$30</f>
        <v>0</v>
      </c>
      <c r="AK129" s="541">
        <f>'Scheme 5'!DM$30</f>
        <v>0</v>
      </c>
      <c r="AL129" s="541">
        <f>'Scheme 5'!DN$30</f>
        <v>0</v>
      </c>
      <c r="AM129" s="541">
        <f>'Scheme 5'!DO$30</f>
        <v>0</v>
      </c>
      <c r="AN129" s="541">
        <f>'Scheme 5'!DP$30</f>
        <v>0</v>
      </c>
      <c r="AO129" s="541">
        <f>'Scheme 5'!DQ$30</f>
        <v>0</v>
      </c>
      <c r="AP129" s="541">
        <f>'Scheme 5'!DR$30</f>
        <v>0</v>
      </c>
      <c r="AQ129" s="541">
        <f>'Scheme 5'!DS$30</f>
        <v>0</v>
      </c>
      <c r="AR129" s="541">
        <f>'Scheme 5'!DT$30</f>
        <v>0</v>
      </c>
      <c r="AS129" s="541">
        <f>'Scheme 5'!DU$30</f>
        <v>0</v>
      </c>
      <c r="AT129" s="541">
        <f>'Scheme 5'!DV$30</f>
        <v>0</v>
      </c>
      <c r="AU129" s="541">
        <f>'Scheme 5'!DW$30</f>
        <v>0</v>
      </c>
      <c r="AV129" s="541">
        <f>'Scheme 5'!DX$30</f>
        <v>0</v>
      </c>
      <c r="AW129" s="541">
        <f>'Scheme 5'!DY$30</f>
        <v>0</v>
      </c>
      <c r="AX129" s="541">
        <f>'Scheme 5'!DZ$30</f>
        <v>0</v>
      </c>
      <c r="AY129" s="541">
        <f>'Scheme 5'!EA$30</f>
        <v>0</v>
      </c>
      <c r="AZ129" s="541">
        <f>'Scheme 5'!EB$30</f>
        <v>0</v>
      </c>
      <c r="BA129" s="541">
        <f>'Scheme 5'!EC$30</f>
        <v>0</v>
      </c>
      <c r="BB129" s="541">
        <f>'Scheme 5'!ED$30</f>
        <v>0</v>
      </c>
      <c r="BC129" s="541">
        <f>'Scheme 5'!EE$30</f>
        <v>0</v>
      </c>
      <c r="BD129" s="541">
        <f>'Scheme 5'!EF$30</f>
        <v>0</v>
      </c>
      <c r="BE129" s="541">
        <f>'Scheme 5'!EG$30</f>
        <v>0</v>
      </c>
      <c r="BF129" s="541">
        <f>'Scheme 5'!EH$30</f>
        <v>0</v>
      </c>
      <c r="BG129" s="541">
        <f>'Scheme 5'!EI$30</f>
        <v>0</v>
      </c>
      <c r="BH129" s="541">
        <f>'Scheme 5'!EJ$30</f>
        <v>0</v>
      </c>
      <c r="BI129" s="541">
        <f>'Scheme 5'!EK$30</f>
        <v>0</v>
      </c>
      <c r="BJ129" s="541">
        <f>'Scheme 5'!EL$30</f>
        <v>0</v>
      </c>
      <c r="BK129" s="541">
        <f>'Scheme 5'!EM$30</f>
        <v>0</v>
      </c>
      <c r="BL129" s="541">
        <f>'Scheme 5'!EN$30</f>
        <v>0</v>
      </c>
      <c r="BM129" s="541">
        <f>'Scheme 5'!EO$30</f>
        <v>0</v>
      </c>
      <c r="BN129" s="541">
        <f>'Scheme 5'!EP$30</f>
        <v>0</v>
      </c>
      <c r="BO129" s="541">
        <f>'Scheme 5'!EQ$30</f>
        <v>0</v>
      </c>
      <c r="BP129" s="541">
        <f>'Scheme 5'!ER$30</f>
        <v>0</v>
      </c>
      <c r="BQ129" s="541">
        <f>'Scheme 5'!ES$30</f>
        <v>0</v>
      </c>
      <c r="BR129" s="541">
        <f>'Scheme 5'!ET$30</f>
        <v>0</v>
      </c>
      <c r="BS129" s="541">
        <f>'Scheme 5'!EU$30</f>
        <v>0</v>
      </c>
      <c r="BT129" s="541">
        <f>'Scheme 5'!EV$30</f>
        <v>0</v>
      </c>
      <c r="BU129" s="541">
        <f>'Scheme 5'!EW$30</f>
        <v>0</v>
      </c>
      <c r="BV129" s="541">
        <f>'Scheme 5'!EX$30</f>
        <v>0</v>
      </c>
      <c r="BW129" s="541">
        <f>'Scheme 5'!EY$30</f>
        <v>0</v>
      </c>
      <c r="BX129" s="541">
        <f>'Scheme 5'!EZ$30</f>
        <v>0</v>
      </c>
      <c r="BY129" s="541">
        <f>'Scheme 5'!FA$30</f>
        <v>0</v>
      </c>
      <c r="BZ129" s="541">
        <f>'Scheme 5'!FB$30</f>
        <v>0</v>
      </c>
      <c r="CA129" s="541">
        <f>'Scheme 5'!FC$30</f>
        <v>0</v>
      </c>
      <c r="CB129" s="541">
        <f>'Scheme 5'!FD$30</f>
        <v>0</v>
      </c>
      <c r="CC129" s="541">
        <f>'Scheme 5'!FE$30</f>
        <v>0</v>
      </c>
      <c r="CD129" s="541">
        <f>'Scheme 5'!FF$30</f>
        <v>0</v>
      </c>
      <c r="CE129" s="541">
        <f>'Scheme 5'!FG$30</f>
        <v>0</v>
      </c>
      <c r="CF129" s="541">
        <f>'Scheme 5'!FH$30</f>
        <v>0</v>
      </c>
      <c r="CG129" s="541">
        <f>'Scheme 5'!FI$30</f>
        <v>0</v>
      </c>
      <c r="CH129" s="541">
        <f>'Scheme 5'!FJ$30</f>
        <v>0</v>
      </c>
      <c r="CI129" s="541">
        <f>'Scheme 5'!FK$30</f>
        <v>0</v>
      </c>
      <c r="CJ129" s="541">
        <f>'Scheme 5'!FL$30</f>
        <v>0</v>
      </c>
      <c r="CK129" s="541">
        <f>'Scheme 5'!FM$30</f>
        <v>0</v>
      </c>
      <c r="CL129" s="541">
        <f>'Scheme 5'!FN$30</f>
        <v>0</v>
      </c>
      <c r="CM129" s="541">
        <f>'Scheme 5'!FO$30</f>
        <v>0</v>
      </c>
      <c r="CN129" s="541">
        <f>'Scheme 5'!FP$30</f>
        <v>0</v>
      </c>
      <c r="CO129" s="541">
        <f>'Scheme 5'!FQ$30</f>
        <v>0</v>
      </c>
      <c r="CP129" s="541">
        <f>'Scheme 5'!FR$30</f>
        <v>0</v>
      </c>
      <c r="CQ129" s="541">
        <f>'Scheme 5'!FS$30</f>
        <v>0</v>
      </c>
      <c r="CR129" s="541">
        <f>'Scheme 5'!FT$30</f>
        <v>0</v>
      </c>
      <c r="CS129" s="541">
        <f>'Scheme 5'!FU$30</f>
        <v>0</v>
      </c>
      <c r="CT129" s="541">
        <f>'Scheme 5'!FV$30</f>
        <v>0</v>
      </c>
      <c r="CU129" s="541">
        <f>'Scheme 5'!FW$30</f>
        <v>0</v>
      </c>
      <c r="CV129" s="541">
        <f>'Scheme 5'!FX$30</f>
        <v>0</v>
      </c>
      <c r="CW129" s="541">
        <f>'Scheme 5'!FY$30</f>
        <v>0</v>
      </c>
      <c r="CX129" s="541">
        <f>'Scheme 5'!FZ$30</f>
        <v>0</v>
      </c>
      <c r="CY129" s="541">
        <f>'Scheme 5'!GA$30</f>
        <v>0</v>
      </c>
      <c r="CZ129" s="541">
        <f>'Scheme 5'!GB$30</f>
        <v>0</v>
      </c>
      <c r="DA129" s="541">
        <f>'Scheme 5'!GC$30</f>
        <v>0</v>
      </c>
      <c r="DB129" s="541">
        <f>'Scheme 5'!GD$30</f>
        <v>0</v>
      </c>
      <c r="DC129" s="541">
        <f>'Scheme 5'!GE$30</f>
        <v>0</v>
      </c>
      <c r="DD129" s="541">
        <f>'Scheme 5'!GF$30</f>
        <v>0</v>
      </c>
      <c r="DE129" s="541">
        <f>'Scheme 5'!GG$30</f>
        <v>0</v>
      </c>
      <c r="DF129" s="541">
        <f>'Scheme 5'!GH$30</f>
        <v>0</v>
      </c>
      <c r="DG129" s="541">
        <f>'Scheme 5'!GI$30</f>
        <v>0</v>
      </c>
      <c r="DH129" s="541">
        <f>'Scheme 5'!GJ$30</f>
        <v>0</v>
      </c>
      <c r="DI129" s="541">
        <f>'Scheme 5'!GK$30</f>
        <v>0</v>
      </c>
      <c r="DJ129" s="541">
        <f>'Scheme 5'!GL$30</f>
        <v>0</v>
      </c>
      <c r="DK129" s="541">
        <f>'Scheme 5'!GM$30</f>
        <v>0</v>
      </c>
      <c r="DL129" s="541">
        <f>'Scheme 5'!GN$30</f>
        <v>0</v>
      </c>
      <c r="DM129" s="541">
        <f>'Scheme 5'!GO$30</f>
        <v>0</v>
      </c>
      <c r="DN129" s="541">
        <f>'Scheme 5'!GP$30</f>
        <v>0</v>
      </c>
      <c r="DO129" s="541">
        <f>'Scheme 5'!GQ$30</f>
        <v>0</v>
      </c>
      <c r="DP129" s="541">
        <f>'Scheme 5'!GR$30</f>
        <v>0</v>
      </c>
      <c r="DQ129" s="541">
        <f>'Scheme 5'!GS$30</f>
        <v>0</v>
      </c>
      <c r="DR129" s="541">
        <f>'Scheme 5'!GT$30</f>
        <v>0</v>
      </c>
      <c r="DS129" s="541">
        <f>'Scheme 5'!GU$30</f>
        <v>0</v>
      </c>
      <c r="DT129" s="541">
        <f>'Scheme 5'!GV$30</f>
        <v>0</v>
      </c>
      <c r="DU129" s="541">
        <f>'Scheme 5'!GW$30</f>
        <v>0</v>
      </c>
      <c r="DV129" s="541">
        <f>'Scheme 5'!GX$30</f>
        <v>0</v>
      </c>
      <c r="DW129" s="541">
        <f>'Scheme 5'!GY$30</f>
        <v>0</v>
      </c>
      <c r="DX129" s="541">
        <f>'Scheme 5'!GZ$30</f>
        <v>0</v>
      </c>
      <c r="DY129" s="541">
        <f>'Scheme 5'!HA$30</f>
        <v>0</v>
      </c>
      <c r="DZ129" s="259"/>
      <c r="EA129" s="89"/>
    </row>
    <row r="130" spans="1:131" ht="14.25" customHeight="1">
      <c r="C130" s="259"/>
      <c r="D130" s="541" t="str">
        <f t="shared" si="11"/>
        <v>Yes</v>
      </c>
      <c r="E130" s="259" t="str">
        <f>'Scheme 6'!$F$3</f>
        <v>Scheme 6</v>
      </c>
      <c r="F130" s="541">
        <f>'Scheme 6'!CH$30</f>
        <v>0</v>
      </c>
      <c r="G130" s="541">
        <f>'Scheme 6'!CI$30</f>
        <v>0</v>
      </c>
      <c r="H130" s="541">
        <f>'Scheme 6'!CJ$30</f>
        <v>0</v>
      </c>
      <c r="I130" s="541">
        <f>'Scheme 6'!CK$30</f>
        <v>0</v>
      </c>
      <c r="J130" s="541">
        <f>'Scheme 6'!CL$30</f>
        <v>0</v>
      </c>
      <c r="K130" s="541">
        <f>'Scheme 6'!CM$30</f>
        <v>0</v>
      </c>
      <c r="L130" s="541">
        <f>'Scheme 6'!CN$30</f>
        <v>0</v>
      </c>
      <c r="M130" s="541">
        <f>'Scheme 6'!CO$30</f>
        <v>0</v>
      </c>
      <c r="N130" s="541">
        <f>'Scheme 6'!CP$30</f>
        <v>0</v>
      </c>
      <c r="O130" s="541">
        <f>'Scheme 6'!CQ$30</f>
        <v>0</v>
      </c>
      <c r="P130" s="541">
        <f>'Scheme 6'!CR$30</f>
        <v>0</v>
      </c>
      <c r="Q130" s="541">
        <f>'Scheme 6'!CS$30</f>
        <v>0</v>
      </c>
      <c r="R130" s="541">
        <f>'Scheme 6'!CT$30</f>
        <v>0</v>
      </c>
      <c r="S130" s="541">
        <f>'Scheme 6'!CU$30</f>
        <v>0</v>
      </c>
      <c r="T130" s="541">
        <f>'Scheme 6'!CV$30</f>
        <v>0</v>
      </c>
      <c r="U130" s="541">
        <f>'Scheme 6'!CW$30</f>
        <v>0</v>
      </c>
      <c r="V130" s="541">
        <f>'Scheme 6'!CX$30</f>
        <v>0</v>
      </c>
      <c r="W130" s="541">
        <f>'Scheme 6'!CY$30</f>
        <v>0</v>
      </c>
      <c r="X130" s="541">
        <f>'Scheme 6'!CZ$30</f>
        <v>0</v>
      </c>
      <c r="Y130" s="541">
        <f>'Scheme 6'!DA$30</f>
        <v>0</v>
      </c>
      <c r="Z130" s="541">
        <f>'Scheme 6'!DB$30</f>
        <v>0</v>
      </c>
      <c r="AA130" s="541">
        <f>'Scheme 6'!DC$30</f>
        <v>0</v>
      </c>
      <c r="AB130" s="541">
        <f>'Scheme 6'!DD$30</f>
        <v>0</v>
      </c>
      <c r="AC130" s="541">
        <f>'Scheme 6'!DE$30</f>
        <v>0</v>
      </c>
      <c r="AD130" s="541">
        <f>'Scheme 6'!DF$30</f>
        <v>0</v>
      </c>
      <c r="AE130" s="541">
        <f>'Scheme 6'!DG$30</f>
        <v>0</v>
      </c>
      <c r="AF130" s="541">
        <f>'Scheme 6'!DH$30</f>
        <v>0</v>
      </c>
      <c r="AG130" s="541">
        <f>'Scheme 6'!DI$30</f>
        <v>0</v>
      </c>
      <c r="AH130" s="541">
        <f>'Scheme 6'!DJ$30</f>
        <v>0</v>
      </c>
      <c r="AI130" s="541">
        <f>'Scheme 6'!DK$30</f>
        <v>0</v>
      </c>
      <c r="AJ130" s="541">
        <f>'Scheme 6'!DL$30</f>
        <v>0</v>
      </c>
      <c r="AK130" s="541">
        <f>'Scheme 6'!DM$30</f>
        <v>0</v>
      </c>
      <c r="AL130" s="541">
        <f>'Scheme 6'!DN$30</f>
        <v>0</v>
      </c>
      <c r="AM130" s="541">
        <f>'Scheme 6'!DO$30</f>
        <v>0</v>
      </c>
      <c r="AN130" s="541">
        <f>'Scheme 6'!DP$30</f>
        <v>0</v>
      </c>
      <c r="AO130" s="541">
        <f>'Scheme 6'!DQ$30</f>
        <v>0</v>
      </c>
      <c r="AP130" s="541">
        <f>'Scheme 6'!DR$30</f>
        <v>0</v>
      </c>
      <c r="AQ130" s="541">
        <f>'Scheme 6'!DS$30</f>
        <v>0</v>
      </c>
      <c r="AR130" s="541">
        <f>'Scheme 6'!DT$30</f>
        <v>0</v>
      </c>
      <c r="AS130" s="541">
        <f>'Scheme 6'!DU$30</f>
        <v>0</v>
      </c>
      <c r="AT130" s="541">
        <f>'Scheme 6'!DV$30</f>
        <v>0</v>
      </c>
      <c r="AU130" s="541">
        <f>'Scheme 6'!DW$30</f>
        <v>0</v>
      </c>
      <c r="AV130" s="541">
        <f>'Scheme 6'!DX$30</f>
        <v>0</v>
      </c>
      <c r="AW130" s="541">
        <f>'Scheme 6'!DY$30</f>
        <v>0</v>
      </c>
      <c r="AX130" s="541">
        <f>'Scheme 6'!DZ$30</f>
        <v>0</v>
      </c>
      <c r="AY130" s="541">
        <f>'Scheme 6'!EA$30</f>
        <v>0</v>
      </c>
      <c r="AZ130" s="541">
        <f>'Scheme 6'!EB$30</f>
        <v>0</v>
      </c>
      <c r="BA130" s="541">
        <f>'Scheme 6'!EC$30</f>
        <v>0</v>
      </c>
      <c r="BB130" s="541">
        <f>'Scheme 6'!ED$30</f>
        <v>0</v>
      </c>
      <c r="BC130" s="541">
        <f>'Scheme 6'!EE$30</f>
        <v>0</v>
      </c>
      <c r="BD130" s="541">
        <f>'Scheme 6'!EF$30</f>
        <v>0</v>
      </c>
      <c r="BE130" s="541">
        <f>'Scheme 6'!EG$30</f>
        <v>0</v>
      </c>
      <c r="BF130" s="541">
        <f>'Scheme 6'!EH$30</f>
        <v>0</v>
      </c>
      <c r="BG130" s="541">
        <f>'Scheme 6'!EI$30</f>
        <v>0</v>
      </c>
      <c r="BH130" s="541">
        <f>'Scheme 6'!EJ$30</f>
        <v>0</v>
      </c>
      <c r="BI130" s="541">
        <f>'Scheme 6'!EK$30</f>
        <v>0</v>
      </c>
      <c r="BJ130" s="541">
        <f>'Scheme 6'!EL$30</f>
        <v>0</v>
      </c>
      <c r="BK130" s="541">
        <f>'Scheme 6'!EM$30</f>
        <v>0</v>
      </c>
      <c r="BL130" s="541">
        <f>'Scheme 6'!EN$30</f>
        <v>0</v>
      </c>
      <c r="BM130" s="541">
        <f>'Scheme 6'!EO$30</f>
        <v>0</v>
      </c>
      <c r="BN130" s="541">
        <f>'Scheme 6'!EP$30</f>
        <v>0</v>
      </c>
      <c r="BO130" s="541">
        <f>'Scheme 6'!EQ$30</f>
        <v>0</v>
      </c>
      <c r="BP130" s="541">
        <f>'Scheme 6'!ER$30</f>
        <v>0</v>
      </c>
      <c r="BQ130" s="541">
        <f>'Scheme 6'!ES$30</f>
        <v>0</v>
      </c>
      <c r="BR130" s="541">
        <f>'Scheme 6'!ET$30</f>
        <v>0</v>
      </c>
      <c r="BS130" s="541">
        <f>'Scheme 6'!EU$30</f>
        <v>0</v>
      </c>
      <c r="BT130" s="541">
        <f>'Scheme 6'!EV$30</f>
        <v>0</v>
      </c>
      <c r="BU130" s="541">
        <f>'Scheme 6'!EW$30</f>
        <v>0</v>
      </c>
      <c r="BV130" s="541">
        <f>'Scheme 6'!EX$30</f>
        <v>0</v>
      </c>
      <c r="BW130" s="541">
        <f>'Scheme 6'!EY$30</f>
        <v>0</v>
      </c>
      <c r="BX130" s="541">
        <f>'Scheme 6'!EZ$30</f>
        <v>0</v>
      </c>
      <c r="BY130" s="541">
        <f>'Scheme 6'!FA$30</f>
        <v>0</v>
      </c>
      <c r="BZ130" s="541">
        <f>'Scheme 6'!FB$30</f>
        <v>0</v>
      </c>
      <c r="CA130" s="541">
        <f>'Scheme 6'!FC$30</f>
        <v>0</v>
      </c>
      <c r="CB130" s="541">
        <f>'Scheme 6'!FD$30</f>
        <v>0</v>
      </c>
      <c r="CC130" s="541">
        <f>'Scheme 6'!FE$30</f>
        <v>0</v>
      </c>
      <c r="CD130" s="541">
        <f>'Scheme 6'!FF$30</f>
        <v>0</v>
      </c>
      <c r="CE130" s="541">
        <f>'Scheme 6'!FG$30</f>
        <v>0</v>
      </c>
      <c r="CF130" s="541">
        <f>'Scheme 6'!FH$30</f>
        <v>0</v>
      </c>
      <c r="CG130" s="541">
        <f>'Scheme 6'!FI$30</f>
        <v>0</v>
      </c>
      <c r="CH130" s="541">
        <f>'Scheme 6'!FJ$30</f>
        <v>0</v>
      </c>
      <c r="CI130" s="541">
        <f>'Scheme 6'!FK$30</f>
        <v>0</v>
      </c>
      <c r="CJ130" s="541">
        <f>'Scheme 6'!FL$30</f>
        <v>0</v>
      </c>
      <c r="CK130" s="541">
        <f>'Scheme 6'!FM$30</f>
        <v>0</v>
      </c>
      <c r="CL130" s="541">
        <f>'Scheme 6'!FN$30</f>
        <v>0</v>
      </c>
      <c r="CM130" s="541">
        <f>'Scheme 6'!FO$30</f>
        <v>0</v>
      </c>
      <c r="CN130" s="541">
        <f>'Scheme 6'!FP$30</f>
        <v>0</v>
      </c>
      <c r="CO130" s="541">
        <f>'Scheme 6'!FQ$30</f>
        <v>0</v>
      </c>
      <c r="CP130" s="541">
        <f>'Scheme 6'!FR$30</f>
        <v>0</v>
      </c>
      <c r="CQ130" s="541">
        <f>'Scheme 6'!FS$30</f>
        <v>0</v>
      </c>
      <c r="CR130" s="541">
        <f>'Scheme 6'!FT$30</f>
        <v>0</v>
      </c>
      <c r="CS130" s="541">
        <f>'Scheme 6'!FU$30</f>
        <v>0</v>
      </c>
      <c r="CT130" s="541">
        <f>'Scheme 6'!FV$30</f>
        <v>0</v>
      </c>
      <c r="CU130" s="541">
        <f>'Scheme 6'!FW$30</f>
        <v>0</v>
      </c>
      <c r="CV130" s="541">
        <f>'Scheme 6'!FX$30</f>
        <v>0</v>
      </c>
      <c r="CW130" s="541">
        <f>'Scheme 6'!FY$30</f>
        <v>0</v>
      </c>
      <c r="CX130" s="541">
        <f>'Scheme 6'!FZ$30</f>
        <v>0</v>
      </c>
      <c r="CY130" s="541">
        <f>'Scheme 6'!GA$30</f>
        <v>0</v>
      </c>
      <c r="CZ130" s="541">
        <f>'Scheme 6'!GB$30</f>
        <v>0</v>
      </c>
      <c r="DA130" s="541">
        <f>'Scheme 6'!GC$30</f>
        <v>0</v>
      </c>
      <c r="DB130" s="541">
        <f>'Scheme 6'!GD$30</f>
        <v>0</v>
      </c>
      <c r="DC130" s="541">
        <f>'Scheme 6'!GE$30</f>
        <v>0</v>
      </c>
      <c r="DD130" s="541">
        <f>'Scheme 6'!GF$30</f>
        <v>0</v>
      </c>
      <c r="DE130" s="541">
        <f>'Scheme 6'!GG$30</f>
        <v>0</v>
      </c>
      <c r="DF130" s="541">
        <f>'Scheme 6'!GH$30</f>
        <v>0</v>
      </c>
      <c r="DG130" s="541">
        <f>'Scheme 6'!GI$30</f>
        <v>0</v>
      </c>
      <c r="DH130" s="541">
        <f>'Scheme 6'!GJ$30</f>
        <v>0</v>
      </c>
      <c r="DI130" s="541">
        <f>'Scheme 6'!GK$30</f>
        <v>0</v>
      </c>
      <c r="DJ130" s="541">
        <f>'Scheme 6'!GL$30</f>
        <v>0</v>
      </c>
      <c r="DK130" s="541">
        <f>'Scheme 6'!GM$30</f>
        <v>0</v>
      </c>
      <c r="DL130" s="541">
        <f>'Scheme 6'!GN$30</f>
        <v>0</v>
      </c>
      <c r="DM130" s="541">
        <f>'Scheme 6'!GO$30</f>
        <v>0</v>
      </c>
      <c r="DN130" s="541">
        <f>'Scheme 6'!GP$30</f>
        <v>0</v>
      </c>
      <c r="DO130" s="541">
        <f>'Scheme 6'!GQ$30</f>
        <v>0</v>
      </c>
      <c r="DP130" s="541">
        <f>'Scheme 6'!GR$30</f>
        <v>0</v>
      </c>
      <c r="DQ130" s="541">
        <f>'Scheme 6'!GS$30</f>
        <v>0</v>
      </c>
      <c r="DR130" s="541">
        <f>'Scheme 6'!GT$30</f>
        <v>0</v>
      </c>
      <c r="DS130" s="541">
        <f>'Scheme 6'!GU$30</f>
        <v>0</v>
      </c>
      <c r="DT130" s="541">
        <f>'Scheme 6'!GV$30</f>
        <v>0</v>
      </c>
      <c r="DU130" s="541">
        <f>'Scheme 6'!GW$30</f>
        <v>0</v>
      </c>
      <c r="DV130" s="541">
        <f>'Scheme 6'!GX$30</f>
        <v>0</v>
      </c>
      <c r="DW130" s="541">
        <f>'Scheme 6'!GY$30</f>
        <v>0</v>
      </c>
      <c r="DX130" s="541">
        <f>'Scheme 6'!GZ$30</f>
        <v>0</v>
      </c>
      <c r="DY130" s="541">
        <f>'Scheme 6'!HA$30</f>
        <v>0</v>
      </c>
      <c r="DZ130" s="259"/>
      <c r="EA130" s="89"/>
    </row>
    <row r="131" spans="1:131" s="259" customFormat="1" ht="14.25" customHeight="1">
      <c r="A131" s="128"/>
      <c r="B131" s="128"/>
      <c r="E131" s="543"/>
      <c r="F131" s="543"/>
      <c r="G131" s="543"/>
      <c r="H131" s="543"/>
      <c r="I131" s="543"/>
      <c r="J131" s="543"/>
      <c r="K131" s="543"/>
      <c r="L131" s="543"/>
      <c r="M131" s="543"/>
      <c r="S131" s="572" t="str">
        <f>_xlfn.CONCAT("The scheme with the lowest emissions is ",S32, "."," Compared with the highest emission scheme, ", VLOOKUP(_xlfn.MAXIFS((AE24:AE29),AE24:AE29,"&gt;0"),AE24:AF29,2,FALSE),", this scheme saves the equivalent of:")</f>
        <v>The scheme with the lowest emissions is Scheme 1. Compared with the highest emission scheme, Scheme 6, this scheme saves the equivalent of:</v>
      </c>
      <c r="T131" s="572"/>
      <c r="U131" s="572"/>
      <c r="EA131" s="89"/>
    </row>
    <row r="132" spans="1:131" s="259" customFormat="1" ht="14.25" customHeight="1">
      <c r="A132" s="128"/>
      <c r="B132" s="128"/>
      <c r="E132" s="543"/>
      <c r="F132" s="543"/>
      <c r="G132" s="543"/>
      <c r="H132" s="543"/>
      <c r="I132" s="543"/>
      <c r="J132" s="543"/>
      <c r="K132" s="543"/>
      <c r="L132" s="543"/>
      <c r="M132" s="543"/>
      <c r="S132" s="541" t="e">
        <f>MAX($AG$24:$AG$29)-MIN($AG$24:$AG$29)</f>
        <v>#DIV/0!</v>
      </c>
      <c r="T132" s="541"/>
      <c r="U132" s="541"/>
      <c r="V132" s="259" t="s">
        <v>467</v>
      </c>
      <c r="AA132" s="542" t="e">
        <f>_xlfn.CONCAT(FIXED(S132,0,TRUE),V132)</f>
        <v>#DIV/0!</v>
      </c>
    </row>
    <row r="133" spans="1:131" s="259" customFormat="1" ht="18">
      <c r="A133" s="128"/>
      <c r="B133" s="128"/>
      <c r="S133" s="541" t="e">
        <f>MAX($AH$24:$AH$29)-MIN($AH$24:$AH$29)</f>
        <v>#DIV/0!</v>
      </c>
      <c r="T133" s="541"/>
      <c r="U133" s="541"/>
      <c r="V133" s="259" t="s">
        <v>468</v>
      </c>
      <c r="AA133" s="542" t="e">
        <f>_xlfn.CONCAT(FIXED(S133,0,TRUE),V133)</f>
        <v>#DIV/0!</v>
      </c>
    </row>
    <row r="134" spans="1:131" s="259" customFormat="1" ht="18">
      <c r="A134" s="128"/>
      <c r="B134" s="128"/>
      <c r="S134" s="541" t="e">
        <f>MAX($AI$24:$AI$29)-MIN($AI$24:$AI$29)</f>
        <v>#DIV/0!</v>
      </c>
      <c r="T134" s="541"/>
      <c r="U134" s="541"/>
      <c r="V134" s="259" t="s">
        <v>302</v>
      </c>
      <c r="AA134" s="542" t="e">
        <f>_xlfn.CONCAT(FIXED(S134,0,TRUE),V134)</f>
        <v>#DIV/0!</v>
      </c>
    </row>
    <row r="135" spans="1:131" s="259" customFormat="1">
      <c r="A135" s="128"/>
      <c r="B135" s="128"/>
    </row>
    <row r="136" spans="1:131">
      <c r="C136" s="259"/>
      <c r="D136" s="259"/>
      <c r="E136" s="259"/>
      <c r="F136" s="259"/>
      <c r="G136" s="259"/>
      <c r="H136" s="259"/>
      <c r="I136" s="259"/>
      <c r="J136" s="259"/>
      <c r="K136" s="259"/>
      <c r="L136" s="259"/>
      <c r="M136" s="259"/>
      <c r="N136" s="259"/>
      <c r="O136" s="259"/>
      <c r="P136" s="259"/>
      <c r="Q136" s="259"/>
      <c r="R136" s="259"/>
      <c r="S136" s="259"/>
      <c r="T136" s="259"/>
      <c r="U136" s="259"/>
      <c r="V136" s="259"/>
      <c r="W136" s="259"/>
      <c r="X136" s="259"/>
      <c r="Y136" s="259"/>
      <c r="Z136" s="259"/>
      <c r="AA136" s="259"/>
      <c r="AB136" s="259"/>
      <c r="AC136" s="259"/>
      <c r="AD136" s="259"/>
      <c r="AE136" s="259"/>
      <c r="AF136" s="259"/>
      <c r="AG136" s="259"/>
      <c r="AH136" s="259"/>
      <c r="AI136" s="259"/>
      <c r="AJ136" s="259"/>
      <c r="AK136" s="259"/>
      <c r="AL136" s="259"/>
      <c r="AM136" s="259"/>
      <c r="AN136" s="259"/>
      <c r="AO136" s="259"/>
      <c r="AP136" s="259"/>
      <c r="AQ136" s="259"/>
      <c r="AR136" s="259"/>
      <c r="AS136" s="259"/>
      <c r="AT136" s="259"/>
      <c r="AU136" s="259"/>
      <c r="AV136" s="259"/>
      <c r="AW136" s="259"/>
      <c r="AX136" s="259"/>
      <c r="AY136" s="259"/>
      <c r="AZ136" s="259"/>
      <c r="BA136" s="259"/>
      <c r="BB136" s="259"/>
      <c r="BC136" s="259"/>
      <c r="BD136" s="259"/>
      <c r="BE136" s="259"/>
      <c r="BF136" s="259"/>
      <c r="BG136" s="259"/>
      <c r="BH136" s="259"/>
      <c r="BI136" s="259"/>
      <c r="BM136" s="259"/>
      <c r="BN136" s="259"/>
      <c r="BO136" s="259"/>
      <c r="BP136" s="259"/>
      <c r="BQ136" s="259"/>
      <c r="BR136" s="259"/>
      <c r="BS136" s="259"/>
      <c r="BT136" s="259"/>
      <c r="BU136" s="259"/>
      <c r="BV136" s="259"/>
      <c r="BW136" s="259"/>
      <c r="BX136" s="259"/>
      <c r="BY136" s="259"/>
      <c r="BZ136" s="259"/>
      <c r="CA136" s="259"/>
      <c r="CB136" s="259"/>
      <c r="CC136" s="259"/>
      <c r="CD136" s="259"/>
      <c r="CE136" s="259"/>
      <c r="CF136" s="259"/>
      <c r="CG136" s="259"/>
      <c r="CH136" s="259"/>
      <c r="CI136" s="259"/>
      <c r="CJ136" s="259"/>
      <c r="CK136" s="259"/>
      <c r="CL136" s="259"/>
      <c r="CM136" s="259"/>
      <c r="CN136" s="259"/>
      <c r="CO136" s="259"/>
      <c r="CP136" s="259"/>
      <c r="CQ136" s="259"/>
      <c r="CR136" s="259"/>
      <c r="CS136" s="259"/>
      <c r="CT136" s="259"/>
      <c r="CU136" s="259"/>
      <c r="CV136" s="259"/>
      <c r="CW136" s="259"/>
      <c r="CX136" s="259"/>
      <c r="CY136" s="259"/>
      <c r="CZ136" s="259"/>
      <c r="DA136" s="259"/>
      <c r="DB136" s="259"/>
      <c r="DC136" s="259"/>
      <c r="DD136" s="259"/>
      <c r="DE136" s="259"/>
      <c r="DF136" s="259"/>
      <c r="DG136" s="259"/>
      <c r="DH136" s="259"/>
      <c r="DI136" s="259"/>
      <c r="DJ136" s="259"/>
      <c r="DK136" s="259"/>
      <c r="DL136" s="259"/>
      <c r="DM136" s="259"/>
      <c r="DN136" s="259"/>
      <c r="DO136" s="259"/>
      <c r="DP136" s="259"/>
      <c r="DQ136" s="259"/>
      <c r="DR136" s="259"/>
      <c r="DS136" s="259"/>
      <c r="DT136" s="259"/>
      <c r="DU136" s="259"/>
      <c r="DV136" s="259"/>
      <c r="DW136" s="259"/>
      <c r="DX136" s="259"/>
      <c r="DY136" s="259"/>
      <c r="DZ136" s="259"/>
      <c r="EA136" s="259"/>
    </row>
    <row r="137" spans="1:131">
      <c r="C137" s="259"/>
      <c r="D137" s="259"/>
      <c r="E137" s="259"/>
      <c r="F137" s="259"/>
      <c r="G137" s="259"/>
      <c r="H137" s="259"/>
      <c r="I137" s="259"/>
      <c r="J137" s="259"/>
      <c r="K137" s="259"/>
      <c r="L137" s="259"/>
      <c r="M137" s="259"/>
      <c r="N137" s="259"/>
      <c r="O137" s="259"/>
      <c r="P137" s="259"/>
      <c r="Q137" s="259"/>
      <c r="R137" s="259"/>
      <c r="S137" s="259"/>
      <c r="T137" s="259"/>
      <c r="U137" s="259"/>
      <c r="V137" s="259"/>
      <c r="W137" s="259"/>
      <c r="X137" s="259"/>
      <c r="Y137" s="259"/>
      <c r="Z137" s="259"/>
      <c r="AA137" s="259"/>
      <c r="AB137" s="259"/>
      <c r="AC137" s="259"/>
      <c r="AD137" s="259"/>
      <c r="AE137" s="259"/>
      <c r="AF137" s="259"/>
      <c r="AG137" s="259"/>
      <c r="AH137" s="259"/>
      <c r="AI137" s="259"/>
      <c r="AJ137" s="259"/>
      <c r="AK137" s="259"/>
      <c r="AL137" s="259"/>
      <c r="AM137" s="259"/>
      <c r="AN137" s="259"/>
      <c r="AO137" s="259"/>
      <c r="AP137" s="259"/>
      <c r="AQ137" s="259"/>
      <c r="AR137" s="259"/>
      <c r="AS137" s="259"/>
      <c r="AT137" s="259"/>
      <c r="AU137" s="259"/>
      <c r="AV137" s="259"/>
      <c r="AW137" s="259"/>
      <c r="AX137" s="259"/>
      <c r="AY137" s="259"/>
      <c r="AZ137" s="259"/>
      <c r="BA137" s="259"/>
      <c r="BB137" s="259"/>
      <c r="BC137" s="259"/>
      <c r="BD137" s="259"/>
      <c r="BE137" s="259"/>
      <c r="BF137" s="259"/>
      <c r="BG137" s="259"/>
      <c r="BH137" s="259"/>
      <c r="BI137" s="259"/>
      <c r="BM137" s="259"/>
      <c r="BN137" s="259"/>
      <c r="BO137" s="259"/>
      <c r="BP137" s="259"/>
      <c r="BQ137" s="259"/>
      <c r="BR137" s="259"/>
      <c r="BS137" s="259"/>
      <c r="BT137" s="259"/>
      <c r="BU137" s="259"/>
      <c r="BV137" s="259"/>
      <c r="BW137" s="259"/>
      <c r="BX137" s="259"/>
      <c r="BY137" s="259"/>
      <c r="BZ137" s="259"/>
      <c r="CA137" s="259"/>
      <c r="CB137" s="259"/>
      <c r="CC137" s="259"/>
      <c r="CD137" s="259"/>
      <c r="CE137" s="259"/>
      <c r="CF137" s="259"/>
      <c r="CG137" s="259"/>
      <c r="CH137" s="259"/>
      <c r="CI137" s="259"/>
      <c r="CJ137" s="259"/>
      <c r="CK137" s="259"/>
      <c r="CL137" s="259"/>
      <c r="CM137" s="259"/>
      <c r="CN137" s="259"/>
      <c r="CO137" s="259"/>
      <c r="CP137" s="259"/>
      <c r="CQ137" s="259"/>
      <c r="CR137" s="259"/>
      <c r="CS137" s="259"/>
      <c r="CT137" s="259"/>
      <c r="CU137" s="259"/>
      <c r="CV137" s="259"/>
      <c r="CW137" s="259"/>
      <c r="CX137" s="259"/>
      <c r="CY137" s="259"/>
      <c r="CZ137" s="259"/>
      <c r="DA137" s="259"/>
      <c r="DB137" s="259"/>
      <c r="DC137" s="259"/>
      <c r="DD137" s="259"/>
      <c r="DE137" s="259"/>
      <c r="DF137" s="259"/>
      <c r="DG137" s="259"/>
      <c r="DH137" s="259"/>
      <c r="DI137" s="259"/>
      <c r="DJ137" s="259"/>
      <c r="DK137" s="259"/>
      <c r="DL137" s="259"/>
      <c r="DM137" s="259"/>
      <c r="DN137" s="259"/>
      <c r="DO137" s="259"/>
      <c r="DP137" s="259"/>
      <c r="DQ137" s="259"/>
      <c r="DR137" s="259"/>
      <c r="DS137" s="259"/>
      <c r="DT137" s="259"/>
      <c r="DU137" s="259"/>
      <c r="DV137" s="259"/>
      <c r="DW137" s="259"/>
      <c r="DX137" s="259"/>
      <c r="DY137" s="259"/>
      <c r="DZ137" s="259"/>
      <c r="EA137" s="259"/>
    </row>
    <row r="138" spans="1:131">
      <c r="C138" s="259"/>
      <c r="D138" s="259"/>
      <c r="E138" s="259"/>
      <c r="F138" s="259"/>
      <c r="G138" s="259"/>
      <c r="H138" s="259"/>
      <c r="I138" s="259"/>
      <c r="J138" s="259"/>
      <c r="K138" s="259"/>
      <c r="L138" s="259"/>
      <c r="M138" s="259"/>
      <c r="N138" s="259"/>
      <c r="O138" s="259"/>
      <c r="P138" s="259"/>
      <c r="Q138" s="259"/>
      <c r="R138" s="259"/>
      <c r="S138" s="259"/>
      <c r="T138" s="259"/>
      <c r="U138" s="259"/>
      <c r="V138" s="259"/>
      <c r="W138" s="259"/>
      <c r="X138" s="259"/>
      <c r="Y138" s="259"/>
      <c r="Z138" s="259"/>
      <c r="AA138" s="259"/>
      <c r="AB138" s="259"/>
      <c r="AC138" s="259"/>
      <c r="AD138" s="259"/>
      <c r="AE138" s="259"/>
      <c r="AF138" s="259"/>
      <c r="AG138" s="259"/>
      <c r="AH138" s="259"/>
      <c r="AI138" s="259"/>
      <c r="AJ138" s="259"/>
      <c r="AK138" s="259"/>
      <c r="AL138" s="259"/>
      <c r="AM138" s="259"/>
      <c r="AN138" s="259"/>
      <c r="AO138" s="259"/>
      <c r="AP138" s="259"/>
      <c r="AQ138" s="259"/>
      <c r="AR138" s="259"/>
      <c r="AS138" s="259"/>
      <c r="AT138" s="259"/>
      <c r="AU138" s="259"/>
      <c r="AV138" s="259"/>
      <c r="AW138" s="259"/>
      <c r="AX138" s="259"/>
      <c r="AY138" s="259"/>
      <c r="AZ138" s="259"/>
      <c r="BA138" s="259"/>
      <c r="BB138" s="259"/>
      <c r="BC138" s="259"/>
      <c r="BD138" s="259"/>
      <c r="BE138" s="259"/>
      <c r="BF138" s="259"/>
      <c r="BG138" s="259"/>
      <c r="BH138" s="259"/>
      <c r="BI138" s="259"/>
      <c r="BM138" s="259"/>
      <c r="BN138" s="259"/>
      <c r="BO138" s="259"/>
      <c r="BP138" s="259"/>
      <c r="BQ138" s="259"/>
      <c r="BR138" s="259"/>
      <c r="BS138" s="259"/>
      <c r="BT138" s="259"/>
      <c r="BU138" s="259"/>
      <c r="BV138" s="259"/>
      <c r="BW138" s="259"/>
      <c r="BX138" s="259"/>
      <c r="BY138" s="259"/>
      <c r="BZ138" s="259"/>
      <c r="CA138" s="259"/>
      <c r="CB138" s="259"/>
      <c r="CC138" s="259"/>
      <c r="CD138" s="259"/>
      <c r="CE138" s="259"/>
      <c r="CF138" s="259"/>
      <c r="CG138" s="259"/>
      <c r="CH138" s="259"/>
      <c r="CI138" s="259"/>
      <c r="CJ138" s="259"/>
      <c r="CK138" s="259"/>
      <c r="CL138" s="259"/>
      <c r="CM138" s="259"/>
      <c r="CN138" s="259"/>
      <c r="CO138" s="259"/>
      <c r="CP138" s="259"/>
      <c r="CQ138" s="259"/>
      <c r="CR138" s="259"/>
      <c r="CS138" s="259"/>
      <c r="CT138" s="259"/>
      <c r="CU138" s="259"/>
      <c r="CV138" s="259"/>
      <c r="CW138" s="259"/>
      <c r="CX138" s="259"/>
      <c r="CY138" s="259"/>
      <c r="CZ138" s="259"/>
      <c r="DA138" s="259"/>
      <c r="DB138" s="259"/>
      <c r="DC138" s="259"/>
      <c r="DD138" s="259"/>
      <c r="DE138" s="259"/>
      <c r="DF138" s="259"/>
      <c r="DG138" s="259"/>
      <c r="DH138" s="259"/>
      <c r="DI138" s="259"/>
      <c r="DJ138" s="259"/>
      <c r="DK138" s="259"/>
      <c r="DL138" s="259"/>
      <c r="DM138" s="259"/>
      <c r="DN138" s="259"/>
      <c r="DO138" s="259"/>
      <c r="DP138" s="259"/>
      <c r="DQ138" s="259"/>
      <c r="DR138" s="259"/>
      <c r="DS138" s="259"/>
      <c r="DT138" s="259"/>
      <c r="DU138" s="259"/>
      <c r="DV138" s="259"/>
      <c r="DW138" s="259"/>
      <c r="DX138" s="259"/>
      <c r="DY138" s="259"/>
      <c r="DZ138" s="259"/>
      <c r="EA138" s="259"/>
    </row>
    <row r="139" spans="1:131">
      <c r="C139" s="259"/>
      <c r="D139" s="259"/>
      <c r="E139" s="259"/>
      <c r="F139" s="259"/>
      <c r="G139" s="259"/>
      <c r="H139" s="259"/>
      <c r="I139" s="259"/>
      <c r="J139" s="259"/>
      <c r="K139" s="259"/>
      <c r="L139" s="259"/>
      <c r="M139" s="259"/>
      <c r="N139" s="259"/>
      <c r="O139" s="259"/>
      <c r="P139" s="259"/>
      <c r="Q139" s="259"/>
      <c r="R139" s="259"/>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M139" s="259"/>
      <c r="BN139" s="259"/>
      <c r="BO139" s="259"/>
      <c r="BP139" s="259"/>
      <c r="BQ139" s="259"/>
      <c r="BR139" s="259"/>
      <c r="BS139" s="259"/>
      <c r="BT139" s="259"/>
      <c r="BU139" s="259"/>
      <c r="BV139" s="259"/>
      <c r="BW139" s="259"/>
      <c r="BX139" s="259"/>
      <c r="BY139" s="259"/>
      <c r="BZ139" s="259"/>
      <c r="CA139" s="259"/>
      <c r="CB139" s="259"/>
      <c r="CC139" s="259"/>
      <c r="CD139" s="259"/>
      <c r="CE139" s="259"/>
      <c r="CF139" s="259"/>
      <c r="CG139" s="259"/>
      <c r="CH139" s="259"/>
      <c r="CI139" s="259"/>
      <c r="CJ139" s="259"/>
      <c r="CK139" s="259"/>
      <c r="CL139" s="259"/>
      <c r="CM139" s="259"/>
      <c r="CN139" s="259"/>
      <c r="CO139" s="259"/>
      <c r="CP139" s="259"/>
      <c r="CQ139" s="259"/>
      <c r="CR139" s="259"/>
      <c r="CS139" s="259"/>
      <c r="CT139" s="259"/>
      <c r="CU139" s="259"/>
      <c r="CV139" s="259"/>
      <c r="CW139" s="259"/>
      <c r="CX139" s="259"/>
      <c r="CY139" s="259"/>
      <c r="CZ139" s="259"/>
      <c r="DA139" s="259"/>
      <c r="DB139" s="259"/>
      <c r="DC139" s="259"/>
      <c r="DD139" s="259"/>
      <c r="DE139" s="259"/>
      <c r="DF139" s="259"/>
      <c r="DG139" s="259"/>
      <c r="DH139" s="259"/>
      <c r="DI139" s="259"/>
      <c r="DJ139" s="259"/>
      <c r="DK139" s="259"/>
      <c r="DL139" s="259"/>
      <c r="DM139" s="259"/>
      <c r="DN139" s="259"/>
      <c r="DO139" s="259"/>
      <c r="DP139" s="259"/>
      <c r="DQ139" s="259"/>
      <c r="DR139" s="259"/>
      <c r="DS139" s="259"/>
      <c r="DT139" s="259"/>
      <c r="DU139" s="259"/>
      <c r="DV139" s="259"/>
      <c r="DW139" s="259"/>
      <c r="DX139" s="259"/>
      <c r="DY139" s="259"/>
      <c r="DZ139" s="259"/>
      <c r="EA139" s="259"/>
    </row>
    <row r="140" spans="1:131">
      <c r="C140" s="259"/>
      <c r="D140" s="259"/>
      <c r="E140" s="259"/>
      <c r="F140" s="259"/>
      <c r="G140" s="259"/>
      <c r="H140" s="259"/>
      <c r="I140" s="259"/>
      <c r="J140" s="259"/>
      <c r="K140" s="259"/>
      <c r="L140" s="259"/>
      <c r="M140" s="259"/>
      <c r="N140" s="259"/>
      <c r="O140" s="259"/>
      <c r="P140" s="259"/>
      <c r="Q140" s="259"/>
      <c r="R140" s="259"/>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c r="AQ140" s="259"/>
      <c r="AR140" s="259"/>
      <c r="AS140" s="259"/>
      <c r="AT140" s="259"/>
      <c r="AU140" s="259"/>
      <c r="AV140" s="259"/>
      <c r="AW140" s="259"/>
      <c r="AX140" s="259"/>
      <c r="AY140" s="259"/>
      <c r="AZ140" s="259"/>
      <c r="BA140" s="259"/>
      <c r="BB140" s="259"/>
      <c r="BC140" s="259"/>
      <c r="BD140" s="259"/>
      <c r="BE140" s="259"/>
      <c r="BF140" s="259"/>
      <c r="BG140" s="259"/>
      <c r="BH140" s="259"/>
      <c r="BI140" s="259"/>
      <c r="BM140" s="259"/>
      <c r="BN140" s="259"/>
      <c r="BO140" s="259"/>
      <c r="BP140" s="259"/>
      <c r="BQ140" s="259"/>
      <c r="BR140" s="259"/>
      <c r="BS140" s="259"/>
      <c r="BT140" s="259"/>
      <c r="BU140" s="259"/>
      <c r="BV140" s="259"/>
      <c r="BW140" s="259"/>
      <c r="BX140" s="259"/>
    </row>
    <row r="141" spans="1:131">
      <c r="C141" s="259"/>
      <c r="D141" s="259"/>
      <c r="E141" s="259"/>
      <c r="F141" s="259"/>
      <c r="G141" s="259"/>
      <c r="H141" s="259"/>
      <c r="I141" s="259"/>
      <c r="J141" s="259"/>
      <c r="K141" s="259"/>
      <c r="L141" s="259"/>
      <c r="M141" s="259"/>
      <c r="N141" s="259"/>
      <c r="O141" s="259"/>
      <c r="P141" s="259"/>
      <c r="Q141" s="259"/>
      <c r="R141" s="259"/>
      <c r="S141" s="259"/>
      <c r="T141" s="259"/>
      <c r="U141" s="259"/>
      <c r="V141" s="259"/>
      <c r="W141" s="259"/>
      <c r="X141" s="259"/>
      <c r="Y141" s="259"/>
      <c r="Z141" s="259"/>
      <c r="AA141" s="259"/>
      <c r="AB141" s="259"/>
      <c r="AC141" s="259"/>
      <c r="AD141" s="259"/>
      <c r="AE141" s="259"/>
      <c r="AF141" s="259"/>
      <c r="AG141" s="259"/>
      <c r="AH141" s="259"/>
      <c r="AI141" s="259"/>
      <c r="AJ141" s="259"/>
      <c r="AK141" s="259"/>
      <c r="AL141" s="259"/>
      <c r="AM141" s="259"/>
      <c r="AN141" s="259"/>
      <c r="AO141" s="259"/>
      <c r="AP141" s="259"/>
      <c r="AQ141" s="259"/>
      <c r="AR141" s="259"/>
      <c r="AS141" s="259"/>
      <c r="AT141" s="259"/>
      <c r="AU141" s="259"/>
      <c r="AV141" s="259"/>
      <c r="AW141" s="259"/>
      <c r="AX141" s="259"/>
      <c r="AY141" s="259"/>
      <c r="AZ141" s="259"/>
      <c r="BA141" s="259"/>
      <c r="BB141" s="259"/>
      <c r="BC141" s="259"/>
      <c r="BD141" s="259"/>
      <c r="BE141" s="259"/>
      <c r="BF141" s="259"/>
      <c r="BG141" s="259"/>
      <c r="BH141" s="259"/>
      <c r="BI141" s="259"/>
      <c r="BM141" s="259"/>
      <c r="BN141" s="259"/>
      <c r="BO141" s="259"/>
      <c r="BP141" s="259"/>
      <c r="BQ141" s="259"/>
      <c r="BR141" s="259"/>
      <c r="BS141" s="259"/>
      <c r="BT141" s="259"/>
      <c r="BU141" s="259"/>
      <c r="BV141" s="259"/>
      <c r="BW141" s="259"/>
      <c r="BX141" s="259"/>
    </row>
    <row r="142" spans="1:131">
      <c r="F142" s="89"/>
      <c r="G142" s="89"/>
      <c r="H142" s="89"/>
      <c r="I142" s="89"/>
      <c r="J142" s="89"/>
      <c r="K142" s="89"/>
      <c r="L142" s="89"/>
      <c r="M142" s="89"/>
      <c r="N142" s="89"/>
      <c r="O142" s="89"/>
      <c r="P142" s="89"/>
      <c r="Q142" s="89"/>
      <c r="R142" s="89"/>
      <c r="S142" s="89"/>
      <c r="T142" s="89"/>
      <c r="U142" s="89"/>
      <c r="V142" s="89"/>
      <c r="W142" s="89"/>
    </row>
    <row r="143" spans="1:131">
      <c r="F143" s="89"/>
      <c r="G143" s="89"/>
      <c r="H143" s="89"/>
      <c r="I143" s="89"/>
      <c r="J143" s="89"/>
      <c r="K143" s="89"/>
      <c r="L143" s="89"/>
      <c r="M143" s="89"/>
      <c r="N143" s="89"/>
      <c r="O143" s="89"/>
      <c r="P143" s="89"/>
      <c r="Q143" s="89"/>
      <c r="R143" s="89"/>
      <c r="S143" s="89"/>
      <c r="T143" s="89"/>
      <c r="U143" s="89"/>
      <c r="V143" s="89"/>
      <c r="W143" s="89"/>
    </row>
    <row r="144" spans="1:131">
      <c r="F144" s="89"/>
      <c r="G144" s="89"/>
      <c r="H144" s="89"/>
      <c r="I144" s="89"/>
      <c r="J144" s="89"/>
      <c r="K144" s="89"/>
      <c r="L144" s="89"/>
      <c r="M144" s="89"/>
      <c r="N144" s="89"/>
      <c r="O144" s="89"/>
      <c r="P144" s="89"/>
      <c r="Q144" s="89"/>
      <c r="R144" s="89"/>
      <c r="S144" s="89"/>
      <c r="T144" s="89"/>
      <c r="U144" s="89"/>
      <c r="V144" s="89"/>
      <c r="W144" s="89"/>
    </row>
    <row r="145" spans="4:23">
      <c r="G145" s="89"/>
      <c r="H145" s="89"/>
      <c r="I145" s="89"/>
      <c r="J145" s="89"/>
      <c r="K145" s="89"/>
      <c r="L145" s="89"/>
      <c r="M145" s="89"/>
      <c r="N145" s="89"/>
      <c r="O145" s="89"/>
      <c r="P145" s="89"/>
      <c r="Q145" s="89"/>
      <c r="R145" s="89"/>
      <c r="S145" s="89"/>
      <c r="T145" s="89"/>
      <c r="U145" s="89"/>
      <c r="V145" s="89"/>
      <c r="W145" s="89"/>
    </row>
    <row r="146" spans="4:23">
      <c r="G146" s="89"/>
      <c r="H146" s="89"/>
      <c r="I146" s="89"/>
      <c r="J146" s="89"/>
      <c r="K146" s="89"/>
      <c r="L146" s="89"/>
      <c r="M146" s="89"/>
      <c r="N146" s="89"/>
      <c r="O146" s="89"/>
      <c r="P146" s="89"/>
      <c r="Q146" s="89"/>
      <c r="R146" s="89"/>
      <c r="S146" s="89"/>
      <c r="T146" s="89"/>
      <c r="U146" s="89"/>
      <c r="V146" s="89"/>
      <c r="W146" s="89"/>
    </row>
    <row r="147" spans="4:23">
      <c r="G147" s="89"/>
      <c r="H147" s="89"/>
      <c r="I147" s="89"/>
      <c r="J147" s="89"/>
      <c r="K147" s="89"/>
      <c r="L147" s="89"/>
      <c r="M147" s="89"/>
      <c r="N147" s="89"/>
      <c r="O147" s="89"/>
      <c r="P147" s="89"/>
      <c r="Q147" s="89"/>
      <c r="R147" s="89"/>
      <c r="S147" s="89"/>
      <c r="T147" s="89"/>
      <c r="U147" s="89"/>
      <c r="V147" s="89"/>
      <c r="W147" s="89"/>
    </row>
    <row r="148" spans="4:23" ht="14.25" customHeight="1">
      <c r="D148" s="262"/>
      <c r="E148" s="262"/>
      <c r="F148" s="262"/>
      <c r="G148" s="262"/>
      <c r="H148" s="262"/>
      <c r="I148" s="262"/>
      <c r="J148" s="262"/>
      <c r="K148" s="262"/>
    </row>
    <row r="149" spans="4:23">
      <c r="D149" s="262"/>
      <c r="E149" s="262"/>
      <c r="F149" s="262"/>
      <c r="G149" s="262"/>
      <c r="H149" s="262"/>
      <c r="I149" s="262"/>
      <c r="J149" s="262"/>
      <c r="K149" s="262"/>
    </row>
    <row r="150" spans="4:23">
      <c r="D150" s="262"/>
      <c r="E150" s="262"/>
      <c r="F150" s="262"/>
      <c r="G150" s="262"/>
      <c r="H150" s="262"/>
      <c r="I150" s="262"/>
      <c r="J150" s="262"/>
      <c r="K150" s="262"/>
    </row>
    <row r="151" spans="4:23">
      <c r="D151" s="262"/>
      <c r="E151" s="262"/>
      <c r="F151" s="262"/>
      <c r="G151" s="262"/>
      <c r="H151" s="262"/>
      <c r="I151" s="262"/>
      <c r="J151" s="262"/>
      <c r="K151" s="262"/>
    </row>
  </sheetData>
  <sheetProtection algorithmName="SHA-512" hashValue="mMp2macDpFDHYedGlW3DxKn2kLQxAckwS8kSAy7Zm/0KzH7LQoBF5Km1uJ1/MqRio9Uf/UVF9ejlEEs50Zpf2g==" saltValue="gkO0Kw9eIRFRq8SDeMvbvg==" spinCount="100000" sheet="1" objects="1" scenarios="1"/>
  <autoFilter ref="E103:AD110" xr:uid="{3E89EED6-94BB-47E7-9508-99DBC47C138A}">
    <filterColumn colId="0">
      <customFilters>
        <customFilter operator="notEqual" val="No"/>
        <customFilter val=""/>
      </customFilters>
    </filterColumn>
  </autoFilter>
  <mergeCells count="31">
    <mergeCell ref="I49:J49"/>
    <mergeCell ref="K49:L49"/>
    <mergeCell ref="M49:N49"/>
    <mergeCell ref="O49:P49"/>
    <mergeCell ref="I2:P2"/>
    <mergeCell ref="I3:J3"/>
    <mergeCell ref="K3:L3"/>
    <mergeCell ref="M3:N3"/>
    <mergeCell ref="O3:P3"/>
    <mergeCell ref="I4:J4"/>
    <mergeCell ref="K4:L4"/>
    <mergeCell ref="M4:N4"/>
    <mergeCell ref="O4:P4"/>
    <mergeCell ref="C5:L8"/>
    <mergeCell ref="M5:T8"/>
    <mergeCell ref="C50:L53"/>
    <mergeCell ref="M50:T53"/>
    <mergeCell ref="C98:T99"/>
    <mergeCell ref="K30:P32"/>
    <mergeCell ref="L34:O36"/>
    <mergeCell ref="L37:O39"/>
    <mergeCell ref="R30:S30"/>
    <mergeCell ref="C45:T45"/>
    <mergeCell ref="L40:O42"/>
    <mergeCell ref="L43:O44"/>
    <mergeCell ref="Q44:R44"/>
    <mergeCell ref="I47:P47"/>
    <mergeCell ref="I48:J48"/>
    <mergeCell ref="K48:L48"/>
    <mergeCell ref="M48:N48"/>
    <mergeCell ref="O48:P48"/>
  </mergeCells>
  <phoneticPr fontId="8" type="noConversion"/>
  <conditionalFormatting sqref="W12:W17">
    <cfRule type="expression" dxfId="334" priority="66">
      <formula>W12="No"</formula>
    </cfRule>
    <cfRule type="expression" dxfId="333" priority="67">
      <formula>W12="Yes"</formula>
    </cfRule>
  </conditionalFormatting>
  <conditionalFormatting sqref="T32:T37">
    <cfRule type="beginsWith" dxfId="332" priority="16" operator="beginsWith" text="A++">
      <formula>LEFT(T32,LEN("A++"))="A++"</formula>
    </cfRule>
    <cfRule type="beginsWith" dxfId="331" priority="17" operator="beginsWith" text="A+">
      <formula>LEFT(T32,LEN("A+"))="A+"</formula>
    </cfRule>
    <cfRule type="beginsWith" dxfId="330" priority="18" operator="beginsWith" text="A">
      <formula>LEFT(T32,LEN("A"))="A"</formula>
    </cfRule>
    <cfRule type="beginsWith" dxfId="329" priority="19" operator="beginsWith" text="B">
      <formula>LEFT(T32,LEN("B"))="B"</formula>
    </cfRule>
    <cfRule type="beginsWith" dxfId="328" priority="20" operator="beginsWith" text="C">
      <formula>LEFT(T32,LEN("C"))="C"</formula>
    </cfRule>
    <cfRule type="beginsWith" dxfId="327" priority="21" operator="beginsWith" text="D">
      <formula>LEFT(T32,LEN("D"))="D"</formula>
    </cfRule>
    <cfRule type="beginsWith" dxfId="326" priority="22" operator="beginsWith" text="E">
      <formula>LEFT(T32,LEN("E"))="E"</formula>
    </cfRule>
    <cfRule type="beginsWith" dxfId="325" priority="23" operator="beginsWith" text="F">
      <formula>LEFT(T32,LEN("F"))="F"</formula>
    </cfRule>
    <cfRule type="beginsWith" dxfId="324" priority="24" operator="beginsWith" text="G">
      <formula>LEFT(T32,LEN("G"))="G"</formula>
    </cfRule>
  </conditionalFormatting>
  <conditionalFormatting sqref="R33:T33">
    <cfRule type="expression" dxfId="323" priority="13">
      <formula>$S$33=0</formula>
    </cfRule>
  </conditionalFormatting>
  <conditionalFormatting sqref="R32:T32">
    <cfRule type="expression" dxfId="322" priority="14">
      <formula>$S$32=0</formula>
    </cfRule>
  </conditionalFormatting>
  <conditionalFormatting sqref="R34:T34">
    <cfRule type="expression" dxfId="321" priority="12">
      <formula>$S$34=0</formula>
    </cfRule>
  </conditionalFormatting>
  <conditionalFormatting sqref="R35:T35">
    <cfRule type="expression" dxfId="320" priority="11">
      <formula>$S$35=0</formula>
    </cfRule>
  </conditionalFormatting>
  <conditionalFormatting sqref="R36:T36">
    <cfRule type="expression" dxfId="319" priority="10">
      <formula>$S$36=0</formula>
    </cfRule>
  </conditionalFormatting>
  <conditionalFormatting sqref="R37:T37">
    <cfRule type="expression" dxfId="318" priority="9">
      <formula>$S$37=0</formula>
    </cfRule>
  </conditionalFormatting>
  <conditionalFormatting sqref="W58">
    <cfRule type="expression" dxfId="317" priority="7">
      <formula>W58="No"</formula>
    </cfRule>
    <cfRule type="expression" dxfId="316" priority="8">
      <formula>W58="Yes"</formula>
    </cfRule>
  </conditionalFormatting>
  <conditionalFormatting sqref="X58">
    <cfRule type="expression" dxfId="315" priority="5">
      <formula>X58="No"</formula>
    </cfRule>
    <cfRule type="expression" dxfId="314" priority="6">
      <formula>X58="Yes"</formula>
    </cfRule>
  </conditionalFormatting>
  <conditionalFormatting sqref="W59:W63">
    <cfRule type="expression" dxfId="313" priority="3">
      <formula>W59="No"</formula>
    </cfRule>
    <cfRule type="expression" dxfId="312" priority="4">
      <formula>W59="Yes"</formula>
    </cfRule>
  </conditionalFormatting>
  <conditionalFormatting sqref="X59:X63">
    <cfRule type="expression" dxfId="311" priority="1">
      <formula>X59="No"</formula>
    </cfRule>
    <cfRule type="expression" dxfId="310" priority="2">
      <formula>X59="Yes"</formula>
    </cfRule>
  </conditionalFormatting>
  <dataValidations count="1">
    <dataValidation type="list" allowBlank="1" showInputMessage="1" showErrorMessage="1" sqref="W12:W17 W58:X63" xr:uid="{D10F58EC-6D63-42FA-A7AC-D849692CCF8A}">
      <formula1>Comparison_Include</formula1>
    </dataValidation>
  </dataValidations>
  <printOptions horizontalCentered="1" verticalCentered="1"/>
  <pageMargins left="0.23622047244094491" right="0.23622047244094491" top="0.74803149606299213" bottom="0.74803149606299213" header="0.31496062992125984" footer="0.31496062992125984"/>
  <pageSetup paperSize="8" scale="88" orientation="landscape" r:id="rId1"/>
  <rowBreaks count="1" manualBreakCount="1">
    <brk id="45" min="1" max="20" man="1"/>
  </rowBreaks>
  <drawing r:id="rId2"/>
  <legacyDrawing r:id="rId3"/>
  <mc:AlternateContent xmlns:mc="http://schemas.openxmlformats.org/markup-compatibility/2006">
    <mc:Choice Requires="x14">
      <controls>
        <mc:AlternateContent xmlns:mc="http://schemas.openxmlformats.org/markup-compatibility/2006">
          <mc:Choice Requires="x14">
            <control shapeId="373761" r:id="rId4" name="Button 1">
              <controlPr defaultSize="0" print="0" autoFill="0" autoPict="0" macro="[0]!PrintPDF" altText="Print Page- PDF">
                <anchor moveWithCells="1">
                  <from>
                    <xdr:col>21</xdr:col>
                    <xdr:colOff>57150</xdr:colOff>
                    <xdr:row>8</xdr:row>
                    <xdr:rowOff>0</xdr:rowOff>
                  </from>
                  <to>
                    <xdr:col>21</xdr:col>
                    <xdr:colOff>1847850</xdr:colOff>
                    <xdr:row>9</xdr:row>
                    <xdr:rowOff>57150</xdr:rowOff>
                  </to>
                </anchor>
              </controlPr>
            </control>
          </mc:Choice>
        </mc:AlternateContent>
        <mc:AlternateContent xmlns:mc="http://schemas.openxmlformats.org/markup-compatibility/2006">
          <mc:Choice Requires="x14">
            <control shapeId="373778" r:id="rId5" name="Button 18">
              <controlPr defaultSize="0" print="0" autoFill="0" autoPict="0" macro="[0]!UpdateCharts" altText="Print Page- PDF">
                <anchor moveWithCells="1">
                  <from>
                    <xdr:col>21</xdr:col>
                    <xdr:colOff>1400175</xdr:colOff>
                    <xdr:row>17</xdr:row>
                    <xdr:rowOff>95250</xdr:rowOff>
                  </from>
                  <to>
                    <xdr:col>23</xdr:col>
                    <xdr:colOff>504825</xdr:colOff>
                    <xdr:row>18</xdr:row>
                    <xdr:rowOff>152400</xdr:rowOff>
                  </to>
                </anchor>
              </controlPr>
            </control>
          </mc:Choice>
        </mc:AlternateContent>
        <mc:AlternateContent xmlns:mc="http://schemas.openxmlformats.org/markup-compatibility/2006">
          <mc:Choice Requires="x14">
            <control shapeId="373781" r:id="rId6" name="Button 21">
              <controlPr defaultSize="0" print="0" autoFill="0" autoPict="0" macro="[0]!UpdateCharts2" altText="Print Page- PDF">
                <anchor moveWithCells="1">
                  <from>
                    <xdr:col>21</xdr:col>
                    <xdr:colOff>1343025</xdr:colOff>
                    <xdr:row>63</xdr:row>
                    <xdr:rowOff>123825</xdr:rowOff>
                  </from>
                  <to>
                    <xdr:col>23</xdr:col>
                    <xdr:colOff>447675</xdr:colOff>
                    <xdr:row>65</xdr:row>
                    <xdr:rowOff>0</xdr:rowOff>
                  </to>
                </anchor>
              </controlPr>
            </control>
          </mc:Choice>
        </mc:AlternateContent>
      </controls>
    </mc:Choice>
  </mc:AlternateContent>
  <tableParts count="2">
    <tablePart r:id="rId7"/>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D5A79-9C48-472F-B61A-D6F08D484A80}">
  <sheetPr codeName="Sheet7"/>
  <dimension ref="A2:H36"/>
  <sheetViews>
    <sheetView zoomScale="70" zoomScaleNormal="70" workbookViewId="0">
      <selection activeCell="B29" sqref="B29"/>
    </sheetView>
  </sheetViews>
  <sheetFormatPr defaultRowHeight="14.25"/>
  <cols>
    <col min="1" max="1" width="66.625" customWidth="1"/>
    <col min="2" max="2" width="30.75" customWidth="1"/>
    <col min="3" max="4" width="10.125" customWidth="1"/>
  </cols>
  <sheetData>
    <row r="2" spans="1:8" ht="15">
      <c r="A2" s="10" t="s">
        <v>173</v>
      </c>
      <c r="B2" s="10"/>
      <c r="C2" s="10" t="s">
        <v>176</v>
      </c>
      <c r="D2" s="10"/>
      <c r="E2" s="10" t="s">
        <v>177</v>
      </c>
      <c r="F2" s="10" t="s">
        <v>178</v>
      </c>
      <c r="G2" s="10" t="s">
        <v>179</v>
      </c>
    </row>
    <row r="3" spans="1:8" ht="15">
      <c r="C3" s="10">
        <v>2020</v>
      </c>
      <c r="D3" s="10">
        <v>2030</v>
      </c>
    </row>
    <row r="4" spans="1:8">
      <c r="A4" t="s">
        <v>174</v>
      </c>
      <c r="C4">
        <v>600</v>
      </c>
      <c r="D4">
        <v>300</v>
      </c>
      <c r="E4">
        <v>0.74</v>
      </c>
      <c r="F4">
        <v>0.65</v>
      </c>
      <c r="G4" s="89">
        <v>144</v>
      </c>
      <c r="H4" t="s">
        <v>172</v>
      </c>
    </row>
    <row r="5" spans="1:8">
      <c r="A5" t="s">
        <v>175</v>
      </c>
      <c r="C5">
        <v>800</v>
      </c>
      <c r="D5">
        <v>500</v>
      </c>
      <c r="E5">
        <v>0.52</v>
      </c>
      <c r="F5">
        <v>0.6</v>
      </c>
      <c r="G5" s="89">
        <v>156</v>
      </c>
      <c r="H5" t="s">
        <v>171</v>
      </c>
    </row>
    <row r="7" spans="1:8" ht="15">
      <c r="A7" s="10" t="s">
        <v>180</v>
      </c>
      <c r="B7" s="10"/>
      <c r="C7" s="10" t="s">
        <v>181</v>
      </c>
      <c r="E7" s="10" t="s">
        <v>182</v>
      </c>
      <c r="F7" s="10" t="s">
        <v>179</v>
      </c>
    </row>
    <row r="8" spans="1:8">
      <c r="C8" t="s">
        <v>183</v>
      </c>
      <c r="D8" t="s">
        <v>184</v>
      </c>
      <c r="G8" t="s">
        <v>185</v>
      </c>
    </row>
    <row r="9" spans="1:8">
      <c r="A9" t="s">
        <v>142</v>
      </c>
      <c r="C9">
        <v>500</v>
      </c>
      <c r="D9">
        <v>300</v>
      </c>
      <c r="F9">
        <v>201</v>
      </c>
      <c r="G9" t="s">
        <v>11</v>
      </c>
    </row>
    <row r="10" spans="1:8">
      <c r="A10" t="s">
        <v>143</v>
      </c>
      <c r="C10">
        <v>600</v>
      </c>
      <c r="D10">
        <v>350</v>
      </c>
      <c r="F10">
        <v>228</v>
      </c>
      <c r="G10" t="s">
        <v>11</v>
      </c>
    </row>
    <row r="11" spans="1:8">
      <c r="A11" t="s">
        <v>7</v>
      </c>
      <c r="C11">
        <v>600</v>
      </c>
      <c r="D11">
        <v>300</v>
      </c>
      <c r="F11">
        <v>144</v>
      </c>
      <c r="G11" t="s">
        <v>171</v>
      </c>
    </row>
    <row r="14" spans="1:8" ht="15">
      <c r="A14" s="10" t="s">
        <v>331</v>
      </c>
      <c r="B14" s="10"/>
      <c r="D14" t="s">
        <v>83</v>
      </c>
    </row>
    <row r="15" spans="1:8">
      <c r="A15" t="s">
        <v>336</v>
      </c>
      <c r="B15" t="s">
        <v>337</v>
      </c>
      <c r="C15" t="s">
        <v>338</v>
      </c>
      <c r="D15" t="s">
        <v>339</v>
      </c>
    </row>
    <row r="16" spans="1:8">
      <c r="A16" t="s">
        <v>332</v>
      </c>
      <c r="B16" t="s">
        <v>461</v>
      </c>
      <c r="C16">
        <v>137</v>
      </c>
    </row>
    <row r="17" spans="1:4">
      <c r="A17" t="s">
        <v>330</v>
      </c>
      <c r="B17" t="s">
        <v>142</v>
      </c>
      <c r="C17">
        <f>G4</f>
        <v>144</v>
      </c>
      <c r="D17">
        <f>C17-C14</f>
        <v>144</v>
      </c>
    </row>
    <row r="18" spans="1:4">
      <c r="A18" t="s">
        <v>329</v>
      </c>
      <c r="B18" t="s">
        <v>460</v>
      </c>
      <c r="C18">
        <f>G5</f>
        <v>156</v>
      </c>
      <c r="D18">
        <f>C18-C17</f>
        <v>12</v>
      </c>
    </row>
    <row r="19" spans="1:4">
      <c r="A19" t="s">
        <v>310</v>
      </c>
      <c r="B19" t="s">
        <v>7</v>
      </c>
      <c r="C19">
        <f>F11</f>
        <v>144</v>
      </c>
      <c r="D19">
        <f>C19-C18</f>
        <v>-12</v>
      </c>
    </row>
    <row r="20" spans="1:4">
      <c r="A20" t="s">
        <v>311</v>
      </c>
      <c r="B20" t="s">
        <v>142</v>
      </c>
      <c r="C20">
        <f>F9</f>
        <v>201</v>
      </c>
      <c r="D20">
        <f>C20-C19</f>
        <v>57</v>
      </c>
    </row>
    <row r="21" spans="1:4">
      <c r="A21" t="s">
        <v>312</v>
      </c>
      <c r="B21" t="s">
        <v>143</v>
      </c>
      <c r="C21">
        <f>F10</f>
        <v>228</v>
      </c>
      <c r="D21">
        <f>C21-C20</f>
        <v>27</v>
      </c>
    </row>
    <row r="26" spans="1:4" ht="15">
      <c r="C26" s="10" t="s">
        <v>185</v>
      </c>
      <c r="D26" s="10" t="s">
        <v>437</v>
      </c>
    </row>
    <row r="27" spans="1:4">
      <c r="C27">
        <v>0</v>
      </c>
      <c r="D27" t="s">
        <v>248</v>
      </c>
    </row>
    <row r="28" spans="1:4">
      <c r="C28">
        <v>50</v>
      </c>
      <c r="D28" t="s">
        <v>249</v>
      </c>
    </row>
    <row r="29" spans="1:4">
      <c r="C29">
        <v>100</v>
      </c>
      <c r="D29" t="s">
        <v>172</v>
      </c>
    </row>
    <row r="30" spans="1:4">
      <c r="C30">
        <v>150</v>
      </c>
      <c r="D30" t="s">
        <v>171</v>
      </c>
    </row>
    <row r="31" spans="1:4">
      <c r="C31">
        <v>200</v>
      </c>
      <c r="D31" t="s">
        <v>11</v>
      </c>
    </row>
    <row r="32" spans="1:4">
      <c r="C32">
        <v>250</v>
      </c>
      <c r="D32" t="s">
        <v>117</v>
      </c>
    </row>
    <row r="33" spans="3:4">
      <c r="C33">
        <v>300</v>
      </c>
      <c r="D33" t="s">
        <v>250</v>
      </c>
    </row>
    <row r="34" spans="3:4">
      <c r="C34">
        <v>350</v>
      </c>
      <c r="D34" t="s">
        <v>251</v>
      </c>
    </row>
    <row r="35" spans="3:4">
      <c r="C35">
        <v>400</v>
      </c>
      <c r="D35" t="s">
        <v>252</v>
      </c>
    </row>
    <row r="36" spans="3:4">
      <c r="C36">
        <v>5000</v>
      </c>
      <c r="D36" t="s">
        <v>438</v>
      </c>
    </row>
  </sheetData>
  <sheetProtection algorithmName="SHA-512" hashValue="Fc3w5KvPfsebEFbVkULNn+sDLOiwEMIQay5d/604gM4sLra+0flSr5MAbH+eT/dOf0R3E6M2ah8n8owOFr6N6g==" saltValue="EG+D9+pjdrPmxd99ZSwxfQ==" spinCount="100000" sheet="1" objects="1" scenarios="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76D7-A2DD-4B43-ABB5-0FF9189B5590}">
  <sheetPr codeName="Sheet14">
    <tabColor theme="3"/>
  </sheetPr>
  <dimension ref="A1:AF80"/>
  <sheetViews>
    <sheetView showGridLines="0" zoomScale="70" zoomScaleNormal="70" workbookViewId="0">
      <selection activeCell="E46" sqref="E46"/>
    </sheetView>
  </sheetViews>
  <sheetFormatPr defaultColWidth="8.75" defaultRowHeight="14.25"/>
  <cols>
    <col min="1" max="1" width="35.25" customWidth="1"/>
    <col min="2" max="2" width="18.5" bestFit="1" customWidth="1"/>
    <col min="3" max="3" width="17.625" bestFit="1" customWidth="1"/>
    <col min="4" max="4" width="19.5" bestFit="1" customWidth="1"/>
    <col min="5" max="6" width="18.125" bestFit="1" customWidth="1"/>
    <col min="7" max="7" width="23.125" bestFit="1" customWidth="1"/>
    <col min="8" max="8" width="18.75" bestFit="1" customWidth="1"/>
    <col min="9" max="9" width="30.75" customWidth="1"/>
    <col min="10" max="10" width="18.125" bestFit="1" customWidth="1"/>
    <col min="11" max="11" width="8.25" style="103" customWidth="1"/>
    <col min="12" max="12" width="37" bestFit="1" customWidth="1"/>
    <col min="13" max="13" width="14.75" bestFit="1" customWidth="1"/>
    <col min="14" max="14" width="6.25" customWidth="1"/>
    <col min="15" max="15" width="22.75" bestFit="1" customWidth="1"/>
    <col min="17" max="17" width="15.25" style="259" bestFit="1" customWidth="1"/>
    <col min="18" max="18" width="23.75" style="259" customWidth="1"/>
    <col min="19" max="19" width="20.625" style="259" customWidth="1"/>
    <col min="20" max="20" width="9" style="259" customWidth="1"/>
    <col min="21" max="21" width="8.75" style="259"/>
    <col min="23" max="23" width="16.75" customWidth="1"/>
    <col min="24" max="24" width="44.75" style="259" customWidth="1"/>
    <col min="25" max="25" width="17" style="259" customWidth="1"/>
    <col min="26" max="26" width="8.75" style="259"/>
  </cols>
  <sheetData>
    <row r="1" spans="1:32" ht="27" thickBot="1">
      <c r="A1" s="693" t="s">
        <v>419</v>
      </c>
      <c r="B1" s="694"/>
      <c r="C1" s="695"/>
      <c r="D1" s="412" t="str">
        <f>VERSION</f>
        <v>TSCT v2</v>
      </c>
      <c r="E1" s="103"/>
      <c r="F1" s="103"/>
      <c r="G1" s="103"/>
      <c r="H1" s="103"/>
      <c r="I1" s="103"/>
      <c r="J1" s="103"/>
    </row>
    <row r="2" spans="1:32">
      <c r="A2" s="701" t="s">
        <v>418</v>
      </c>
      <c r="B2" s="702"/>
      <c r="C2" s="702"/>
      <c r="D2" s="702"/>
      <c r="E2" s="703"/>
      <c r="F2" s="103"/>
      <c r="G2" s="103"/>
      <c r="H2" s="103"/>
      <c r="I2" s="103"/>
      <c r="J2" s="103"/>
    </row>
    <row r="3" spans="1:32">
      <c r="A3" s="422"/>
      <c r="B3" s="210"/>
      <c r="C3" s="210"/>
      <c r="D3" s="210"/>
      <c r="E3" s="423"/>
      <c r="F3" s="103"/>
      <c r="G3" s="103"/>
      <c r="H3" s="103"/>
      <c r="I3" s="103"/>
      <c r="J3" s="103"/>
    </row>
    <row r="4" spans="1:32" ht="15">
      <c r="A4" s="424" t="s">
        <v>316</v>
      </c>
      <c r="B4" s="210"/>
      <c r="C4" s="210"/>
      <c r="D4" s="210"/>
      <c r="E4" s="423"/>
      <c r="F4" s="103"/>
      <c r="G4" s="103"/>
      <c r="H4" s="103"/>
      <c r="I4" s="103"/>
      <c r="J4" s="103"/>
    </row>
    <row r="5" spans="1:32" ht="178.15" customHeight="1">
      <c r="A5" s="696" t="s">
        <v>759</v>
      </c>
      <c r="B5" s="690"/>
      <c r="C5" s="690"/>
      <c r="D5" s="690"/>
      <c r="E5" s="697"/>
      <c r="F5" s="103"/>
      <c r="G5" s="103"/>
      <c r="H5" s="103"/>
      <c r="I5" s="103"/>
      <c r="J5" s="103"/>
      <c r="W5" s="128"/>
      <c r="X5" s="128"/>
      <c r="Y5" s="128"/>
      <c r="Z5" s="128"/>
      <c r="AA5" s="128"/>
      <c r="AB5" s="128"/>
    </row>
    <row r="6" spans="1:32">
      <c r="A6" s="425"/>
      <c r="B6" s="210"/>
      <c r="C6" s="210"/>
      <c r="D6" s="210"/>
      <c r="E6" s="423"/>
      <c r="F6" s="103"/>
      <c r="G6" s="103"/>
      <c r="H6" s="103"/>
      <c r="I6" s="103"/>
      <c r="J6" s="103"/>
      <c r="W6" s="128"/>
      <c r="X6" s="128"/>
      <c r="Y6" s="128"/>
      <c r="Z6" s="128"/>
      <c r="AA6" s="128"/>
      <c r="AB6" s="128"/>
    </row>
    <row r="7" spans="1:32" ht="19.899999999999999" customHeight="1">
      <c r="A7" s="424" t="s">
        <v>417</v>
      </c>
      <c r="B7" s="210"/>
      <c r="C7" s="210"/>
      <c r="D7" s="210"/>
      <c r="E7" s="423"/>
      <c r="F7" s="103"/>
      <c r="G7" s="103"/>
      <c r="H7" s="103"/>
      <c r="I7" s="103"/>
      <c r="J7" s="103"/>
      <c r="V7" s="241"/>
      <c r="W7" s="199"/>
      <c r="X7" s="128"/>
      <c r="Y7" s="128"/>
      <c r="Z7" s="128"/>
      <c r="AA7" s="199"/>
      <c r="AB7" s="199"/>
      <c r="AC7" s="241"/>
      <c r="AD7" s="241"/>
      <c r="AE7" s="241"/>
      <c r="AF7" s="241"/>
    </row>
    <row r="8" spans="1:32" ht="50.25" customHeight="1">
      <c r="A8" s="704" t="s">
        <v>485</v>
      </c>
      <c r="B8" s="690"/>
      <c r="C8" s="690"/>
      <c r="D8" s="690"/>
      <c r="E8" s="697"/>
      <c r="F8" s="103"/>
      <c r="G8" s="103"/>
      <c r="H8" s="103"/>
      <c r="I8" s="103"/>
      <c r="J8" s="103"/>
      <c r="V8" s="241"/>
      <c r="W8" s="199"/>
      <c r="X8" s="128"/>
      <c r="Y8" s="128"/>
      <c r="Z8" s="128"/>
      <c r="AA8" s="199"/>
      <c r="AB8" s="199"/>
      <c r="AC8" s="241"/>
      <c r="AD8" s="241"/>
      <c r="AE8" s="241"/>
      <c r="AF8" s="241"/>
    </row>
    <row r="9" spans="1:32">
      <c r="A9" s="422"/>
      <c r="B9" s="210"/>
      <c r="C9" s="210"/>
      <c r="D9" s="210"/>
      <c r="E9" s="423"/>
      <c r="F9" s="103"/>
      <c r="G9" s="103"/>
      <c r="H9" s="103"/>
      <c r="I9" s="103"/>
      <c r="J9" s="103"/>
      <c r="V9" s="241"/>
      <c r="W9" s="199"/>
      <c r="X9" s="128"/>
      <c r="Y9" s="128"/>
      <c r="Z9" s="128"/>
      <c r="AA9" s="199"/>
      <c r="AB9" s="199"/>
      <c r="AC9" s="241"/>
      <c r="AD9" s="241"/>
      <c r="AE9" s="241"/>
      <c r="AF9" s="241"/>
    </row>
    <row r="10" spans="1:32" ht="15">
      <c r="A10" s="424" t="s">
        <v>385</v>
      </c>
      <c r="B10" s="210"/>
      <c r="C10" s="210"/>
      <c r="D10" s="210"/>
      <c r="E10" s="423"/>
      <c r="F10" s="103"/>
      <c r="G10" s="103"/>
      <c r="H10" s="103"/>
      <c r="I10" s="103"/>
      <c r="J10" s="103"/>
      <c r="V10" s="241"/>
      <c r="W10" s="199"/>
      <c r="X10" s="128"/>
      <c r="Y10" s="128"/>
      <c r="Z10" s="128"/>
      <c r="AA10" s="199"/>
      <c r="AB10" s="199"/>
      <c r="AC10" s="241"/>
      <c r="AD10" s="241"/>
      <c r="AE10" s="241"/>
      <c r="AF10" s="241"/>
    </row>
    <row r="11" spans="1:32" ht="51.6" customHeight="1" thickBot="1">
      <c r="A11" s="698" t="s">
        <v>484</v>
      </c>
      <c r="B11" s="699"/>
      <c r="C11" s="699"/>
      <c r="D11" s="699"/>
      <c r="E11" s="700"/>
      <c r="F11" s="103"/>
      <c r="G11" s="103"/>
      <c r="H11" s="103"/>
      <c r="I11" s="103"/>
      <c r="J11" s="103"/>
      <c r="V11" s="241"/>
      <c r="W11" s="199"/>
      <c r="X11" s="128"/>
      <c r="Y11" s="128"/>
      <c r="Z11" s="128"/>
      <c r="AA11" s="199"/>
      <c r="AB11" s="199"/>
      <c r="AC11" s="241"/>
      <c r="AD11" s="241"/>
      <c r="AE11" s="241"/>
      <c r="AF11" s="241"/>
    </row>
    <row r="12" spans="1:32" s="176" customFormat="1">
      <c r="A12" s="389"/>
      <c r="B12" s="389"/>
      <c r="C12" s="389"/>
      <c r="D12" s="389"/>
      <c r="E12" s="389"/>
      <c r="F12" s="389"/>
      <c r="G12" s="389"/>
      <c r="H12" s="389"/>
      <c r="I12" s="389"/>
      <c r="J12" s="389"/>
      <c r="K12" s="389"/>
      <c r="Q12" s="442"/>
      <c r="R12" s="442"/>
      <c r="S12" s="442"/>
      <c r="T12" s="442"/>
      <c r="U12" s="442"/>
      <c r="V12" s="242"/>
      <c r="W12" s="243"/>
      <c r="X12" s="459"/>
      <c r="Y12" s="459"/>
      <c r="Z12" s="459"/>
      <c r="AA12" s="243"/>
      <c r="AB12" s="243"/>
      <c r="AC12" s="242"/>
      <c r="AD12" s="242"/>
      <c r="AE12" s="242"/>
      <c r="AF12" s="242"/>
    </row>
    <row r="13" spans="1:32" ht="15" thickBot="1">
      <c r="A13" s="210"/>
      <c r="B13" s="210"/>
      <c r="C13" s="210"/>
      <c r="D13" s="210"/>
      <c r="E13" s="210"/>
      <c r="F13" s="103"/>
      <c r="G13" s="103"/>
      <c r="H13" s="103"/>
      <c r="I13" s="103"/>
      <c r="J13" s="103"/>
      <c r="V13" s="259"/>
      <c r="W13" s="128"/>
      <c r="X13" s="128"/>
      <c r="Y13" s="128"/>
      <c r="Z13" s="128"/>
      <c r="AA13" s="128"/>
      <c r="AB13" s="199"/>
      <c r="AC13" s="241"/>
      <c r="AD13" s="241"/>
      <c r="AE13" s="241"/>
      <c r="AF13" s="241"/>
    </row>
    <row r="14" spans="1:32" s="103" customFormat="1" ht="24.75" thickBot="1">
      <c r="A14" s="391" t="s">
        <v>316</v>
      </c>
      <c r="B14" s="426"/>
      <c r="C14" s="426"/>
      <c r="E14" s="427" t="s">
        <v>258</v>
      </c>
      <c r="F14" s="428" t="s">
        <v>113</v>
      </c>
      <c r="G14" s="427" t="s">
        <v>307</v>
      </c>
      <c r="H14" s="429" t="s">
        <v>114</v>
      </c>
      <c r="I14" s="429" t="s">
        <v>416</v>
      </c>
      <c r="J14" s="427" t="s">
        <v>366</v>
      </c>
      <c r="L14" s="391" t="s">
        <v>266</v>
      </c>
      <c r="O14" s="391" t="s">
        <v>417</v>
      </c>
      <c r="Q14" s="128"/>
      <c r="R14" s="128"/>
      <c r="S14" s="128"/>
      <c r="T14" s="128"/>
      <c r="U14" s="128"/>
      <c r="V14" s="128"/>
      <c r="W14" s="128"/>
      <c r="X14" s="271"/>
      <c r="Y14" s="272" t="s">
        <v>219</v>
      </c>
      <c r="Z14" s="128"/>
      <c r="AA14" s="128"/>
      <c r="AB14" s="199"/>
      <c r="AC14" s="199"/>
      <c r="AD14" s="199"/>
      <c r="AE14" s="199"/>
      <c r="AF14" s="199"/>
    </row>
    <row r="15" spans="1:32" ht="47.25" thickBot="1">
      <c r="A15" s="211" t="s">
        <v>1</v>
      </c>
      <c r="B15" s="211" t="s">
        <v>322</v>
      </c>
      <c r="C15" s="212" t="s">
        <v>506</v>
      </c>
      <c r="D15" s="211" t="s">
        <v>313</v>
      </c>
      <c r="E15" s="213" t="s">
        <v>497</v>
      </c>
      <c r="F15" s="211" t="s">
        <v>498</v>
      </c>
      <c r="G15" s="214" t="s">
        <v>367</v>
      </c>
      <c r="H15" s="211" t="s">
        <v>499</v>
      </c>
      <c r="I15" s="211" t="s">
        <v>500</v>
      </c>
      <c r="J15" s="211" t="s">
        <v>501</v>
      </c>
      <c r="L15" s="211" t="s">
        <v>267</v>
      </c>
      <c r="M15" s="211" t="s">
        <v>268</v>
      </c>
      <c r="O15" s="211" t="s">
        <v>388</v>
      </c>
      <c r="P15" s="211" t="s">
        <v>406</v>
      </c>
      <c r="V15" s="259"/>
      <c r="W15" s="273" t="s">
        <v>247</v>
      </c>
      <c r="X15" s="273" t="s">
        <v>259</v>
      </c>
      <c r="Y15" s="273" t="s">
        <v>224</v>
      </c>
      <c r="Z15" s="128"/>
      <c r="AA15" s="259"/>
      <c r="AB15" s="199"/>
      <c r="AC15" s="241"/>
      <c r="AD15" s="241"/>
      <c r="AE15" s="241"/>
      <c r="AF15" s="241"/>
    </row>
    <row r="16" spans="1:32">
      <c r="A16" s="113"/>
      <c r="B16" s="115"/>
      <c r="C16" s="200"/>
      <c r="D16" s="177"/>
      <c r="E16" s="202"/>
      <c r="F16" s="177"/>
      <c r="G16" s="178"/>
      <c r="H16" s="177"/>
      <c r="I16" s="177"/>
      <c r="J16" s="177"/>
      <c r="L16" s="204" t="s">
        <v>145</v>
      </c>
      <c r="M16" s="205">
        <v>0.05</v>
      </c>
      <c r="N16" s="198" t="str">
        <f xml:space="preserve"> _xlfn.CONCAT("Mass Concrete (", P16, ")")</f>
        <v>Mass Concrete (0)</v>
      </c>
      <c r="O16" s="250" t="s">
        <v>389</v>
      </c>
      <c r="P16" s="264">
        <v>0</v>
      </c>
      <c r="Q16" s="128"/>
      <c r="V16" s="259"/>
      <c r="W16" s="198" t="s">
        <v>246</v>
      </c>
      <c r="X16" s="198" t="str">
        <f t="shared" ref="X16:X30" si="0">CONCATENATE(W16, " - ", A16, " - ",B16)</f>
        <v xml:space="preserve">Custom_EPD -  - </v>
      </c>
      <c r="Y16" s="274">
        <f t="shared" ref="Y16:Y30" si="1">(1/(1-G16))-1</f>
        <v>0</v>
      </c>
      <c r="Z16" s="128"/>
      <c r="AA16" s="259"/>
      <c r="AB16" s="199"/>
      <c r="AC16" s="241"/>
      <c r="AD16" s="241"/>
      <c r="AE16" s="241"/>
      <c r="AF16" s="241"/>
    </row>
    <row r="17" spans="1:32">
      <c r="A17" s="113"/>
      <c r="B17" s="115"/>
      <c r="C17" s="200"/>
      <c r="D17" s="177"/>
      <c r="E17" s="202"/>
      <c r="F17" s="177"/>
      <c r="G17" s="178"/>
      <c r="H17" s="177"/>
      <c r="I17" s="177"/>
      <c r="J17" s="177"/>
      <c r="L17" s="206" t="s">
        <v>146</v>
      </c>
      <c r="M17" s="207">
        <v>0.05</v>
      </c>
      <c r="N17" s="198" t="str">
        <f xml:space="preserve"> _xlfn.CONCAT("General Slab (", P17, ")")</f>
        <v>General Slab (110)</v>
      </c>
      <c r="O17" s="251" t="s">
        <v>427</v>
      </c>
      <c r="P17" s="265">
        <v>110</v>
      </c>
      <c r="Q17" s="244"/>
      <c r="V17" s="259"/>
      <c r="W17" s="198" t="s">
        <v>246</v>
      </c>
      <c r="X17" s="198" t="str">
        <f t="shared" si="0"/>
        <v xml:space="preserve">Custom_EPD -  - </v>
      </c>
      <c r="Y17" s="274">
        <f t="shared" si="1"/>
        <v>0</v>
      </c>
      <c r="Z17" s="128"/>
      <c r="AA17" s="259"/>
      <c r="AB17" s="199"/>
      <c r="AC17" s="241"/>
      <c r="AD17" s="241"/>
      <c r="AE17" s="241"/>
      <c r="AF17" s="241"/>
    </row>
    <row r="18" spans="1:32">
      <c r="A18" s="113"/>
      <c r="B18" s="115"/>
      <c r="C18" s="200"/>
      <c r="D18" s="177"/>
      <c r="E18" s="202"/>
      <c r="F18" s="177"/>
      <c r="G18" s="178"/>
      <c r="H18" s="177"/>
      <c r="I18" s="177"/>
      <c r="J18" s="177"/>
      <c r="L18" s="206" t="s">
        <v>147</v>
      </c>
      <c r="M18" s="207">
        <v>0.05</v>
      </c>
      <c r="N18" s="198" t="str">
        <f xml:space="preserve"> _xlfn.CONCAT("Transfer Slab (", P18, ")")</f>
        <v>Transfer Slab (150)</v>
      </c>
      <c r="O18" s="251" t="s">
        <v>428</v>
      </c>
      <c r="P18" s="265">
        <v>150</v>
      </c>
      <c r="Q18" s="691" t="s">
        <v>505</v>
      </c>
      <c r="R18" s="692"/>
      <c r="V18" s="259"/>
      <c r="W18" s="198" t="s">
        <v>246</v>
      </c>
      <c r="X18" s="198" t="str">
        <f t="shared" si="0"/>
        <v xml:space="preserve">Custom_EPD -  - </v>
      </c>
      <c r="Y18" s="274">
        <f t="shared" si="1"/>
        <v>0</v>
      </c>
      <c r="Z18" s="128"/>
      <c r="AA18" s="259"/>
      <c r="AB18" s="199"/>
      <c r="AC18" s="241"/>
      <c r="AD18" s="241"/>
      <c r="AE18" s="241"/>
      <c r="AF18" s="241"/>
    </row>
    <row r="19" spans="1:32">
      <c r="A19" s="113"/>
      <c r="B19" s="115"/>
      <c r="C19" s="200"/>
      <c r="D19" s="177"/>
      <c r="E19" s="202"/>
      <c r="F19" s="177"/>
      <c r="G19" s="178"/>
      <c r="H19" s="177"/>
      <c r="I19" s="177"/>
      <c r="J19" s="177"/>
      <c r="L19" s="206" t="s">
        <v>148</v>
      </c>
      <c r="M19" s="207">
        <v>0.01</v>
      </c>
      <c r="N19" s="198" t="str">
        <f xml:space="preserve"> _xlfn.CONCAT("Raft (", P19, ")")</f>
        <v>Raft (115)</v>
      </c>
      <c r="O19" s="251" t="s">
        <v>390</v>
      </c>
      <c r="P19" s="265">
        <v>115</v>
      </c>
      <c r="Q19" s="691"/>
      <c r="R19" s="692"/>
      <c r="V19" s="259"/>
      <c r="W19" s="198" t="s">
        <v>246</v>
      </c>
      <c r="X19" s="198" t="str">
        <f t="shared" si="0"/>
        <v xml:space="preserve">Custom_EPD -  - </v>
      </c>
      <c r="Y19" s="274">
        <f t="shared" si="1"/>
        <v>0</v>
      </c>
      <c r="Z19" s="128"/>
      <c r="AA19" s="259"/>
      <c r="AB19" s="199"/>
      <c r="AC19" s="241"/>
      <c r="AD19" s="241"/>
      <c r="AE19" s="241"/>
      <c r="AF19" s="241"/>
    </row>
    <row r="20" spans="1:32">
      <c r="A20" s="113"/>
      <c r="B20" s="115"/>
      <c r="C20" s="200"/>
      <c r="D20" s="177"/>
      <c r="E20" s="202"/>
      <c r="F20" s="177"/>
      <c r="G20" s="178"/>
      <c r="H20" s="177"/>
      <c r="I20" s="177"/>
      <c r="J20" s="177"/>
      <c r="L20" s="206" t="s">
        <v>269</v>
      </c>
      <c r="M20" s="207">
        <v>0.05</v>
      </c>
      <c r="N20" s="198" t="str">
        <f xml:space="preserve"> _xlfn.CONCAT("Pile (", P20, ")")</f>
        <v>Pile (80)</v>
      </c>
      <c r="O20" s="251" t="s">
        <v>391</v>
      </c>
      <c r="P20" s="265">
        <v>80</v>
      </c>
      <c r="Q20" s="691"/>
      <c r="R20" s="692"/>
      <c r="V20" s="259"/>
      <c r="W20" s="198" t="s">
        <v>246</v>
      </c>
      <c r="X20" s="198" t="str">
        <f t="shared" si="0"/>
        <v xml:space="preserve">Custom_EPD -  - </v>
      </c>
      <c r="Y20" s="274">
        <f t="shared" si="1"/>
        <v>0</v>
      </c>
      <c r="Z20" s="128"/>
      <c r="AA20" s="259"/>
      <c r="AB20" s="199"/>
      <c r="AC20" s="241"/>
      <c r="AD20" s="241"/>
      <c r="AE20" s="241"/>
      <c r="AF20" s="241"/>
    </row>
    <row r="21" spans="1:32">
      <c r="A21" s="113"/>
      <c r="B21" s="115"/>
      <c r="C21" s="200"/>
      <c r="D21" s="177"/>
      <c r="E21" s="202"/>
      <c r="F21" s="177"/>
      <c r="G21" s="178"/>
      <c r="H21" s="177"/>
      <c r="I21" s="177"/>
      <c r="J21" s="177"/>
      <c r="L21" s="206" t="s">
        <v>149</v>
      </c>
      <c r="M21" s="207">
        <v>0.01</v>
      </c>
      <c r="N21" s="198" t="str">
        <f xml:space="preserve"> _xlfn.CONCAT("General Beam (", P21, ")")</f>
        <v>General Beam (220)</v>
      </c>
      <c r="O21" s="251" t="s">
        <v>392</v>
      </c>
      <c r="P21" s="265">
        <v>220</v>
      </c>
      <c r="Q21" s="691"/>
      <c r="R21" s="692"/>
      <c r="V21" s="259"/>
      <c r="W21" s="198" t="s">
        <v>246</v>
      </c>
      <c r="X21" s="198" t="str">
        <f t="shared" si="0"/>
        <v xml:space="preserve">Custom_EPD -  - </v>
      </c>
      <c r="Y21" s="274">
        <f t="shared" si="1"/>
        <v>0</v>
      </c>
      <c r="Z21" s="128"/>
      <c r="AA21" s="259"/>
      <c r="AB21" s="199"/>
      <c r="AC21" s="241"/>
      <c r="AD21" s="241"/>
      <c r="AE21" s="241"/>
      <c r="AF21" s="241"/>
    </row>
    <row r="22" spans="1:32">
      <c r="A22" s="113"/>
      <c r="B22" s="115"/>
      <c r="C22" s="200"/>
      <c r="D22" s="177"/>
      <c r="E22" s="202"/>
      <c r="F22" s="177"/>
      <c r="G22" s="178"/>
      <c r="H22" s="177"/>
      <c r="I22" s="177"/>
      <c r="J22" s="177"/>
      <c r="L22" s="206" t="s">
        <v>150</v>
      </c>
      <c r="M22" s="207">
        <v>0.2</v>
      </c>
      <c r="N22" s="198" t="str">
        <f xml:space="preserve"> _xlfn.CONCAT("Ground Beam (", P22, ")")</f>
        <v>Ground Beam (230)</v>
      </c>
      <c r="O22" s="251" t="s">
        <v>393</v>
      </c>
      <c r="P22" s="265">
        <v>230</v>
      </c>
      <c r="Q22" s="691"/>
      <c r="R22" s="692"/>
      <c r="V22" s="259"/>
      <c r="W22" s="198" t="s">
        <v>246</v>
      </c>
      <c r="X22" s="198" t="str">
        <f t="shared" si="0"/>
        <v xml:space="preserve">Custom_EPD -  - </v>
      </c>
      <c r="Y22" s="274">
        <f t="shared" si="1"/>
        <v>0</v>
      </c>
      <c r="Z22" s="128"/>
      <c r="AA22" s="259"/>
      <c r="AB22" s="199"/>
      <c r="AC22" s="241"/>
      <c r="AD22" s="241"/>
      <c r="AE22" s="241"/>
      <c r="AF22" s="241"/>
    </row>
    <row r="23" spans="1:32">
      <c r="A23" s="113"/>
      <c r="B23" s="115"/>
      <c r="C23" s="200"/>
      <c r="D23" s="177"/>
      <c r="E23" s="202"/>
      <c r="F23" s="177"/>
      <c r="G23" s="178"/>
      <c r="H23" s="177"/>
      <c r="I23" s="177"/>
      <c r="J23" s="177"/>
      <c r="L23" s="206" t="s">
        <v>151</v>
      </c>
      <c r="M23" s="207">
        <v>0.2</v>
      </c>
      <c r="N23" s="198" t="str">
        <f xml:space="preserve"> _xlfn.CONCAT("Light Column (", P23, ")")</f>
        <v>Light Column (100)</v>
      </c>
      <c r="O23" s="251" t="s">
        <v>394</v>
      </c>
      <c r="P23" s="266">
        <v>100</v>
      </c>
      <c r="Q23" s="691"/>
      <c r="R23" s="692"/>
      <c r="V23" s="259"/>
      <c r="W23" s="198" t="s">
        <v>246</v>
      </c>
      <c r="X23" s="198" t="str">
        <f t="shared" si="0"/>
        <v xml:space="preserve">Custom_EPD -  - </v>
      </c>
      <c r="Y23" s="274">
        <f t="shared" si="1"/>
        <v>0</v>
      </c>
      <c r="Z23" s="128"/>
      <c r="AA23" s="259"/>
      <c r="AB23" s="199"/>
      <c r="AC23" s="241"/>
      <c r="AD23" s="241"/>
      <c r="AE23" s="241"/>
      <c r="AF23" s="241"/>
    </row>
    <row r="24" spans="1:32">
      <c r="A24" s="113"/>
      <c r="B24" s="115"/>
      <c r="C24" s="200"/>
      <c r="D24" s="177"/>
      <c r="E24" s="202"/>
      <c r="F24" s="177"/>
      <c r="G24" s="178"/>
      <c r="H24" s="177"/>
      <c r="I24" s="177"/>
      <c r="J24" s="177"/>
      <c r="L24" s="206" t="s">
        <v>152</v>
      </c>
      <c r="M24" s="207">
        <v>0.1</v>
      </c>
      <c r="N24" s="198" t="str">
        <f xml:space="preserve"> _xlfn.CONCAT("Medium Column (", P24, ")")</f>
        <v>Medium Column (350)</v>
      </c>
      <c r="O24" s="251" t="s">
        <v>395</v>
      </c>
      <c r="P24" s="266">
        <v>350</v>
      </c>
      <c r="Q24" s="691"/>
      <c r="R24" s="692"/>
      <c r="V24" s="259"/>
      <c r="W24" s="198" t="s">
        <v>246</v>
      </c>
      <c r="X24" s="198" t="str">
        <f t="shared" si="0"/>
        <v xml:space="preserve">Custom_EPD -  - </v>
      </c>
      <c r="Y24" s="274">
        <f t="shared" si="1"/>
        <v>0</v>
      </c>
      <c r="Z24" s="128"/>
      <c r="AA24" s="259"/>
      <c r="AB24" s="199"/>
      <c r="AC24" s="241"/>
      <c r="AD24" s="241"/>
      <c r="AE24" s="241"/>
      <c r="AF24" s="241"/>
    </row>
    <row r="25" spans="1:32">
      <c r="A25" s="113"/>
      <c r="B25" s="115"/>
      <c r="C25" s="200"/>
      <c r="D25" s="177"/>
      <c r="E25" s="202"/>
      <c r="F25" s="177"/>
      <c r="G25" s="178"/>
      <c r="H25" s="177"/>
      <c r="I25" s="177"/>
      <c r="J25" s="177"/>
      <c r="L25" s="206" t="s">
        <v>153</v>
      </c>
      <c r="M25" s="207">
        <v>0.01</v>
      </c>
      <c r="N25" s="198" t="str">
        <f xml:space="preserve"> _xlfn.CONCAT("Heavy Column (", P25, ")")</f>
        <v>Heavy Column (400)</v>
      </c>
      <c r="O25" s="251" t="s">
        <v>396</v>
      </c>
      <c r="P25" s="266">
        <v>400</v>
      </c>
      <c r="Q25" s="691"/>
      <c r="R25" s="692"/>
      <c r="V25" s="259"/>
      <c r="W25" s="198" t="s">
        <v>246</v>
      </c>
      <c r="X25" s="198" t="str">
        <f t="shared" si="0"/>
        <v xml:space="preserve">Custom_EPD -  - </v>
      </c>
      <c r="Y25" s="274">
        <f t="shared" si="1"/>
        <v>0</v>
      </c>
      <c r="Z25" s="128"/>
      <c r="AA25" s="259"/>
      <c r="AB25" s="199"/>
      <c r="AC25" s="241"/>
      <c r="AD25" s="241"/>
      <c r="AE25" s="241"/>
      <c r="AF25" s="241"/>
    </row>
    <row r="26" spans="1:32">
      <c r="A26" s="113"/>
      <c r="B26" s="115"/>
      <c r="C26" s="200"/>
      <c r="D26" s="177"/>
      <c r="E26" s="202"/>
      <c r="F26" s="177"/>
      <c r="G26" s="178"/>
      <c r="H26" s="177"/>
      <c r="I26" s="177"/>
      <c r="J26" s="177"/>
      <c r="L26" s="206" t="s">
        <v>154</v>
      </c>
      <c r="M26" s="207">
        <v>0.1</v>
      </c>
      <c r="N26" s="198" t="str">
        <f xml:space="preserve"> _xlfn.CONCAT("General Wall (", P26, ")")</f>
        <v>General Wall (65)</v>
      </c>
      <c r="O26" s="251" t="s">
        <v>397</v>
      </c>
      <c r="P26" s="265">
        <v>65</v>
      </c>
      <c r="Q26" s="691"/>
      <c r="R26" s="692"/>
      <c r="V26" s="259"/>
      <c r="W26" s="198" t="s">
        <v>246</v>
      </c>
      <c r="X26" s="198" t="str">
        <f t="shared" si="0"/>
        <v xml:space="preserve">Custom_EPD -  - </v>
      </c>
      <c r="Y26" s="274">
        <f t="shared" si="1"/>
        <v>0</v>
      </c>
      <c r="Z26" s="128"/>
      <c r="AA26" s="259"/>
      <c r="AB26" s="199"/>
      <c r="AC26" s="241"/>
      <c r="AD26" s="241"/>
      <c r="AE26" s="241"/>
      <c r="AF26" s="241"/>
    </row>
    <row r="27" spans="1:32">
      <c r="A27" s="113"/>
      <c r="B27" s="115"/>
      <c r="C27" s="200"/>
      <c r="D27" s="177"/>
      <c r="E27" s="202"/>
      <c r="F27" s="177"/>
      <c r="G27" s="178"/>
      <c r="H27" s="177"/>
      <c r="I27" s="177"/>
      <c r="J27" s="177"/>
      <c r="L27" s="206" t="s">
        <v>155</v>
      </c>
      <c r="M27" s="207">
        <v>0.1</v>
      </c>
      <c r="N27" s="198" t="str">
        <f xml:space="preserve"> _xlfn.CONCAT("Retaining Wall (", P27, ")")</f>
        <v>Retaining Wall (110)</v>
      </c>
      <c r="O27" s="251" t="s">
        <v>398</v>
      </c>
      <c r="P27" s="265">
        <v>110</v>
      </c>
      <c r="Q27" s="691"/>
      <c r="R27" s="692"/>
      <c r="V27" s="259"/>
      <c r="W27" s="198" t="s">
        <v>246</v>
      </c>
      <c r="X27" s="198" t="str">
        <f t="shared" si="0"/>
        <v xml:space="preserve">Custom_EPD -  - </v>
      </c>
      <c r="Y27" s="274">
        <f t="shared" si="1"/>
        <v>0</v>
      </c>
      <c r="Z27" s="128"/>
      <c r="AA27" s="259"/>
      <c r="AB27" s="199"/>
      <c r="AC27" s="241"/>
      <c r="AD27" s="241"/>
      <c r="AE27" s="241"/>
      <c r="AF27" s="241"/>
    </row>
    <row r="28" spans="1:32" ht="15">
      <c r="A28" s="113"/>
      <c r="B28" s="115"/>
      <c r="C28" s="200"/>
      <c r="D28" s="177"/>
      <c r="E28" s="202"/>
      <c r="F28" s="177"/>
      <c r="G28" s="178"/>
      <c r="H28" s="177"/>
      <c r="I28" s="177"/>
      <c r="J28" s="177"/>
      <c r="L28" s="206" t="s">
        <v>156</v>
      </c>
      <c r="M28" s="207">
        <v>0.01</v>
      </c>
      <c r="N28" s="198" t="str">
        <f xml:space="preserve"> _xlfn.CONCAT("Precast Wall (", P28, ")")</f>
        <v>Precast Wall (40)</v>
      </c>
      <c r="O28" s="251" t="s">
        <v>399</v>
      </c>
      <c r="P28" s="265">
        <v>40</v>
      </c>
      <c r="Q28" s="691"/>
      <c r="R28" s="692"/>
      <c r="T28" s="443"/>
      <c r="V28" s="259"/>
      <c r="W28" s="198" t="s">
        <v>246</v>
      </c>
      <c r="X28" s="198" t="str">
        <f t="shared" si="0"/>
        <v xml:space="preserve">Custom_EPD -  - </v>
      </c>
      <c r="Y28" s="274">
        <f t="shared" si="1"/>
        <v>0</v>
      </c>
      <c r="Z28" s="128"/>
      <c r="AA28" s="259"/>
      <c r="AB28" s="199"/>
      <c r="AC28" s="241"/>
      <c r="AD28" s="241"/>
      <c r="AE28" s="241"/>
      <c r="AF28" s="241"/>
    </row>
    <row r="29" spans="1:32">
      <c r="A29" s="113"/>
      <c r="B29" s="115"/>
      <c r="C29" s="200"/>
      <c r="D29" s="177"/>
      <c r="E29" s="202"/>
      <c r="F29" s="177"/>
      <c r="G29" s="178"/>
      <c r="H29" s="177"/>
      <c r="I29" s="177"/>
      <c r="J29" s="177"/>
      <c r="L29" s="206" t="s">
        <v>77</v>
      </c>
      <c r="M29" s="207">
        <v>0.05</v>
      </c>
      <c r="N29" s="198" t="str">
        <f xml:space="preserve"> _xlfn.CONCAT("Precast Plank (", P29, ")")</f>
        <v>Precast Plank (80)</v>
      </c>
      <c r="O29" s="251" t="s">
        <v>429</v>
      </c>
      <c r="P29" s="265">
        <v>80</v>
      </c>
      <c r="Q29" s="691"/>
      <c r="R29" s="692"/>
      <c r="T29" s="444"/>
      <c r="V29" s="259"/>
      <c r="W29" s="198" t="s">
        <v>246</v>
      </c>
      <c r="X29" s="198" t="str">
        <f t="shared" si="0"/>
        <v xml:space="preserve">Custom_EPD -  - </v>
      </c>
      <c r="Y29" s="274">
        <f t="shared" si="1"/>
        <v>0</v>
      </c>
      <c r="Z29" s="128"/>
      <c r="AA29" s="259"/>
      <c r="AB29" s="199"/>
      <c r="AC29" s="241"/>
      <c r="AD29" s="241"/>
      <c r="AE29" s="241"/>
      <c r="AF29" s="241"/>
    </row>
    <row r="30" spans="1:32" ht="15" thickBot="1">
      <c r="A30" s="114"/>
      <c r="B30" s="116"/>
      <c r="C30" s="201"/>
      <c r="D30" s="179"/>
      <c r="E30" s="203"/>
      <c r="F30" s="179"/>
      <c r="G30" s="180"/>
      <c r="H30" s="179"/>
      <c r="I30" s="179"/>
      <c r="J30" s="179"/>
      <c r="L30" s="206" t="s">
        <v>157</v>
      </c>
      <c r="M30" s="207">
        <v>0.22500000000000001</v>
      </c>
      <c r="N30" s="198" t="str">
        <f xml:space="preserve"> _xlfn.CONCAT("Precast Column (", P30, ")")</f>
        <v>Precast Column (100)</v>
      </c>
      <c r="O30" s="251" t="s">
        <v>400</v>
      </c>
      <c r="P30" s="265">
        <v>100</v>
      </c>
      <c r="Q30" s="691"/>
      <c r="R30" s="692"/>
      <c r="T30" s="444"/>
      <c r="V30" s="259"/>
      <c r="W30" s="198" t="s">
        <v>246</v>
      </c>
      <c r="X30" s="198" t="str">
        <f t="shared" si="0"/>
        <v xml:space="preserve">Custom_EPD -  - </v>
      </c>
      <c r="Y30" s="274">
        <f t="shared" si="1"/>
        <v>0</v>
      </c>
      <c r="Z30" s="128"/>
      <c r="AA30" s="259"/>
      <c r="AB30" s="199"/>
      <c r="AC30" s="241"/>
      <c r="AD30" s="241"/>
      <c r="AE30" s="241"/>
      <c r="AF30" s="241"/>
    </row>
    <row r="31" spans="1:32" ht="15" thickBot="1">
      <c r="A31" s="103"/>
      <c r="B31" s="103"/>
      <c r="C31" s="103"/>
      <c r="D31" s="103"/>
      <c r="E31" s="103"/>
      <c r="F31" s="103"/>
      <c r="G31" s="103"/>
      <c r="H31" s="103"/>
      <c r="I31" s="103"/>
      <c r="J31" s="103"/>
      <c r="L31" s="208" t="s">
        <v>158</v>
      </c>
      <c r="M31" s="209">
        <v>0.1</v>
      </c>
      <c r="N31" s="198" t="str">
        <f t="shared" ref="N31:N36" si="2" xml:space="preserve"> _xlfn.CONCAT(O31," (",P31, ")")</f>
        <v>N/A (0)</v>
      </c>
      <c r="O31" s="251" t="s">
        <v>80</v>
      </c>
      <c r="P31" s="266">
        <v>0</v>
      </c>
      <c r="Q31" s="691"/>
      <c r="R31" s="692"/>
      <c r="T31" s="444"/>
      <c r="V31" s="259"/>
      <c r="W31" s="128"/>
      <c r="X31" s="128"/>
      <c r="Y31" s="128"/>
      <c r="Z31" s="128"/>
      <c r="AA31" s="259"/>
      <c r="AB31" s="199"/>
      <c r="AC31" s="241"/>
      <c r="AD31" s="241"/>
      <c r="AE31" s="241"/>
      <c r="AF31" s="241"/>
    </row>
    <row r="32" spans="1:32">
      <c r="A32" s="103"/>
      <c r="B32" s="103"/>
      <c r="C32" s="103"/>
      <c r="D32" s="103"/>
      <c r="E32" s="103"/>
      <c r="F32" s="103"/>
      <c r="G32" s="103"/>
      <c r="H32" s="103"/>
      <c r="I32" s="103"/>
      <c r="J32" s="103"/>
      <c r="N32" s="198" t="str">
        <f t="shared" si="2"/>
        <v>Custom 1 (0)</v>
      </c>
      <c r="O32" s="269" t="s">
        <v>401</v>
      </c>
      <c r="P32" s="267">
        <v>0</v>
      </c>
      <c r="Q32" s="691"/>
      <c r="R32" s="692"/>
      <c r="T32" s="444"/>
      <c r="V32" s="259"/>
      <c r="W32" s="128"/>
      <c r="X32" s="128"/>
      <c r="Y32" s="128"/>
      <c r="Z32" s="128"/>
      <c r="AA32" s="259"/>
      <c r="AB32" s="199"/>
      <c r="AC32" s="241"/>
      <c r="AD32" s="241"/>
      <c r="AE32" s="241"/>
      <c r="AF32" s="241"/>
    </row>
    <row r="33" spans="1:32">
      <c r="A33" s="103"/>
      <c r="B33" s="103"/>
      <c r="C33" s="103"/>
      <c r="D33" s="103"/>
      <c r="E33" s="103"/>
      <c r="F33" s="103"/>
      <c r="G33" s="103"/>
      <c r="H33" s="103"/>
      <c r="I33" s="103"/>
      <c r="J33" s="103"/>
      <c r="N33" s="198" t="str">
        <f t="shared" si="2"/>
        <v>Custom 2 (0)</v>
      </c>
      <c r="O33" s="269" t="s">
        <v>402</v>
      </c>
      <c r="P33" s="267">
        <v>0</v>
      </c>
      <c r="Q33" s="691"/>
      <c r="R33" s="692"/>
      <c r="T33" s="444"/>
      <c r="V33" s="259"/>
      <c r="W33" s="128"/>
      <c r="X33" s="128"/>
      <c r="Y33" s="128"/>
      <c r="Z33" s="128"/>
      <c r="AA33" s="259"/>
      <c r="AB33" s="199"/>
      <c r="AC33" s="241"/>
      <c r="AD33" s="241"/>
      <c r="AE33" s="241"/>
      <c r="AF33" s="241"/>
    </row>
    <row r="34" spans="1:32">
      <c r="A34" s="103"/>
      <c r="B34" s="103"/>
      <c r="C34" s="103"/>
      <c r="D34" s="103"/>
      <c r="E34" s="103"/>
      <c r="F34" s="103"/>
      <c r="G34" s="103"/>
      <c r="H34" s="103"/>
      <c r="I34" s="103"/>
      <c r="J34" s="103"/>
      <c r="N34" s="198" t="str">
        <f t="shared" si="2"/>
        <v>Custom 3 (0)</v>
      </c>
      <c r="O34" s="269" t="s">
        <v>403</v>
      </c>
      <c r="P34" s="267">
        <v>0</v>
      </c>
      <c r="Q34" s="691"/>
      <c r="R34" s="692"/>
      <c r="T34" s="444"/>
      <c r="V34" s="259"/>
      <c r="W34" s="128"/>
      <c r="X34" s="128"/>
      <c r="Y34" s="128"/>
      <c r="Z34" s="128"/>
      <c r="AA34" s="259"/>
      <c r="AB34" s="199"/>
      <c r="AC34" s="241"/>
      <c r="AD34" s="241"/>
      <c r="AE34" s="241"/>
      <c r="AF34" s="241"/>
    </row>
    <row r="35" spans="1:32" ht="15">
      <c r="A35" s="431" t="s">
        <v>315</v>
      </c>
      <c r="B35" s="103"/>
      <c r="C35" s="103"/>
      <c r="D35" s="103"/>
      <c r="E35" s="103"/>
      <c r="F35" s="103"/>
      <c r="G35" s="103"/>
      <c r="H35" s="103"/>
      <c r="I35" s="103"/>
      <c r="J35" s="103"/>
      <c r="N35" s="198" t="str">
        <f t="shared" si="2"/>
        <v>Custom 4 (0)</v>
      </c>
      <c r="O35" s="269" t="s">
        <v>404</v>
      </c>
      <c r="P35" s="267">
        <v>0</v>
      </c>
      <c r="Q35" s="691"/>
      <c r="R35" s="692"/>
      <c r="T35" s="444"/>
      <c r="V35" s="259"/>
      <c r="W35" s="128"/>
      <c r="X35" s="128"/>
      <c r="Y35" s="128"/>
      <c r="Z35" s="128"/>
      <c r="AA35" s="259"/>
      <c r="AB35" s="199"/>
      <c r="AC35" s="241"/>
      <c r="AD35" s="241"/>
      <c r="AE35" s="241"/>
      <c r="AF35" s="241"/>
    </row>
    <row r="36" spans="1:32" ht="15" thickBot="1">
      <c r="A36" s="103"/>
      <c r="B36" s="103"/>
      <c r="C36" s="103"/>
      <c r="D36" s="103"/>
      <c r="E36" s="103"/>
      <c r="F36" s="103"/>
      <c r="G36" s="103"/>
      <c r="H36" s="103"/>
      <c r="I36" s="103"/>
      <c r="J36" s="103"/>
      <c r="K36" s="430"/>
      <c r="N36" s="198" t="str">
        <f t="shared" si="2"/>
        <v>Custom 5 (0)</v>
      </c>
      <c r="O36" s="270" t="s">
        <v>405</v>
      </c>
      <c r="P36" s="268">
        <v>0</v>
      </c>
      <c r="Q36" s="691"/>
      <c r="R36" s="692"/>
      <c r="T36" s="444"/>
      <c r="V36" s="259"/>
      <c r="W36" s="259"/>
      <c r="AA36" s="259"/>
      <c r="AB36" s="241"/>
      <c r="AC36" s="241"/>
      <c r="AD36" s="241"/>
      <c r="AE36" s="241"/>
      <c r="AF36" s="241"/>
    </row>
    <row r="37" spans="1:32">
      <c r="A37" s="103"/>
      <c r="B37" s="103"/>
      <c r="C37" s="103"/>
      <c r="D37" s="103"/>
      <c r="E37" s="103"/>
      <c r="F37" s="103"/>
      <c r="G37" s="103"/>
      <c r="H37" s="103"/>
      <c r="I37" s="103"/>
      <c r="J37" s="103"/>
      <c r="K37" s="215"/>
      <c r="T37" s="444"/>
      <c r="V37" s="259"/>
      <c r="W37" s="259"/>
      <c r="AA37" s="259"/>
      <c r="AB37" s="241"/>
      <c r="AC37" s="241"/>
      <c r="AD37" s="241"/>
      <c r="AE37" s="241"/>
      <c r="AF37" s="241"/>
    </row>
    <row r="38" spans="1:32" ht="15.75" thickBot="1">
      <c r="A38" s="432" t="s">
        <v>260</v>
      </c>
      <c r="B38" s="433"/>
      <c r="C38" s="433"/>
      <c r="D38" s="433"/>
      <c r="E38" s="433"/>
      <c r="F38" s="433"/>
      <c r="G38" s="103"/>
      <c r="H38" s="431" t="s">
        <v>274</v>
      </c>
      <c r="I38" s="103"/>
      <c r="J38" s="103"/>
      <c r="K38" s="215"/>
      <c r="T38" s="444"/>
      <c r="V38" s="241"/>
      <c r="W38" s="241"/>
      <c r="AA38" s="241"/>
      <c r="AB38" s="241"/>
      <c r="AC38" s="241"/>
      <c r="AD38" s="241"/>
      <c r="AE38" s="241"/>
      <c r="AF38" s="241"/>
    </row>
    <row r="39" spans="1:32" ht="34.5" customHeight="1" thickBot="1">
      <c r="A39" s="433"/>
      <c r="B39" s="217" t="s">
        <v>261</v>
      </c>
      <c r="C39" s="217" t="s">
        <v>262</v>
      </c>
      <c r="D39" s="218" t="s">
        <v>263</v>
      </c>
      <c r="E39" s="219" t="s">
        <v>264</v>
      </c>
      <c r="F39" s="441" t="s">
        <v>502</v>
      </c>
      <c r="G39" s="103"/>
      <c r="H39" s="103"/>
      <c r="I39" s="217" t="s">
        <v>275</v>
      </c>
      <c r="J39" s="217" t="s">
        <v>504</v>
      </c>
      <c r="K39" s="215"/>
      <c r="T39" s="444"/>
      <c r="V39" s="241"/>
      <c r="W39" s="241"/>
      <c r="AA39" s="241"/>
      <c r="AB39" s="241"/>
      <c r="AC39" s="241"/>
      <c r="AD39" s="241"/>
      <c r="AE39" s="241"/>
      <c r="AF39" s="241"/>
    </row>
    <row r="40" spans="1:32" ht="15.75" thickBot="1">
      <c r="A40" s="220" t="s">
        <v>364</v>
      </c>
      <c r="B40" s="181">
        <v>100</v>
      </c>
      <c r="C40" s="181">
        <v>0</v>
      </c>
      <c r="D40" s="182">
        <v>0</v>
      </c>
      <c r="E40" s="183">
        <v>0</v>
      </c>
      <c r="F40" s="239">
        <f>SUMPRODUCT($B$41:$E$41,$B$40:$E$40)/1000</f>
        <v>1.0749E-2</v>
      </c>
      <c r="G40" s="103"/>
      <c r="H40" s="220" t="s">
        <v>265</v>
      </c>
      <c r="I40" s="181">
        <v>50</v>
      </c>
      <c r="J40" s="240">
        <f>I40*B41/1000</f>
        <v>5.3744999999999999E-3</v>
      </c>
      <c r="K40" s="215"/>
      <c r="T40" s="444"/>
      <c r="V40" s="241"/>
      <c r="W40" s="241"/>
      <c r="AA40" s="241"/>
      <c r="AB40" s="241"/>
      <c r="AC40" s="241"/>
      <c r="AD40" s="241"/>
      <c r="AE40" s="241"/>
      <c r="AF40" s="241"/>
    </row>
    <row r="41" spans="1:32" ht="17.25" thickBot="1">
      <c r="A41" s="220" t="s">
        <v>369</v>
      </c>
      <c r="B41" s="225">
        <v>0.10749</v>
      </c>
      <c r="C41" s="225">
        <v>1.6140000000000002E-2</v>
      </c>
      <c r="D41" s="226">
        <v>0.53866999999999998</v>
      </c>
      <c r="E41" s="227">
        <v>2.7820000000000001E-2</v>
      </c>
      <c r="F41" s="221"/>
      <c r="G41" s="103"/>
      <c r="H41" s="103"/>
      <c r="I41" s="103"/>
      <c r="J41" s="103"/>
      <c r="K41" s="215"/>
      <c r="T41" s="444"/>
      <c r="V41" s="241"/>
      <c r="W41" s="241"/>
      <c r="AA41" s="241"/>
      <c r="AB41" s="241"/>
      <c r="AC41" s="241"/>
      <c r="AD41" s="241"/>
      <c r="AE41" s="241"/>
      <c r="AF41" s="241"/>
    </row>
    <row r="42" spans="1:32">
      <c r="A42" s="103"/>
      <c r="B42" s="103"/>
      <c r="C42" s="103"/>
      <c r="D42" s="103"/>
      <c r="E42" s="103"/>
      <c r="F42" s="103"/>
      <c r="G42" s="103"/>
      <c r="H42" s="103"/>
      <c r="I42" s="103"/>
      <c r="J42" s="103"/>
      <c r="K42" s="215"/>
      <c r="L42" s="103"/>
      <c r="T42" s="444"/>
      <c r="V42" s="241"/>
      <c r="W42" s="241"/>
      <c r="AA42" s="241"/>
      <c r="AB42" s="241"/>
      <c r="AC42" s="241"/>
      <c r="AD42" s="241"/>
      <c r="AE42" s="241"/>
      <c r="AF42" s="241"/>
    </row>
    <row r="43" spans="1:32">
      <c r="A43" s="103"/>
      <c r="B43" s="103"/>
      <c r="C43" s="103"/>
      <c r="D43" s="103"/>
      <c r="E43" s="103"/>
      <c r="F43" s="103"/>
      <c r="G43" s="103"/>
      <c r="H43" s="103"/>
      <c r="I43" s="103"/>
      <c r="J43" s="103"/>
      <c r="K43" s="215"/>
      <c r="L43" s="103"/>
      <c r="T43" s="444"/>
      <c r="V43" s="241"/>
      <c r="W43" s="241"/>
      <c r="AA43" s="241"/>
      <c r="AB43" s="241"/>
      <c r="AC43" s="241"/>
      <c r="AD43" s="241"/>
      <c r="AE43" s="241"/>
      <c r="AF43" s="241"/>
    </row>
    <row r="44" spans="1:32" ht="15.75" thickBot="1">
      <c r="A44" s="432" t="s">
        <v>270</v>
      </c>
      <c r="B44" s="433"/>
      <c r="C44" s="433"/>
      <c r="D44" s="433"/>
      <c r="E44" s="433"/>
      <c r="F44" s="433"/>
      <c r="G44" s="103" t="s">
        <v>317</v>
      </c>
      <c r="H44" s="103"/>
      <c r="I44" s="103"/>
      <c r="J44" s="103"/>
      <c r="K44" s="215"/>
      <c r="L44" s="103"/>
      <c r="T44" s="444"/>
      <c r="V44" s="241"/>
      <c r="W44" s="241"/>
      <c r="AA44" s="241"/>
      <c r="AB44" s="241"/>
      <c r="AC44" s="241"/>
      <c r="AD44" s="241"/>
      <c r="AE44" s="241"/>
      <c r="AF44" s="241"/>
    </row>
    <row r="45" spans="1:32" ht="32.25" thickBot="1">
      <c r="A45" s="433"/>
      <c r="B45" s="219" t="s">
        <v>439</v>
      </c>
      <c r="C45" s="211" t="s">
        <v>271</v>
      </c>
      <c r="D45" s="219" t="s">
        <v>272</v>
      </c>
      <c r="E45" s="222" t="s">
        <v>273</v>
      </c>
      <c r="F45" s="217" t="s">
        <v>503</v>
      </c>
      <c r="G45" s="103"/>
      <c r="H45" s="103"/>
      <c r="I45" s="103"/>
      <c r="J45" s="103"/>
      <c r="K45" s="215"/>
      <c r="L45" s="103"/>
      <c r="V45" s="241"/>
      <c r="W45" s="241"/>
      <c r="AA45" s="241"/>
      <c r="AB45" s="241"/>
      <c r="AC45" s="241"/>
      <c r="AD45" s="241"/>
      <c r="AE45" s="241"/>
      <c r="AF45" s="241"/>
    </row>
    <row r="46" spans="1:32" ht="15.75" thickBot="1">
      <c r="A46" s="223" t="s">
        <v>319</v>
      </c>
      <c r="B46" s="184">
        <v>0</v>
      </c>
      <c r="C46" s="184">
        <v>0.55000000000000004</v>
      </c>
      <c r="D46" s="184">
        <v>0.44</v>
      </c>
      <c r="E46" s="184">
        <v>0.01</v>
      </c>
      <c r="F46" s="238">
        <f>(B46*B47)+(C46*C47)+(D46*D47)+(E46*E47)</f>
        <v>1.6616</v>
      </c>
      <c r="G46" s="286" t="s">
        <v>368</v>
      </c>
      <c r="H46" s="103"/>
      <c r="I46" s="103"/>
      <c r="J46" s="103"/>
      <c r="K46" s="215"/>
      <c r="L46" s="103"/>
      <c r="V46" s="241"/>
      <c r="W46" s="241"/>
      <c r="AA46" s="241"/>
      <c r="AB46" s="241"/>
      <c r="AC46" s="241"/>
      <c r="AD46" s="241"/>
      <c r="AE46" s="241"/>
      <c r="AF46" s="241"/>
    </row>
    <row r="47" spans="1:32" ht="17.25" thickBot="1">
      <c r="A47" s="220" t="s">
        <v>370</v>
      </c>
      <c r="B47" s="224">
        <v>1.64</v>
      </c>
      <c r="C47" s="224">
        <v>1.67</v>
      </c>
      <c r="D47" s="224">
        <v>1.64</v>
      </c>
      <c r="E47" s="224">
        <v>2.15</v>
      </c>
      <c r="F47" s="103"/>
      <c r="G47" s="103"/>
      <c r="H47" s="103"/>
      <c r="I47" s="103"/>
      <c r="J47" s="103"/>
      <c r="K47" s="215"/>
      <c r="L47" s="103"/>
      <c r="V47" s="241"/>
      <c r="W47" s="241"/>
      <c r="AA47" s="241"/>
      <c r="AB47" s="241"/>
      <c r="AC47" s="241"/>
      <c r="AD47" s="241"/>
      <c r="AE47" s="241"/>
      <c r="AF47" s="241"/>
    </row>
    <row r="48" spans="1:32">
      <c r="A48" s="103"/>
      <c r="B48" s="103"/>
      <c r="C48" s="103"/>
      <c r="D48" s="103"/>
      <c r="E48" s="103"/>
      <c r="F48" s="103"/>
      <c r="G48" s="103"/>
      <c r="H48" s="103"/>
      <c r="I48" s="103"/>
      <c r="J48" s="103"/>
      <c r="K48" s="215"/>
      <c r="L48" s="103"/>
      <c r="V48" s="241"/>
      <c r="W48" s="241"/>
      <c r="AA48" s="241"/>
      <c r="AB48" s="241"/>
      <c r="AC48" s="241"/>
      <c r="AD48" s="241"/>
      <c r="AE48" s="241"/>
      <c r="AF48" s="241"/>
    </row>
    <row r="49" spans="1:32" ht="77.25" customHeight="1">
      <c r="A49" s="103"/>
      <c r="B49" s="690" t="s">
        <v>750</v>
      </c>
      <c r="C49" s="690"/>
      <c r="D49" s="690"/>
      <c r="E49" s="690"/>
      <c r="F49" s="103"/>
      <c r="G49" s="103"/>
      <c r="H49" s="103"/>
      <c r="I49" s="103"/>
      <c r="J49" s="103"/>
      <c r="K49" s="215"/>
      <c r="L49" s="103"/>
      <c r="V49" s="241"/>
      <c r="W49" s="241"/>
      <c r="AA49" s="241"/>
      <c r="AB49" s="241"/>
      <c r="AC49" s="241"/>
      <c r="AD49" s="241"/>
      <c r="AE49" s="241"/>
      <c r="AF49" s="241"/>
    </row>
    <row r="50" spans="1:32">
      <c r="A50" s="103"/>
      <c r="B50" s="103"/>
      <c r="C50" s="103"/>
      <c r="D50" s="103"/>
      <c r="E50" s="103"/>
      <c r="F50" s="103"/>
      <c r="G50" s="103"/>
      <c r="H50" s="103"/>
      <c r="I50" s="103"/>
      <c r="J50" s="103"/>
      <c r="K50" s="215"/>
      <c r="L50" s="103"/>
      <c r="V50" s="241"/>
      <c r="W50" s="241"/>
      <c r="AA50" s="241"/>
      <c r="AB50" s="241"/>
      <c r="AC50" s="241"/>
      <c r="AD50" s="241"/>
      <c r="AE50" s="241"/>
      <c r="AF50" s="241"/>
    </row>
    <row r="51" spans="1:32">
      <c r="A51" s="103"/>
      <c r="B51" s="103"/>
      <c r="C51" s="103"/>
      <c r="D51" s="103"/>
      <c r="E51" s="103"/>
      <c r="F51" s="103"/>
      <c r="G51" s="103"/>
      <c r="H51" s="103"/>
      <c r="I51" s="103"/>
      <c r="J51" s="103"/>
      <c r="K51" s="215"/>
      <c r="L51" s="103"/>
      <c r="V51" s="241"/>
      <c r="W51" s="241"/>
      <c r="AA51" s="241"/>
      <c r="AB51" s="241"/>
      <c r="AC51" s="241"/>
      <c r="AD51" s="241"/>
      <c r="AE51" s="241"/>
      <c r="AF51" s="241"/>
    </row>
    <row r="52" spans="1:32">
      <c r="A52" s="103"/>
      <c r="B52" s="103"/>
      <c r="C52" s="103"/>
      <c r="D52" s="103"/>
      <c r="E52" s="103"/>
      <c r="F52" s="103"/>
      <c r="G52" s="103"/>
      <c r="H52" s="103"/>
      <c r="I52" s="103"/>
      <c r="J52" s="103"/>
      <c r="L52" s="103"/>
      <c r="M52" s="103"/>
      <c r="V52" s="241"/>
      <c r="W52" s="241"/>
      <c r="AA52" s="241"/>
      <c r="AB52" s="241"/>
      <c r="AC52" s="241"/>
      <c r="AD52" s="241"/>
      <c r="AE52" s="241"/>
      <c r="AF52" s="241"/>
    </row>
    <row r="53" spans="1:32">
      <c r="A53" s="103"/>
      <c r="B53" s="103"/>
      <c r="C53" s="103"/>
      <c r="D53" s="103"/>
      <c r="E53" s="103"/>
      <c r="F53" s="103"/>
      <c r="G53" s="103"/>
      <c r="H53" s="103"/>
      <c r="I53" s="103"/>
      <c r="J53" s="103"/>
      <c r="L53" s="103"/>
      <c r="V53" s="241"/>
      <c r="W53" s="241"/>
      <c r="AA53" s="241"/>
      <c r="AB53" s="241"/>
      <c r="AC53" s="241"/>
      <c r="AD53" s="241"/>
      <c r="AE53" s="241"/>
      <c r="AF53" s="241"/>
    </row>
    <row r="54" spans="1:32">
      <c r="A54" s="103"/>
      <c r="B54" s="103"/>
      <c r="C54" s="103"/>
      <c r="D54" s="103"/>
      <c r="E54" s="103"/>
      <c r="F54" s="103"/>
      <c r="G54" s="103"/>
      <c r="H54" s="103"/>
      <c r="I54" s="103"/>
      <c r="J54" s="103"/>
      <c r="L54" s="103"/>
    </row>
    <row r="55" spans="1:32">
      <c r="A55" s="103"/>
      <c r="B55" s="103"/>
      <c r="C55" s="103"/>
      <c r="D55" s="103"/>
      <c r="E55" s="103"/>
      <c r="F55" s="103"/>
      <c r="G55" s="103"/>
      <c r="H55" s="103"/>
      <c r="I55" s="103"/>
      <c r="J55" s="103"/>
      <c r="L55" s="103"/>
    </row>
    <row r="70" spans="3:21">
      <c r="C70" s="216"/>
      <c r="E70" s="216"/>
      <c r="U70" s="445"/>
    </row>
    <row r="71" spans="3:21">
      <c r="C71" s="147"/>
      <c r="E71" s="147"/>
      <c r="U71" s="446"/>
    </row>
    <row r="72" spans="3:21">
      <c r="C72" s="150"/>
      <c r="E72" s="150"/>
      <c r="U72" s="447"/>
    </row>
    <row r="73" spans="3:21">
      <c r="C73" s="150"/>
      <c r="E73" s="150"/>
      <c r="U73" s="447"/>
    </row>
    <row r="74" spans="3:21">
      <c r="C74" s="216"/>
      <c r="E74" s="216"/>
      <c r="F74" s="216"/>
      <c r="G74" s="216"/>
      <c r="H74" s="216"/>
      <c r="I74" s="216"/>
      <c r="J74" s="216"/>
      <c r="U74" s="445"/>
    </row>
    <row r="75" spans="3:21">
      <c r="C75" s="216"/>
      <c r="E75" s="216"/>
      <c r="U75" s="445"/>
    </row>
    <row r="76" spans="3:21">
      <c r="C76" s="216"/>
      <c r="E76" s="216"/>
      <c r="U76" s="445"/>
    </row>
    <row r="77" spans="3:21">
      <c r="C77" s="216"/>
      <c r="E77" s="216"/>
      <c r="U77" s="445"/>
    </row>
    <row r="78" spans="3:21">
      <c r="C78" s="216"/>
      <c r="E78" s="216"/>
      <c r="U78" s="445"/>
    </row>
    <row r="79" spans="3:21">
      <c r="C79" s="216"/>
      <c r="E79" s="216"/>
      <c r="F79" s="149"/>
      <c r="G79" s="150"/>
      <c r="H79" s="150"/>
      <c r="I79" s="150"/>
      <c r="U79" s="445"/>
    </row>
    <row r="80" spans="3:21">
      <c r="C80" s="216"/>
      <c r="E80" s="216"/>
      <c r="F80" s="216"/>
      <c r="G80" s="216"/>
      <c r="H80" s="216"/>
      <c r="I80" s="216"/>
      <c r="J80" s="216"/>
      <c r="U80" s="445"/>
    </row>
  </sheetData>
  <sheetProtection algorithmName="SHA-512" hashValue="y2wH/yFbzyxlT2/8PZVLcduXkIxmVoKtdM0jAUsv4324eAVxKP9538JuiHsfuyyClk3+aJSUQwGYM0wAz69d1Q==" saltValue="AVJm5Fpjlcy4ZjmbrynhVw==" spinCount="100000" sheet="1" objects="1" scenarios="1"/>
  <mergeCells count="7">
    <mergeCell ref="B49:E49"/>
    <mergeCell ref="Q18:R36"/>
    <mergeCell ref="A1:C1"/>
    <mergeCell ref="A5:E5"/>
    <mergeCell ref="A11:E11"/>
    <mergeCell ref="A2:E2"/>
    <mergeCell ref="A8:E8"/>
  </mergeCells>
  <phoneticPr fontId="8" type="noConversion"/>
  <conditionalFormatting sqref="D16:D30">
    <cfRule type="expression" dxfId="52" priority="172">
      <formula>$A16&lt;&gt;"Timber_EPD"</formula>
    </cfRule>
    <cfRule type="expression" dxfId="51" priority="173">
      <formula>$A16="Timber_EPD"</formula>
    </cfRule>
  </conditionalFormatting>
  <conditionalFormatting sqref="D16:D30">
    <cfRule type="expression" dxfId="50" priority="174">
      <formula>$A16=""</formula>
    </cfRule>
  </conditionalFormatting>
  <conditionalFormatting sqref="D17">
    <cfRule type="expression" dxfId="49" priority="175">
      <formula>$A19=""</formula>
    </cfRule>
  </conditionalFormatting>
  <conditionalFormatting sqref="B46:E46">
    <cfRule type="expression" dxfId="48" priority="5">
      <formula>SUM($B$46:$E$46)&lt;&gt;1</formula>
    </cfRule>
  </conditionalFormatting>
  <conditionalFormatting sqref="G46">
    <cfRule type="expression" dxfId="47" priority="4">
      <formula>SUM($B$46:$E$46)&lt;&gt;1</formula>
    </cfRule>
  </conditionalFormatting>
  <conditionalFormatting sqref="D16:D30">
    <cfRule type="expression" dxfId="46" priority="3">
      <formula>$D16&gt;0</formula>
    </cfRule>
  </conditionalFormatting>
  <dataValidations count="5">
    <dataValidation type="list" allowBlank="1" showInputMessage="1" showErrorMessage="1" sqref="A16:A30" xr:uid="{B95CD146-C4EF-4AEE-95A3-D4E40B2C1987}">
      <formula1>Custom_EPD</formula1>
    </dataValidation>
    <dataValidation type="decimal" allowBlank="1" showInputMessage="1" showErrorMessage="1" error="Please enter a value between 0 and 100%" sqref="B46:E46" xr:uid="{32E15642-BD08-483C-98E2-C8AE7C1BB529}">
      <formula1>0</formula1>
      <formula2>1</formula2>
    </dataValidation>
    <dataValidation type="custom" allowBlank="1" showInputMessage="1" showErrorMessage="1" sqref="H16:I30 C16:C30 E16:F30" xr:uid="{FCEE6D09-87C5-4578-B537-D9104AA8488B}">
      <formula1>C16&gt;=0</formula1>
    </dataValidation>
    <dataValidation type="decimal" allowBlank="1" showInputMessage="1" showErrorMessage="1" sqref="G16:G30" xr:uid="{B07628F5-67AB-441D-AB73-B71A6BBA71A3}">
      <formula1>0</formula1>
      <formula2>1</formula2>
    </dataValidation>
    <dataValidation type="custom" allowBlank="1" showInputMessage="1" showErrorMessage="1" sqref="D16:D30" xr:uid="{F55BAEDF-F299-42CF-AF42-69343A84E6B8}">
      <formula1>D16&lt;=0</formula1>
    </dataValidation>
  </dataValidations>
  <hyperlinks>
    <hyperlink ref="A11:E11" r:id="rId1" display="The ICE Database (www.circularecology.com/embodied-carbon-footprint-database.html) is a good starting point for carbon factors if you don't have project-specific data, and includes materials such as Expanded Polysytrene (EPS foam), many other concrete grades, aggregates, sands, aluminium, bricks, glass and other forms of timber (beware sequestration values!)" xr:uid="{DF62A8A7-E4BF-4839-B34F-5475711FA10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10280" r:id="rId5" name="Button 8">
              <controlPr defaultSize="0" print="0" autoFill="0" autoPict="0" macro="[0]!Timber_EOL_RICS">
                <anchor moveWithCells="1" sizeWithCells="1">
                  <from>
                    <xdr:col>7</xdr:col>
                    <xdr:colOff>552450</xdr:colOff>
                    <xdr:row>44</xdr:row>
                    <xdr:rowOff>19050</xdr:rowOff>
                  </from>
                  <to>
                    <xdr:col>8</xdr:col>
                    <xdr:colOff>304800</xdr:colOff>
                    <xdr:row>44</xdr:row>
                    <xdr:rowOff>257175</xdr:rowOff>
                  </to>
                </anchor>
              </controlPr>
            </control>
          </mc:Choice>
        </mc:AlternateContent>
        <mc:AlternateContent xmlns:mc="http://schemas.openxmlformats.org/markup-compatibility/2006">
          <mc:Choice Requires="x14">
            <control shapeId="310281" r:id="rId6" name="Button 9">
              <controlPr defaultSize="0" print="0" autoFill="0" autoPict="0" macro="[0]!WoodforGood_Timber_EOL">
                <anchor moveWithCells="1" sizeWithCells="1">
                  <from>
                    <xdr:col>6</xdr:col>
                    <xdr:colOff>57150</xdr:colOff>
                    <xdr:row>44</xdr:row>
                    <xdr:rowOff>19050</xdr:rowOff>
                  </from>
                  <to>
                    <xdr:col>7</xdr:col>
                    <xdr:colOff>409575</xdr:colOff>
                    <xdr:row>44</xdr:row>
                    <xdr:rowOff>247650</xdr:rowOff>
                  </to>
                </anchor>
              </controlPr>
            </control>
          </mc:Choice>
        </mc:AlternateContent>
        <mc:AlternateContent xmlns:mc="http://schemas.openxmlformats.org/markup-compatibility/2006">
          <mc:Choice Requires="x14">
            <control shapeId="310287" r:id="rId7" name="Button 15">
              <controlPr defaultSize="0" print="0" autoFill="0" autoPict="0" macro="[0]!ResetRebar">
                <anchor moveWithCells="1" sizeWithCells="1">
                  <from>
                    <xdr:col>16</xdr:col>
                    <xdr:colOff>104775</xdr:colOff>
                    <xdr:row>13</xdr:row>
                    <xdr:rowOff>285750</xdr:rowOff>
                  </from>
                  <to>
                    <xdr:col>17</xdr:col>
                    <xdr:colOff>704850</xdr:colOff>
                    <xdr:row>15</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48415CE1-918E-4EF3-A6CE-020FC9891703}">
            <xm:f>P16&lt;&gt;'REBAR ESTIMATES'!B30</xm:f>
            <x14:dxf>
              <font>
                <color auto="1"/>
              </font>
              <fill>
                <patternFill>
                  <bgColor theme="5" tint="0.39994506668294322"/>
                </patternFill>
              </fill>
            </x14:dxf>
          </x14:cfRule>
          <xm:sqref>P16:P36</xm:sqref>
        </x14:conditionalFormatting>
        <x14:conditionalFormatting xmlns:xm="http://schemas.microsoft.com/office/excel/2006/main">
          <x14:cfRule type="expression" priority="1" id="{FD269533-F126-4608-ACE8-0B16229F371F}">
            <xm:f>O16&lt;&gt;'REBAR ESTIMATES'!$A30</xm:f>
            <x14:dxf>
              <fill>
                <patternFill>
                  <bgColor theme="5" tint="0.39994506668294322"/>
                </patternFill>
              </fill>
            </x14:dxf>
          </x14:cfRule>
          <xm:sqref>O16:O36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25BE7-20A1-4ECA-8B88-B7C14AFD23EE}">
  <sheetPr codeName="Sheet3">
    <tabColor theme="3"/>
    <pageSetUpPr fitToPage="1"/>
  </sheetPr>
  <dimension ref="A1:O68"/>
  <sheetViews>
    <sheetView zoomScale="85" zoomScaleNormal="85" workbookViewId="0">
      <pane xSplit="1" ySplit="4" topLeftCell="D5" activePane="bottomRight" state="frozen"/>
      <selection activeCell="A30" sqref="A30"/>
      <selection pane="topRight" activeCell="A30" sqref="A30"/>
      <selection pane="bottomLeft" activeCell="A30" sqref="A30"/>
      <selection pane="bottomRight" activeCell="E2" sqref="E2"/>
    </sheetView>
  </sheetViews>
  <sheetFormatPr defaultColWidth="8.75" defaultRowHeight="14.25"/>
  <cols>
    <col min="1" max="1" width="61" customWidth="1"/>
    <col min="2" max="2" width="42.75" hidden="1" customWidth="1"/>
    <col min="3" max="3" width="18.75" hidden="1" customWidth="1"/>
    <col min="4" max="4" width="21.625" customWidth="1"/>
    <col min="5" max="5" width="20.625" customWidth="1"/>
    <col min="6" max="6" width="16.75" customWidth="1"/>
    <col min="7" max="9" width="14.75" customWidth="1"/>
    <col min="10" max="10" width="20.75" customWidth="1"/>
    <col min="11" max="12" width="14.75" customWidth="1"/>
    <col min="13" max="14" width="14.75" bestFit="1" customWidth="1"/>
    <col min="15" max="15" width="104.125" bestFit="1" customWidth="1"/>
  </cols>
  <sheetData>
    <row r="1" spans="1:15" ht="35.25" customHeight="1" thickBot="1">
      <c r="A1" s="103" t="str">
        <f>VERSION</f>
        <v>TSCT v2</v>
      </c>
      <c r="B1" s="103"/>
      <c r="C1" s="103"/>
      <c r="D1" s="103"/>
      <c r="E1" s="103"/>
      <c r="F1" s="103"/>
      <c r="G1" s="103"/>
      <c r="H1" s="103"/>
      <c r="I1" s="103"/>
      <c r="J1" s="103"/>
      <c r="K1" s="103"/>
      <c r="L1" s="103"/>
      <c r="M1" s="103"/>
      <c r="N1" s="103"/>
      <c r="O1" s="103"/>
    </row>
    <row r="2" spans="1:15" ht="106.5" customHeight="1" thickBot="1">
      <c r="A2" s="440" t="s">
        <v>440</v>
      </c>
      <c r="B2" s="434"/>
      <c r="C2" s="103"/>
      <c r="D2" s="103"/>
      <c r="E2" s="103"/>
      <c r="F2" s="435" t="s">
        <v>116</v>
      </c>
      <c r="G2" s="435" t="s">
        <v>113</v>
      </c>
      <c r="H2" s="435" t="s">
        <v>219</v>
      </c>
      <c r="I2" s="435" t="s">
        <v>114</v>
      </c>
      <c r="J2" s="436" t="s">
        <v>115</v>
      </c>
      <c r="K2" s="436"/>
      <c r="L2" s="436"/>
      <c r="M2" s="437"/>
      <c r="N2" s="103"/>
      <c r="O2" s="103"/>
    </row>
    <row r="3" spans="1:15" ht="15">
      <c r="A3" s="103"/>
      <c r="B3" s="103"/>
      <c r="C3" s="103"/>
      <c r="D3" s="103"/>
      <c r="E3" s="103"/>
      <c r="F3" s="438" t="s">
        <v>109</v>
      </c>
      <c r="G3" s="438" t="s">
        <v>110</v>
      </c>
      <c r="H3" s="438" t="s">
        <v>224</v>
      </c>
      <c r="I3" s="438" t="s">
        <v>112</v>
      </c>
      <c r="J3" s="438" t="s">
        <v>167</v>
      </c>
      <c r="K3" s="438" t="s">
        <v>166</v>
      </c>
      <c r="L3" s="438" t="s">
        <v>117</v>
      </c>
      <c r="M3" s="439" t="s">
        <v>420</v>
      </c>
      <c r="N3" s="439" t="s">
        <v>421</v>
      </c>
      <c r="O3" s="103"/>
    </row>
    <row r="4" spans="1:15" ht="32.25">
      <c r="A4" s="235" t="s">
        <v>422</v>
      </c>
      <c r="B4" s="235" t="s">
        <v>320</v>
      </c>
      <c r="C4" s="236" t="s">
        <v>9</v>
      </c>
      <c r="D4" s="457" t="s">
        <v>507</v>
      </c>
      <c r="E4" s="457" t="s">
        <v>186</v>
      </c>
      <c r="F4" s="457" t="s">
        <v>508</v>
      </c>
      <c r="G4" s="457" t="s">
        <v>508</v>
      </c>
      <c r="H4" s="458"/>
      <c r="I4" s="457" t="s">
        <v>508</v>
      </c>
      <c r="J4" s="457" t="s">
        <v>508</v>
      </c>
      <c r="K4" s="457" t="s">
        <v>508</v>
      </c>
      <c r="L4" s="457" t="s">
        <v>508</v>
      </c>
      <c r="M4" s="457" t="s">
        <v>508</v>
      </c>
      <c r="N4" s="457" t="s">
        <v>508</v>
      </c>
      <c r="O4" s="275" t="s">
        <v>423</v>
      </c>
    </row>
    <row r="5" spans="1:15">
      <c r="A5" s="228" t="s">
        <v>679</v>
      </c>
      <c r="B5" s="229" t="s">
        <v>220</v>
      </c>
      <c r="C5" s="229" t="s">
        <v>11</v>
      </c>
      <c r="D5" s="453">
        <v>2.4</v>
      </c>
      <c r="E5" s="453"/>
      <c r="F5" s="454">
        <v>0.113</v>
      </c>
      <c r="G5" s="232">
        <v>5.0000000000000001E-3</v>
      </c>
      <c r="H5" s="232">
        <v>5.2999999999999999E-2</v>
      </c>
      <c r="I5" s="232">
        <v>5.0325000000000005E-3</v>
      </c>
      <c r="J5" s="232">
        <v>1.2999999999999999E-2</v>
      </c>
      <c r="K5" s="374">
        <f>SUM(I5:J5)</f>
        <v>1.80325E-2</v>
      </c>
      <c r="L5" s="454">
        <v>0</v>
      </c>
      <c r="M5" s="374">
        <f t="shared" ref="M5:M68" si="0">F5+G5+H5*SUM(F5,G5,I5,J5)</f>
        <v>0.12520972250000001</v>
      </c>
      <c r="N5" s="374">
        <f t="shared" ref="N5:N68" si="1">M5+I5+J5+E5</f>
        <v>0.14324222250000002</v>
      </c>
      <c r="O5" s="283" t="s">
        <v>744</v>
      </c>
    </row>
    <row r="6" spans="1:15">
      <c r="A6" s="228" t="s">
        <v>680</v>
      </c>
      <c r="B6" s="231" t="s">
        <v>220</v>
      </c>
      <c r="C6" s="231" t="s">
        <v>11</v>
      </c>
      <c r="D6" s="455">
        <v>2.4</v>
      </c>
      <c r="E6" s="455"/>
      <c r="F6" s="234">
        <v>9.2999999999999999E-2</v>
      </c>
      <c r="G6" s="233">
        <v>5.0000000000000001E-3</v>
      </c>
      <c r="H6" s="233">
        <v>5.2999999999999999E-2</v>
      </c>
      <c r="I6" s="233">
        <v>5.0325000000000005E-3</v>
      </c>
      <c r="J6" s="233">
        <v>1.2999999999999999E-2</v>
      </c>
      <c r="K6" s="374">
        <f t="shared" ref="K6:K68" si="2">SUM(I6:J6)</f>
        <v>1.80325E-2</v>
      </c>
      <c r="L6" s="454">
        <v>0</v>
      </c>
      <c r="M6" s="374">
        <f t="shared" si="0"/>
        <v>0.1041497225</v>
      </c>
      <c r="N6" s="374">
        <f t="shared" si="1"/>
        <v>0.12218222249999999</v>
      </c>
      <c r="O6" s="283" t="s">
        <v>744</v>
      </c>
    </row>
    <row r="7" spans="1:15">
      <c r="A7" s="228" t="s">
        <v>681</v>
      </c>
      <c r="B7" s="231" t="s">
        <v>220</v>
      </c>
      <c r="C7" s="231" t="s">
        <v>11</v>
      </c>
      <c r="D7" s="455">
        <v>2.4</v>
      </c>
      <c r="E7" s="455"/>
      <c r="F7" s="234">
        <v>0.1</v>
      </c>
      <c r="G7" s="233">
        <v>5.0000000000000001E-3</v>
      </c>
      <c r="H7" s="233">
        <v>5.2999999999999999E-2</v>
      </c>
      <c r="I7" s="233">
        <v>5.0325000000000005E-3</v>
      </c>
      <c r="J7" s="233">
        <v>1.2999999999999999E-2</v>
      </c>
      <c r="K7" s="374">
        <f t="shared" si="2"/>
        <v>1.80325E-2</v>
      </c>
      <c r="L7" s="454">
        <v>0</v>
      </c>
      <c r="M7" s="374">
        <f t="shared" si="0"/>
        <v>0.11152072250000002</v>
      </c>
      <c r="N7" s="374">
        <f t="shared" si="1"/>
        <v>0.12955322250000001</v>
      </c>
      <c r="O7" s="283" t="s">
        <v>744</v>
      </c>
    </row>
    <row r="8" spans="1:15">
      <c r="A8" s="228" t="s">
        <v>682</v>
      </c>
      <c r="B8" s="231" t="s">
        <v>220</v>
      </c>
      <c r="C8" s="231" t="s">
        <v>11</v>
      </c>
      <c r="D8" s="455">
        <v>2.4</v>
      </c>
      <c r="E8" s="455"/>
      <c r="F8" s="234">
        <v>0.12</v>
      </c>
      <c r="G8" s="233">
        <v>5.0000000000000001E-3</v>
      </c>
      <c r="H8" s="233">
        <v>5.2999999999999999E-2</v>
      </c>
      <c r="I8" s="233">
        <v>5.0325000000000005E-3</v>
      </c>
      <c r="J8" s="233">
        <v>1.2999999999999999E-2</v>
      </c>
      <c r="K8" s="374">
        <f t="shared" si="2"/>
        <v>1.80325E-2</v>
      </c>
      <c r="L8" s="454">
        <v>0</v>
      </c>
      <c r="M8" s="374">
        <f t="shared" si="0"/>
        <v>0.1325807225</v>
      </c>
      <c r="N8" s="374">
        <f t="shared" si="1"/>
        <v>0.1506132225</v>
      </c>
      <c r="O8" s="283" t="s">
        <v>744</v>
      </c>
    </row>
    <row r="9" spans="1:15">
      <c r="A9" s="228" t="s">
        <v>683</v>
      </c>
      <c r="B9" s="231" t="s">
        <v>220</v>
      </c>
      <c r="C9" s="231" t="s">
        <v>11</v>
      </c>
      <c r="D9" s="455">
        <v>2.4</v>
      </c>
      <c r="E9" s="455"/>
      <c r="F9" s="234">
        <v>0.13800000000000001</v>
      </c>
      <c r="G9" s="233">
        <v>5.0000000000000001E-3</v>
      </c>
      <c r="H9" s="233">
        <v>5.2999999999999999E-2</v>
      </c>
      <c r="I9" s="233">
        <v>5.0325000000000005E-3</v>
      </c>
      <c r="J9" s="233">
        <v>1.2999999999999999E-2</v>
      </c>
      <c r="K9" s="374">
        <f t="shared" si="2"/>
        <v>1.80325E-2</v>
      </c>
      <c r="L9" s="454">
        <v>0</v>
      </c>
      <c r="M9" s="374">
        <f t="shared" si="0"/>
        <v>0.15153472250000002</v>
      </c>
      <c r="N9" s="374">
        <f t="shared" si="1"/>
        <v>0.16956722250000003</v>
      </c>
      <c r="O9" s="283" t="s">
        <v>744</v>
      </c>
    </row>
    <row r="10" spans="1:15">
      <c r="A10" s="508" t="s">
        <v>684</v>
      </c>
      <c r="B10" s="231" t="s">
        <v>220</v>
      </c>
      <c r="C10" s="231" t="s">
        <v>11</v>
      </c>
      <c r="D10" s="455">
        <v>2.4</v>
      </c>
      <c r="E10" s="455"/>
      <c r="F10" s="234">
        <v>0.191</v>
      </c>
      <c r="G10" s="233">
        <v>5.0000000000000001E-3</v>
      </c>
      <c r="H10" s="233">
        <v>5.2999999999999999E-2</v>
      </c>
      <c r="I10" s="233">
        <v>5.0325000000000005E-3</v>
      </c>
      <c r="J10" s="233">
        <v>1.2999999999999999E-2</v>
      </c>
      <c r="K10" s="374">
        <f t="shared" si="2"/>
        <v>1.80325E-2</v>
      </c>
      <c r="L10" s="454">
        <v>0</v>
      </c>
      <c r="M10" s="374">
        <f t="shared" si="0"/>
        <v>0.20734372249999999</v>
      </c>
      <c r="N10" s="374">
        <f t="shared" si="1"/>
        <v>0.2253762225</v>
      </c>
      <c r="O10" s="283" t="s">
        <v>744</v>
      </c>
    </row>
    <row r="11" spans="1:15">
      <c r="A11" s="230" t="s">
        <v>212</v>
      </c>
      <c r="B11" s="231" t="s">
        <v>221</v>
      </c>
      <c r="C11" s="231" t="s">
        <v>11</v>
      </c>
      <c r="D11" s="455">
        <v>2.2000000000000002</v>
      </c>
      <c r="E11" s="455"/>
      <c r="F11" s="234">
        <v>0.16300000000000001</v>
      </c>
      <c r="G11" s="233">
        <v>5.0000000000000001E-3</v>
      </c>
      <c r="H11" s="233">
        <v>5.2999999999999999E-2</v>
      </c>
      <c r="I11" s="233">
        <v>5.0325000000000005E-3</v>
      </c>
      <c r="J11" s="233">
        <v>1.2999999999999999E-2</v>
      </c>
      <c r="K11" s="374">
        <f t="shared" si="2"/>
        <v>1.80325E-2</v>
      </c>
      <c r="L11" s="234">
        <v>0</v>
      </c>
      <c r="M11" s="374">
        <f t="shared" si="0"/>
        <v>0.17785972250000001</v>
      </c>
      <c r="N11" s="374">
        <f t="shared" si="1"/>
        <v>0.19589222250000002</v>
      </c>
      <c r="O11" s="283" t="s">
        <v>744</v>
      </c>
    </row>
    <row r="12" spans="1:15">
      <c r="A12" s="230" t="s">
        <v>213</v>
      </c>
      <c r="B12" s="231" t="s">
        <v>221</v>
      </c>
      <c r="C12" s="231" t="s">
        <v>11</v>
      </c>
      <c r="D12" s="455">
        <v>2.2000000000000002</v>
      </c>
      <c r="E12" s="455"/>
      <c r="F12" s="234">
        <v>0.14899999999999999</v>
      </c>
      <c r="G12" s="233">
        <v>5.0000000000000001E-3</v>
      </c>
      <c r="H12" s="233">
        <v>5.2999999999999999E-2</v>
      </c>
      <c r="I12" s="233">
        <v>5.0325000000000005E-3</v>
      </c>
      <c r="J12" s="233">
        <v>1.2999999999999999E-2</v>
      </c>
      <c r="K12" s="374">
        <f t="shared" si="2"/>
        <v>1.80325E-2</v>
      </c>
      <c r="L12" s="234">
        <v>0</v>
      </c>
      <c r="M12" s="374">
        <f t="shared" si="0"/>
        <v>0.16311772250000001</v>
      </c>
      <c r="N12" s="374">
        <f t="shared" si="1"/>
        <v>0.18115022250000001</v>
      </c>
      <c r="O12" s="283" t="s">
        <v>744</v>
      </c>
    </row>
    <row r="13" spans="1:15">
      <c r="A13" s="230" t="s">
        <v>424</v>
      </c>
      <c r="B13" s="231" t="s">
        <v>223</v>
      </c>
      <c r="C13" s="231" t="s">
        <v>11</v>
      </c>
      <c r="D13" s="455">
        <v>2.4</v>
      </c>
      <c r="E13" s="455"/>
      <c r="F13" s="234">
        <v>0.17799999999999999</v>
      </c>
      <c r="G13" s="233">
        <v>3.2000000000000001E-2</v>
      </c>
      <c r="H13" s="233">
        <v>0.01</v>
      </c>
      <c r="I13" s="233">
        <v>5.0325000000000005E-3</v>
      </c>
      <c r="J13" s="233">
        <v>1.2999999999999999E-2</v>
      </c>
      <c r="K13" s="374">
        <f t="shared" si="2"/>
        <v>1.80325E-2</v>
      </c>
      <c r="L13" s="234">
        <v>0</v>
      </c>
      <c r="M13" s="374">
        <f t="shared" si="0"/>
        <v>0.21228032499999999</v>
      </c>
      <c r="N13" s="374">
        <f t="shared" si="1"/>
        <v>0.230312825</v>
      </c>
      <c r="O13" s="283" t="s">
        <v>744</v>
      </c>
    </row>
    <row r="14" spans="1:15">
      <c r="A14" s="230" t="s">
        <v>214</v>
      </c>
      <c r="B14" s="231" t="s">
        <v>223</v>
      </c>
      <c r="C14" s="231" t="s">
        <v>11</v>
      </c>
      <c r="D14" s="455">
        <v>2</v>
      </c>
      <c r="E14" s="455"/>
      <c r="F14" s="234">
        <v>0.16600000000000001</v>
      </c>
      <c r="G14" s="233">
        <v>3.2000000000000001E-2</v>
      </c>
      <c r="H14" s="233">
        <v>0.01</v>
      </c>
      <c r="I14" s="233">
        <v>5.0325000000000005E-3</v>
      </c>
      <c r="J14" s="233">
        <v>1.2999999999999999E-2</v>
      </c>
      <c r="K14" s="374">
        <f t="shared" si="2"/>
        <v>1.80325E-2</v>
      </c>
      <c r="L14" s="234">
        <v>0</v>
      </c>
      <c r="M14" s="374">
        <f t="shared" si="0"/>
        <v>0.200160325</v>
      </c>
      <c r="N14" s="374">
        <f t="shared" si="1"/>
        <v>0.21819282500000001</v>
      </c>
      <c r="O14" s="283" t="s">
        <v>745</v>
      </c>
    </row>
    <row r="15" spans="1:15">
      <c r="A15" s="230" t="s">
        <v>686</v>
      </c>
      <c r="B15" s="230" t="s">
        <v>222</v>
      </c>
      <c r="C15" s="231" t="s">
        <v>10</v>
      </c>
      <c r="D15" s="455">
        <v>7.85</v>
      </c>
      <c r="E15" s="455"/>
      <c r="F15" s="234">
        <v>0.76</v>
      </c>
      <c r="G15" s="233">
        <v>3.2000000000000001E-2</v>
      </c>
      <c r="H15" s="233">
        <v>5.2999999999999999E-2</v>
      </c>
      <c r="I15" s="233">
        <v>5.0325000000000005E-3</v>
      </c>
      <c r="J15" s="233">
        <v>1.2999999999999999E-2</v>
      </c>
      <c r="K15" s="374">
        <f t="shared" si="2"/>
        <v>1.80325E-2</v>
      </c>
      <c r="L15" s="234">
        <v>0.35099999999999998</v>
      </c>
      <c r="M15" s="374">
        <f t="shared" si="0"/>
        <v>0.83493172250000003</v>
      </c>
      <c r="N15" s="374">
        <f t="shared" si="1"/>
        <v>0.85296422250000004</v>
      </c>
      <c r="O15" s="283" t="s">
        <v>744</v>
      </c>
    </row>
    <row r="16" spans="1:15">
      <c r="A16" s="230" t="s">
        <v>685</v>
      </c>
      <c r="B16" s="230" t="s">
        <v>222</v>
      </c>
      <c r="C16" s="231" t="s">
        <v>10</v>
      </c>
      <c r="D16" s="455">
        <v>7.85</v>
      </c>
      <c r="E16" s="455"/>
      <c r="F16" s="234">
        <v>1.99</v>
      </c>
      <c r="G16" s="233">
        <v>0.183</v>
      </c>
      <c r="H16" s="233">
        <v>5.2999999999999999E-2</v>
      </c>
      <c r="I16" s="233">
        <v>5.0325000000000005E-3</v>
      </c>
      <c r="J16" s="233">
        <v>1.2999999999999999E-2</v>
      </c>
      <c r="K16" s="374">
        <f t="shared" si="2"/>
        <v>1.80325E-2</v>
      </c>
      <c r="L16" s="233">
        <v>-0.79</v>
      </c>
      <c r="M16" s="374">
        <f t="shared" si="0"/>
        <v>2.2891247225</v>
      </c>
      <c r="N16" s="374">
        <f t="shared" si="1"/>
        <v>2.3071572224999999</v>
      </c>
      <c r="O16" s="283" t="s">
        <v>744</v>
      </c>
    </row>
    <row r="17" spans="1:15">
      <c r="A17" s="230" t="s">
        <v>687</v>
      </c>
      <c r="B17" s="230" t="s">
        <v>222</v>
      </c>
      <c r="C17" s="231" t="s">
        <v>10</v>
      </c>
      <c r="D17" s="455">
        <v>7.85</v>
      </c>
      <c r="E17" s="455"/>
      <c r="F17" s="234">
        <v>0.76</v>
      </c>
      <c r="G17" s="233">
        <v>3.2000000000000001E-2</v>
      </c>
      <c r="H17" s="233">
        <v>5.2999999999999999E-2</v>
      </c>
      <c r="I17" s="233">
        <v>5.0325000000000005E-3</v>
      </c>
      <c r="J17" s="233">
        <v>1.2999999999999999E-2</v>
      </c>
      <c r="K17" s="374">
        <f t="shared" si="2"/>
        <v>1.80325E-2</v>
      </c>
      <c r="L17" s="233">
        <v>0.35099999999999998</v>
      </c>
      <c r="M17" s="374">
        <f t="shared" si="0"/>
        <v>0.83493172250000003</v>
      </c>
      <c r="N17" s="374">
        <f t="shared" si="1"/>
        <v>0.85296422250000004</v>
      </c>
      <c r="O17" s="283" t="s">
        <v>744</v>
      </c>
    </row>
    <row r="18" spans="1:15">
      <c r="A18" s="230" t="s">
        <v>688</v>
      </c>
      <c r="B18" s="230" t="s">
        <v>222</v>
      </c>
      <c r="C18" s="231" t="s">
        <v>10</v>
      </c>
      <c r="D18" s="455">
        <v>7.85</v>
      </c>
      <c r="E18" s="455"/>
      <c r="F18" s="234">
        <v>1.99</v>
      </c>
      <c r="G18" s="233">
        <v>0.183</v>
      </c>
      <c r="H18" s="233">
        <v>5.2999999999999999E-2</v>
      </c>
      <c r="I18" s="233">
        <v>5.0325000000000005E-3</v>
      </c>
      <c r="J18" s="233">
        <v>1.2999999999999999E-2</v>
      </c>
      <c r="K18" s="374">
        <f t="shared" si="2"/>
        <v>1.80325E-2</v>
      </c>
      <c r="L18" s="233">
        <v>-0.79</v>
      </c>
      <c r="M18" s="374">
        <f t="shared" si="0"/>
        <v>2.2891247225</v>
      </c>
      <c r="N18" s="374">
        <f t="shared" si="1"/>
        <v>2.3071572224999999</v>
      </c>
      <c r="O18" s="283" t="s">
        <v>744</v>
      </c>
    </row>
    <row r="19" spans="1:15">
      <c r="A19" s="230" t="s">
        <v>689</v>
      </c>
      <c r="B19" s="230" t="s">
        <v>227</v>
      </c>
      <c r="C19" s="231" t="s">
        <v>10</v>
      </c>
      <c r="D19" s="455">
        <v>7.85</v>
      </c>
      <c r="E19" s="455"/>
      <c r="F19" s="234">
        <v>1.74</v>
      </c>
      <c r="G19" s="233">
        <v>3.2000000000000001E-2</v>
      </c>
      <c r="H19" s="233">
        <v>0.01</v>
      </c>
      <c r="I19" s="233">
        <v>5.0129999999999992E-3</v>
      </c>
      <c r="J19" s="233">
        <v>1.2999999999999999E-2</v>
      </c>
      <c r="K19" s="374">
        <f t="shared" si="2"/>
        <v>1.8012999999999998E-2</v>
      </c>
      <c r="L19" s="233">
        <v>-0.92</v>
      </c>
      <c r="M19" s="374">
        <f t="shared" si="0"/>
        <v>1.7899001299999999</v>
      </c>
      <c r="N19" s="374">
        <f t="shared" si="1"/>
        <v>1.8079131299999998</v>
      </c>
      <c r="O19" s="283" t="s">
        <v>744</v>
      </c>
    </row>
    <row r="20" spans="1:15">
      <c r="A20" s="230" t="s">
        <v>690</v>
      </c>
      <c r="B20" s="230" t="s">
        <v>227</v>
      </c>
      <c r="C20" s="231" t="s">
        <v>10</v>
      </c>
      <c r="D20" s="455">
        <v>7.85</v>
      </c>
      <c r="E20" s="455"/>
      <c r="F20" s="234">
        <v>1.55</v>
      </c>
      <c r="G20" s="233">
        <v>0.183</v>
      </c>
      <c r="H20" s="233">
        <v>0.01</v>
      </c>
      <c r="I20" s="233">
        <v>5.0129999999999992E-3</v>
      </c>
      <c r="J20" s="233">
        <v>1.2999999999999999E-2</v>
      </c>
      <c r="K20" s="374">
        <f t="shared" si="2"/>
        <v>1.8012999999999998E-2</v>
      </c>
      <c r="L20" s="233">
        <v>-0.34</v>
      </c>
      <c r="M20" s="374">
        <f t="shared" si="0"/>
        <v>1.7505101300000001</v>
      </c>
      <c r="N20" s="374">
        <f t="shared" si="1"/>
        <v>1.7685231299999999</v>
      </c>
      <c r="O20" s="283" t="s">
        <v>744</v>
      </c>
    </row>
    <row r="21" spans="1:15">
      <c r="A21" s="230" t="s">
        <v>691</v>
      </c>
      <c r="B21" s="230" t="s">
        <v>227</v>
      </c>
      <c r="C21" s="231" t="s">
        <v>10</v>
      </c>
      <c r="D21" s="455">
        <v>7.85</v>
      </c>
      <c r="E21" s="455"/>
      <c r="F21" s="234">
        <v>2.5</v>
      </c>
      <c r="G21" s="233">
        <v>3.2000000000000001E-2</v>
      </c>
      <c r="H21" s="233">
        <v>0.01</v>
      </c>
      <c r="I21" s="233">
        <v>5.0129999999999992E-3</v>
      </c>
      <c r="J21" s="233">
        <v>1.2999999999999999E-2</v>
      </c>
      <c r="K21" s="374">
        <f t="shared" si="2"/>
        <v>1.8012999999999998E-2</v>
      </c>
      <c r="L21" s="233">
        <v>-1.53</v>
      </c>
      <c r="M21" s="374">
        <f t="shared" si="0"/>
        <v>2.5575001300000002</v>
      </c>
      <c r="N21" s="374">
        <f t="shared" si="1"/>
        <v>2.57551313</v>
      </c>
      <c r="O21" s="283" t="s">
        <v>744</v>
      </c>
    </row>
    <row r="22" spans="1:15">
      <c r="A22" s="230" t="s">
        <v>692</v>
      </c>
      <c r="B22" s="230" t="s">
        <v>227</v>
      </c>
      <c r="C22" s="231" t="s">
        <v>10</v>
      </c>
      <c r="D22" s="455">
        <v>7.85</v>
      </c>
      <c r="E22" s="455"/>
      <c r="F22" s="234">
        <v>2.5</v>
      </c>
      <c r="G22" s="233">
        <v>0.183</v>
      </c>
      <c r="H22" s="233">
        <v>0.01</v>
      </c>
      <c r="I22" s="233">
        <v>5.0129999999999992E-3</v>
      </c>
      <c r="J22" s="233">
        <v>1.2999999999999999E-2</v>
      </c>
      <c r="K22" s="374">
        <f t="shared" si="2"/>
        <v>1.8012999999999998E-2</v>
      </c>
      <c r="L22" s="233">
        <v>-1.53</v>
      </c>
      <c r="M22" s="374">
        <f t="shared" si="0"/>
        <v>2.7100101299999997</v>
      </c>
      <c r="N22" s="374">
        <f t="shared" si="1"/>
        <v>2.7280231299999995</v>
      </c>
      <c r="O22" s="283" t="s">
        <v>744</v>
      </c>
    </row>
    <row r="23" spans="1:15">
      <c r="A23" s="231" t="s">
        <v>225</v>
      </c>
      <c r="B23" s="230" t="s">
        <v>227</v>
      </c>
      <c r="C23" s="231" t="s">
        <v>10</v>
      </c>
      <c r="D23" s="455">
        <v>7.85</v>
      </c>
      <c r="E23" s="455"/>
      <c r="F23" s="234">
        <v>2.46</v>
      </c>
      <c r="G23" s="233">
        <v>3.2000000000000001E-2</v>
      </c>
      <c r="H23" s="233">
        <v>0.01</v>
      </c>
      <c r="I23" s="233">
        <v>5.0129999999999992E-3</v>
      </c>
      <c r="J23" s="233">
        <v>1.2999999999999999E-2</v>
      </c>
      <c r="K23" s="374">
        <f t="shared" si="2"/>
        <v>1.8012999999999998E-2</v>
      </c>
      <c r="L23" s="233">
        <v>-1.1599999999999999</v>
      </c>
      <c r="M23" s="374">
        <f t="shared" si="0"/>
        <v>2.5171001300000002</v>
      </c>
      <c r="N23" s="374">
        <f t="shared" si="1"/>
        <v>2.53511313</v>
      </c>
      <c r="O23" s="283" t="s">
        <v>744</v>
      </c>
    </row>
    <row r="24" spans="1:15">
      <c r="A24" s="231" t="s">
        <v>693</v>
      </c>
      <c r="B24" s="230" t="s">
        <v>227</v>
      </c>
      <c r="C24" s="231" t="s">
        <v>10</v>
      </c>
      <c r="D24" s="455">
        <v>7.85</v>
      </c>
      <c r="E24" s="455"/>
      <c r="F24" s="234">
        <v>2.83</v>
      </c>
      <c r="G24" s="233">
        <v>3.2000000000000001E-2</v>
      </c>
      <c r="H24" s="233">
        <v>0.01</v>
      </c>
      <c r="I24" s="233">
        <v>5.0129999999999992E-3</v>
      </c>
      <c r="J24" s="233">
        <v>1.2999999999999999E-2</v>
      </c>
      <c r="K24" s="374">
        <f t="shared" si="2"/>
        <v>1.8012999999999998E-2</v>
      </c>
      <c r="L24" s="233">
        <v>-1.1499999999999999</v>
      </c>
      <c r="M24" s="374">
        <f t="shared" si="0"/>
        <v>2.8908001300000001</v>
      </c>
      <c r="N24" s="374">
        <f t="shared" si="1"/>
        <v>2.90881313</v>
      </c>
      <c r="O24" s="283" t="s">
        <v>744</v>
      </c>
    </row>
    <row r="25" spans="1:15">
      <c r="A25" s="231" t="s">
        <v>694</v>
      </c>
      <c r="B25" s="231" t="s">
        <v>227</v>
      </c>
      <c r="C25" s="231" t="s">
        <v>10</v>
      </c>
      <c r="D25" s="455">
        <v>7.85</v>
      </c>
      <c r="E25" s="455"/>
      <c r="F25" s="234">
        <v>2.76</v>
      </c>
      <c r="G25" s="233">
        <v>0.183</v>
      </c>
      <c r="H25" s="233">
        <v>0.01</v>
      </c>
      <c r="I25" s="233">
        <v>5.0129999999999992E-3</v>
      </c>
      <c r="J25" s="233">
        <v>1.2999999999999999E-2</v>
      </c>
      <c r="K25" s="374">
        <f t="shared" si="2"/>
        <v>1.8012999999999998E-2</v>
      </c>
      <c r="L25" s="233">
        <v>-1.32</v>
      </c>
      <c r="M25" s="374">
        <f t="shared" si="0"/>
        <v>2.9726101299999996</v>
      </c>
      <c r="N25" s="374">
        <f t="shared" si="1"/>
        <v>2.9906231299999995</v>
      </c>
      <c r="O25" s="283" t="s">
        <v>744</v>
      </c>
    </row>
    <row r="26" spans="1:15">
      <c r="A26" s="509" t="s">
        <v>719</v>
      </c>
      <c r="B26" s="230" t="s">
        <v>229</v>
      </c>
      <c r="C26" s="231" t="s">
        <v>12</v>
      </c>
      <c r="D26" s="455">
        <v>0.48</v>
      </c>
      <c r="E26" s="455">
        <v>-1.64</v>
      </c>
      <c r="F26" s="234">
        <v>0.26300000000000001</v>
      </c>
      <c r="G26" s="233">
        <v>0.161</v>
      </c>
      <c r="H26" s="233">
        <v>0.111</v>
      </c>
      <c r="I26" s="233">
        <v>5.0000000000000001E-3</v>
      </c>
      <c r="J26" s="233">
        <v>1.6619999999999999</v>
      </c>
      <c r="K26" s="374">
        <f t="shared" si="2"/>
        <v>1.6669999999999998</v>
      </c>
      <c r="L26" s="233">
        <v>-0.52400000000000002</v>
      </c>
      <c r="M26" s="374">
        <f t="shared" si="0"/>
        <v>0.65610100000000005</v>
      </c>
      <c r="N26" s="374">
        <f t="shared" si="1"/>
        <v>0.68310099999999996</v>
      </c>
      <c r="O26" s="283" t="s">
        <v>744</v>
      </c>
    </row>
    <row r="27" spans="1:15">
      <c r="A27" s="231" t="s">
        <v>695</v>
      </c>
      <c r="B27" s="231" t="s">
        <v>228</v>
      </c>
      <c r="C27" s="231" t="s">
        <v>12</v>
      </c>
      <c r="D27" s="456">
        <v>0.46500000000000002</v>
      </c>
      <c r="E27" s="455">
        <v>-1.64</v>
      </c>
      <c r="F27" s="234">
        <v>0.25</v>
      </c>
      <c r="G27" s="233">
        <v>0.161</v>
      </c>
      <c r="H27" s="233">
        <v>0.01</v>
      </c>
      <c r="I27" s="233">
        <v>5.0000000000000001E-3</v>
      </c>
      <c r="J27" s="233">
        <v>1.6619999999999999</v>
      </c>
      <c r="K27" s="374">
        <f t="shared" si="2"/>
        <v>1.6669999999999998</v>
      </c>
      <c r="L27" s="233">
        <v>-0.52400000000000002</v>
      </c>
      <c r="M27" s="374">
        <f t="shared" si="0"/>
        <v>0.43178000000000005</v>
      </c>
      <c r="N27" s="374">
        <f t="shared" si="1"/>
        <v>0.45878000000000019</v>
      </c>
      <c r="O27" s="283" t="s">
        <v>744</v>
      </c>
    </row>
    <row r="28" spans="1:15">
      <c r="A28" s="231" t="s">
        <v>696</v>
      </c>
      <c r="B28" s="231"/>
      <c r="C28" s="231"/>
      <c r="D28" s="456">
        <v>0.46500000000000002</v>
      </c>
      <c r="E28" s="455">
        <v>-1.64</v>
      </c>
      <c r="F28" s="234">
        <v>0.437</v>
      </c>
      <c r="G28" s="233">
        <v>0.161</v>
      </c>
      <c r="H28" s="233">
        <v>0.01</v>
      </c>
      <c r="I28" s="233">
        <v>5.0000000000000001E-3</v>
      </c>
      <c r="J28" s="233">
        <v>1.6619999999999999</v>
      </c>
      <c r="K28" s="374">
        <f t="shared" si="2"/>
        <v>1.6669999999999998</v>
      </c>
      <c r="L28" s="233">
        <v>-0.52400000000000002</v>
      </c>
      <c r="M28" s="374">
        <f t="shared" si="0"/>
        <v>0.62064999999999992</v>
      </c>
      <c r="N28" s="374">
        <f t="shared" si="1"/>
        <v>0.64764999999999984</v>
      </c>
      <c r="O28" s="283" t="s">
        <v>744</v>
      </c>
    </row>
    <row r="29" spans="1:15">
      <c r="A29" s="231" t="s">
        <v>697</v>
      </c>
      <c r="B29" s="231"/>
      <c r="C29" s="231"/>
      <c r="D29" s="456">
        <v>0.47</v>
      </c>
      <c r="E29" s="455">
        <v>-1.64</v>
      </c>
      <c r="F29" s="234">
        <v>0.28000000000000003</v>
      </c>
      <c r="G29" s="233">
        <v>0.161</v>
      </c>
      <c r="H29" s="233">
        <v>0.01</v>
      </c>
      <c r="I29" s="233">
        <v>5.0000000000000001E-3</v>
      </c>
      <c r="J29" s="233">
        <v>1.6619999999999999</v>
      </c>
      <c r="K29" s="374">
        <f t="shared" si="2"/>
        <v>1.6669999999999998</v>
      </c>
      <c r="L29" s="233">
        <v>-0.52400000000000002</v>
      </c>
      <c r="M29" s="374">
        <f t="shared" si="0"/>
        <v>0.46208000000000005</v>
      </c>
      <c r="N29" s="374">
        <f t="shared" si="1"/>
        <v>0.48908000000000018</v>
      </c>
      <c r="O29" s="283" t="s">
        <v>744</v>
      </c>
    </row>
    <row r="30" spans="1:15">
      <c r="A30" s="231" t="s">
        <v>698</v>
      </c>
      <c r="B30" s="231"/>
      <c r="C30" s="231"/>
      <c r="D30" s="456">
        <v>0.47</v>
      </c>
      <c r="E30" s="455">
        <v>-1.64</v>
      </c>
      <c r="F30" s="234">
        <v>0.51200000000000001</v>
      </c>
      <c r="G30" s="233">
        <v>0.161</v>
      </c>
      <c r="H30" s="233">
        <v>0.01</v>
      </c>
      <c r="I30" s="233">
        <v>5.0000000000000001E-3</v>
      </c>
      <c r="J30" s="233">
        <v>1.6619999999999999</v>
      </c>
      <c r="K30" s="374">
        <f t="shared" si="2"/>
        <v>1.6669999999999998</v>
      </c>
      <c r="L30" s="234">
        <v>-0.52400000000000002</v>
      </c>
      <c r="M30" s="374">
        <f t="shared" si="0"/>
        <v>0.69640000000000002</v>
      </c>
      <c r="N30" s="374">
        <f t="shared" si="1"/>
        <v>0.72340000000000004</v>
      </c>
      <c r="O30" s="283" t="s">
        <v>744</v>
      </c>
    </row>
    <row r="31" spans="1:15">
      <c r="A31" s="231" t="s">
        <v>699</v>
      </c>
      <c r="B31" s="230"/>
      <c r="C31" s="231"/>
      <c r="D31" s="456">
        <v>0.48799999999999999</v>
      </c>
      <c r="E31" s="455">
        <v>-1.64</v>
      </c>
      <c r="F31" s="234">
        <v>0.39</v>
      </c>
      <c r="G31" s="233">
        <v>0.161</v>
      </c>
      <c r="H31" s="233">
        <v>0.01</v>
      </c>
      <c r="I31" s="233">
        <v>5.0000000000000001E-3</v>
      </c>
      <c r="J31" s="233">
        <v>1.6619999999999999</v>
      </c>
      <c r="K31" s="374">
        <f t="shared" si="2"/>
        <v>1.6669999999999998</v>
      </c>
      <c r="L31" s="234">
        <v>-0.52400000000000002</v>
      </c>
      <c r="M31" s="374">
        <f t="shared" si="0"/>
        <v>0.57318000000000002</v>
      </c>
      <c r="N31" s="374">
        <f t="shared" si="1"/>
        <v>0.60018000000000016</v>
      </c>
      <c r="O31" s="283" t="s">
        <v>744</v>
      </c>
    </row>
    <row r="32" spans="1:15">
      <c r="A32" s="230" t="s">
        <v>700</v>
      </c>
      <c r="B32" s="231" t="s">
        <v>230</v>
      </c>
      <c r="C32" s="231" t="s">
        <v>12</v>
      </c>
      <c r="D32" s="456">
        <v>0.49099999999999999</v>
      </c>
      <c r="E32" s="455">
        <v>-1.64</v>
      </c>
      <c r="F32" s="234">
        <v>0.68100000000000005</v>
      </c>
      <c r="G32" s="233">
        <v>0.161</v>
      </c>
      <c r="H32" s="233">
        <v>0.111</v>
      </c>
      <c r="I32" s="233">
        <v>5.0000000000000001E-3</v>
      </c>
      <c r="J32" s="233">
        <v>1.6619999999999999</v>
      </c>
      <c r="K32" s="374">
        <f t="shared" si="2"/>
        <v>1.6669999999999998</v>
      </c>
      <c r="L32" s="234">
        <v>-0.52400000000000002</v>
      </c>
      <c r="M32" s="374">
        <f t="shared" si="0"/>
        <v>1.1204990000000001</v>
      </c>
      <c r="N32" s="374">
        <f t="shared" si="1"/>
        <v>1.147499</v>
      </c>
      <c r="O32" s="283" t="s">
        <v>744</v>
      </c>
    </row>
    <row r="33" spans="1:15">
      <c r="A33" s="230" t="s">
        <v>701</v>
      </c>
      <c r="B33" s="231" t="s">
        <v>230</v>
      </c>
      <c r="C33" s="231" t="s">
        <v>12</v>
      </c>
      <c r="D33" s="456">
        <v>0.49099999999999999</v>
      </c>
      <c r="E33" s="455">
        <v>-1.64</v>
      </c>
      <c r="F33" s="234">
        <v>0.45500000000000002</v>
      </c>
      <c r="G33" s="233">
        <v>0.161</v>
      </c>
      <c r="H33" s="233">
        <v>0.111</v>
      </c>
      <c r="I33" s="233">
        <v>5.0000000000000001E-3</v>
      </c>
      <c r="J33" s="233">
        <v>1.6619999999999999</v>
      </c>
      <c r="K33" s="374">
        <f t="shared" si="2"/>
        <v>1.6669999999999998</v>
      </c>
      <c r="L33" s="234">
        <v>0</v>
      </c>
      <c r="M33" s="374">
        <f t="shared" si="0"/>
        <v>0.86941299999999999</v>
      </c>
      <c r="N33" s="374">
        <f t="shared" si="1"/>
        <v>0.89641300000000013</v>
      </c>
      <c r="O33" s="283" t="s">
        <v>744</v>
      </c>
    </row>
    <row r="34" spans="1:15">
      <c r="A34" s="230" t="s">
        <v>735</v>
      </c>
      <c r="B34" s="230" t="s">
        <v>107</v>
      </c>
      <c r="C34" s="231" t="s">
        <v>13</v>
      </c>
      <c r="D34" s="456">
        <v>1.4870000000000001</v>
      </c>
      <c r="E34" s="455"/>
      <c r="F34" s="233">
        <v>0.21299999999999999</v>
      </c>
      <c r="G34" s="233">
        <v>1.0999999999999999E-2</v>
      </c>
      <c r="H34" s="233">
        <v>0.25</v>
      </c>
      <c r="I34" s="233">
        <v>5.0000000000000001E-3</v>
      </c>
      <c r="J34" s="233">
        <v>1.2999999999999999E-2</v>
      </c>
      <c r="K34" s="374">
        <f t="shared" si="2"/>
        <v>1.7999999999999999E-2</v>
      </c>
      <c r="L34" s="234">
        <v>-1.6E-2</v>
      </c>
      <c r="M34" s="374">
        <f t="shared" si="0"/>
        <v>0.28450000000000003</v>
      </c>
      <c r="N34" s="374">
        <f t="shared" si="1"/>
        <v>0.30250000000000005</v>
      </c>
      <c r="O34" s="283" t="s">
        <v>744</v>
      </c>
    </row>
    <row r="35" spans="1:15">
      <c r="A35" s="230" t="s">
        <v>739</v>
      </c>
      <c r="B35" s="230" t="s">
        <v>107</v>
      </c>
      <c r="C35" s="231" t="s">
        <v>13</v>
      </c>
      <c r="D35" s="456">
        <v>1.6</v>
      </c>
      <c r="E35" s="455"/>
      <c r="F35" s="234">
        <v>0.2</v>
      </c>
      <c r="G35" s="233">
        <v>1.0999999999999999E-2</v>
      </c>
      <c r="H35" s="233">
        <v>0.25</v>
      </c>
      <c r="I35" s="233">
        <v>5.0325000000000005E-3</v>
      </c>
      <c r="J35" s="233">
        <v>1.2999999999999999E-2</v>
      </c>
      <c r="K35" s="374">
        <f t="shared" si="2"/>
        <v>1.80325E-2</v>
      </c>
      <c r="L35" s="234">
        <v>-1.6E-2</v>
      </c>
      <c r="M35" s="374">
        <f t="shared" si="0"/>
        <v>0.26825812500000001</v>
      </c>
      <c r="N35" s="374">
        <f t="shared" si="1"/>
        <v>0.28629062500000002</v>
      </c>
      <c r="O35" s="283" t="s">
        <v>744</v>
      </c>
    </row>
    <row r="36" spans="1:15">
      <c r="A36" s="230" t="s">
        <v>740</v>
      </c>
      <c r="B36" s="230" t="s">
        <v>107</v>
      </c>
      <c r="C36" s="231" t="s">
        <v>13</v>
      </c>
      <c r="D36" s="455">
        <v>1.6</v>
      </c>
      <c r="E36" s="455"/>
      <c r="F36" s="234">
        <v>0.216</v>
      </c>
      <c r="G36" s="233">
        <v>1.0999999999999999E-2</v>
      </c>
      <c r="H36" s="233">
        <v>0.25</v>
      </c>
      <c r="I36" s="233">
        <v>5.0325000000000005E-3</v>
      </c>
      <c r="J36" s="233">
        <v>1.2999999999999999E-2</v>
      </c>
      <c r="K36" s="374">
        <f t="shared" si="2"/>
        <v>1.80325E-2</v>
      </c>
      <c r="L36" s="234">
        <v>-1.6E-2</v>
      </c>
      <c r="M36" s="374">
        <f t="shared" si="0"/>
        <v>0.28825812500000003</v>
      </c>
      <c r="N36" s="374">
        <f t="shared" si="1"/>
        <v>0.30629062500000004</v>
      </c>
      <c r="O36" s="283" t="s">
        <v>744</v>
      </c>
    </row>
    <row r="37" spans="1:15">
      <c r="A37" s="230" t="s">
        <v>234</v>
      </c>
      <c r="B37" s="230" t="s">
        <v>108</v>
      </c>
      <c r="C37" s="231" t="s">
        <v>13</v>
      </c>
      <c r="D37" s="455">
        <v>0.7</v>
      </c>
      <c r="E37" s="455"/>
      <c r="F37" s="234">
        <v>0.28000000000000003</v>
      </c>
      <c r="G37" s="233">
        <v>1.0999999999999999E-2</v>
      </c>
      <c r="H37" s="233">
        <v>0.25</v>
      </c>
      <c r="I37" s="233">
        <v>5.0000000000000001E-3</v>
      </c>
      <c r="J37" s="233">
        <v>1.2999999999999999E-2</v>
      </c>
      <c r="K37" s="374">
        <f t="shared" si="2"/>
        <v>1.7999999999999999E-2</v>
      </c>
      <c r="L37" s="234">
        <v>0</v>
      </c>
      <c r="M37" s="374">
        <f t="shared" si="0"/>
        <v>0.36825000000000008</v>
      </c>
      <c r="N37" s="374">
        <f t="shared" si="1"/>
        <v>0.38625000000000009</v>
      </c>
      <c r="O37" s="283" t="s">
        <v>744</v>
      </c>
    </row>
    <row r="38" spans="1:15">
      <c r="A38" s="230" t="s">
        <v>235</v>
      </c>
      <c r="B38" s="230" t="s">
        <v>108</v>
      </c>
      <c r="C38" s="231" t="s">
        <v>13</v>
      </c>
      <c r="D38" s="455">
        <v>2</v>
      </c>
      <c r="E38" s="455"/>
      <c r="F38" s="234">
        <v>9.2999999999999999E-2</v>
      </c>
      <c r="G38" s="233">
        <v>1.0999999999999999E-2</v>
      </c>
      <c r="H38" s="233">
        <v>0.25</v>
      </c>
      <c r="I38" s="233">
        <v>5.0000000000000001E-3</v>
      </c>
      <c r="J38" s="233">
        <v>1.2999999999999999E-2</v>
      </c>
      <c r="K38" s="374">
        <f t="shared" si="2"/>
        <v>1.7999999999999999E-2</v>
      </c>
      <c r="L38" s="234">
        <v>0</v>
      </c>
      <c r="M38" s="374">
        <f t="shared" si="0"/>
        <v>0.13450000000000001</v>
      </c>
      <c r="N38" s="374">
        <f t="shared" si="1"/>
        <v>0.15250000000000002</v>
      </c>
      <c r="O38" s="283" t="s">
        <v>744</v>
      </c>
    </row>
    <row r="39" spans="1:15">
      <c r="A39" s="230" t="s">
        <v>231</v>
      </c>
      <c r="B39" s="230" t="s">
        <v>152</v>
      </c>
      <c r="C39" s="231" t="s">
        <v>13</v>
      </c>
      <c r="D39" s="455">
        <v>2.73</v>
      </c>
      <c r="E39" s="455"/>
      <c r="F39" s="233">
        <v>9.2999999999999999E-2</v>
      </c>
      <c r="G39" s="233">
        <v>3.2000000000000001E-2</v>
      </c>
      <c r="H39" s="233">
        <v>0.111</v>
      </c>
      <c r="I39" s="233">
        <v>5.0325000000000005E-3</v>
      </c>
      <c r="J39" s="233">
        <v>1.2999999999999999E-2</v>
      </c>
      <c r="K39" s="374">
        <f t="shared" si="2"/>
        <v>1.80325E-2</v>
      </c>
      <c r="L39" s="234">
        <v>0</v>
      </c>
      <c r="M39" s="374">
        <f t="shared" si="0"/>
        <v>0.1408766075</v>
      </c>
      <c r="N39" s="374">
        <f t="shared" si="1"/>
        <v>0.15890910750000001</v>
      </c>
      <c r="O39" s="283" t="s">
        <v>744</v>
      </c>
    </row>
    <row r="40" spans="1:15">
      <c r="A40" s="231" t="s">
        <v>232</v>
      </c>
      <c r="B40" s="230" t="s">
        <v>152</v>
      </c>
      <c r="C40" s="231" t="s">
        <v>13</v>
      </c>
      <c r="D40" s="455">
        <v>2.2000000000000002</v>
      </c>
      <c r="E40" s="455"/>
      <c r="F40" s="233">
        <v>0.09</v>
      </c>
      <c r="G40" s="233">
        <v>3.2000000000000001E-2</v>
      </c>
      <c r="H40" s="233">
        <v>0.111</v>
      </c>
      <c r="I40" s="233">
        <v>5.0325000000000005E-3</v>
      </c>
      <c r="J40" s="233">
        <v>1.2999999999999999E-2</v>
      </c>
      <c r="K40" s="374">
        <f t="shared" si="2"/>
        <v>1.80325E-2</v>
      </c>
      <c r="L40" s="234">
        <v>0</v>
      </c>
      <c r="M40" s="374">
        <f t="shared" si="0"/>
        <v>0.1375436075</v>
      </c>
      <c r="N40" s="374">
        <f t="shared" si="1"/>
        <v>0.1555761075</v>
      </c>
      <c r="O40" s="283" t="s">
        <v>744</v>
      </c>
    </row>
    <row r="41" spans="1:15">
      <c r="A41" s="231" t="s">
        <v>233</v>
      </c>
      <c r="B41" s="230" t="s">
        <v>152</v>
      </c>
      <c r="C41" s="231" t="s">
        <v>13</v>
      </c>
      <c r="D41" s="455">
        <v>2.35</v>
      </c>
      <c r="E41" s="455"/>
      <c r="F41" s="233">
        <v>0.06</v>
      </c>
      <c r="G41" s="233">
        <v>3.2000000000000001E-2</v>
      </c>
      <c r="H41" s="233">
        <v>0.111</v>
      </c>
      <c r="I41" s="233">
        <v>5.0325000000000005E-3</v>
      </c>
      <c r="J41" s="233">
        <v>1.2999999999999999E-2</v>
      </c>
      <c r="K41" s="374">
        <f t="shared" si="2"/>
        <v>1.80325E-2</v>
      </c>
      <c r="L41" s="234">
        <v>0</v>
      </c>
      <c r="M41" s="374">
        <f t="shared" si="0"/>
        <v>0.1042136075</v>
      </c>
      <c r="N41" s="374">
        <f t="shared" si="1"/>
        <v>0.12224610749999999</v>
      </c>
      <c r="O41" s="283" t="s">
        <v>744</v>
      </c>
    </row>
    <row r="42" spans="1:15">
      <c r="A42" s="231" t="s">
        <v>236</v>
      </c>
      <c r="B42" s="230" t="s">
        <v>77</v>
      </c>
      <c r="C42" s="231" t="s">
        <v>13</v>
      </c>
      <c r="D42" s="455">
        <v>2.5</v>
      </c>
      <c r="E42" s="455"/>
      <c r="F42" s="233">
        <v>1.44</v>
      </c>
      <c r="G42" s="233">
        <v>3.2000000000000001E-2</v>
      </c>
      <c r="H42" s="233">
        <v>5.2999999999999999E-2</v>
      </c>
      <c r="I42" s="233">
        <v>5.0325000000000005E-3</v>
      </c>
      <c r="J42" s="233">
        <v>1.2999999999999999E-2</v>
      </c>
      <c r="K42" s="374">
        <f t="shared" si="2"/>
        <v>1.80325E-2</v>
      </c>
      <c r="L42" s="234">
        <v>0</v>
      </c>
      <c r="M42" s="374">
        <f t="shared" si="0"/>
        <v>1.5509717224999999</v>
      </c>
      <c r="N42" s="374">
        <f t="shared" si="1"/>
        <v>1.5690042224999998</v>
      </c>
      <c r="O42" s="283" t="s">
        <v>744</v>
      </c>
    </row>
    <row r="43" spans="1:15">
      <c r="A43" s="231" t="s">
        <v>237</v>
      </c>
      <c r="B43" s="230" t="s">
        <v>77</v>
      </c>
      <c r="C43" s="231" t="s">
        <v>13</v>
      </c>
      <c r="D43" s="455">
        <v>2.5</v>
      </c>
      <c r="E43" s="455"/>
      <c r="F43" s="233">
        <v>1.67</v>
      </c>
      <c r="G43" s="233">
        <v>3.2000000000000001E-2</v>
      </c>
      <c r="H43" s="233">
        <v>5.2999999999999999E-2</v>
      </c>
      <c r="I43" s="233">
        <v>5.0325000000000005E-3</v>
      </c>
      <c r="J43" s="233">
        <v>1.2999999999999999E-2</v>
      </c>
      <c r="K43" s="374">
        <f t="shared" si="2"/>
        <v>1.80325E-2</v>
      </c>
      <c r="L43" s="234">
        <v>0</v>
      </c>
      <c r="M43" s="374">
        <f t="shared" si="0"/>
        <v>1.7931617224999998</v>
      </c>
      <c r="N43" s="374">
        <f t="shared" si="1"/>
        <v>1.8111942224999997</v>
      </c>
      <c r="O43" s="283" t="s">
        <v>744</v>
      </c>
    </row>
    <row r="44" spans="1:15">
      <c r="A44" s="231" t="s">
        <v>702</v>
      </c>
      <c r="B44" s="230" t="s">
        <v>244</v>
      </c>
      <c r="C44" s="231" t="s">
        <v>13</v>
      </c>
      <c r="D44" s="455">
        <v>2.2400000000000002</v>
      </c>
      <c r="E44" s="455"/>
      <c r="F44" s="233">
        <v>8.0000000000000002E-3</v>
      </c>
      <c r="G44" s="233">
        <v>5.0000000000000001E-3</v>
      </c>
      <c r="H44" s="233">
        <v>5.2999999999999999E-2</v>
      </c>
      <c r="I44" s="233">
        <v>5.0000000000000001E-3</v>
      </c>
      <c r="J44" s="233">
        <v>1.2999999999999999E-2</v>
      </c>
      <c r="K44" s="374">
        <f t="shared" si="2"/>
        <v>1.7999999999999999E-2</v>
      </c>
      <c r="L44" s="234">
        <v>0</v>
      </c>
      <c r="M44" s="374">
        <f t="shared" si="0"/>
        <v>1.4643000000000002E-2</v>
      </c>
      <c r="N44" s="374">
        <f t="shared" si="1"/>
        <v>3.2642999999999998E-2</v>
      </c>
      <c r="O44" s="283" t="s">
        <v>746</v>
      </c>
    </row>
    <row r="45" spans="1:15">
      <c r="A45" s="231" t="s">
        <v>703</v>
      </c>
      <c r="B45" s="230"/>
      <c r="C45" s="231"/>
      <c r="D45" s="455">
        <v>2.2400000000000002</v>
      </c>
      <c r="E45" s="455"/>
      <c r="F45" s="233">
        <v>4.0000000000000001E-3</v>
      </c>
      <c r="G45" s="233">
        <v>5.0000000000000001E-3</v>
      </c>
      <c r="H45" s="233">
        <v>5.2999999999999999E-2</v>
      </c>
      <c r="I45" s="233">
        <v>5.0000000000000001E-3</v>
      </c>
      <c r="J45" s="233">
        <v>1.2999999999999999E-2</v>
      </c>
      <c r="K45" s="374">
        <f t="shared" si="2"/>
        <v>1.7999999999999999E-2</v>
      </c>
      <c r="L45" s="234">
        <v>0</v>
      </c>
      <c r="M45" s="374">
        <f t="shared" si="0"/>
        <v>1.0431000000000001E-2</v>
      </c>
      <c r="N45" s="374">
        <f t="shared" si="1"/>
        <v>2.8430999999999998E-2</v>
      </c>
      <c r="O45" s="283" t="s">
        <v>746</v>
      </c>
    </row>
    <row r="46" spans="1:15">
      <c r="A46" s="231" t="s">
        <v>238</v>
      </c>
      <c r="B46" s="230" t="s">
        <v>124</v>
      </c>
      <c r="C46" s="231" t="s">
        <v>13</v>
      </c>
      <c r="D46" s="455">
        <v>2.71</v>
      </c>
      <c r="E46" s="455"/>
      <c r="F46" s="234">
        <v>6.58</v>
      </c>
      <c r="G46" s="233">
        <v>0.16</v>
      </c>
      <c r="H46" s="233">
        <v>0.01</v>
      </c>
      <c r="I46" s="233">
        <v>5.0325000000000005E-3</v>
      </c>
      <c r="J46" s="233">
        <v>1.2999999999999999E-2</v>
      </c>
      <c r="K46" s="374">
        <f t="shared" si="2"/>
        <v>1.80325E-2</v>
      </c>
      <c r="L46" s="234">
        <v>-3.09</v>
      </c>
      <c r="M46" s="374">
        <f t="shared" si="0"/>
        <v>6.807580325</v>
      </c>
      <c r="N46" s="374">
        <f t="shared" si="1"/>
        <v>6.8256128250000003</v>
      </c>
      <c r="O46" s="283" t="s">
        <v>744</v>
      </c>
    </row>
    <row r="47" spans="1:15">
      <c r="A47" s="231" t="s">
        <v>239</v>
      </c>
      <c r="B47" s="230" t="s">
        <v>124</v>
      </c>
      <c r="C47" s="231" t="s">
        <v>13</v>
      </c>
      <c r="D47" s="455">
        <v>2.71</v>
      </c>
      <c r="E47" s="455"/>
      <c r="F47" s="234">
        <v>13</v>
      </c>
      <c r="G47" s="233">
        <v>0.183</v>
      </c>
      <c r="H47" s="233">
        <v>0.01</v>
      </c>
      <c r="I47" s="233">
        <v>5.0325000000000005E-3</v>
      </c>
      <c r="J47" s="233">
        <v>1.2999999999999999E-2</v>
      </c>
      <c r="K47" s="375">
        <f t="shared" si="2"/>
        <v>1.80325E-2</v>
      </c>
      <c r="L47" s="234">
        <v>-8.69</v>
      </c>
      <c r="M47" s="375">
        <f t="shared" si="0"/>
        <v>13.315010324999999</v>
      </c>
      <c r="N47" s="374">
        <f t="shared" si="1"/>
        <v>13.333042825</v>
      </c>
      <c r="O47" s="283" t="s">
        <v>744</v>
      </c>
    </row>
    <row r="48" spans="1:15">
      <c r="A48" s="231" t="s">
        <v>240</v>
      </c>
      <c r="B48" s="372" t="s">
        <v>124</v>
      </c>
      <c r="C48" s="372" t="s">
        <v>13</v>
      </c>
      <c r="D48" s="456">
        <v>2.71</v>
      </c>
      <c r="E48" s="455"/>
      <c r="F48" s="233">
        <v>6.83</v>
      </c>
      <c r="G48" s="233">
        <v>0.16</v>
      </c>
      <c r="H48" s="233">
        <v>0.01</v>
      </c>
      <c r="I48" s="233">
        <v>5.0325000000000005E-3</v>
      </c>
      <c r="J48" s="233">
        <v>1.2999999999999999E-2</v>
      </c>
      <c r="K48" s="375">
        <f t="shared" si="2"/>
        <v>1.80325E-2</v>
      </c>
      <c r="L48" s="234">
        <v>-3.21</v>
      </c>
      <c r="M48" s="375">
        <f t="shared" si="0"/>
        <v>7.0600803250000004</v>
      </c>
      <c r="N48" s="374">
        <f t="shared" si="1"/>
        <v>7.0781128250000007</v>
      </c>
      <c r="O48" s="283" t="s">
        <v>744</v>
      </c>
    </row>
    <row r="49" spans="1:15">
      <c r="A49" s="231" t="s">
        <v>241</v>
      </c>
      <c r="B49" s="372" t="s">
        <v>124</v>
      </c>
      <c r="C49" s="372" t="s">
        <v>13</v>
      </c>
      <c r="D49" s="456">
        <v>2.71</v>
      </c>
      <c r="E49" s="455"/>
      <c r="F49" s="233">
        <v>13.2</v>
      </c>
      <c r="G49" s="233">
        <v>0.183</v>
      </c>
      <c r="H49" s="233">
        <v>0.01</v>
      </c>
      <c r="I49" s="233">
        <v>5.0325000000000005E-3</v>
      </c>
      <c r="J49" s="233">
        <v>1.2999999999999999E-2</v>
      </c>
      <c r="K49" s="375">
        <f t="shared" si="2"/>
        <v>1.80325E-2</v>
      </c>
      <c r="L49" s="234">
        <v>-8.69</v>
      </c>
      <c r="M49" s="375">
        <f t="shared" si="0"/>
        <v>13.517010324999999</v>
      </c>
      <c r="N49" s="374">
        <f t="shared" si="1"/>
        <v>13.535042825</v>
      </c>
      <c r="O49" s="283" t="s">
        <v>744</v>
      </c>
    </row>
    <row r="50" spans="1:15">
      <c r="A50" s="231" t="s">
        <v>242</v>
      </c>
      <c r="B50" s="372" t="s">
        <v>164</v>
      </c>
      <c r="C50" s="372" t="s">
        <v>13</v>
      </c>
      <c r="D50" s="456">
        <v>0.9</v>
      </c>
      <c r="E50" s="455"/>
      <c r="F50" s="233">
        <v>0.39</v>
      </c>
      <c r="G50" s="233">
        <v>3.2000000000000001E-2</v>
      </c>
      <c r="H50" s="233">
        <v>0.28999999999999998</v>
      </c>
      <c r="I50" s="233">
        <v>5.0325000000000005E-3</v>
      </c>
      <c r="J50" s="233">
        <v>1.2999999999999999E-2</v>
      </c>
      <c r="K50" s="375">
        <f t="shared" si="2"/>
        <v>1.80325E-2</v>
      </c>
      <c r="L50" s="234">
        <v>0</v>
      </c>
      <c r="M50" s="375">
        <f t="shared" si="0"/>
        <v>0.5496094250000001</v>
      </c>
      <c r="N50" s="374">
        <f t="shared" si="1"/>
        <v>0.5676419250000001</v>
      </c>
      <c r="O50" s="283" t="s">
        <v>744</v>
      </c>
    </row>
    <row r="51" spans="1:15">
      <c r="A51" s="549" t="s">
        <v>760</v>
      </c>
      <c r="B51" s="550" t="s">
        <v>243</v>
      </c>
      <c r="C51" s="550" t="s">
        <v>13</v>
      </c>
      <c r="D51" s="559">
        <v>1.3</v>
      </c>
      <c r="E51" s="560"/>
      <c r="F51" s="561">
        <v>2.399</v>
      </c>
      <c r="G51" s="561">
        <v>0.16</v>
      </c>
      <c r="H51" s="561">
        <v>5.2999999999999999E-2</v>
      </c>
      <c r="I51" s="561">
        <v>5.0325000000000005E-3</v>
      </c>
      <c r="J51" s="561">
        <v>1.2999999999999999E-2</v>
      </c>
      <c r="K51" s="554">
        <f t="shared" si="2"/>
        <v>1.80325E-2</v>
      </c>
      <c r="L51" s="564">
        <v>0</v>
      </c>
      <c r="M51" s="554">
        <f t="shared" si="0"/>
        <v>2.6955827225000002</v>
      </c>
      <c r="N51" s="376">
        <f t="shared" si="1"/>
        <v>2.7136152225000001</v>
      </c>
      <c r="O51" s="284" t="s">
        <v>747</v>
      </c>
    </row>
    <row r="52" spans="1:15">
      <c r="A52" s="231" t="s">
        <v>761</v>
      </c>
      <c r="B52" s="372" t="s">
        <v>243</v>
      </c>
      <c r="C52" s="372" t="s">
        <v>13</v>
      </c>
      <c r="D52" s="456">
        <v>1.3</v>
      </c>
      <c r="E52" s="455"/>
      <c r="F52" s="233">
        <v>2.3660000000000001</v>
      </c>
      <c r="G52" s="233">
        <v>0.16</v>
      </c>
      <c r="H52" s="233">
        <v>5.2999999999999999E-2</v>
      </c>
      <c r="I52" s="233">
        <v>5.0325000000000005E-3</v>
      </c>
      <c r="J52" s="233">
        <v>1.2999999999999999E-2</v>
      </c>
      <c r="K52" s="375">
        <f t="shared" si="2"/>
        <v>1.80325E-2</v>
      </c>
      <c r="L52" s="234">
        <v>0</v>
      </c>
      <c r="M52" s="375">
        <f t="shared" si="0"/>
        <v>2.6608337225000001</v>
      </c>
      <c r="N52" s="375">
        <f t="shared" si="1"/>
        <v>2.6788662224999999</v>
      </c>
      <c r="O52" s="284" t="s">
        <v>747</v>
      </c>
    </row>
    <row r="53" spans="1:15">
      <c r="A53" s="229" t="s">
        <v>762</v>
      </c>
      <c r="B53" s="555" t="s">
        <v>243</v>
      </c>
      <c r="C53" s="555" t="s">
        <v>13</v>
      </c>
      <c r="D53" s="593">
        <v>1.3</v>
      </c>
      <c r="E53" s="453"/>
      <c r="F53" s="594">
        <v>0.72499999999999998</v>
      </c>
      <c r="G53" s="594">
        <v>0.16</v>
      </c>
      <c r="H53" s="594">
        <v>0.111</v>
      </c>
      <c r="I53" s="594">
        <v>5.0325000000000005E-3</v>
      </c>
      <c r="J53" s="594">
        <v>1.2999999999999999E-2</v>
      </c>
      <c r="K53" s="558">
        <f t="shared" si="2"/>
        <v>1.80325E-2</v>
      </c>
      <c r="L53" s="595">
        <v>0</v>
      </c>
      <c r="M53" s="558">
        <f t="shared" si="0"/>
        <v>0.98523660749999997</v>
      </c>
      <c r="N53" s="376">
        <f t="shared" si="1"/>
        <v>1.0032691075</v>
      </c>
      <c r="O53" s="284" t="s">
        <v>747</v>
      </c>
    </row>
    <row r="54" spans="1:15">
      <c r="A54" s="117" t="str">
        <f>'Custom Data'!$X16</f>
        <v xml:space="preserve">Custom_EPD -  - </v>
      </c>
      <c r="B54" s="118">
        <f>'Custom Data'!$B16</f>
        <v>0</v>
      </c>
      <c r="C54" s="118" t="s">
        <v>250</v>
      </c>
      <c r="D54" s="451">
        <f>'Custom Data'!C16/1000</f>
        <v>0</v>
      </c>
      <c r="E54" s="451">
        <f>'Custom Data'!D16</f>
        <v>0</v>
      </c>
      <c r="F54" s="277">
        <f>'Custom Data'!E16</f>
        <v>0</v>
      </c>
      <c r="G54" s="277">
        <f>'Custom Data'!F16</f>
        <v>0</v>
      </c>
      <c r="H54" s="277">
        <f>'Custom Data'!Y16</f>
        <v>0</v>
      </c>
      <c r="I54" s="277">
        <f>'Custom Data'!H16</f>
        <v>0</v>
      </c>
      <c r="J54" s="277">
        <f>'Custom Data'!I16</f>
        <v>0</v>
      </c>
      <c r="K54" s="277">
        <f t="shared" si="2"/>
        <v>0</v>
      </c>
      <c r="L54" s="277">
        <f>'Custom Data'!J16</f>
        <v>0</v>
      </c>
      <c r="M54" s="277">
        <f t="shared" si="0"/>
        <v>0</v>
      </c>
      <c r="N54" s="277">
        <f t="shared" si="1"/>
        <v>0</v>
      </c>
      <c r="O54" s="117"/>
    </row>
    <row r="55" spans="1:15">
      <c r="A55" s="117" t="str">
        <f>'Custom Data'!$X17</f>
        <v xml:space="preserve">Custom_EPD -  - </v>
      </c>
      <c r="B55" s="118">
        <f>'Custom Data'!$B17</f>
        <v>0</v>
      </c>
      <c r="C55" s="118" t="s">
        <v>250</v>
      </c>
      <c r="D55" s="451">
        <f>'Custom Data'!C17/1000</f>
        <v>0</v>
      </c>
      <c r="E55" s="451">
        <f>'Custom Data'!D17</f>
        <v>0</v>
      </c>
      <c r="F55" s="277">
        <f>'Custom Data'!E17</f>
        <v>0</v>
      </c>
      <c r="G55" s="277">
        <f>'Custom Data'!F17</f>
        <v>0</v>
      </c>
      <c r="H55" s="277">
        <f>'Custom Data'!Y17</f>
        <v>0</v>
      </c>
      <c r="I55" s="277">
        <f>'Custom Data'!H17</f>
        <v>0</v>
      </c>
      <c r="J55" s="277">
        <f>'Custom Data'!I17</f>
        <v>0</v>
      </c>
      <c r="K55" s="277">
        <f t="shared" si="2"/>
        <v>0</v>
      </c>
      <c r="L55" s="277">
        <f>'Custom Data'!J17</f>
        <v>0</v>
      </c>
      <c r="M55" s="277">
        <f t="shared" si="0"/>
        <v>0</v>
      </c>
      <c r="N55" s="277">
        <f t="shared" si="1"/>
        <v>0</v>
      </c>
      <c r="O55" s="117"/>
    </row>
    <row r="56" spans="1:15">
      <c r="A56" s="117" t="str">
        <f>'Custom Data'!$X18</f>
        <v xml:space="preserve">Custom_EPD -  - </v>
      </c>
      <c r="B56" s="118">
        <f>'Custom Data'!$B18</f>
        <v>0</v>
      </c>
      <c r="C56" s="118" t="s">
        <v>250</v>
      </c>
      <c r="D56" s="451">
        <f>'Custom Data'!C18/1000</f>
        <v>0</v>
      </c>
      <c r="E56" s="451">
        <f>'Custom Data'!D18</f>
        <v>0</v>
      </c>
      <c r="F56" s="277">
        <f>'Custom Data'!E18</f>
        <v>0</v>
      </c>
      <c r="G56" s="277">
        <f>'Custom Data'!F18</f>
        <v>0</v>
      </c>
      <c r="H56" s="277">
        <f>'Custom Data'!Y18</f>
        <v>0</v>
      </c>
      <c r="I56" s="277">
        <f>'Custom Data'!H18</f>
        <v>0</v>
      </c>
      <c r="J56" s="277">
        <f>'Custom Data'!I18</f>
        <v>0</v>
      </c>
      <c r="K56" s="277">
        <f t="shared" si="2"/>
        <v>0</v>
      </c>
      <c r="L56" s="277">
        <f>'Custom Data'!J18</f>
        <v>0</v>
      </c>
      <c r="M56" s="277">
        <f t="shared" si="0"/>
        <v>0</v>
      </c>
      <c r="N56" s="277">
        <f t="shared" si="1"/>
        <v>0</v>
      </c>
      <c r="O56" s="117"/>
    </row>
    <row r="57" spans="1:15">
      <c r="A57" s="117" t="str">
        <f>'Custom Data'!$X19</f>
        <v xml:space="preserve">Custom_EPD -  - </v>
      </c>
      <c r="B57" s="118">
        <f>'Custom Data'!$B19</f>
        <v>0</v>
      </c>
      <c r="C57" s="118" t="s">
        <v>250</v>
      </c>
      <c r="D57" s="451">
        <f>'Custom Data'!C19/1000</f>
        <v>0</v>
      </c>
      <c r="E57" s="451">
        <f>'Custom Data'!D19</f>
        <v>0</v>
      </c>
      <c r="F57" s="277">
        <f>'Custom Data'!E19</f>
        <v>0</v>
      </c>
      <c r="G57" s="277">
        <f>'Custom Data'!F19</f>
        <v>0</v>
      </c>
      <c r="H57" s="277">
        <f>'Custom Data'!Y19</f>
        <v>0</v>
      </c>
      <c r="I57" s="277">
        <f>'Custom Data'!H19</f>
        <v>0</v>
      </c>
      <c r="J57" s="277">
        <f>'Custom Data'!I19</f>
        <v>0</v>
      </c>
      <c r="K57" s="277">
        <f t="shared" si="2"/>
        <v>0</v>
      </c>
      <c r="L57" s="277">
        <f>'Custom Data'!J19</f>
        <v>0</v>
      </c>
      <c r="M57" s="277">
        <f t="shared" si="0"/>
        <v>0</v>
      </c>
      <c r="N57" s="277">
        <f t="shared" si="1"/>
        <v>0</v>
      </c>
      <c r="O57" s="117"/>
    </row>
    <row r="58" spans="1:15">
      <c r="A58" s="117" t="str">
        <f>'Custom Data'!$X20</f>
        <v xml:space="preserve">Custom_EPD -  - </v>
      </c>
      <c r="B58" s="118">
        <f>'Custom Data'!$B20</f>
        <v>0</v>
      </c>
      <c r="C58" s="118" t="s">
        <v>250</v>
      </c>
      <c r="D58" s="451">
        <f>'Custom Data'!C20/1000</f>
        <v>0</v>
      </c>
      <c r="E58" s="451">
        <f>'Custom Data'!D20</f>
        <v>0</v>
      </c>
      <c r="F58" s="277">
        <f>'Custom Data'!E20</f>
        <v>0</v>
      </c>
      <c r="G58" s="277">
        <f>'Custom Data'!F20</f>
        <v>0</v>
      </c>
      <c r="H58" s="277">
        <f>'Custom Data'!Y20</f>
        <v>0</v>
      </c>
      <c r="I58" s="277">
        <f>'Custom Data'!H20</f>
        <v>0</v>
      </c>
      <c r="J58" s="277">
        <f>'Custom Data'!I20</f>
        <v>0</v>
      </c>
      <c r="K58" s="277">
        <f t="shared" si="2"/>
        <v>0</v>
      </c>
      <c r="L58" s="277">
        <f>'Custom Data'!J20</f>
        <v>0</v>
      </c>
      <c r="M58" s="277">
        <f t="shared" si="0"/>
        <v>0</v>
      </c>
      <c r="N58" s="277">
        <f t="shared" si="1"/>
        <v>0</v>
      </c>
      <c r="O58" s="117"/>
    </row>
    <row r="59" spans="1:15">
      <c r="A59" s="117" t="str">
        <f>'Custom Data'!$X21</f>
        <v xml:space="preserve">Custom_EPD -  - </v>
      </c>
      <c r="B59" s="118">
        <f>'Custom Data'!$B21</f>
        <v>0</v>
      </c>
      <c r="C59" s="118" t="s">
        <v>250</v>
      </c>
      <c r="D59" s="451">
        <f>'Custom Data'!C21/1000</f>
        <v>0</v>
      </c>
      <c r="E59" s="451">
        <f>'Custom Data'!D21</f>
        <v>0</v>
      </c>
      <c r="F59" s="277">
        <f>'Custom Data'!E21</f>
        <v>0</v>
      </c>
      <c r="G59" s="277">
        <f>'Custom Data'!F21</f>
        <v>0</v>
      </c>
      <c r="H59" s="277">
        <f>'Custom Data'!Y21</f>
        <v>0</v>
      </c>
      <c r="I59" s="277">
        <f>'Custom Data'!H21</f>
        <v>0</v>
      </c>
      <c r="J59" s="277">
        <f>'Custom Data'!I21</f>
        <v>0</v>
      </c>
      <c r="K59" s="277">
        <f t="shared" si="2"/>
        <v>0</v>
      </c>
      <c r="L59" s="277">
        <f>'Custom Data'!J21</f>
        <v>0</v>
      </c>
      <c r="M59" s="277">
        <f t="shared" si="0"/>
        <v>0</v>
      </c>
      <c r="N59" s="277">
        <f t="shared" si="1"/>
        <v>0</v>
      </c>
      <c r="O59" s="117"/>
    </row>
    <row r="60" spans="1:15">
      <c r="A60" s="117" t="str">
        <f>'Custom Data'!$X22</f>
        <v xml:space="preserve">Custom_EPD -  - </v>
      </c>
      <c r="B60" s="118">
        <f>'Custom Data'!$B22</f>
        <v>0</v>
      </c>
      <c r="C60" s="118" t="s">
        <v>250</v>
      </c>
      <c r="D60" s="451">
        <f>'Custom Data'!C22/1000</f>
        <v>0</v>
      </c>
      <c r="E60" s="451">
        <f>'Custom Data'!D22</f>
        <v>0</v>
      </c>
      <c r="F60" s="277">
        <f>'Custom Data'!E22</f>
        <v>0</v>
      </c>
      <c r="G60" s="277">
        <f>'Custom Data'!F22</f>
        <v>0</v>
      </c>
      <c r="H60" s="277">
        <f>'Custom Data'!Y22</f>
        <v>0</v>
      </c>
      <c r="I60" s="277">
        <f>'Custom Data'!H22</f>
        <v>0</v>
      </c>
      <c r="J60" s="277">
        <f>'Custom Data'!I22</f>
        <v>0</v>
      </c>
      <c r="K60" s="277">
        <f t="shared" si="2"/>
        <v>0</v>
      </c>
      <c r="L60" s="277">
        <f>'Custom Data'!J22</f>
        <v>0</v>
      </c>
      <c r="M60" s="277">
        <f t="shared" si="0"/>
        <v>0</v>
      </c>
      <c r="N60" s="277">
        <f t="shared" si="1"/>
        <v>0</v>
      </c>
      <c r="O60" s="117"/>
    </row>
    <row r="61" spans="1:15">
      <c r="A61" s="117" t="str">
        <f>'Custom Data'!$X23</f>
        <v xml:space="preserve">Custom_EPD -  - </v>
      </c>
      <c r="B61" s="118">
        <f>'Custom Data'!$B23</f>
        <v>0</v>
      </c>
      <c r="C61" s="118" t="s">
        <v>250</v>
      </c>
      <c r="D61" s="451">
        <f>'Custom Data'!C23/1000</f>
        <v>0</v>
      </c>
      <c r="E61" s="451">
        <f>'Custom Data'!D23</f>
        <v>0</v>
      </c>
      <c r="F61" s="277">
        <f>'Custom Data'!E23</f>
        <v>0</v>
      </c>
      <c r="G61" s="277">
        <f>'Custom Data'!F23</f>
        <v>0</v>
      </c>
      <c r="H61" s="277">
        <f>'Custom Data'!Y23</f>
        <v>0</v>
      </c>
      <c r="I61" s="277">
        <f>'Custom Data'!H23</f>
        <v>0</v>
      </c>
      <c r="J61" s="277">
        <f>'Custom Data'!I23</f>
        <v>0</v>
      </c>
      <c r="K61" s="277">
        <f t="shared" si="2"/>
        <v>0</v>
      </c>
      <c r="L61" s="277">
        <f>'Custom Data'!J23</f>
        <v>0</v>
      </c>
      <c r="M61" s="277">
        <f t="shared" si="0"/>
        <v>0</v>
      </c>
      <c r="N61" s="277">
        <f t="shared" si="1"/>
        <v>0</v>
      </c>
      <c r="O61" s="117"/>
    </row>
    <row r="62" spans="1:15">
      <c r="A62" s="117" t="str">
        <f>'Custom Data'!$X24</f>
        <v xml:space="preserve">Custom_EPD -  - </v>
      </c>
      <c r="B62" s="118">
        <f>'Custom Data'!$B24</f>
        <v>0</v>
      </c>
      <c r="C62" s="118" t="s">
        <v>250</v>
      </c>
      <c r="D62" s="451">
        <f>'Custom Data'!C24/1000</f>
        <v>0</v>
      </c>
      <c r="E62" s="451">
        <f>'Custom Data'!D24</f>
        <v>0</v>
      </c>
      <c r="F62" s="277">
        <f>'Custom Data'!E24</f>
        <v>0</v>
      </c>
      <c r="G62" s="277">
        <f>'Custom Data'!F24</f>
        <v>0</v>
      </c>
      <c r="H62" s="277">
        <f>'Custom Data'!Y24</f>
        <v>0</v>
      </c>
      <c r="I62" s="277">
        <f>'Custom Data'!H24</f>
        <v>0</v>
      </c>
      <c r="J62" s="277">
        <f>'Custom Data'!I24</f>
        <v>0</v>
      </c>
      <c r="K62" s="277">
        <f t="shared" si="2"/>
        <v>0</v>
      </c>
      <c r="L62" s="277">
        <f>'Custom Data'!J24</f>
        <v>0</v>
      </c>
      <c r="M62" s="277">
        <f t="shared" si="0"/>
        <v>0</v>
      </c>
      <c r="N62" s="277">
        <f t="shared" si="1"/>
        <v>0</v>
      </c>
      <c r="O62" s="117"/>
    </row>
    <row r="63" spans="1:15">
      <c r="A63" s="117" t="str">
        <f>'Custom Data'!$X25</f>
        <v xml:space="preserve">Custom_EPD -  - </v>
      </c>
      <c r="B63" s="118">
        <f>'Custom Data'!$B25</f>
        <v>0</v>
      </c>
      <c r="C63" s="118" t="s">
        <v>250</v>
      </c>
      <c r="D63" s="451">
        <f>'Custom Data'!C25/1000</f>
        <v>0</v>
      </c>
      <c r="E63" s="451">
        <f>'Custom Data'!D25</f>
        <v>0</v>
      </c>
      <c r="F63" s="277">
        <f>'Custom Data'!E25</f>
        <v>0</v>
      </c>
      <c r="G63" s="277">
        <f>'Custom Data'!F25</f>
        <v>0</v>
      </c>
      <c r="H63" s="277">
        <f>'Custom Data'!Y25</f>
        <v>0</v>
      </c>
      <c r="I63" s="277">
        <f>'Custom Data'!H25</f>
        <v>0</v>
      </c>
      <c r="J63" s="277">
        <f>'Custom Data'!I25</f>
        <v>0</v>
      </c>
      <c r="K63" s="277">
        <f t="shared" si="2"/>
        <v>0</v>
      </c>
      <c r="L63" s="277">
        <f>'Custom Data'!J25</f>
        <v>0</v>
      </c>
      <c r="M63" s="277">
        <f t="shared" si="0"/>
        <v>0</v>
      </c>
      <c r="N63" s="277">
        <f t="shared" si="1"/>
        <v>0</v>
      </c>
      <c r="O63" s="117"/>
    </row>
    <row r="64" spans="1:15">
      <c r="A64" s="117" t="str">
        <f>'Custom Data'!$X26</f>
        <v xml:space="preserve">Custom_EPD -  - </v>
      </c>
      <c r="B64" s="118">
        <f>'Custom Data'!$B26</f>
        <v>0</v>
      </c>
      <c r="C64" s="118" t="s">
        <v>250</v>
      </c>
      <c r="D64" s="451">
        <f>'Custom Data'!C26/1000</f>
        <v>0</v>
      </c>
      <c r="E64" s="451">
        <f>'Custom Data'!D26</f>
        <v>0</v>
      </c>
      <c r="F64" s="277">
        <f>'Custom Data'!E26</f>
        <v>0</v>
      </c>
      <c r="G64" s="277">
        <f>'Custom Data'!F26</f>
        <v>0</v>
      </c>
      <c r="H64" s="277">
        <f>'Custom Data'!Y26</f>
        <v>0</v>
      </c>
      <c r="I64" s="277">
        <f>'Custom Data'!H26</f>
        <v>0</v>
      </c>
      <c r="J64" s="277">
        <f>'Custom Data'!I26</f>
        <v>0</v>
      </c>
      <c r="K64" s="277">
        <f t="shared" si="2"/>
        <v>0</v>
      </c>
      <c r="L64" s="277">
        <f>'Custom Data'!J26</f>
        <v>0</v>
      </c>
      <c r="M64" s="277">
        <f t="shared" si="0"/>
        <v>0</v>
      </c>
      <c r="N64" s="277">
        <f t="shared" si="1"/>
        <v>0</v>
      </c>
      <c r="O64" s="117"/>
    </row>
    <row r="65" spans="1:15">
      <c r="A65" s="117" t="str">
        <f>'Custom Data'!$X27</f>
        <v xml:space="preserve">Custom_EPD -  - </v>
      </c>
      <c r="B65" s="118">
        <f>'Custom Data'!$B27</f>
        <v>0</v>
      </c>
      <c r="C65" s="118" t="s">
        <v>250</v>
      </c>
      <c r="D65" s="451">
        <f>'Custom Data'!C27/1000</f>
        <v>0</v>
      </c>
      <c r="E65" s="451">
        <f>'Custom Data'!D27</f>
        <v>0</v>
      </c>
      <c r="F65" s="277">
        <f>'Custom Data'!E27</f>
        <v>0</v>
      </c>
      <c r="G65" s="277">
        <f>'Custom Data'!F27</f>
        <v>0</v>
      </c>
      <c r="H65" s="277">
        <f>'Custom Data'!Y27</f>
        <v>0</v>
      </c>
      <c r="I65" s="277">
        <f>'Custom Data'!H27</f>
        <v>0</v>
      </c>
      <c r="J65" s="277">
        <f>'Custom Data'!I27</f>
        <v>0</v>
      </c>
      <c r="K65" s="277">
        <f t="shared" si="2"/>
        <v>0</v>
      </c>
      <c r="L65" s="277">
        <f>'Custom Data'!J27</f>
        <v>0</v>
      </c>
      <c r="M65" s="277">
        <f t="shared" si="0"/>
        <v>0</v>
      </c>
      <c r="N65" s="277">
        <f t="shared" si="1"/>
        <v>0</v>
      </c>
      <c r="O65" s="117"/>
    </row>
    <row r="66" spans="1:15">
      <c r="A66" s="117" t="str">
        <f>'Custom Data'!$X28</f>
        <v xml:space="preserve">Custom_EPD -  - </v>
      </c>
      <c r="B66" s="118">
        <f>'Custom Data'!$B28</f>
        <v>0</v>
      </c>
      <c r="C66" s="118" t="s">
        <v>250</v>
      </c>
      <c r="D66" s="451">
        <f>'Custom Data'!C28/1000</f>
        <v>0</v>
      </c>
      <c r="E66" s="451">
        <f>'Custom Data'!D28</f>
        <v>0</v>
      </c>
      <c r="F66" s="277">
        <f>'Custom Data'!E28</f>
        <v>0</v>
      </c>
      <c r="G66" s="277">
        <f>'Custom Data'!F28</f>
        <v>0</v>
      </c>
      <c r="H66" s="277">
        <f>'Custom Data'!Y28</f>
        <v>0</v>
      </c>
      <c r="I66" s="277">
        <f>'Custom Data'!H28</f>
        <v>0</v>
      </c>
      <c r="J66" s="277">
        <f>'Custom Data'!I28</f>
        <v>0</v>
      </c>
      <c r="K66" s="277">
        <f t="shared" si="2"/>
        <v>0</v>
      </c>
      <c r="L66" s="277">
        <f>'Custom Data'!J28</f>
        <v>0</v>
      </c>
      <c r="M66" s="277">
        <f t="shared" si="0"/>
        <v>0</v>
      </c>
      <c r="N66" s="277">
        <f t="shared" si="1"/>
        <v>0</v>
      </c>
      <c r="O66" s="117"/>
    </row>
    <row r="67" spans="1:15">
      <c r="A67" s="117" t="str">
        <f>'Custom Data'!$X29</f>
        <v xml:space="preserve">Custom_EPD -  - </v>
      </c>
      <c r="B67" s="118">
        <f>'Custom Data'!$B29</f>
        <v>0</v>
      </c>
      <c r="C67" s="118" t="s">
        <v>250</v>
      </c>
      <c r="D67" s="451">
        <f>'Custom Data'!C29/1000</f>
        <v>0</v>
      </c>
      <c r="E67" s="451">
        <f>'Custom Data'!D29</f>
        <v>0</v>
      </c>
      <c r="F67" s="277">
        <f>'Custom Data'!E29</f>
        <v>0</v>
      </c>
      <c r="G67" s="277">
        <f>'Custom Data'!F29</f>
        <v>0</v>
      </c>
      <c r="H67" s="277">
        <f>'Custom Data'!Y29</f>
        <v>0</v>
      </c>
      <c r="I67" s="277">
        <f>'Custom Data'!H29</f>
        <v>0</v>
      </c>
      <c r="J67" s="277">
        <f>'Custom Data'!I29</f>
        <v>0</v>
      </c>
      <c r="K67" s="277">
        <f t="shared" si="2"/>
        <v>0</v>
      </c>
      <c r="L67" s="277">
        <f>'Custom Data'!J29</f>
        <v>0</v>
      </c>
      <c r="M67" s="277">
        <f t="shared" si="0"/>
        <v>0</v>
      </c>
      <c r="N67" s="277">
        <f t="shared" si="1"/>
        <v>0</v>
      </c>
      <c r="O67" s="117"/>
    </row>
    <row r="68" spans="1:15">
      <c r="A68" s="117" t="str">
        <f>'Custom Data'!$X30</f>
        <v xml:space="preserve">Custom_EPD -  - </v>
      </c>
      <c r="B68" s="118">
        <f>'Custom Data'!$B30</f>
        <v>0</v>
      </c>
      <c r="C68" s="118" t="s">
        <v>250</v>
      </c>
      <c r="D68" s="451">
        <f>'Custom Data'!C30/1000</f>
        <v>0</v>
      </c>
      <c r="E68" s="451">
        <f>'Custom Data'!D30</f>
        <v>0</v>
      </c>
      <c r="F68" s="277">
        <f>'Custom Data'!E30</f>
        <v>0</v>
      </c>
      <c r="G68" s="277">
        <f>'Custom Data'!F30</f>
        <v>0</v>
      </c>
      <c r="H68" s="277">
        <f>'Custom Data'!Y30</f>
        <v>0</v>
      </c>
      <c r="I68" s="277">
        <f>'Custom Data'!H30</f>
        <v>0</v>
      </c>
      <c r="J68" s="277">
        <f>'Custom Data'!I30</f>
        <v>0</v>
      </c>
      <c r="K68" s="277">
        <f t="shared" si="2"/>
        <v>0</v>
      </c>
      <c r="L68" s="277">
        <f>'Custom Data'!J30</f>
        <v>0</v>
      </c>
      <c r="M68" s="277">
        <f t="shared" si="0"/>
        <v>0</v>
      </c>
      <c r="N68" s="277">
        <f t="shared" si="1"/>
        <v>0</v>
      </c>
      <c r="O68" s="117"/>
    </row>
  </sheetData>
  <sheetProtection algorithmName="SHA-512" hashValue="xz3HETN0aw3aJ3naana24IoYqH4l4FMtpA6+L8a4bq80zQyI6Ax7FFk7mkLynCqoaa/+CkYwytjfVB2U95LDAA==" saltValue="BwDrkUpRsbVc++ld0lu/0g==" spinCount="100000" sheet="1" objects="1" scenarios="1"/>
  <phoneticPr fontId="8" type="noConversion"/>
  <conditionalFormatting sqref="E5:E53">
    <cfRule type="expression" dxfId="43" priority="59">
      <formula>ISERROR(FIND("Timber",A5))</formula>
    </cfRule>
  </conditionalFormatting>
  <conditionalFormatting sqref="A5:K53">
    <cfRule type="expression" dxfId="42" priority="44">
      <formula>"F5"="'LIFECYCLE MATERIAL DATA Master'F5)"</formula>
    </cfRule>
  </conditionalFormatting>
  <conditionalFormatting sqref="A35:K35 M35:O35">
    <cfRule type="expression" dxfId="41" priority="36">
      <formula>"F5"="'LIFECYCLE MATERIAL DATA Master'F5)"</formula>
    </cfRule>
  </conditionalFormatting>
  <conditionalFormatting sqref="E35">
    <cfRule type="expression" dxfId="40" priority="35">
      <formula>ISERROR(FIND("Timber",A35))</formula>
    </cfRule>
  </conditionalFormatting>
  <conditionalFormatting sqref="A36:K36 M36:O36">
    <cfRule type="expression" dxfId="39" priority="34">
      <formula>"F5"="'LIFECYCLE MATERIAL DATA Master'F5)"</formula>
    </cfRule>
  </conditionalFormatting>
  <conditionalFormatting sqref="E36">
    <cfRule type="expression" dxfId="38" priority="33">
      <formula>ISERROR(FIND("Timber",A36))</formula>
    </cfRule>
  </conditionalFormatting>
  <conditionalFormatting sqref="A35:K35 M35:O35">
    <cfRule type="expression" dxfId="37" priority="32">
      <formula>"F5"="'LIFECYCLE MATERIAL DATA Master'F5)"</formula>
    </cfRule>
  </conditionalFormatting>
  <conditionalFormatting sqref="E35">
    <cfRule type="expression" dxfId="36" priority="31">
      <formula>ISERROR(FIND("Timber",A35))</formula>
    </cfRule>
  </conditionalFormatting>
  <conditionalFormatting sqref="A36:K36 M36:O36">
    <cfRule type="expression" dxfId="35" priority="30">
      <formula>"F5"="'LIFECYCLE MATERIAL DATA Master'F5)"</formula>
    </cfRule>
  </conditionalFormatting>
  <conditionalFormatting sqref="E36">
    <cfRule type="expression" dxfId="34" priority="29">
      <formula>ISERROR(FIND("Timber",A36))</formula>
    </cfRule>
  </conditionalFormatting>
  <conditionalFormatting sqref="A35:K35 M35:O35">
    <cfRule type="expression" dxfId="33" priority="28">
      <formula>"F5"="'LIFECYCLE MATERIAL DATA Master'F5)"</formula>
    </cfRule>
  </conditionalFormatting>
  <conditionalFormatting sqref="E35">
    <cfRule type="expression" dxfId="32" priority="27">
      <formula>ISERROR(FIND("Timber",A35))</formula>
    </cfRule>
  </conditionalFormatting>
  <conditionalFormatting sqref="A36:K36 M36:O36">
    <cfRule type="expression" dxfId="31" priority="26">
      <formula>"F5"="'LIFECYCLE MATERIAL DATA Master'F5)"</formula>
    </cfRule>
  </conditionalFormatting>
  <conditionalFormatting sqref="E36">
    <cfRule type="expression" dxfId="30" priority="25">
      <formula>ISERROR(FIND("Timber",A36))</formula>
    </cfRule>
  </conditionalFormatting>
  <conditionalFormatting sqref="A35:K35 M35:O35">
    <cfRule type="expression" dxfId="29" priority="24">
      <formula>"F5"="'LIFECYCLE MATERIAL DATA Master'F5)"</formula>
    </cfRule>
  </conditionalFormatting>
  <conditionalFormatting sqref="E35">
    <cfRule type="expression" dxfId="28" priority="23">
      <formula>ISERROR(FIND("Timber",A35))</formula>
    </cfRule>
  </conditionalFormatting>
  <conditionalFormatting sqref="A36:K36 M36:O36">
    <cfRule type="expression" dxfId="27" priority="22">
      <formula>"F5"="'LIFECYCLE MATERIAL DATA Master'F5)"</formula>
    </cfRule>
  </conditionalFormatting>
  <conditionalFormatting sqref="E36">
    <cfRule type="expression" dxfId="26" priority="21">
      <formula>ISERROR(FIND("Timber",A36))</formula>
    </cfRule>
  </conditionalFormatting>
  <conditionalFormatting sqref="A35:K35 M35:O35">
    <cfRule type="expression" dxfId="25" priority="20">
      <formula>"F5"="'LIFECYCLE MATERIAL DATA Master'F5)"</formula>
    </cfRule>
  </conditionalFormatting>
  <conditionalFormatting sqref="E35">
    <cfRule type="expression" dxfId="24" priority="19">
      <formula>ISERROR(FIND("Timber",A35))</formula>
    </cfRule>
  </conditionalFormatting>
  <conditionalFormatting sqref="A36:K36 M36:O36">
    <cfRule type="expression" dxfId="23" priority="18">
      <formula>"F5"="'LIFECYCLE MATERIAL DATA Master'F5)"</formula>
    </cfRule>
  </conditionalFormatting>
  <conditionalFormatting sqref="E36">
    <cfRule type="expression" dxfId="22" priority="17">
      <formula>ISERROR(FIND("Timber",A36))</formula>
    </cfRule>
  </conditionalFormatting>
  <conditionalFormatting sqref="A35:K35 M35:O35">
    <cfRule type="expression" dxfId="21" priority="16">
      <formula>"F5"="'LIFECYCLE MATERIAL DATA Master'F5)"</formula>
    </cfRule>
  </conditionalFormatting>
  <conditionalFormatting sqref="E35">
    <cfRule type="expression" dxfId="20" priority="15">
      <formula>ISERROR(FIND("Timber",A35))</formula>
    </cfRule>
  </conditionalFormatting>
  <conditionalFormatting sqref="A36:K36 M36:O36">
    <cfRule type="expression" dxfId="19" priority="14">
      <formula>"F5"="'LIFECYCLE MATERIAL DATA Master'F5)"</formula>
    </cfRule>
  </conditionalFormatting>
  <conditionalFormatting sqref="E36">
    <cfRule type="expression" dxfId="18" priority="13">
      <formula>ISERROR(FIND("Timber",A36))</formula>
    </cfRule>
  </conditionalFormatting>
  <conditionalFormatting sqref="A35:K35 M35:O35">
    <cfRule type="expression" dxfId="17" priority="12">
      <formula>"F5"="'LIFECYCLE MATERIAL DATA Master'F5)"</formula>
    </cfRule>
  </conditionalFormatting>
  <conditionalFormatting sqref="E35">
    <cfRule type="expression" dxfId="16" priority="11">
      <formula>ISERROR(FIND("Timber",A35))</formula>
    </cfRule>
  </conditionalFormatting>
  <conditionalFormatting sqref="A36:K36 M36:O36">
    <cfRule type="expression" dxfId="15" priority="10">
      <formula>"F5"="'LIFECYCLE MATERIAL DATA Master'F5)"</formula>
    </cfRule>
  </conditionalFormatting>
  <conditionalFormatting sqref="E36">
    <cfRule type="expression" dxfId="14" priority="9">
      <formula>ISERROR(FIND("Timber",A36))</formula>
    </cfRule>
  </conditionalFormatting>
  <conditionalFormatting sqref="A35:K35 M35:O35">
    <cfRule type="expression" dxfId="13" priority="8">
      <formula>"F5"="'LIFECYCLE MATERIAL DATA Master'F5)"</formula>
    </cfRule>
  </conditionalFormatting>
  <conditionalFormatting sqref="E35">
    <cfRule type="expression" dxfId="12" priority="7">
      <formula>ISERROR(FIND("Timber",A35))</formula>
    </cfRule>
  </conditionalFormatting>
  <conditionalFormatting sqref="A36:K36 M36:O36">
    <cfRule type="expression" dxfId="11" priority="6">
      <formula>"F5"="'LIFECYCLE MATERIAL DATA Master'F5)"</formula>
    </cfRule>
  </conditionalFormatting>
  <conditionalFormatting sqref="E36">
    <cfRule type="expression" dxfId="10" priority="5">
      <formula>ISERROR(FIND("Timber",A36))</formula>
    </cfRule>
  </conditionalFormatting>
  <conditionalFormatting sqref="A35:K35 M35:O35">
    <cfRule type="expression" dxfId="9" priority="4">
      <formula>"F5"="'LIFECYCLE MATERIAL DATA Master'F5)"</formula>
    </cfRule>
  </conditionalFormatting>
  <conditionalFormatting sqref="E35">
    <cfRule type="expression" dxfId="8" priority="3">
      <formula>ISERROR(FIND("Timber",A35))</formula>
    </cfRule>
  </conditionalFormatting>
  <conditionalFormatting sqref="A36:K36 M36:O36">
    <cfRule type="expression" dxfId="7" priority="2">
      <formula>"F5"="'LIFECYCLE MATERIAL DATA Master'F5)"</formula>
    </cfRule>
  </conditionalFormatting>
  <conditionalFormatting sqref="E36">
    <cfRule type="expression" dxfId="6" priority="1">
      <formula>ISERROR(FIND("Timber",A36))</formula>
    </cfRule>
  </conditionalFormatting>
  <dataValidations count="4">
    <dataValidation type="decimal" allowBlank="1" showInputMessage="1" showErrorMessage="1" sqref="D26 F26 D35:D38 F35:F38" xr:uid="{0A8962BD-24A0-47F6-A7A2-01D15CB7BE2E}">
      <formula1>0</formula1>
      <formula2>20</formula2>
    </dataValidation>
    <dataValidation type="decimal" allowBlank="1" showInputMessage="1" showErrorMessage="1" sqref="E26 E35:E38" xr:uid="{8B243D62-7819-4F68-A49E-2F44151150DD}">
      <formula1>-10</formula1>
      <formula2>0</formula2>
    </dataValidation>
    <dataValidation type="decimal" allowBlank="1" showInputMessage="1" showErrorMessage="1" sqref="G26:J26 G35:J38 J27:J33" xr:uid="{4EB1127E-91EE-40C5-85EC-49FC877B8D72}">
      <formula1>0</formula1>
      <formula2>5</formula2>
    </dataValidation>
    <dataValidation type="decimal" allowBlank="1" showInputMessage="1" showErrorMessage="1" sqref="L26 L37:L38" xr:uid="{14DFE2F6-E393-4E50-BEBA-FC8F43BD8B70}">
      <formula1>-10</formula1>
      <formula2>10</formula2>
    </dataValidation>
  </dataValidations>
  <pageMargins left="0.7" right="0.7" top="0.75" bottom="0.75" header="0.3" footer="0.3"/>
  <pageSetup paperSize="8"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8052" r:id="rId4" name="Button 68">
              <controlPr defaultSize="0" print="0" autoFill="0" autoPict="0" macro="[0]!ResetLMD">
                <anchor moveWithCells="1" sizeWithCells="1">
                  <from>
                    <xdr:col>3</xdr:col>
                    <xdr:colOff>247650</xdr:colOff>
                    <xdr:row>1</xdr:row>
                    <xdr:rowOff>190500</xdr:rowOff>
                  </from>
                  <to>
                    <xdr:col>4</xdr:col>
                    <xdr:colOff>361950</xdr:colOff>
                    <xdr:row>1</xdr:row>
                    <xdr:rowOff>952500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1" id="{00000000-000E-0000-0C00-000001000000}">
            <xm:f>F5&lt;&gt;'LIFECYCLE MATERIAL DATA Master'!F5</xm:f>
            <x14:dxf>
              <fill>
                <patternFill>
                  <bgColor theme="5" tint="0.39994506668294322"/>
                </patternFill>
              </fill>
            </x14:dxf>
          </x14:cfRule>
          <xm:sqref>F5:O53</xm:sqref>
        </x14:conditionalFormatting>
        <x14:conditionalFormatting xmlns:xm="http://schemas.microsoft.com/office/excel/2006/main">
          <x14:cfRule type="expression" priority="271" id="{22EB77DD-3E21-4120-89F9-98B03A6517D5}">
            <xm:f>A5&lt;&gt;'LIFECYCLE MATERIAL DATA Master'!A5</xm:f>
            <x14:dxf>
              <fill>
                <patternFill>
                  <bgColor theme="4" tint="0.39994506668294322"/>
                </patternFill>
              </fill>
            </x14:dxf>
          </x14:cfRule>
          <xm:sqref>A5:E53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683ED-6923-40EB-AFE7-5E7278FD7857}">
  <sheetPr codeName="Sheet2">
    <pageSetUpPr fitToPage="1"/>
  </sheetPr>
  <dimension ref="A1:AX151"/>
  <sheetViews>
    <sheetView zoomScale="70" zoomScaleNormal="70" workbookViewId="0">
      <pane xSplit="1" ySplit="4" topLeftCell="D6" activePane="bottomRight" state="frozen"/>
      <selection activeCell="L26" sqref="L26"/>
      <selection pane="topRight" activeCell="L26" sqref="L26"/>
      <selection pane="bottomLeft" activeCell="L26" sqref="L26"/>
      <selection pane="bottomRight" activeCell="G34" sqref="G34"/>
    </sheetView>
  </sheetViews>
  <sheetFormatPr defaultColWidth="8.75" defaultRowHeight="14.25"/>
  <cols>
    <col min="1" max="1" width="61" customWidth="1"/>
    <col min="2" max="2" width="42.75" hidden="1" customWidth="1"/>
    <col min="3" max="3" width="18.75" hidden="1" customWidth="1"/>
    <col min="4" max="4" width="21.625" customWidth="1"/>
    <col min="5" max="5" width="20.625" customWidth="1"/>
    <col min="6" max="6" width="16.75" customWidth="1"/>
    <col min="7" max="7" width="17.25" bestFit="1" customWidth="1"/>
    <col min="8" max="8" width="14.75" customWidth="1"/>
    <col min="9" max="9" width="17.75" bestFit="1" customWidth="1"/>
    <col min="10" max="10" width="20.75" customWidth="1"/>
    <col min="11" max="14" width="17.75" bestFit="1" customWidth="1"/>
    <col min="15" max="15" width="101" customWidth="1"/>
    <col min="16" max="50" width="8.75" style="103"/>
  </cols>
  <sheetData>
    <row r="1" spans="1:15" s="103" customFormat="1" ht="35.25" customHeight="1" thickBot="1">
      <c r="A1" s="103" t="str">
        <f>VERSION</f>
        <v>TSCT v2</v>
      </c>
    </row>
    <row r="2" spans="1:15" ht="106.5" customHeight="1" thickBot="1">
      <c r="A2" s="440" t="s">
        <v>440</v>
      </c>
      <c r="B2" s="434"/>
      <c r="C2" s="103"/>
      <c r="D2" s="103"/>
      <c r="E2" s="103"/>
      <c r="F2" s="435" t="s">
        <v>116</v>
      </c>
      <c r="G2" s="435" t="s">
        <v>113</v>
      </c>
      <c r="H2" s="435" t="s">
        <v>219</v>
      </c>
      <c r="I2" s="435" t="s">
        <v>114</v>
      </c>
      <c r="J2" s="436" t="s">
        <v>115</v>
      </c>
      <c r="K2" s="436"/>
      <c r="L2" s="436"/>
      <c r="M2" s="437"/>
      <c r="N2" s="103"/>
      <c r="O2" s="103"/>
    </row>
    <row r="3" spans="1:15" ht="15">
      <c r="A3" s="103"/>
      <c r="B3" s="103"/>
      <c r="C3" s="103"/>
      <c r="D3" s="103"/>
      <c r="E3" s="103"/>
      <c r="F3" s="438" t="s">
        <v>109</v>
      </c>
      <c r="G3" s="438" t="s">
        <v>110</v>
      </c>
      <c r="H3" s="438" t="s">
        <v>224</v>
      </c>
      <c r="I3" s="438" t="s">
        <v>112</v>
      </c>
      <c r="J3" s="438" t="s">
        <v>167</v>
      </c>
      <c r="K3" s="438" t="s">
        <v>166</v>
      </c>
      <c r="L3" s="438" t="s">
        <v>117</v>
      </c>
      <c r="M3" s="439" t="s">
        <v>420</v>
      </c>
      <c r="N3" s="439" t="s">
        <v>421</v>
      </c>
      <c r="O3" s="103"/>
    </row>
    <row r="4" spans="1:15" ht="32.25">
      <c r="A4" s="235" t="s">
        <v>422</v>
      </c>
      <c r="B4" s="235" t="s">
        <v>320</v>
      </c>
      <c r="C4" s="236" t="s">
        <v>9</v>
      </c>
      <c r="D4" s="457" t="s">
        <v>507</v>
      </c>
      <c r="E4" s="457" t="s">
        <v>186</v>
      </c>
      <c r="F4" s="457" t="s">
        <v>508</v>
      </c>
      <c r="G4" s="457" t="s">
        <v>508</v>
      </c>
      <c r="H4" s="458"/>
      <c r="I4" s="457" t="s">
        <v>508</v>
      </c>
      <c r="J4" s="457" t="s">
        <v>508</v>
      </c>
      <c r="K4" s="457" t="s">
        <v>508</v>
      </c>
      <c r="L4" s="457" t="s">
        <v>508</v>
      </c>
      <c r="M4" s="457" t="s">
        <v>508</v>
      </c>
      <c r="N4" s="457" t="s">
        <v>508</v>
      </c>
      <c r="O4" s="275" t="s">
        <v>423</v>
      </c>
    </row>
    <row r="5" spans="1:15">
      <c r="A5" s="228" t="s">
        <v>679</v>
      </c>
      <c r="B5" s="229" t="s">
        <v>220</v>
      </c>
      <c r="C5" s="229" t="s">
        <v>11</v>
      </c>
      <c r="D5" s="448">
        <v>2.4</v>
      </c>
      <c r="E5" s="448"/>
      <c r="F5" s="452">
        <v>0.113</v>
      </c>
      <c r="G5" s="237">
        <v>5.0000000000000001E-3</v>
      </c>
      <c r="H5" s="237">
        <v>5.2999999999999999E-2</v>
      </c>
      <c r="I5" s="237">
        <v>5.0325000000000005E-3</v>
      </c>
      <c r="J5" s="237">
        <v>1.2999999999999999E-2</v>
      </c>
      <c r="K5" s="374">
        <f>SUM(I5:J5)</f>
        <v>1.80325E-2</v>
      </c>
      <c r="L5" s="452">
        <v>0</v>
      </c>
      <c r="M5" s="374">
        <f t="shared" ref="M5:M9" si="0">F5+G5+H5*SUM(F5,G5,I5,J5)</f>
        <v>0.12520972250000001</v>
      </c>
      <c r="N5" s="374">
        <f t="shared" ref="N5:N9" si="1">M5+I5+J5+E5</f>
        <v>0.14324222250000002</v>
      </c>
      <c r="O5" s="276" t="s">
        <v>744</v>
      </c>
    </row>
    <row r="6" spans="1:15">
      <c r="A6" s="228" t="s">
        <v>680</v>
      </c>
      <c r="B6" s="231" t="s">
        <v>220</v>
      </c>
      <c r="C6" s="231" t="s">
        <v>11</v>
      </c>
      <c r="D6" s="449">
        <v>2.4</v>
      </c>
      <c r="E6" s="449"/>
      <c r="F6" s="282">
        <v>9.2999999999999999E-2</v>
      </c>
      <c r="G6" s="281">
        <v>5.0000000000000001E-3</v>
      </c>
      <c r="H6" s="281">
        <v>5.2999999999999999E-2</v>
      </c>
      <c r="I6" s="281">
        <v>5.0325000000000005E-3</v>
      </c>
      <c r="J6" s="281">
        <v>1.2999999999999999E-2</v>
      </c>
      <c r="K6" s="374">
        <f t="shared" ref="K6:K51" si="2">SUM(I6:J6)</f>
        <v>1.80325E-2</v>
      </c>
      <c r="L6" s="452">
        <v>0</v>
      </c>
      <c r="M6" s="374">
        <f t="shared" si="0"/>
        <v>0.1041497225</v>
      </c>
      <c r="N6" s="374">
        <f t="shared" si="1"/>
        <v>0.12218222249999999</v>
      </c>
      <c r="O6" s="276" t="s">
        <v>744</v>
      </c>
    </row>
    <row r="7" spans="1:15">
      <c r="A7" s="228" t="s">
        <v>681</v>
      </c>
      <c r="B7" s="231" t="s">
        <v>220</v>
      </c>
      <c r="C7" s="231" t="s">
        <v>11</v>
      </c>
      <c r="D7" s="449">
        <v>2.4</v>
      </c>
      <c r="E7" s="449"/>
      <c r="F7" s="282">
        <v>0.1</v>
      </c>
      <c r="G7" s="281">
        <v>5.0000000000000001E-3</v>
      </c>
      <c r="H7" s="281">
        <v>5.2999999999999999E-2</v>
      </c>
      <c r="I7" s="281">
        <v>5.0325000000000005E-3</v>
      </c>
      <c r="J7" s="281">
        <v>1.2999999999999999E-2</v>
      </c>
      <c r="K7" s="374">
        <f t="shared" si="2"/>
        <v>1.80325E-2</v>
      </c>
      <c r="L7" s="452">
        <v>0</v>
      </c>
      <c r="M7" s="374">
        <f t="shared" si="0"/>
        <v>0.11152072250000002</v>
      </c>
      <c r="N7" s="374">
        <f t="shared" si="1"/>
        <v>0.12955322250000001</v>
      </c>
      <c r="O7" s="276" t="s">
        <v>744</v>
      </c>
    </row>
    <row r="8" spans="1:15">
      <c r="A8" s="228" t="s">
        <v>682</v>
      </c>
      <c r="B8" s="231" t="s">
        <v>220</v>
      </c>
      <c r="C8" s="231" t="s">
        <v>11</v>
      </c>
      <c r="D8" s="449">
        <v>2.4</v>
      </c>
      <c r="E8" s="449"/>
      <c r="F8" s="282">
        <v>0.12</v>
      </c>
      <c r="G8" s="281">
        <v>5.0000000000000001E-3</v>
      </c>
      <c r="H8" s="281">
        <v>5.2999999999999999E-2</v>
      </c>
      <c r="I8" s="281">
        <v>5.0325000000000005E-3</v>
      </c>
      <c r="J8" s="281">
        <v>1.2999999999999999E-2</v>
      </c>
      <c r="K8" s="374">
        <f t="shared" si="2"/>
        <v>1.80325E-2</v>
      </c>
      <c r="L8" s="452">
        <v>0</v>
      </c>
      <c r="M8" s="374">
        <f t="shared" si="0"/>
        <v>0.1325807225</v>
      </c>
      <c r="N8" s="374">
        <f t="shared" si="1"/>
        <v>0.1506132225</v>
      </c>
      <c r="O8" s="276" t="s">
        <v>744</v>
      </c>
    </row>
    <row r="9" spans="1:15">
      <c r="A9" s="228" t="s">
        <v>683</v>
      </c>
      <c r="B9" s="231" t="s">
        <v>220</v>
      </c>
      <c r="C9" s="231" t="s">
        <v>11</v>
      </c>
      <c r="D9" s="449">
        <v>2.4</v>
      </c>
      <c r="E9" s="449"/>
      <c r="F9" s="282">
        <v>0.13800000000000001</v>
      </c>
      <c r="G9" s="281">
        <v>5.0000000000000001E-3</v>
      </c>
      <c r="H9" s="281">
        <v>5.2999999999999999E-2</v>
      </c>
      <c r="I9" s="281">
        <v>5.0325000000000005E-3</v>
      </c>
      <c r="J9" s="281">
        <v>1.2999999999999999E-2</v>
      </c>
      <c r="K9" s="374">
        <f t="shared" si="2"/>
        <v>1.80325E-2</v>
      </c>
      <c r="L9" s="452">
        <v>0</v>
      </c>
      <c r="M9" s="374">
        <f t="shared" si="0"/>
        <v>0.15153472250000002</v>
      </c>
      <c r="N9" s="374">
        <f t="shared" si="1"/>
        <v>0.16956722250000003</v>
      </c>
      <c r="O9" s="276" t="s">
        <v>744</v>
      </c>
    </row>
    <row r="10" spans="1:15">
      <c r="A10" s="508" t="s">
        <v>684</v>
      </c>
      <c r="B10" s="231" t="s">
        <v>220</v>
      </c>
      <c r="C10" s="231" t="s">
        <v>11</v>
      </c>
      <c r="D10" s="449">
        <v>2.4</v>
      </c>
      <c r="E10" s="449"/>
      <c r="F10" s="282">
        <v>0.191</v>
      </c>
      <c r="G10" s="281">
        <v>5.0000000000000001E-3</v>
      </c>
      <c r="H10" s="281">
        <v>5.2999999999999999E-2</v>
      </c>
      <c r="I10" s="281">
        <v>5.0325000000000005E-3</v>
      </c>
      <c r="J10" s="281">
        <v>1.2999999999999999E-2</v>
      </c>
      <c r="K10" s="374">
        <f t="shared" si="2"/>
        <v>1.80325E-2</v>
      </c>
      <c r="L10" s="452">
        <v>0</v>
      </c>
      <c r="M10" s="374">
        <f t="shared" ref="M10:M68" si="3">F10+G10+H10*SUM(F10,G10,I10,J10)</f>
        <v>0.20734372249999999</v>
      </c>
      <c r="N10" s="374">
        <f t="shared" ref="N10:N68" si="4">M10+I10+J10+E10</f>
        <v>0.2253762225</v>
      </c>
      <c r="O10" s="276" t="s">
        <v>744</v>
      </c>
    </row>
    <row r="11" spans="1:15">
      <c r="A11" s="230" t="s">
        <v>212</v>
      </c>
      <c r="B11" s="231" t="s">
        <v>221</v>
      </c>
      <c r="C11" s="231" t="s">
        <v>11</v>
      </c>
      <c r="D11" s="449">
        <v>2.2000000000000002</v>
      </c>
      <c r="E11" s="449"/>
      <c r="F11" s="282">
        <v>0.16300000000000001</v>
      </c>
      <c r="G11" s="281">
        <v>5.0000000000000001E-3</v>
      </c>
      <c r="H11" s="281">
        <v>5.2999999999999999E-2</v>
      </c>
      <c r="I11" s="281">
        <v>5.0325000000000005E-3</v>
      </c>
      <c r="J11" s="281">
        <v>1.2999999999999999E-2</v>
      </c>
      <c r="K11" s="374">
        <f t="shared" si="2"/>
        <v>1.80325E-2</v>
      </c>
      <c r="L11" s="282">
        <v>0</v>
      </c>
      <c r="M11" s="374">
        <f t="shared" si="3"/>
        <v>0.17785972250000001</v>
      </c>
      <c r="N11" s="374">
        <f t="shared" si="4"/>
        <v>0.19589222250000002</v>
      </c>
      <c r="O11" s="276" t="s">
        <v>744</v>
      </c>
    </row>
    <row r="12" spans="1:15">
      <c r="A12" s="230" t="s">
        <v>213</v>
      </c>
      <c r="B12" s="231" t="s">
        <v>221</v>
      </c>
      <c r="C12" s="231" t="s">
        <v>11</v>
      </c>
      <c r="D12" s="449">
        <v>2.2000000000000002</v>
      </c>
      <c r="E12" s="449"/>
      <c r="F12" s="282">
        <v>0.14899999999999999</v>
      </c>
      <c r="G12" s="281">
        <v>5.0000000000000001E-3</v>
      </c>
      <c r="H12" s="281">
        <v>5.2999999999999999E-2</v>
      </c>
      <c r="I12" s="281">
        <v>5.0325000000000005E-3</v>
      </c>
      <c r="J12" s="281">
        <v>1.2999999999999999E-2</v>
      </c>
      <c r="K12" s="374">
        <f t="shared" si="2"/>
        <v>1.80325E-2</v>
      </c>
      <c r="L12" s="282">
        <v>0</v>
      </c>
      <c r="M12" s="374">
        <f t="shared" si="3"/>
        <v>0.16311772250000001</v>
      </c>
      <c r="N12" s="374">
        <f t="shared" si="4"/>
        <v>0.18115022250000001</v>
      </c>
      <c r="O12" s="276" t="s">
        <v>744</v>
      </c>
    </row>
    <row r="13" spans="1:15">
      <c r="A13" s="230" t="s">
        <v>424</v>
      </c>
      <c r="B13" s="231" t="s">
        <v>223</v>
      </c>
      <c r="C13" s="231" t="s">
        <v>11</v>
      </c>
      <c r="D13" s="449">
        <v>2.4</v>
      </c>
      <c r="E13" s="449"/>
      <c r="F13" s="282">
        <v>0.17799999999999999</v>
      </c>
      <c r="G13" s="281">
        <v>3.2000000000000001E-2</v>
      </c>
      <c r="H13" s="281">
        <v>0.01</v>
      </c>
      <c r="I13" s="281">
        <v>5.0325000000000005E-3</v>
      </c>
      <c r="J13" s="281">
        <v>1.2999999999999999E-2</v>
      </c>
      <c r="K13" s="374">
        <f t="shared" si="2"/>
        <v>1.80325E-2</v>
      </c>
      <c r="L13" s="282">
        <v>0</v>
      </c>
      <c r="M13" s="374">
        <f t="shared" si="3"/>
        <v>0.21228032499999999</v>
      </c>
      <c r="N13" s="374">
        <f t="shared" si="4"/>
        <v>0.230312825</v>
      </c>
      <c r="O13" s="276" t="s">
        <v>744</v>
      </c>
    </row>
    <row r="14" spans="1:15">
      <c r="A14" s="230" t="s">
        <v>214</v>
      </c>
      <c r="B14" s="231" t="s">
        <v>223</v>
      </c>
      <c r="C14" s="231" t="s">
        <v>11</v>
      </c>
      <c r="D14" s="449">
        <v>2</v>
      </c>
      <c r="E14" s="449"/>
      <c r="F14" s="282">
        <v>0.16600000000000001</v>
      </c>
      <c r="G14" s="281">
        <v>3.2000000000000001E-2</v>
      </c>
      <c r="H14" s="281">
        <v>0.01</v>
      </c>
      <c r="I14" s="281">
        <v>5.0325000000000005E-3</v>
      </c>
      <c r="J14" s="281">
        <v>1.2999999999999999E-2</v>
      </c>
      <c r="K14" s="374">
        <f t="shared" si="2"/>
        <v>1.80325E-2</v>
      </c>
      <c r="L14" s="282">
        <v>0</v>
      </c>
      <c r="M14" s="374">
        <f t="shared" si="3"/>
        <v>0.200160325</v>
      </c>
      <c r="N14" s="374">
        <f t="shared" si="4"/>
        <v>0.21819282500000001</v>
      </c>
      <c r="O14" s="276" t="s">
        <v>745</v>
      </c>
    </row>
    <row r="15" spans="1:15">
      <c r="A15" s="230" t="s">
        <v>686</v>
      </c>
      <c r="B15" s="230" t="s">
        <v>222</v>
      </c>
      <c r="C15" s="231" t="s">
        <v>10</v>
      </c>
      <c r="D15" s="449">
        <v>7.85</v>
      </c>
      <c r="E15" s="449"/>
      <c r="F15" s="282">
        <v>0.76</v>
      </c>
      <c r="G15" s="281">
        <v>3.2000000000000001E-2</v>
      </c>
      <c r="H15" s="281">
        <v>5.2999999999999999E-2</v>
      </c>
      <c r="I15" s="281">
        <v>5.0325000000000005E-3</v>
      </c>
      <c r="J15" s="281">
        <v>1.2999999999999999E-2</v>
      </c>
      <c r="K15" s="374">
        <f t="shared" si="2"/>
        <v>1.80325E-2</v>
      </c>
      <c r="L15" s="282">
        <v>0.35099999999999998</v>
      </c>
      <c r="M15" s="374">
        <f t="shared" si="3"/>
        <v>0.83493172250000003</v>
      </c>
      <c r="N15" s="374">
        <f t="shared" si="4"/>
        <v>0.85296422250000004</v>
      </c>
      <c r="O15" s="276" t="s">
        <v>744</v>
      </c>
    </row>
    <row r="16" spans="1:15">
      <c r="A16" s="230" t="s">
        <v>685</v>
      </c>
      <c r="B16" s="230" t="s">
        <v>222</v>
      </c>
      <c r="C16" s="231" t="s">
        <v>10</v>
      </c>
      <c r="D16" s="449">
        <v>7.85</v>
      </c>
      <c r="E16" s="449"/>
      <c r="F16" s="282">
        <v>1.99</v>
      </c>
      <c r="G16" s="281">
        <v>0.183</v>
      </c>
      <c r="H16" s="281">
        <v>5.2999999999999999E-2</v>
      </c>
      <c r="I16" s="281">
        <v>5.0325000000000005E-3</v>
      </c>
      <c r="J16" s="281">
        <v>1.2999999999999999E-2</v>
      </c>
      <c r="K16" s="374">
        <f t="shared" si="2"/>
        <v>1.80325E-2</v>
      </c>
      <c r="L16" s="281">
        <v>-0.79</v>
      </c>
      <c r="M16" s="374">
        <f t="shared" si="3"/>
        <v>2.2891247225</v>
      </c>
      <c r="N16" s="374">
        <f t="shared" si="4"/>
        <v>2.3071572224999999</v>
      </c>
      <c r="O16" s="276" t="s">
        <v>744</v>
      </c>
    </row>
    <row r="17" spans="1:15">
      <c r="A17" s="230" t="s">
        <v>687</v>
      </c>
      <c r="B17" s="230" t="s">
        <v>222</v>
      </c>
      <c r="C17" s="231" t="s">
        <v>10</v>
      </c>
      <c r="D17" s="449">
        <v>7.85</v>
      </c>
      <c r="E17" s="449"/>
      <c r="F17" s="282">
        <v>0.76</v>
      </c>
      <c r="G17" s="281">
        <v>3.2000000000000001E-2</v>
      </c>
      <c r="H17" s="281">
        <v>5.2999999999999999E-2</v>
      </c>
      <c r="I17" s="281">
        <v>5.0325000000000005E-3</v>
      </c>
      <c r="J17" s="281">
        <v>1.2999999999999999E-2</v>
      </c>
      <c r="K17" s="374">
        <f t="shared" si="2"/>
        <v>1.80325E-2</v>
      </c>
      <c r="L17" s="281">
        <v>0.35099999999999998</v>
      </c>
      <c r="M17" s="374">
        <f t="shared" si="3"/>
        <v>0.83493172250000003</v>
      </c>
      <c r="N17" s="374">
        <f t="shared" si="4"/>
        <v>0.85296422250000004</v>
      </c>
      <c r="O17" s="276" t="s">
        <v>744</v>
      </c>
    </row>
    <row r="18" spans="1:15">
      <c r="A18" s="230" t="s">
        <v>688</v>
      </c>
      <c r="B18" s="230" t="s">
        <v>222</v>
      </c>
      <c r="C18" s="231" t="s">
        <v>10</v>
      </c>
      <c r="D18" s="449">
        <v>7.85</v>
      </c>
      <c r="E18" s="449"/>
      <c r="F18" s="282">
        <v>1.99</v>
      </c>
      <c r="G18" s="281">
        <v>0.183</v>
      </c>
      <c r="H18" s="281">
        <v>5.2999999999999999E-2</v>
      </c>
      <c r="I18" s="281">
        <v>5.0325000000000005E-3</v>
      </c>
      <c r="J18" s="281">
        <v>1.2999999999999999E-2</v>
      </c>
      <c r="K18" s="374">
        <f t="shared" si="2"/>
        <v>1.80325E-2</v>
      </c>
      <c r="L18" s="281">
        <v>-0.79</v>
      </c>
      <c r="M18" s="374">
        <f t="shared" si="3"/>
        <v>2.2891247225</v>
      </c>
      <c r="N18" s="374">
        <f t="shared" si="4"/>
        <v>2.3071572224999999</v>
      </c>
      <c r="O18" s="276" t="s">
        <v>744</v>
      </c>
    </row>
    <row r="19" spans="1:15">
      <c r="A19" s="230" t="s">
        <v>689</v>
      </c>
      <c r="B19" s="230" t="s">
        <v>227</v>
      </c>
      <c r="C19" s="231" t="s">
        <v>10</v>
      </c>
      <c r="D19" s="449">
        <v>7.85</v>
      </c>
      <c r="E19" s="449"/>
      <c r="F19" s="282">
        <v>1.74</v>
      </c>
      <c r="G19" s="281">
        <v>3.2000000000000001E-2</v>
      </c>
      <c r="H19" s="281">
        <v>0.01</v>
      </c>
      <c r="I19" s="281">
        <v>5.0129999999999992E-3</v>
      </c>
      <c r="J19" s="281">
        <v>1.2999999999999999E-2</v>
      </c>
      <c r="K19" s="374">
        <f t="shared" si="2"/>
        <v>1.8012999999999998E-2</v>
      </c>
      <c r="L19" s="281">
        <v>-0.92</v>
      </c>
      <c r="M19" s="374">
        <f t="shared" si="3"/>
        <v>1.7899001299999999</v>
      </c>
      <c r="N19" s="374">
        <f t="shared" si="4"/>
        <v>1.8079131299999998</v>
      </c>
      <c r="O19" s="276" t="s">
        <v>744</v>
      </c>
    </row>
    <row r="20" spans="1:15">
      <c r="A20" s="230" t="s">
        <v>690</v>
      </c>
      <c r="B20" s="230" t="s">
        <v>227</v>
      </c>
      <c r="C20" s="231" t="s">
        <v>10</v>
      </c>
      <c r="D20" s="449">
        <v>7.85</v>
      </c>
      <c r="E20" s="449"/>
      <c r="F20" s="282">
        <v>1.55</v>
      </c>
      <c r="G20" s="281">
        <v>0.183</v>
      </c>
      <c r="H20" s="281">
        <v>0.01</v>
      </c>
      <c r="I20" s="281">
        <v>5.0129999999999992E-3</v>
      </c>
      <c r="J20" s="281">
        <v>1.2999999999999999E-2</v>
      </c>
      <c r="K20" s="374">
        <f t="shared" si="2"/>
        <v>1.8012999999999998E-2</v>
      </c>
      <c r="L20" s="281">
        <v>-0.34</v>
      </c>
      <c r="M20" s="374">
        <f t="shared" si="3"/>
        <v>1.7505101300000001</v>
      </c>
      <c r="N20" s="374">
        <f t="shared" si="4"/>
        <v>1.7685231299999999</v>
      </c>
      <c r="O20" s="276" t="s">
        <v>744</v>
      </c>
    </row>
    <row r="21" spans="1:15">
      <c r="A21" s="230" t="s">
        <v>691</v>
      </c>
      <c r="B21" s="230" t="s">
        <v>227</v>
      </c>
      <c r="C21" s="231" t="s">
        <v>10</v>
      </c>
      <c r="D21" s="449">
        <v>7.85</v>
      </c>
      <c r="E21" s="449"/>
      <c r="F21" s="282">
        <v>2.5</v>
      </c>
      <c r="G21" s="281">
        <v>3.2000000000000001E-2</v>
      </c>
      <c r="H21" s="281">
        <v>0.01</v>
      </c>
      <c r="I21" s="281">
        <v>5.0129999999999992E-3</v>
      </c>
      <c r="J21" s="281">
        <v>1.2999999999999999E-2</v>
      </c>
      <c r="K21" s="374">
        <f t="shared" si="2"/>
        <v>1.8012999999999998E-2</v>
      </c>
      <c r="L21" s="281">
        <v>-1.53</v>
      </c>
      <c r="M21" s="374">
        <f t="shared" si="3"/>
        <v>2.5575001300000002</v>
      </c>
      <c r="N21" s="374">
        <f t="shared" si="4"/>
        <v>2.57551313</v>
      </c>
      <c r="O21" s="276" t="s">
        <v>744</v>
      </c>
    </row>
    <row r="22" spans="1:15">
      <c r="A22" s="230" t="s">
        <v>692</v>
      </c>
      <c r="B22" s="230" t="s">
        <v>227</v>
      </c>
      <c r="C22" s="231" t="s">
        <v>10</v>
      </c>
      <c r="D22" s="449">
        <v>7.85</v>
      </c>
      <c r="E22" s="449"/>
      <c r="F22" s="282">
        <v>2.5</v>
      </c>
      <c r="G22" s="281">
        <v>0.183</v>
      </c>
      <c r="H22" s="281">
        <v>0.01</v>
      </c>
      <c r="I22" s="281">
        <v>5.0129999999999992E-3</v>
      </c>
      <c r="J22" s="281">
        <v>1.2999999999999999E-2</v>
      </c>
      <c r="K22" s="374">
        <f t="shared" si="2"/>
        <v>1.8012999999999998E-2</v>
      </c>
      <c r="L22" s="281">
        <v>-1.53</v>
      </c>
      <c r="M22" s="374">
        <f t="shared" si="3"/>
        <v>2.7100101299999997</v>
      </c>
      <c r="N22" s="374">
        <f t="shared" si="4"/>
        <v>2.7280231299999995</v>
      </c>
      <c r="O22" s="276" t="s">
        <v>744</v>
      </c>
    </row>
    <row r="23" spans="1:15">
      <c r="A23" s="231" t="s">
        <v>225</v>
      </c>
      <c r="B23" s="230" t="s">
        <v>227</v>
      </c>
      <c r="C23" s="231" t="s">
        <v>10</v>
      </c>
      <c r="D23" s="449">
        <v>7.85</v>
      </c>
      <c r="E23" s="449"/>
      <c r="F23" s="282">
        <v>2.46</v>
      </c>
      <c r="G23" s="281">
        <v>3.2000000000000001E-2</v>
      </c>
      <c r="H23" s="281">
        <v>0.01</v>
      </c>
      <c r="I23" s="281">
        <v>5.0129999999999992E-3</v>
      </c>
      <c r="J23" s="281">
        <v>1.2999999999999999E-2</v>
      </c>
      <c r="K23" s="374">
        <f t="shared" si="2"/>
        <v>1.8012999999999998E-2</v>
      </c>
      <c r="L23" s="281">
        <v>-1.1599999999999999</v>
      </c>
      <c r="M23" s="374">
        <f t="shared" si="3"/>
        <v>2.5171001300000002</v>
      </c>
      <c r="N23" s="374">
        <f t="shared" si="4"/>
        <v>2.53511313</v>
      </c>
      <c r="O23" s="276" t="s">
        <v>744</v>
      </c>
    </row>
    <row r="24" spans="1:15">
      <c r="A24" s="231" t="s">
        <v>693</v>
      </c>
      <c r="B24" s="230" t="s">
        <v>227</v>
      </c>
      <c r="C24" s="231" t="s">
        <v>10</v>
      </c>
      <c r="D24" s="449">
        <v>7.85</v>
      </c>
      <c r="E24" s="449"/>
      <c r="F24" s="282">
        <v>2.83</v>
      </c>
      <c r="G24" s="281">
        <v>3.2000000000000001E-2</v>
      </c>
      <c r="H24" s="281">
        <v>0.01</v>
      </c>
      <c r="I24" s="281">
        <v>5.0129999999999992E-3</v>
      </c>
      <c r="J24" s="281">
        <v>1.2999999999999999E-2</v>
      </c>
      <c r="K24" s="374">
        <f t="shared" si="2"/>
        <v>1.8012999999999998E-2</v>
      </c>
      <c r="L24" s="281">
        <v>-1.1499999999999999</v>
      </c>
      <c r="M24" s="374">
        <f t="shared" si="3"/>
        <v>2.8908001300000001</v>
      </c>
      <c r="N24" s="374">
        <f t="shared" si="4"/>
        <v>2.90881313</v>
      </c>
      <c r="O24" s="276" t="s">
        <v>744</v>
      </c>
    </row>
    <row r="25" spans="1:15">
      <c r="A25" s="231" t="s">
        <v>694</v>
      </c>
      <c r="B25" s="231" t="s">
        <v>227</v>
      </c>
      <c r="C25" s="231" t="s">
        <v>10</v>
      </c>
      <c r="D25" s="449">
        <v>7.85</v>
      </c>
      <c r="E25" s="449"/>
      <c r="F25" s="282">
        <v>2.76</v>
      </c>
      <c r="G25" s="281">
        <v>0.183</v>
      </c>
      <c r="H25" s="281">
        <v>0.01</v>
      </c>
      <c r="I25" s="281">
        <v>5.0129999999999992E-3</v>
      </c>
      <c r="J25" s="281">
        <v>1.2999999999999999E-2</v>
      </c>
      <c r="K25" s="374">
        <f t="shared" si="2"/>
        <v>1.8012999999999998E-2</v>
      </c>
      <c r="L25" s="281">
        <v>-1.32</v>
      </c>
      <c r="M25" s="374">
        <f t="shared" si="3"/>
        <v>2.9726101299999996</v>
      </c>
      <c r="N25" s="374">
        <f t="shared" si="4"/>
        <v>2.9906231299999995</v>
      </c>
      <c r="O25" s="276" t="s">
        <v>744</v>
      </c>
    </row>
    <row r="26" spans="1:15" customFormat="1">
      <c r="A26" s="509" t="s">
        <v>719</v>
      </c>
      <c r="B26" s="230" t="s">
        <v>229</v>
      </c>
      <c r="C26" s="231" t="s">
        <v>12</v>
      </c>
      <c r="D26" s="455">
        <v>0.48</v>
      </c>
      <c r="E26" s="455">
        <v>-1.64</v>
      </c>
      <c r="F26" s="234">
        <v>0.26300000000000001</v>
      </c>
      <c r="G26" s="233">
        <v>0.161</v>
      </c>
      <c r="H26" s="233">
        <v>0.111</v>
      </c>
      <c r="I26" s="233">
        <v>5.0000000000000001E-3</v>
      </c>
      <c r="J26" s="233">
        <v>1.6619999999999999</v>
      </c>
      <c r="K26" s="374">
        <f t="shared" si="2"/>
        <v>1.6669999999999998</v>
      </c>
      <c r="L26" s="233">
        <v>-0.52400000000000002</v>
      </c>
      <c r="M26" s="374">
        <f t="shared" si="3"/>
        <v>0.65610100000000005</v>
      </c>
      <c r="N26" s="374">
        <f t="shared" si="4"/>
        <v>0.68310099999999996</v>
      </c>
      <c r="O26" s="283" t="s">
        <v>744</v>
      </c>
    </row>
    <row r="27" spans="1:15">
      <c r="A27" s="231" t="s">
        <v>695</v>
      </c>
      <c r="B27" s="231" t="s">
        <v>228</v>
      </c>
      <c r="C27" s="231" t="s">
        <v>12</v>
      </c>
      <c r="D27" s="450">
        <v>0.46500000000000002</v>
      </c>
      <c r="E27" s="449">
        <v>-1.64</v>
      </c>
      <c r="F27" s="282">
        <v>0.25</v>
      </c>
      <c r="G27" s="281">
        <v>0.161</v>
      </c>
      <c r="H27" s="281">
        <v>0.01</v>
      </c>
      <c r="I27" s="281">
        <v>5.0000000000000001E-3</v>
      </c>
      <c r="J27" s="233">
        <v>1.6619999999999999</v>
      </c>
      <c r="K27" s="374">
        <f t="shared" si="2"/>
        <v>1.6669999999999998</v>
      </c>
      <c r="L27" s="281">
        <v>-0.52400000000000002</v>
      </c>
      <c r="M27" s="374">
        <f t="shared" si="3"/>
        <v>0.43178000000000005</v>
      </c>
      <c r="N27" s="374">
        <f t="shared" si="4"/>
        <v>0.45878000000000019</v>
      </c>
      <c r="O27" s="276" t="s">
        <v>744</v>
      </c>
    </row>
    <row r="28" spans="1:15">
      <c r="A28" s="231" t="s">
        <v>696</v>
      </c>
      <c r="B28" s="231"/>
      <c r="C28" s="231"/>
      <c r="D28" s="450">
        <v>0.46500000000000002</v>
      </c>
      <c r="E28" s="449">
        <v>-1.64</v>
      </c>
      <c r="F28" s="282">
        <v>0.437</v>
      </c>
      <c r="G28" s="281">
        <v>0.161</v>
      </c>
      <c r="H28" s="281">
        <v>0.01</v>
      </c>
      <c r="I28" s="281">
        <v>5.0000000000000001E-3</v>
      </c>
      <c r="J28" s="233">
        <v>1.6619999999999999</v>
      </c>
      <c r="K28" s="374">
        <f t="shared" si="2"/>
        <v>1.6669999999999998</v>
      </c>
      <c r="L28" s="281">
        <v>-0.52400000000000002</v>
      </c>
      <c r="M28" s="374">
        <f t="shared" si="3"/>
        <v>0.62064999999999992</v>
      </c>
      <c r="N28" s="374">
        <f t="shared" si="4"/>
        <v>0.64764999999999984</v>
      </c>
      <c r="O28" s="276" t="s">
        <v>744</v>
      </c>
    </row>
    <row r="29" spans="1:15">
      <c r="A29" s="231" t="s">
        <v>697</v>
      </c>
      <c r="B29" s="231"/>
      <c r="C29" s="231"/>
      <c r="D29" s="450">
        <v>0.47</v>
      </c>
      <c r="E29" s="449">
        <v>-1.64</v>
      </c>
      <c r="F29" s="282">
        <v>0.28000000000000003</v>
      </c>
      <c r="G29" s="281">
        <v>0.161</v>
      </c>
      <c r="H29" s="281">
        <v>0.01</v>
      </c>
      <c r="I29" s="281">
        <v>5.0000000000000001E-3</v>
      </c>
      <c r="J29" s="233">
        <v>1.6619999999999999</v>
      </c>
      <c r="K29" s="374">
        <f t="shared" si="2"/>
        <v>1.6669999999999998</v>
      </c>
      <c r="L29" s="281">
        <v>-0.52400000000000002</v>
      </c>
      <c r="M29" s="374">
        <f t="shared" si="3"/>
        <v>0.46208000000000005</v>
      </c>
      <c r="N29" s="374">
        <f t="shared" si="4"/>
        <v>0.48908000000000018</v>
      </c>
      <c r="O29" s="276" t="s">
        <v>744</v>
      </c>
    </row>
    <row r="30" spans="1:15">
      <c r="A30" s="231" t="s">
        <v>698</v>
      </c>
      <c r="B30" s="231"/>
      <c r="C30" s="231"/>
      <c r="D30" s="450">
        <v>0.47</v>
      </c>
      <c r="E30" s="449">
        <v>-1.64</v>
      </c>
      <c r="F30" s="282">
        <v>0.51200000000000001</v>
      </c>
      <c r="G30" s="281">
        <v>0.161</v>
      </c>
      <c r="H30" s="281">
        <v>0.01</v>
      </c>
      <c r="I30" s="281">
        <v>5.0000000000000001E-3</v>
      </c>
      <c r="J30" s="233">
        <v>1.6619999999999999</v>
      </c>
      <c r="K30" s="374">
        <f t="shared" si="2"/>
        <v>1.6669999999999998</v>
      </c>
      <c r="L30" s="282">
        <v>-0.52400000000000002</v>
      </c>
      <c r="M30" s="374">
        <f t="shared" si="3"/>
        <v>0.69640000000000002</v>
      </c>
      <c r="N30" s="374">
        <f t="shared" si="4"/>
        <v>0.72340000000000004</v>
      </c>
      <c r="O30" s="276" t="s">
        <v>744</v>
      </c>
    </row>
    <row r="31" spans="1:15">
      <c r="A31" s="231" t="s">
        <v>699</v>
      </c>
      <c r="B31" s="230"/>
      <c r="C31" s="231"/>
      <c r="D31" s="450">
        <v>0.48799999999999999</v>
      </c>
      <c r="E31" s="449">
        <v>-1.64</v>
      </c>
      <c r="F31" s="282">
        <v>0.39</v>
      </c>
      <c r="G31" s="281">
        <v>0.161</v>
      </c>
      <c r="H31" s="281">
        <v>0.01</v>
      </c>
      <c r="I31" s="281">
        <v>5.0000000000000001E-3</v>
      </c>
      <c r="J31" s="233">
        <v>1.6619999999999999</v>
      </c>
      <c r="K31" s="374">
        <f t="shared" si="2"/>
        <v>1.6669999999999998</v>
      </c>
      <c r="L31" s="282">
        <v>-0.52400000000000002</v>
      </c>
      <c r="M31" s="374">
        <f t="shared" si="3"/>
        <v>0.57318000000000002</v>
      </c>
      <c r="N31" s="374">
        <f t="shared" si="4"/>
        <v>0.60018000000000016</v>
      </c>
      <c r="O31" s="276" t="s">
        <v>744</v>
      </c>
    </row>
    <row r="32" spans="1:15">
      <c r="A32" s="230" t="s">
        <v>700</v>
      </c>
      <c r="B32" s="231" t="s">
        <v>230</v>
      </c>
      <c r="C32" s="231" t="s">
        <v>12</v>
      </c>
      <c r="D32" s="450">
        <v>0.49099999999999999</v>
      </c>
      <c r="E32" s="449">
        <v>-1.64</v>
      </c>
      <c r="F32" s="282">
        <v>0.68100000000000005</v>
      </c>
      <c r="G32" s="281">
        <v>0.161</v>
      </c>
      <c r="H32" s="281">
        <v>0.111</v>
      </c>
      <c r="I32" s="281">
        <v>5.0000000000000001E-3</v>
      </c>
      <c r="J32" s="233">
        <v>1.6619999999999999</v>
      </c>
      <c r="K32" s="374">
        <f t="shared" si="2"/>
        <v>1.6669999999999998</v>
      </c>
      <c r="L32" s="282">
        <v>-0.52400000000000002</v>
      </c>
      <c r="M32" s="374">
        <f t="shared" si="3"/>
        <v>1.1204990000000001</v>
      </c>
      <c r="N32" s="374">
        <f t="shared" si="4"/>
        <v>1.147499</v>
      </c>
      <c r="O32" s="276" t="s">
        <v>744</v>
      </c>
    </row>
    <row r="33" spans="1:15">
      <c r="A33" s="230" t="s">
        <v>701</v>
      </c>
      <c r="B33" s="231" t="s">
        <v>230</v>
      </c>
      <c r="C33" s="231" t="s">
        <v>12</v>
      </c>
      <c r="D33" s="450">
        <v>0.49099999999999999</v>
      </c>
      <c r="E33" s="449">
        <v>-1.64</v>
      </c>
      <c r="F33" s="282">
        <v>0.45500000000000002</v>
      </c>
      <c r="G33" s="281">
        <v>0.161</v>
      </c>
      <c r="H33" s="281">
        <v>0.111</v>
      </c>
      <c r="I33" s="281">
        <v>5.0000000000000001E-3</v>
      </c>
      <c r="J33" s="233">
        <v>1.6619999999999999</v>
      </c>
      <c r="K33" s="374">
        <f t="shared" ref="K33" si="5">SUM(I33:J33)</f>
        <v>1.6669999999999998</v>
      </c>
      <c r="L33" s="282">
        <v>0</v>
      </c>
      <c r="M33" s="374">
        <f t="shared" ref="M33" si="6">F33+G33+H33*SUM(F33,G33,I33,J33)</f>
        <v>0.86941299999999999</v>
      </c>
      <c r="N33" s="374">
        <f t="shared" ref="N33" si="7">M33+I33+J33+E33</f>
        <v>0.89641300000000013</v>
      </c>
      <c r="O33" s="276" t="s">
        <v>744</v>
      </c>
    </row>
    <row r="34" spans="1:15">
      <c r="A34" s="230" t="s">
        <v>735</v>
      </c>
      <c r="B34" s="230" t="s">
        <v>107</v>
      </c>
      <c r="C34" s="231" t="s">
        <v>13</v>
      </c>
      <c r="D34" s="450">
        <v>1.4870000000000001</v>
      </c>
      <c r="E34" s="449"/>
      <c r="F34" s="281">
        <v>0.21299999999999999</v>
      </c>
      <c r="G34" s="281">
        <v>1.0999999999999999E-2</v>
      </c>
      <c r="H34" s="281">
        <v>0.25</v>
      </c>
      <c r="I34" s="281">
        <v>5.0000000000000001E-3</v>
      </c>
      <c r="J34" s="281">
        <v>1.2999999999999999E-2</v>
      </c>
      <c r="K34" s="374">
        <f t="shared" si="2"/>
        <v>1.7999999999999999E-2</v>
      </c>
      <c r="L34" s="282">
        <v>-1.6E-2</v>
      </c>
      <c r="M34" s="374">
        <f t="shared" si="3"/>
        <v>0.28450000000000003</v>
      </c>
      <c r="N34" s="374">
        <f t="shared" si="4"/>
        <v>0.30250000000000005</v>
      </c>
      <c r="O34" s="276" t="s">
        <v>744</v>
      </c>
    </row>
    <row r="35" spans="1:15">
      <c r="A35" s="230" t="s">
        <v>739</v>
      </c>
      <c r="B35" s="230" t="s">
        <v>107</v>
      </c>
      <c r="C35" s="231" t="s">
        <v>13</v>
      </c>
      <c r="D35" s="456">
        <v>1.6</v>
      </c>
      <c r="E35" s="455"/>
      <c r="F35" s="234">
        <v>0.2</v>
      </c>
      <c r="G35" s="233">
        <v>1.0999999999999999E-2</v>
      </c>
      <c r="H35" s="233">
        <v>0.25</v>
      </c>
      <c r="I35" s="233">
        <v>5.0325000000000005E-3</v>
      </c>
      <c r="J35" s="233">
        <v>1.2999999999999999E-2</v>
      </c>
      <c r="K35" s="374">
        <f t="shared" si="2"/>
        <v>1.80325E-2</v>
      </c>
      <c r="L35" s="282">
        <v>-1.6E-2</v>
      </c>
      <c r="M35" s="374">
        <f t="shared" si="3"/>
        <v>0.26825812500000001</v>
      </c>
      <c r="N35" s="374">
        <f t="shared" si="4"/>
        <v>0.28629062500000002</v>
      </c>
      <c r="O35" s="283" t="s">
        <v>744</v>
      </c>
    </row>
    <row r="36" spans="1:15">
      <c r="A36" s="230" t="s">
        <v>740</v>
      </c>
      <c r="B36" s="230" t="s">
        <v>107</v>
      </c>
      <c r="C36" s="231" t="s">
        <v>13</v>
      </c>
      <c r="D36" s="455">
        <v>1.6</v>
      </c>
      <c r="E36" s="455"/>
      <c r="F36" s="234">
        <v>0.216</v>
      </c>
      <c r="G36" s="233">
        <v>1.0999999999999999E-2</v>
      </c>
      <c r="H36" s="233">
        <v>0.25</v>
      </c>
      <c r="I36" s="233">
        <v>5.0325000000000005E-3</v>
      </c>
      <c r="J36" s="233">
        <v>1.2999999999999999E-2</v>
      </c>
      <c r="K36" s="374">
        <f t="shared" si="2"/>
        <v>1.80325E-2</v>
      </c>
      <c r="L36" s="282">
        <v>-1.6E-2</v>
      </c>
      <c r="M36" s="374">
        <f t="shared" si="3"/>
        <v>0.28825812500000003</v>
      </c>
      <c r="N36" s="374">
        <f t="shared" si="4"/>
        <v>0.30629062500000004</v>
      </c>
      <c r="O36" s="283" t="s">
        <v>744</v>
      </c>
    </row>
    <row r="37" spans="1:15" customFormat="1">
      <c r="A37" s="230" t="s">
        <v>234</v>
      </c>
      <c r="B37" s="230" t="s">
        <v>108</v>
      </c>
      <c r="C37" s="231" t="s">
        <v>13</v>
      </c>
      <c r="D37" s="455">
        <v>0.7</v>
      </c>
      <c r="E37" s="455"/>
      <c r="F37" s="234">
        <v>0.28000000000000003</v>
      </c>
      <c r="G37" s="233">
        <v>1.0999999999999999E-2</v>
      </c>
      <c r="H37" s="233">
        <v>0.25</v>
      </c>
      <c r="I37" s="233">
        <v>5.0000000000000001E-3</v>
      </c>
      <c r="J37" s="233">
        <v>1.2999999999999999E-2</v>
      </c>
      <c r="K37" s="374">
        <f t="shared" si="2"/>
        <v>1.7999999999999999E-2</v>
      </c>
      <c r="L37" s="234">
        <v>0</v>
      </c>
      <c r="M37" s="374">
        <f t="shared" si="3"/>
        <v>0.36825000000000008</v>
      </c>
      <c r="N37" s="374">
        <f t="shared" si="4"/>
        <v>0.38625000000000009</v>
      </c>
      <c r="O37" s="283" t="s">
        <v>744</v>
      </c>
    </row>
    <row r="38" spans="1:15" customFormat="1">
      <c r="A38" s="230" t="s">
        <v>235</v>
      </c>
      <c r="B38" s="230" t="s">
        <v>108</v>
      </c>
      <c r="C38" s="231" t="s">
        <v>13</v>
      </c>
      <c r="D38" s="455">
        <v>2</v>
      </c>
      <c r="E38" s="455"/>
      <c r="F38" s="234">
        <v>9.2999999999999999E-2</v>
      </c>
      <c r="G38" s="233">
        <v>1.0999999999999999E-2</v>
      </c>
      <c r="H38" s="233">
        <v>0.25</v>
      </c>
      <c r="I38" s="233">
        <v>5.0000000000000001E-3</v>
      </c>
      <c r="J38" s="233">
        <v>1.2999999999999999E-2</v>
      </c>
      <c r="K38" s="374">
        <f t="shared" si="2"/>
        <v>1.7999999999999999E-2</v>
      </c>
      <c r="L38" s="234">
        <v>0</v>
      </c>
      <c r="M38" s="374">
        <f t="shared" si="3"/>
        <v>0.13450000000000001</v>
      </c>
      <c r="N38" s="374">
        <f t="shared" si="4"/>
        <v>0.15250000000000002</v>
      </c>
      <c r="O38" s="283" t="s">
        <v>744</v>
      </c>
    </row>
    <row r="39" spans="1:15">
      <c r="A39" s="230" t="s">
        <v>231</v>
      </c>
      <c r="B39" s="230" t="s">
        <v>152</v>
      </c>
      <c r="C39" s="231" t="s">
        <v>13</v>
      </c>
      <c r="D39" s="449">
        <v>2.73</v>
      </c>
      <c r="E39" s="449"/>
      <c r="F39" s="281">
        <v>9.2999999999999999E-2</v>
      </c>
      <c r="G39" s="281">
        <v>3.2000000000000001E-2</v>
      </c>
      <c r="H39" s="281">
        <v>0.111</v>
      </c>
      <c r="I39" s="281">
        <v>5.0325000000000005E-3</v>
      </c>
      <c r="J39" s="281">
        <v>1.2999999999999999E-2</v>
      </c>
      <c r="K39" s="374">
        <f t="shared" si="2"/>
        <v>1.80325E-2</v>
      </c>
      <c r="L39" s="282">
        <v>0</v>
      </c>
      <c r="M39" s="374">
        <f t="shared" si="3"/>
        <v>0.1408766075</v>
      </c>
      <c r="N39" s="374">
        <f t="shared" si="4"/>
        <v>0.15890910750000001</v>
      </c>
      <c r="O39" s="276" t="s">
        <v>744</v>
      </c>
    </row>
    <row r="40" spans="1:15">
      <c r="A40" s="231" t="s">
        <v>232</v>
      </c>
      <c r="B40" s="230" t="s">
        <v>152</v>
      </c>
      <c r="C40" s="231" t="s">
        <v>13</v>
      </c>
      <c r="D40" s="449">
        <v>2.2000000000000002</v>
      </c>
      <c r="E40" s="449"/>
      <c r="F40" s="281">
        <v>0.09</v>
      </c>
      <c r="G40" s="281">
        <v>3.2000000000000001E-2</v>
      </c>
      <c r="H40" s="281">
        <v>0.111</v>
      </c>
      <c r="I40" s="281">
        <v>5.0325000000000005E-3</v>
      </c>
      <c r="J40" s="281">
        <v>1.2999999999999999E-2</v>
      </c>
      <c r="K40" s="374">
        <f t="shared" si="2"/>
        <v>1.80325E-2</v>
      </c>
      <c r="L40" s="282">
        <v>0</v>
      </c>
      <c r="M40" s="374">
        <f t="shared" si="3"/>
        <v>0.1375436075</v>
      </c>
      <c r="N40" s="374">
        <f t="shared" si="4"/>
        <v>0.1555761075</v>
      </c>
      <c r="O40" s="276" t="s">
        <v>744</v>
      </c>
    </row>
    <row r="41" spans="1:15">
      <c r="A41" s="231" t="s">
        <v>233</v>
      </c>
      <c r="B41" s="230" t="s">
        <v>152</v>
      </c>
      <c r="C41" s="231" t="s">
        <v>13</v>
      </c>
      <c r="D41" s="449">
        <v>2.35</v>
      </c>
      <c r="E41" s="449"/>
      <c r="F41" s="281">
        <v>0.06</v>
      </c>
      <c r="G41" s="281">
        <v>3.2000000000000001E-2</v>
      </c>
      <c r="H41" s="281">
        <v>0.111</v>
      </c>
      <c r="I41" s="281">
        <v>5.0325000000000005E-3</v>
      </c>
      <c r="J41" s="281">
        <v>1.2999999999999999E-2</v>
      </c>
      <c r="K41" s="374">
        <f t="shared" si="2"/>
        <v>1.80325E-2</v>
      </c>
      <c r="L41" s="282">
        <v>0</v>
      </c>
      <c r="M41" s="374">
        <f t="shared" si="3"/>
        <v>0.1042136075</v>
      </c>
      <c r="N41" s="374">
        <f t="shared" si="4"/>
        <v>0.12224610749999999</v>
      </c>
      <c r="O41" s="276" t="s">
        <v>744</v>
      </c>
    </row>
    <row r="42" spans="1:15">
      <c r="A42" s="231" t="s">
        <v>236</v>
      </c>
      <c r="B42" s="230" t="s">
        <v>77</v>
      </c>
      <c r="C42" s="231" t="s">
        <v>13</v>
      </c>
      <c r="D42" s="449">
        <v>2.5</v>
      </c>
      <c r="E42" s="449"/>
      <c r="F42" s="281">
        <v>1.44</v>
      </c>
      <c r="G42" s="281">
        <v>3.2000000000000001E-2</v>
      </c>
      <c r="H42" s="281">
        <v>5.2999999999999999E-2</v>
      </c>
      <c r="I42" s="281">
        <v>5.0325000000000005E-3</v>
      </c>
      <c r="J42" s="281">
        <v>1.2999999999999999E-2</v>
      </c>
      <c r="K42" s="374">
        <f t="shared" si="2"/>
        <v>1.80325E-2</v>
      </c>
      <c r="L42" s="282">
        <v>0</v>
      </c>
      <c r="M42" s="374">
        <f t="shared" si="3"/>
        <v>1.5509717224999999</v>
      </c>
      <c r="N42" s="374">
        <f t="shared" si="4"/>
        <v>1.5690042224999998</v>
      </c>
      <c r="O42" s="276" t="s">
        <v>744</v>
      </c>
    </row>
    <row r="43" spans="1:15">
      <c r="A43" s="231" t="s">
        <v>237</v>
      </c>
      <c r="B43" s="230" t="s">
        <v>77</v>
      </c>
      <c r="C43" s="231" t="s">
        <v>13</v>
      </c>
      <c r="D43" s="449">
        <v>2.5</v>
      </c>
      <c r="E43" s="449"/>
      <c r="F43" s="281">
        <v>1.67</v>
      </c>
      <c r="G43" s="281">
        <v>3.2000000000000001E-2</v>
      </c>
      <c r="H43" s="281">
        <v>5.2999999999999999E-2</v>
      </c>
      <c r="I43" s="281">
        <v>5.0325000000000005E-3</v>
      </c>
      <c r="J43" s="281">
        <v>1.2999999999999999E-2</v>
      </c>
      <c r="K43" s="374">
        <f t="shared" si="2"/>
        <v>1.80325E-2</v>
      </c>
      <c r="L43" s="282">
        <v>0</v>
      </c>
      <c r="M43" s="374">
        <f t="shared" si="3"/>
        <v>1.7931617224999998</v>
      </c>
      <c r="N43" s="374">
        <f t="shared" si="4"/>
        <v>1.8111942224999997</v>
      </c>
      <c r="O43" s="276" t="s">
        <v>744</v>
      </c>
    </row>
    <row r="44" spans="1:15">
      <c r="A44" s="231" t="s">
        <v>702</v>
      </c>
      <c r="B44" s="230" t="s">
        <v>244</v>
      </c>
      <c r="C44" s="231" t="s">
        <v>13</v>
      </c>
      <c r="D44" s="449">
        <v>2.2400000000000002</v>
      </c>
      <c r="E44" s="449"/>
      <c r="F44" s="281">
        <v>8.0000000000000002E-3</v>
      </c>
      <c r="G44" s="281">
        <v>5.0000000000000001E-3</v>
      </c>
      <c r="H44" s="281">
        <v>5.2999999999999999E-2</v>
      </c>
      <c r="I44" s="281">
        <v>5.0000000000000001E-3</v>
      </c>
      <c r="J44" s="281">
        <v>1.2999999999999999E-2</v>
      </c>
      <c r="K44" s="374">
        <f t="shared" si="2"/>
        <v>1.7999999999999999E-2</v>
      </c>
      <c r="L44" s="282">
        <v>0</v>
      </c>
      <c r="M44" s="374">
        <f t="shared" si="3"/>
        <v>1.4643000000000002E-2</v>
      </c>
      <c r="N44" s="374">
        <f t="shared" si="4"/>
        <v>3.2642999999999998E-2</v>
      </c>
      <c r="O44" s="276" t="s">
        <v>746</v>
      </c>
    </row>
    <row r="45" spans="1:15">
      <c r="A45" s="231" t="s">
        <v>703</v>
      </c>
      <c r="B45" s="230"/>
      <c r="C45" s="231"/>
      <c r="D45" s="449">
        <v>2.2400000000000002</v>
      </c>
      <c r="E45" s="449"/>
      <c r="F45" s="281">
        <v>4.0000000000000001E-3</v>
      </c>
      <c r="G45" s="281">
        <v>5.0000000000000001E-3</v>
      </c>
      <c r="H45" s="281">
        <v>5.2999999999999999E-2</v>
      </c>
      <c r="I45" s="281">
        <v>5.0000000000000001E-3</v>
      </c>
      <c r="J45" s="281">
        <v>1.2999999999999999E-2</v>
      </c>
      <c r="K45" s="374">
        <f t="shared" ref="K45" si="8">SUM(I45:J45)</f>
        <v>1.7999999999999999E-2</v>
      </c>
      <c r="L45" s="282">
        <v>0</v>
      </c>
      <c r="M45" s="374">
        <f t="shared" ref="M45" si="9">F45+G45+H45*SUM(F45,G45,I45,J45)</f>
        <v>1.0431000000000001E-2</v>
      </c>
      <c r="N45" s="374">
        <f t="shared" ref="N45" si="10">M45+I45+J45+E45</f>
        <v>2.8430999999999998E-2</v>
      </c>
      <c r="O45" s="276" t="s">
        <v>746</v>
      </c>
    </row>
    <row r="46" spans="1:15">
      <c r="A46" s="231" t="s">
        <v>238</v>
      </c>
      <c r="B46" s="230" t="s">
        <v>124</v>
      </c>
      <c r="C46" s="231" t="s">
        <v>13</v>
      </c>
      <c r="D46" s="449">
        <v>2.71</v>
      </c>
      <c r="E46" s="449"/>
      <c r="F46" s="282">
        <v>6.58</v>
      </c>
      <c r="G46" s="281">
        <v>0.16</v>
      </c>
      <c r="H46" s="281">
        <v>0.01</v>
      </c>
      <c r="I46" s="281">
        <v>5.0325000000000005E-3</v>
      </c>
      <c r="J46" s="281">
        <v>1.2999999999999999E-2</v>
      </c>
      <c r="K46" s="374">
        <f t="shared" si="2"/>
        <v>1.80325E-2</v>
      </c>
      <c r="L46" s="282">
        <v>-3.09</v>
      </c>
      <c r="M46" s="374">
        <f t="shared" si="3"/>
        <v>6.807580325</v>
      </c>
      <c r="N46" s="374">
        <f t="shared" si="4"/>
        <v>6.8256128250000003</v>
      </c>
      <c r="O46" s="276" t="s">
        <v>744</v>
      </c>
    </row>
    <row r="47" spans="1:15">
      <c r="A47" s="231" t="s">
        <v>239</v>
      </c>
      <c r="B47" s="230" t="s">
        <v>124</v>
      </c>
      <c r="C47" s="231" t="s">
        <v>13</v>
      </c>
      <c r="D47" s="449">
        <v>2.71</v>
      </c>
      <c r="E47" s="449"/>
      <c r="F47" s="282">
        <v>13</v>
      </c>
      <c r="G47" s="281">
        <v>0.183</v>
      </c>
      <c r="H47" s="281">
        <v>0.01</v>
      </c>
      <c r="I47" s="281">
        <v>5.0325000000000005E-3</v>
      </c>
      <c r="J47" s="281">
        <v>1.2999999999999999E-2</v>
      </c>
      <c r="K47" s="375">
        <f t="shared" si="2"/>
        <v>1.80325E-2</v>
      </c>
      <c r="L47" s="282">
        <v>-8.69</v>
      </c>
      <c r="M47" s="375">
        <f t="shared" si="3"/>
        <v>13.315010324999999</v>
      </c>
      <c r="N47" s="374">
        <f t="shared" si="4"/>
        <v>13.333042825</v>
      </c>
      <c r="O47" s="276" t="s">
        <v>744</v>
      </c>
    </row>
    <row r="48" spans="1:15">
      <c r="A48" s="231" t="s">
        <v>240</v>
      </c>
      <c r="B48" s="372" t="s">
        <v>124</v>
      </c>
      <c r="C48" s="372" t="s">
        <v>13</v>
      </c>
      <c r="D48" s="450">
        <v>2.71</v>
      </c>
      <c r="E48" s="449"/>
      <c r="F48" s="281">
        <v>6.83</v>
      </c>
      <c r="G48" s="281">
        <v>0.16</v>
      </c>
      <c r="H48" s="281">
        <v>0.01</v>
      </c>
      <c r="I48" s="281">
        <v>5.0325000000000005E-3</v>
      </c>
      <c r="J48" s="281">
        <v>1.2999999999999999E-2</v>
      </c>
      <c r="K48" s="375">
        <f t="shared" si="2"/>
        <v>1.80325E-2</v>
      </c>
      <c r="L48" s="282">
        <v>-3.21</v>
      </c>
      <c r="M48" s="375">
        <f t="shared" si="3"/>
        <v>7.0600803250000004</v>
      </c>
      <c r="N48" s="374">
        <f t="shared" si="4"/>
        <v>7.0781128250000007</v>
      </c>
      <c r="O48" s="276" t="s">
        <v>744</v>
      </c>
    </row>
    <row r="49" spans="1:15">
      <c r="A49" s="231" t="s">
        <v>241</v>
      </c>
      <c r="B49" s="372" t="s">
        <v>124</v>
      </c>
      <c r="C49" s="372" t="s">
        <v>13</v>
      </c>
      <c r="D49" s="450">
        <v>2.71</v>
      </c>
      <c r="E49" s="449"/>
      <c r="F49" s="281">
        <v>13.2</v>
      </c>
      <c r="G49" s="281">
        <v>0.183</v>
      </c>
      <c r="H49" s="281">
        <v>0.01</v>
      </c>
      <c r="I49" s="281">
        <v>5.0325000000000005E-3</v>
      </c>
      <c r="J49" s="281">
        <v>1.2999999999999999E-2</v>
      </c>
      <c r="K49" s="375">
        <f t="shared" si="2"/>
        <v>1.80325E-2</v>
      </c>
      <c r="L49" s="282">
        <v>-8.69</v>
      </c>
      <c r="M49" s="375">
        <f t="shared" si="3"/>
        <v>13.517010324999999</v>
      </c>
      <c r="N49" s="374">
        <f t="shared" si="4"/>
        <v>13.535042825</v>
      </c>
      <c r="O49" s="276" t="s">
        <v>744</v>
      </c>
    </row>
    <row r="50" spans="1:15">
      <c r="A50" s="231" t="s">
        <v>242</v>
      </c>
      <c r="B50" s="372" t="s">
        <v>164</v>
      </c>
      <c r="C50" s="372" t="s">
        <v>13</v>
      </c>
      <c r="D50" s="450">
        <v>0.9</v>
      </c>
      <c r="E50" s="449"/>
      <c r="F50" s="281">
        <v>0.39</v>
      </c>
      <c r="G50" s="281">
        <v>3.2000000000000001E-2</v>
      </c>
      <c r="H50" s="281">
        <v>0.28999999999999998</v>
      </c>
      <c r="I50" s="281">
        <v>5.0325000000000005E-3</v>
      </c>
      <c r="J50" s="281">
        <v>1.2999999999999999E-2</v>
      </c>
      <c r="K50" s="375">
        <f t="shared" si="2"/>
        <v>1.80325E-2</v>
      </c>
      <c r="L50" s="282">
        <v>0</v>
      </c>
      <c r="M50" s="375">
        <f t="shared" si="3"/>
        <v>0.5496094250000001</v>
      </c>
      <c r="N50" s="374">
        <f t="shared" si="4"/>
        <v>0.5676419250000001</v>
      </c>
      <c r="O50" s="276" t="s">
        <v>744</v>
      </c>
    </row>
    <row r="51" spans="1:15">
      <c r="A51" s="549" t="s">
        <v>760</v>
      </c>
      <c r="B51" s="550" t="s">
        <v>243</v>
      </c>
      <c r="C51" s="550" t="s">
        <v>13</v>
      </c>
      <c r="D51" s="551">
        <v>1.3</v>
      </c>
      <c r="E51" s="552"/>
      <c r="F51" s="553">
        <v>2.399</v>
      </c>
      <c r="G51" s="553">
        <v>0.16</v>
      </c>
      <c r="H51" s="553">
        <v>5.2999999999999999E-2</v>
      </c>
      <c r="I51" s="553">
        <v>5.0325000000000005E-3</v>
      </c>
      <c r="J51" s="553">
        <v>1.2999999999999999E-2</v>
      </c>
      <c r="K51" s="554">
        <f t="shared" si="2"/>
        <v>1.80325E-2</v>
      </c>
      <c r="L51" s="562">
        <v>0</v>
      </c>
      <c r="M51" s="554">
        <f t="shared" si="3"/>
        <v>2.6955827225000002</v>
      </c>
      <c r="N51" s="376">
        <f t="shared" si="4"/>
        <v>2.7136152225000001</v>
      </c>
      <c r="O51" s="278" t="s">
        <v>747</v>
      </c>
    </row>
    <row r="52" spans="1:15">
      <c r="A52" s="231" t="s">
        <v>761</v>
      </c>
      <c r="B52" s="372" t="s">
        <v>243</v>
      </c>
      <c r="C52" s="372" t="s">
        <v>13</v>
      </c>
      <c r="D52" s="450">
        <v>1.3</v>
      </c>
      <c r="E52" s="449"/>
      <c r="F52" s="281">
        <v>2.3660000000000001</v>
      </c>
      <c r="G52" s="281">
        <v>0.16</v>
      </c>
      <c r="H52" s="281">
        <v>5.2999999999999999E-2</v>
      </c>
      <c r="I52" s="281">
        <v>5.0325000000000005E-3</v>
      </c>
      <c r="J52" s="281">
        <v>1.2999999999999999E-2</v>
      </c>
      <c r="K52" s="375">
        <f t="shared" ref="K52:K53" si="11">SUM(I52:J52)</f>
        <v>1.80325E-2</v>
      </c>
      <c r="L52" s="282">
        <v>0</v>
      </c>
      <c r="M52" s="375">
        <f t="shared" ref="M52:M53" si="12">F52+G52+H52*SUM(F52,G52,I52,J52)</f>
        <v>2.6608337225000001</v>
      </c>
      <c r="N52" s="375">
        <f t="shared" ref="N52:N53" si="13">M52+I52+J52+E52</f>
        <v>2.6788662224999999</v>
      </c>
      <c r="O52" s="278" t="s">
        <v>747</v>
      </c>
    </row>
    <row r="53" spans="1:15">
      <c r="A53" s="229" t="s">
        <v>762</v>
      </c>
      <c r="B53" s="555" t="s">
        <v>243</v>
      </c>
      <c r="C53" s="555" t="s">
        <v>13</v>
      </c>
      <c r="D53" s="556">
        <v>1.3</v>
      </c>
      <c r="E53" s="448"/>
      <c r="F53" s="557">
        <v>0.72499999999999998</v>
      </c>
      <c r="G53" s="557">
        <v>0.16</v>
      </c>
      <c r="H53" s="557">
        <v>0.111</v>
      </c>
      <c r="I53" s="557">
        <v>5.0325000000000005E-3</v>
      </c>
      <c r="J53" s="557">
        <v>1.2999999999999999E-2</v>
      </c>
      <c r="K53" s="558">
        <f t="shared" si="11"/>
        <v>1.80325E-2</v>
      </c>
      <c r="L53" s="563">
        <v>0</v>
      </c>
      <c r="M53" s="558">
        <f t="shared" si="12"/>
        <v>0.98523660749999997</v>
      </c>
      <c r="N53" s="376">
        <f t="shared" si="13"/>
        <v>1.0032691075</v>
      </c>
      <c r="O53" s="278" t="s">
        <v>747</v>
      </c>
    </row>
    <row r="54" spans="1:15">
      <c r="A54" s="117" t="str">
        <f>'Custom Data'!$X16</f>
        <v xml:space="preserve">Custom_EPD -  - </v>
      </c>
      <c r="B54" s="118">
        <f>'Custom Data'!$B16</f>
        <v>0</v>
      </c>
      <c r="C54" s="118" t="s">
        <v>250</v>
      </c>
      <c r="D54" s="451">
        <f>'Custom Data'!C16/1000</f>
        <v>0</v>
      </c>
      <c r="E54" s="451">
        <f>'Custom Data'!D16</f>
        <v>0</v>
      </c>
      <c r="F54" s="277">
        <f>'Custom Data'!E16</f>
        <v>0</v>
      </c>
      <c r="G54" s="277">
        <f>'Custom Data'!F16</f>
        <v>0</v>
      </c>
      <c r="H54" s="277">
        <f>'Custom Data'!Y16</f>
        <v>0</v>
      </c>
      <c r="I54" s="277">
        <f>'Custom Data'!H16</f>
        <v>0</v>
      </c>
      <c r="J54" s="277">
        <f>'Custom Data'!I16</f>
        <v>0</v>
      </c>
      <c r="K54" s="277">
        <f t="shared" ref="K54:K68" si="14">SUM(I54:J54)</f>
        <v>0</v>
      </c>
      <c r="L54" s="277">
        <f>'Custom Data'!J16</f>
        <v>0</v>
      </c>
      <c r="M54" s="277">
        <f t="shared" si="3"/>
        <v>0</v>
      </c>
      <c r="N54" s="277">
        <f t="shared" si="4"/>
        <v>0</v>
      </c>
      <c r="O54" s="117"/>
    </row>
    <row r="55" spans="1:15">
      <c r="A55" s="117" t="str">
        <f>'Custom Data'!$X17</f>
        <v xml:space="preserve">Custom_EPD -  - </v>
      </c>
      <c r="B55" s="118">
        <f>'Custom Data'!$B17</f>
        <v>0</v>
      </c>
      <c r="C55" s="118" t="s">
        <v>250</v>
      </c>
      <c r="D55" s="451">
        <f>'Custom Data'!C17/1000</f>
        <v>0</v>
      </c>
      <c r="E55" s="451">
        <f>'Custom Data'!D17</f>
        <v>0</v>
      </c>
      <c r="F55" s="277">
        <f>'Custom Data'!E17</f>
        <v>0</v>
      </c>
      <c r="G55" s="277">
        <f>'Custom Data'!F17</f>
        <v>0</v>
      </c>
      <c r="H55" s="277">
        <f>'Custom Data'!Y17</f>
        <v>0</v>
      </c>
      <c r="I55" s="277">
        <f>'Custom Data'!H17</f>
        <v>0</v>
      </c>
      <c r="J55" s="277">
        <f>'Custom Data'!I17</f>
        <v>0</v>
      </c>
      <c r="K55" s="277">
        <f t="shared" si="14"/>
        <v>0</v>
      </c>
      <c r="L55" s="277">
        <f>'Custom Data'!J17</f>
        <v>0</v>
      </c>
      <c r="M55" s="277">
        <f t="shared" si="3"/>
        <v>0</v>
      </c>
      <c r="N55" s="277">
        <f t="shared" si="4"/>
        <v>0</v>
      </c>
      <c r="O55" s="117"/>
    </row>
    <row r="56" spans="1:15">
      <c r="A56" s="117" t="str">
        <f>'Custom Data'!$X18</f>
        <v xml:space="preserve">Custom_EPD -  - </v>
      </c>
      <c r="B56" s="118">
        <f>'Custom Data'!$B18</f>
        <v>0</v>
      </c>
      <c r="C56" s="118" t="s">
        <v>250</v>
      </c>
      <c r="D56" s="451">
        <f>'Custom Data'!C18/1000</f>
        <v>0</v>
      </c>
      <c r="E56" s="451">
        <f>'Custom Data'!D18</f>
        <v>0</v>
      </c>
      <c r="F56" s="277">
        <f>'Custom Data'!E18</f>
        <v>0</v>
      </c>
      <c r="G56" s="277">
        <f>'Custom Data'!F18</f>
        <v>0</v>
      </c>
      <c r="H56" s="277">
        <f>'Custom Data'!Y18</f>
        <v>0</v>
      </c>
      <c r="I56" s="277">
        <f>'Custom Data'!H18</f>
        <v>0</v>
      </c>
      <c r="J56" s="277">
        <f>'Custom Data'!I18</f>
        <v>0</v>
      </c>
      <c r="K56" s="277">
        <f t="shared" si="14"/>
        <v>0</v>
      </c>
      <c r="L56" s="277">
        <f>'Custom Data'!J18</f>
        <v>0</v>
      </c>
      <c r="M56" s="277">
        <f t="shared" si="3"/>
        <v>0</v>
      </c>
      <c r="N56" s="277">
        <f t="shared" si="4"/>
        <v>0</v>
      </c>
      <c r="O56" s="117"/>
    </row>
    <row r="57" spans="1:15">
      <c r="A57" s="117" t="str">
        <f>'Custom Data'!$X19</f>
        <v xml:space="preserve">Custom_EPD -  - </v>
      </c>
      <c r="B57" s="118">
        <f>'Custom Data'!$B19</f>
        <v>0</v>
      </c>
      <c r="C57" s="118" t="s">
        <v>250</v>
      </c>
      <c r="D57" s="451">
        <f>'Custom Data'!C19/1000</f>
        <v>0</v>
      </c>
      <c r="E57" s="451">
        <f>'Custom Data'!D19</f>
        <v>0</v>
      </c>
      <c r="F57" s="277">
        <f>'Custom Data'!E19</f>
        <v>0</v>
      </c>
      <c r="G57" s="277">
        <f>'Custom Data'!F19</f>
        <v>0</v>
      </c>
      <c r="H57" s="277">
        <f>'Custom Data'!Y19</f>
        <v>0</v>
      </c>
      <c r="I57" s="277">
        <f>'Custom Data'!H19</f>
        <v>0</v>
      </c>
      <c r="J57" s="277">
        <f>'Custom Data'!I19</f>
        <v>0</v>
      </c>
      <c r="K57" s="277">
        <f t="shared" si="14"/>
        <v>0</v>
      </c>
      <c r="L57" s="277">
        <f>'Custom Data'!J19</f>
        <v>0</v>
      </c>
      <c r="M57" s="277">
        <f t="shared" si="3"/>
        <v>0</v>
      </c>
      <c r="N57" s="277">
        <f t="shared" si="4"/>
        <v>0</v>
      </c>
      <c r="O57" s="117"/>
    </row>
    <row r="58" spans="1:15">
      <c r="A58" s="117" t="str">
        <f>'Custom Data'!$X20</f>
        <v xml:space="preserve">Custom_EPD -  - </v>
      </c>
      <c r="B58" s="118">
        <f>'Custom Data'!$B20</f>
        <v>0</v>
      </c>
      <c r="C58" s="118" t="s">
        <v>250</v>
      </c>
      <c r="D58" s="451">
        <f>'Custom Data'!C20/1000</f>
        <v>0</v>
      </c>
      <c r="E58" s="451">
        <f>'Custom Data'!D20</f>
        <v>0</v>
      </c>
      <c r="F58" s="277">
        <f>'Custom Data'!E20</f>
        <v>0</v>
      </c>
      <c r="G58" s="277">
        <f>'Custom Data'!F20</f>
        <v>0</v>
      </c>
      <c r="H58" s="277">
        <f>'Custom Data'!Y20</f>
        <v>0</v>
      </c>
      <c r="I58" s="277">
        <f>'Custom Data'!H20</f>
        <v>0</v>
      </c>
      <c r="J58" s="277">
        <f>'Custom Data'!I20</f>
        <v>0</v>
      </c>
      <c r="K58" s="277">
        <f t="shared" si="14"/>
        <v>0</v>
      </c>
      <c r="L58" s="277">
        <f>'Custom Data'!J20</f>
        <v>0</v>
      </c>
      <c r="M58" s="277">
        <f t="shared" si="3"/>
        <v>0</v>
      </c>
      <c r="N58" s="277">
        <f t="shared" si="4"/>
        <v>0</v>
      </c>
      <c r="O58" s="117"/>
    </row>
    <row r="59" spans="1:15">
      <c r="A59" s="117" t="str">
        <f>'Custom Data'!$X21</f>
        <v xml:space="preserve">Custom_EPD -  - </v>
      </c>
      <c r="B59" s="118">
        <f>'Custom Data'!$B21</f>
        <v>0</v>
      </c>
      <c r="C59" s="118" t="s">
        <v>250</v>
      </c>
      <c r="D59" s="451">
        <f>'Custom Data'!C21/1000</f>
        <v>0</v>
      </c>
      <c r="E59" s="451">
        <f>'Custom Data'!D21</f>
        <v>0</v>
      </c>
      <c r="F59" s="277">
        <f>'Custom Data'!E21</f>
        <v>0</v>
      </c>
      <c r="G59" s="277">
        <f>'Custom Data'!F21</f>
        <v>0</v>
      </c>
      <c r="H59" s="277">
        <f>'Custom Data'!Y21</f>
        <v>0</v>
      </c>
      <c r="I59" s="277">
        <f>'Custom Data'!H21</f>
        <v>0</v>
      </c>
      <c r="J59" s="277">
        <f>'Custom Data'!I21</f>
        <v>0</v>
      </c>
      <c r="K59" s="277">
        <f t="shared" si="14"/>
        <v>0</v>
      </c>
      <c r="L59" s="277">
        <f>'Custom Data'!J21</f>
        <v>0</v>
      </c>
      <c r="M59" s="277">
        <f t="shared" si="3"/>
        <v>0</v>
      </c>
      <c r="N59" s="277">
        <f t="shared" si="4"/>
        <v>0</v>
      </c>
      <c r="O59" s="117"/>
    </row>
    <row r="60" spans="1:15">
      <c r="A60" s="117" t="str">
        <f>'Custom Data'!$X22</f>
        <v xml:space="preserve">Custom_EPD -  - </v>
      </c>
      <c r="B60" s="118">
        <f>'Custom Data'!$B22</f>
        <v>0</v>
      </c>
      <c r="C60" s="118" t="s">
        <v>250</v>
      </c>
      <c r="D60" s="451">
        <f>'Custom Data'!C22/1000</f>
        <v>0</v>
      </c>
      <c r="E60" s="451">
        <f>'Custom Data'!D22</f>
        <v>0</v>
      </c>
      <c r="F60" s="277">
        <f>'Custom Data'!E22</f>
        <v>0</v>
      </c>
      <c r="G60" s="277">
        <f>'Custom Data'!F22</f>
        <v>0</v>
      </c>
      <c r="H60" s="277">
        <f>'Custom Data'!Y22</f>
        <v>0</v>
      </c>
      <c r="I60" s="277">
        <f>'Custom Data'!H22</f>
        <v>0</v>
      </c>
      <c r="J60" s="277">
        <f>'Custom Data'!I22</f>
        <v>0</v>
      </c>
      <c r="K60" s="277">
        <f t="shared" si="14"/>
        <v>0</v>
      </c>
      <c r="L60" s="277">
        <f>'Custom Data'!J22</f>
        <v>0</v>
      </c>
      <c r="M60" s="277">
        <f t="shared" si="3"/>
        <v>0</v>
      </c>
      <c r="N60" s="277">
        <f t="shared" si="4"/>
        <v>0</v>
      </c>
      <c r="O60" s="117"/>
    </row>
    <row r="61" spans="1:15">
      <c r="A61" s="117" t="str">
        <f>'Custom Data'!$X23</f>
        <v xml:space="preserve">Custom_EPD -  - </v>
      </c>
      <c r="B61" s="118">
        <f>'Custom Data'!$B23</f>
        <v>0</v>
      </c>
      <c r="C61" s="118" t="s">
        <v>250</v>
      </c>
      <c r="D61" s="451">
        <f>'Custom Data'!C23/1000</f>
        <v>0</v>
      </c>
      <c r="E61" s="451">
        <f>'Custom Data'!D23</f>
        <v>0</v>
      </c>
      <c r="F61" s="277">
        <f>'Custom Data'!E23</f>
        <v>0</v>
      </c>
      <c r="G61" s="277">
        <f>'Custom Data'!F23</f>
        <v>0</v>
      </c>
      <c r="H61" s="277">
        <f>'Custom Data'!Y23</f>
        <v>0</v>
      </c>
      <c r="I61" s="277">
        <f>'Custom Data'!H23</f>
        <v>0</v>
      </c>
      <c r="J61" s="277">
        <f>'Custom Data'!I23</f>
        <v>0</v>
      </c>
      <c r="K61" s="277">
        <f t="shared" si="14"/>
        <v>0</v>
      </c>
      <c r="L61" s="277">
        <f>'Custom Data'!J23</f>
        <v>0</v>
      </c>
      <c r="M61" s="277">
        <f t="shared" si="3"/>
        <v>0</v>
      </c>
      <c r="N61" s="277">
        <f t="shared" si="4"/>
        <v>0</v>
      </c>
      <c r="O61" s="117"/>
    </row>
    <row r="62" spans="1:15">
      <c r="A62" s="117" t="str">
        <f>'Custom Data'!$X24</f>
        <v xml:space="preserve">Custom_EPD -  - </v>
      </c>
      <c r="B62" s="118">
        <f>'Custom Data'!$B24</f>
        <v>0</v>
      </c>
      <c r="C62" s="118" t="s">
        <v>250</v>
      </c>
      <c r="D62" s="451">
        <f>'Custom Data'!C24/1000</f>
        <v>0</v>
      </c>
      <c r="E62" s="451">
        <f>'Custom Data'!D24</f>
        <v>0</v>
      </c>
      <c r="F62" s="277">
        <f>'Custom Data'!E24</f>
        <v>0</v>
      </c>
      <c r="G62" s="277">
        <f>'Custom Data'!F24</f>
        <v>0</v>
      </c>
      <c r="H62" s="277">
        <f>'Custom Data'!Y24</f>
        <v>0</v>
      </c>
      <c r="I62" s="277">
        <f>'Custom Data'!H24</f>
        <v>0</v>
      </c>
      <c r="J62" s="277">
        <f>'Custom Data'!I24</f>
        <v>0</v>
      </c>
      <c r="K62" s="277">
        <f t="shared" si="14"/>
        <v>0</v>
      </c>
      <c r="L62" s="277">
        <f>'Custom Data'!J24</f>
        <v>0</v>
      </c>
      <c r="M62" s="277">
        <f t="shared" si="3"/>
        <v>0</v>
      </c>
      <c r="N62" s="277">
        <f t="shared" si="4"/>
        <v>0</v>
      </c>
      <c r="O62" s="117"/>
    </row>
    <row r="63" spans="1:15">
      <c r="A63" s="117" t="str">
        <f>'Custom Data'!$X25</f>
        <v xml:space="preserve">Custom_EPD -  - </v>
      </c>
      <c r="B63" s="118">
        <f>'Custom Data'!$B25</f>
        <v>0</v>
      </c>
      <c r="C63" s="118" t="s">
        <v>250</v>
      </c>
      <c r="D63" s="451">
        <f>'Custom Data'!C25/1000</f>
        <v>0</v>
      </c>
      <c r="E63" s="451">
        <f>'Custom Data'!D25</f>
        <v>0</v>
      </c>
      <c r="F63" s="277">
        <f>'Custom Data'!E25</f>
        <v>0</v>
      </c>
      <c r="G63" s="277">
        <f>'Custom Data'!F25</f>
        <v>0</v>
      </c>
      <c r="H63" s="277">
        <f>'Custom Data'!Y25</f>
        <v>0</v>
      </c>
      <c r="I63" s="277">
        <f>'Custom Data'!H25</f>
        <v>0</v>
      </c>
      <c r="J63" s="277">
        <f>'Custom Data'!I25</f>
        <v>0</v>
      </c>
      <c r="K63" s="277">
        <f t="shared" si="14"/>
        <v>0</v>
      </c>
      <c r="L63" s="277">
        <f>'Custom Data'!J25</f>
        <v>0</v>
      </c>
      <c r="M63" s="277">
        <f t="shared" si="3"/>
        <v>0</v>
      </c>
      <c r="N63" s="277">
        <f t="shared" si="4"/>
        <v>0</v>
      </c>
      <c r="O63" s="117"/>
    </row>
    <row r="64" spans="1:15">
      <c r="A64" s="117" t="str">
        <f>'Custom Data'!$X26</f>
        <v xml:space="preserve">Custom_EPD -  - </v>
      </c>
      <c r="B64" s="118">
        <f>'Custom Data'!$B26</f>
        <v>0</v>
      </c>
      <c r="C64" s="118" t="s">
        <v>250</v>
      </c>
      <c r="D64" s="451">
        <f>'Custom Data'!C26/1000</f>
        <v>0</v>
      </c>
      <c r="E64" s="451">
        <f>'Custom Data'!D26</f>
        <v>0</v>
      </c>
      <c r="F64" s="277">
        <f>'Custom Data'!E26</f>
        <v>0</v>
      </c>
      <c r="G64" s="277">
        <f>'Custom Data'!F26</f>
        <v>0</v>
      </c>
      <c r="H64" s="277">
        <f>'Custom Data'!Y26</f>
        <v>0</v>
      </c>
      <c r="I64" s="277">
        <f>'Custom Data'!H26</f>
        <v>0</v>
      </c>
      <c r="J64" s="277">
        <f>'Custom Data'!I26</f>
        <v>0</v>
      </c>
      <c r="K64" s="277">
        <f t="shared" si="14"/>
        <v>0</v>
      </c>
      <c r="L64" s="277">
        <f>'Custom Data'!J26</f>
        <v>0</v>
      </c>
      <c r="M64" s="277">
        <f t="shared" si="3"/>
        <v>0</v>
      </c>
      <c r="N64" s="277">
        <f t="shared" si="4"/>
        <v>0</v>
      </c>
      <c r="O64" s="117"/>
    </row>
    <row r="65" spans="1:15">
      <c r="A65" s="117" t="str">
        <f>'Custom Data'!$X27</f>
        <v xml:space="preserve">Custom_EPD -  - </v>
      </c>
      <c r="B65" s="118">
        <f>'Custom Data'!$B27</f>
        <v>0</v>
      </c>
      <c r="C65" s="118" t="s">
        <v>250</v>
      </c>
      <c r="D65" s="451">
        <f>'Custom Data'!C27/1000</f>
        <v>0</v>
      </c>
      <c r="E65" s="451">
        <f>'Custom Data'!D27</f>
        <v>0</v>
      </c>
      <c r="F65" s="277">
        <f>'Custom Data'!E27</f>
        <v>0</v>
      </c>
      <c r="G65" s="277">
        <f>'Custom Data'!F27</f>
        <v>0</v>
      </c>
      <c r="H65" s="277">
        <f>'Custom Data'!Y27</f>
        <v>0</v>
      </c>
      <c r="I65" s="277">
        <f>'Custom Data'!H27</f>
        <v>0</v>
      </c>
      <c r="J65" s="277">
        <f>'Custom Data'!I27</f>
        <v>0</v>
      </c>
      <c r="K65" s="277">
        <f t="shared" si="14"/>
        <v>0</v>
      </c>
      <c r="L65" s="277">
        <f>'Custom Data'!J27</f>
        <v>0</v>
      </c>
      <c r="M65" s="277">
        <f t="shared" si="3"/>
        <v>0</v>
      </c>
      <c r="N65" s="277">
        <f t="shared" si="4"/>
        <v>0</v>
      </c>
      <c r="O65" s="117"/>
    </row>
    <row r="66" spans="1:15">
      <c r="A66" s="117" t="str">
        <f>'Custom Data'!$X28</f>
        <v xml:space="preserve">Custom_EPD -  - </v>
      </c>
      <c r="B66" s="118">
        <f>'Custom Data'!$B28</f>
        <v>0</v>
      </c>
      <c r="C66" s="118" t="s">
        <v>250</v>
      </c>
      <c r="D66" s="451">
        <f>'Custom Data'!C28/1000</f>
        <v>0</v>
      </c>
      <c r="E66" s="451">
        <f>'Custom Data'!D28</f>
        <v>0</v>
      </c>
      <c r="F66" s="277">
        <f>'Custom Data'!E28</f>
        <v>0</v>
      </c>
      <c r="G66" s="277">
        <f>'Custom Data'!F28</f>
        <v>0</v>
      </c>
      <c r="H66" s="277">
        <f>'Custom Data'!Y28</f>
        <v>0</v>
      </c>
      <c r="I66" s="277">
        <f>'Custom Data'!H28</f>
        <v>0</v>
      </c>
      <c r="J66" s="277">
        <f>'Custom Data'!I28</f>
        <v>0</v>
      </c>
      <c r="K66" s="277">
        <f t="shared" si="14"/>
        <v>0</v>
      </c>
      <c r="L66" s="277">
        <f>'Custom Data'!J28</f>
        <v>0</v>
      </c>
      <c r="M66" s="277">
        <f t="shared" si="3"/>
        <v>0</v>
      </c>
      <c r="N66" s="277">
        <f t="shared" si="4"/>
        <v>0</v>
      </c>
      <c r="O66" s="117"/>
    </row>
    <row r="67" spans="1:15">
      <c r="A67" s="117" t="str">
        <f>'Custom Data'!$X29</f>
        <v xml:space="preserve">Custom_EPD -  - </v>
      </c>
      <c r="B67" s="118">
        <f>'Custom Data'!$B29</f>
        <v>0</v>
      </c>
      <c r="C67" s="118" t="s">
        <v>250</v>
      </c>
      <c r="D67" s="451">
        <f>'Custom Data'!C29/1000</f>
        <v>0</v>
      </c>
      <c r="E67" s="451">
        <f>'Custom Data'!D29</f>
        <v>0</v>
      </c>
      <c r="F67" s="277">
        <f>'Custom Data'!E29</f>
        <v>0</v>
      </c>
      <c r="G67" s="277">
        <f>'Custom Data'!F29</f>
        <v>0</v>
      </c>
      <c r="H67" s="277">
        <f>'Custom Data'!Y29</f>
        <v>0</v>
      </c>
      <c r="I67" s="277">
        <f>'Custom Data'!H29</f>
        <v>0</v>
      </c>
      <c r="J67" s="277">
        <f>'Custom Data'!I29</f>
        <v>0</v>
      </c>
      <c r="K67" s="277">
        <f t="shared" si="14"/>
        <v>0</v>
      </c>
      <c r="L67" s="277">
        <f>'Custom Data'!J29</f>
        <v>0</v>
      </c>
      <c r="M67" s="277">
        <f t="shared" si="3"/>
        <v>0</v>
      </c>
      <c r="N67" s="277">
        <f t="shared" si="4"/>
        <v>0</v>
      </c>
      <c r="O67" s="117"/>
    </row>
    <row r="68" spans="1:15">
      <c r="A68" s="117" t="str">
        <f>'Custom Data'!$X30</f>
        <v xml:space="preserve">Custom_EPD -  - </v>
      </c>
      <c r="B68" s="118">
        <f>'Custom Data'!$B30</f>
        <v>0</v>
      </c>
      <c r="C68" s="118" t="s">
        <v>250</v>
      </c>
      <c r="D68" s="451">
        <f>'Custom Data'!C30/1000</f>
        <v>0</v>
      </c>
      <c r="E68" s="451">
        <f>'Custom Data'!D30</f>
        <v>0</v>
      </c>
      <c r="F68" s="277">
        <f>'Custom Data'!E30</f>
        <v>0</v>
      </c>
      <c r="G68" s="277">
        <f>'Custom Data'!F30</f>
        <v>0</v>
      </c>
      <c r="H68" s="277">
        <f>'Custom Data'!Y30</f>
        <v>0</v>
      </c>
      <c r="I68" s="277">
        <f>'Custom Data'!H30</f>
        <v>0</v>
      </c>
      <c r="J68" s="277">
        <f>'Custom Data'!I30</f>
        <v>0</v>
      </c>
      <c r="K68" s="277">
        <f t="shared" si="14"/>
        <v>0</v>
      </c>
      <c r="L68" s="277">
        <f>'Custom Data'!J30</f>
        <v>0</v>
      </c>
      <c r="M68" s="277">
        <f t="shared" si="3"/>
        <v>0</v>
      </c>
      <c r="N68" s="277">
        <f t="shared" si="4"/>
        <v>0</v>
      </c>
      <c r="O68" s="117"/>
    </row>
    <row r="69" spans="1:15" s="103" customFormat="1"/>
    <row r="70" spans="1:15" s="103" customFormat="1"/>
    <row r="71" spans="1:15" s="103" customFormat="1"/>
    <row r="72" spans="1:15" s="103" customFormat="1"/>
    <row r="73" spans="1:15" s="103" customFormat="1"/>
    <row r="74" spans="1:15" s="103" customFormat="1"/>
    <row r="75" spans="1:15" s="103" customFormat="1"/>
    <row r="76" spans="1:15" s="103" customFormat="1"/>
    <row r="77" spans="1:15" s="103" customFormat="1"/>
    <row r="78" spans="1:15" s="103" customFormat="1"/>
    <row r="79" spans="1:15" s="103" customFormat="1"/>
    <row r="80" spans="1:15" s="103" customFormat="1"/>
    <row r="81" s="103" customFormat="1"/>
    <row r="82" s="103" customFormat="1"/>
    <row r="83" s="103" customFormat="1"/>
    <row r="84" s="103" customFormat="1"/>
    <row r="85" s="103" customFormat="1"/>
    <row r="86" s="103" customFormat="1"/>
    <row r="87" s="103" customFormat="1"/>
    <row r="88" s="103" customFormat="1"/>
    <row r="89" s="103" customFormat="1"/>
    <row r="90" s="103" customFormat="1"/>
    <row r="91" s="103" customFormat="1"/>
    <row r="92" s="103" customFormat="1"/>
    <row r="93" s="103" customFormat="1"/>
    <row r="94" s="103" customFormat="1"/>
    <row r="95" s="103" customFormat="1"/>
    <row r="96" s="103" customFormat="1"/>
    <row r="97" s="103" customFormat="1"/>
    <row r="98" s="103" customFormat="1"/>
    <row r="99" s="103" customFormat="1"/>
    <row r="100" s="103" customFormat="1"/>
    <row r="101" s="103" customFormat="1"/>
    <row r="102" s="103" customFormat="1"/>
    <row r="103" s="103" customFormat="1"/>
    <row r="104" s="103" customFormat="1"/>
    <row r="105" s="103" customFormat="1"/>
    <row r="106" s="103" customFormat="1"/>
    <row r="107" s="103" customFormat="1"/>
    <row r="108" s="103" customFormat="1"/>
    <row r="109" s="103" customFormat="1"/>
    <row r="110" s="103" customFormat="1"/>
    <row r="111" s="103" customFormat="1"/>
    <row r="112" s="103" customFormat="1"/>
    <row r="113" s="103" customFormat="1"/>
    <row r="114" s="103" customFormat="1"/>
    <row r="115" s="103" customFormat="1"/>
    <row r="116" s="103" customFormat="1"/>
    <row r="117" s="103" customFormat="1"/>
    <row r="118" s="103" customFormat="1"/>
    <row r="119" s="103" customFormat="1"/>
    <row r="120" s="103" customFormat="1"/>
    <row r="121" s="103" customFormat="1"/>
    <row r="122" s="103" customFormat="1"/>
    <row r="123" s="103" customFormat="1"/>
    <row r="124" s="103" customFormat="1"/>
    <row r="125" s="103" customFormat="1"/>
    <row r="126" s="103" customFormat="1"/>
    <row r="127" s="103" customFormat="1"/>
    <row r="128" s="103" customFormat="1"/>
    <row r="129" s="103" customFormat="1"/>
    <row r="130" s="103" customFormat="1"/>
    <row r="131" s="103" customFormat="1"/>
    <row r="132" s="103" customFormat="1"/>
    <row r="133" s="103" customFormat="1"/>
    <row r="134" s="103" customFormat="1"/>
    <row r="135" s="103" customFormat="1"/>
    <row r="136" s="103" customFormat="1"/>
    <row r="137" s="103" customFormat="1"/>
    <row r="138" s="103" customFormat="1"/>
    <row r="139" s="103" customFormat="1"/>
    <row r="140" s="103" customFormat="1"/>
    <row r="141" s="103" customFormat="1"/>
    <row r="142" s="103" customFormat="1"/>
    <row r="143" s="103" customFormat="1"/>
    <row r="144" s="103" customFormat="1"/>
    <row r="145" s="103" customFormat="1"/>
    <row r="146" s="103" customFormat="1"/>
    <row r="147" s="103" customFormat="1"/>
    <row r="148" s="103" customFormat="1"/>
    <row r="149" s="103" customFormat="1"/>
    <row r="150" s="103" customFormat="1"/>
    <row r="151" s="103" customFormat="1"/>
  </sheetData>
  <sheetProtection algorithmName="SHA-512" hashValue="RzQoomU98dI95+yZ3tkR2r/dX3/zwPIM91x3hVNpdDubDVOt9vgWvJ0WxUFem7TzhCpDquSiEDWLmWDeEsXleA==" saltValue="/b9A5As/aH1wW06Gv28mQg==" spinCount="100000" sheet="1" objects="1" scenarios="1"/>
  <phoneticPr fontId="8" type="noConversion"/>
  <conditionalFormatting sqref="A35:K35 M35:O35">
    <cfRule type="expression" dxfId="3" priority="4">
      <formula>"F5"="'LIFECYCLE MATERIAL DATA Master'F5)"</formula>
    </cfRule>
  </conditionalFormatting>
  <conditionalFormatting sqref="E35">
    <cfRule type="expression" dxfId="2" priority="3">
      <formula>ISERROR(FIND("Timber",A35))</formula>
    </cfRule>
  </conditionalFormatting>
  <conditionalFormatting sqref="A36:K36 M36:O36">
    <cfRule type="expression" dxfId="1" priority="2">
      <formula>"F5"="'LIFECYCLE MATERIAL DATA Master'F5)"</formula>
    </cfRule>
  </conditionalFormatting>
  <conditionalFormatting sqref="E36">
    <cfRule type="expression" dxfId="0" priority="1">
      <formula>ISERROR(FIND("Timber",A36))</formula>
    </cfRule>
  </conditionalFormatting>
  <dataValidations count="4">
    <dataValidation type="decimal" allowBlank="1" showInputMessage="1" showErrorMessage="1" sqref="L26 L37:L38" xr:uid="{1C2D784A-C036-42D2-9685-EFE5ACA29B72}">
      <formula1>-10</formula1>
      <formula2>10</formula2>
    </dataValidation>
    <dataValidation type="decimal" allowBlank="1" showInputMessage="1" showErrorMessage="1" sqref="G26:J26 G35:J38 J27:J33" xr:uid="{147F3A74-4CA5-4986-8858-0417881103F1}">
      <formula1>0</formula1>
      <formula2>5</formula2>
    </dataValidation>
    <dataValidation type="decimal" allowBlank="1" showInputMessage="1" showErrorMessage="1" sqref="E26 E35:E38" xr:uid="{6402900B-0C57-43C1-98AA-9FC7BB08899D}">
      <formula1>-10</formula1>
      <formula2>0</formula2>
    </dataValidation>
    <dataValidation type="decimal" allowBlank="1" showInputMessage="1" showErrorMessage="1" sqref="D26 F26 D35:D38 F35:F38" xr:uid="{D26E7B86-DC41-4704-AF82-00464CD950F8}">
      <formula1>0</formula1>
      <formula2>20</formula2>
    </dataValidation>
  </dataValidations>
  <pageMargins left="0.23622047244094491" right="0.23622047244094491" top="0.74803149606299213" bottom="0.74803149606299213" header="0.31496062992125984" footer="0.31496062992125984"/>
  <pageSetup paperSize="8" scale="52" fitToHeight="5" orientation="landscape" r:id="rId1"/>
  <ignoredErrors>
    <ignoredError sqref="K27 K46:K51 K32 K39:K44 K34 K5:K25" formulaRange="1"/>
  </ignoredErrors>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2:AR112"/>
  <sheetViews>
    <sheetView topLeftCell="AD1" zoomScale="130" zoomScaleNormal="130" workbookViewId="0">
      <pane ySplit="2" topLeftCell="A3" activePane="bottomLeft" state="frozen"/>
      <selection activeCell="D7" sqref="D7"/>
      <selection pane="bottomLeft" activeCell="AF4" sqref="AF4"/>
    </sheetView>
  </sheetViews>
  <sheetFormatPr defaultColWidth="9" defaultRowHeight="14.25"/>
  <cols>
    <col min="1" max="1" width="23.25" style="1" customWidth="1"/>
    <col min="2" max="2" width="24" style="1" customWidth="1"/>
    <col min="3" max="3" width="18.5" style="1" customWidth="1"/>
    <col min="4" max="4" width="22.5" style="1" customWidth="1"/>
    <col min="5" max="5" width="27.5" style="1" customWidth="1"/>
    <col min="6" max="6" width="22" style="1" customWidth="1"/>
    <col min="7" max="7" width="27.75" style="1" customWidth="1"/>
    <col min="8" max="8" width="26.75" style="1" customWidth="1"/>
    <col min="9" max="9" width="20.25" style="1" customWidth="1"/>
    <col min="10" max="10" width="22.75" style="1" customWidth="1"/>
    <col min="11" max="11" width="13.5" style="1" customWidth="1"/>
    <col min="12" max="14" width="9" style="1"/>
    <col min="15" max="15" width="15.75" style="1" customWidth="1"/>
    <col min="16" max="16" width="20.75" style="1" customWidth="1"/>
    <col min="17" max="17" width="26.25" style="1" customWidth="1"/>
    <col min="18" max="18" width="51.5" style="1" customWidth="1"/>
    <col min="19" max="19" width="45.25" style="1" bestFit="1" customWidth="1"/>
    <col min="20" max="20" width="26.625" style="1" customWidth="1"/>
    <col min="21" max="21" width="34.5" style="1" customWidth="1"/>
    <col min="22" max="22" width="36.5" style="1" customWidth="1"/>
    <col min="23" max="24" width="22.625" style="1" customWidth="1"/>
    <col min="25" max="25" width="30.5" style="1" bestFit="1" customWidth="1"/>
    <col min="26" max="26" width="26.125" style="1" bestFit="1" customWidth="1"/>
    <col min="27" max="27" width="42.5" style="1" customWidth="1"/>
    <col min="28" max="28" width="9" style="1"/>
    <col min="29" max="29" width="44.75" style="1" customWidth="1"/>
    <col min="30" max="30" width="10" style="1" customWidth="1"/>
    <col min="31" max="31" width="41.625" style="1" customWidth="1"/>
    <col min="32" max="32" width="52" style="1" bestFit="1" customWidth="1"/>
    <col min="33" max="33" width="27.875" style="1" bestFit="1" customWidth="1"/>
    <col min="34" max="34" width="33.75" style="1" customWidth="1"/>
    <col min="35" max="35" width="20.75" style="1" customWidth="1"/>
    <col min="36" max="36" width="24.75" style="1" customWidth="1"/>
    <col min="37" max="37" width="13.5" style="1" customWidth="1"/>
    <col min="38" max="38" width="34.625" style="1" customWidth="1"/>
    <col min="39" max="39" width="13.625" style="1" bestFit="1" customWidth="1"/>
    <col min="40" max="40" width="15.25" style="1" bestFit="1" customWidth="1"/>
    <col min="41" max="41" width="14.125" style="1" bestFit="1" customWidth="1"/>
    <col min="42" max="42" width="34.625" style="1" bestFit="1" customWidth="1"/>
    <col min="43" max="43" width="18" style="1" bestFit="1" customWidth="1"/>
    <col min="44" max="16384" width="9" style="1"/>
  </cols>
  <sheetData>
    <row r="2" spans="1:44" ht="30" customHeight="1"/>
    <row r="3" spans="1:44" s="2" customFormat="1" ht="15.75" customHeight="1"/>
    <row r="4" spans="1:44" s="2" customFormat="1" ht="13.5" customHeight="1">
      <c r="A4" s="6" t="s">
        <v>4</v>
      </c>
      <c r="B4" s="6" t="s">
        <v>6</v>
      </c>
      <c r="C4" s="77" t="s">
        <v>1</v>
      </c>
      <c r="D4" s="77" t="s">
        <v>65</v>
      </c>
      <c r="E4" s="77" t="s">
        <v>106</v>
      </c>
      <c r="F4" s="77" t="s">
        <v>14</v>
      </c>
      <c r="G4" s="77" t="s">
        <v>15</v>
      </c>
      <c r="H4" s="77" t="s">
        <v>16</v>
      </c>
      <c r="I4" s="77" t="s">
        <v>68</v>
      </c>
      <c r="J4" s="77" t="s">
        <v>103</v>
      </c>
      <c r="K4" s="77" t="s">
        <v>11</v>
      </c>
      <c r="L4" s="77" t="s">
        <v>10</v>
      </c>
      <c r="M4" s="77" t="s">
        <v>12</v>
      </c>
      <c r="N4" s="77" t="s">
        <v>13</v>
      </c>
      <c r="O4" s="77" t="s">
        <v>105</v>
      </c>
      <c r="P4" s="77" t="s">
        <v>131</v>
      </c>
      <c r="Q4" s="77" t="s">
        <v>140</v>
      </c>
      <c r="R4" s="91" t="s">
        <v>81</v>
      </c>
      <c r="S4" s="92" t="s">
        <v>190</v>
      </c>
      <c r="T4" s="4" t="s">
        <v>716</v>
      </c>
      <c r="U4" s="91" t="s">
        <v>187</v>
      </c>
      <c r="V4" s="91" t="s">
        <v>192</v>
      </c>
      <c r="W4" s="91" t="s">
        <v>118</v>
      </c>
      <c r="X4" s="91" t="s">
        <v>194</v>
      </c>
      <c r="Y4" s="91" t="s">
        <v>196</v>
      </c>
      <c r="Z4" s="91" t="s">
        <v>108</v>
      </c>
      <c r="AA4" s="91" t="s">
        <v>107</v>
      </c>
      <c r="AB4" s="91" t="s">
        <v>152</v>
      </c>
      <c r="AC4" s="91" t="s">
        <v>124</v>
      </c>
      <c r="AD4" s="91" t="s">
        <v>77</v>
      </c>
      <c r="AE4" s="91" t="s">
        <v>164</v>
      </c>
      <c r="AF4" s="91" t="s">
        <v>763</v>
      </c>
      <c r="AG4" s="91" t="s">
        <v>722</v>
      </c>
      <c r="AH4" s="91" t="s">
        <v>210</v>
      </c>
      <c r="AI4" s="91" t="s">
        <v>211</v>
      </c>
      <c r="AJ4" s="91" t="s">
        <v>226</v>
      </c>
      <c r="AK4" s="91" t="s">
        <v>246</v>
      </c>
      <c r="AL4" s="1" t="s">
        <v>277</v>
      </c>
      <c r="AM4" s="1" t="s">
        <v>278</v>
      </c>
      <c r="AN4" s="1" t="s">
        <v>279</v>
      </c>
      <c r="AO4" s="1" t="s">
        <v>280</v>
      </c>
      <c r="AP4" t="s">
        <v>282</v>
      </c>
      <c r="AQ4" s="2" t="s">
        <v>309</v>
      </c>
      <c r="AR4" s="2" t="s">
        <v>736</v>
      </c>
    </row>
    <row r="5" spans="1:44">
      <c r="A5" s="4" t="s">
        <v>17</v>
      </c>
      <c r="B5" s="4" t="s">
        <v>143</v>
      </c>
      <c r="C5" s="76" t="s">
        <v>2</v>
      </c>
      <c r="D5" s="76" t="s">
        <v>132</v>
      </c>
      <c r="E5" s="76">
        <v>5</v>
      </c>
      <c r="F5" s="4" t="s">
        <v>118</v>
      </c>
      <c r="G5" s="3" t="s">
        <v>722</v>
      </c>
      <c r="H5" s="3" t="s">
        <v>108</v>
      </c>
      <c r="I5" s="4" t="s">
        <v>69</v>
      </c>
      <c r="J5" s="3" t="str">
        <f>A21</f>
        <v>Comflor_46 - 0.9mm</v>
      </c>
      <c r="K5" s="4" t="s">
        <v>63</v>
      </c>
      <c r="L5" s="4" t="s">
        <v>80</v>
      </c>
      <c r="M5" s="4" t="s">
        <v>80</v>
      </c>
      <c r="N5" s="4" t="s">
        <v>80</v>
      </c>
      <c r="O5" s="4" t="s">
        <v>333</v>
      </c>
      <c r="P5" s="76" t="s">
        <v>129</v>
      </c>
      <c r="Q5" s="1" t="s">
        <v>672</v>
      </c>
      <c r="R5" s="1" t="s">
        <v>190</v>
      </c>
      <c r="S5" s="228" t="s">
        <v>709</v>
      </c>
      <c r="T5" s="1" t="s">
        <v>717</v>
      </c>
      <c r="U5" s="1" t="s">
        <v>188</v>
      </c>
      <c r="V5" s="1" t="s">
        <v>425</v>
      </c>
      <c r="W5" s="1" t="s">
        <v>710</v>
      </c>
      <c r="X5" s="1" t="s">
        <v>710</v>
      </c>
      <c r="Y5" s="1" t="s">
        <v>712</v>
      </c>
      <c r="Z5" s="1" t="s">
        <v>205</v>
      </c>
      <c r="AA5" s="1" t="s">
        <v>731</v>
      </c>
      <c r="AB5" s="1" t="s">
        <v>161</v>
      </c>
      <c r="AC5" s="1" t="s">
        <v>198</v>
      </c>
      <c r="AD5" s="1" t="s">
        <v>201</v>
      </c>
      <c r="AE5" s="1" t="s">
        <v>203</v>
      </c>
      <c r="AF5" s="1" t="s">
        <v>204</v>
      </c>
      <c r="AG5" s="1" t="s">
        <v>721</v>
      </c>
      <c r="AH5" s="1" t="s">
        <v>720</v>
      </c>
      <c r="AI5" s="1" t="s">
        <v>727</v>
      </c>
      <c r="AJ5" s="1" t="s">
        <v>120</v>
      </c>
      <c r="AK5" s="1" t="s">
        <v>277</v>
      </c>
      <c r="AP5" s="230" t="s">
        <v>686</v>
      </c>
      <c r="AQ5" s="1" t="s">
        <v>63</v>
      </c>
      <c r="AR5" s="1" t="s">
        <v>737</v>
      </c>
    </row>
    <row r="6" spans="1:44">
      <c r="A6" s="4" t="s">
        <v>5</v>
      </c>
      <c r="B6" s="76" t="s">
        <v>7</v>
      </c>
      <c r="C6" s="76" t="s">
        <v>14</v>
      </c>
      <c r="D6" s="4" t="s">
        <v>133</v>
      </c>
      <c r="E6" s="4">
        <v>6</v>
      </c>
      <c r="F6" s="1" t="s">
        <v>195</v>
      </c>
      <c r="G6" s="3" t="s">
        <v>208</v>
      </c>
      <c r="H6" s="3" t="s">
        <v>107</v>
      </c>
      <c r="I6" s="4" t="s">
        <v>70</v>
      </c>
      <c r="J6" s="3" t="str">
        <f t="shared" ref="J6:J33" si="0">A22</f>
        <v>Comflor_46 - 1.2mm</v>
      </c>
      <c r="K6" s="4" t="s">
        <v>64</v>
      </c>
      <c r="O6" s="4" t="s">
        <v>334</v>
      </c>
      <c r="P6" s="76" t="s">
        <v>130</v>
      </c>
      <c r="Q6" s="1" t="s">
        <v>673</v>
      </c>
      <c r="R6" s="1" t="s">
        <v>191</v>
      </c>
      <c r="S6" s="228" t="s">
        <v>708</v>
      </c>
      <c r="T6" s="1" t="s">
        <v>718</v>
      </c>
      <c r="U6" s="1" t="s">
        <v>189</v>
      </c>
      <c r="V6" s="1" t="s">
        <v>193</v>
      </c>
      <c r="W6" s="1" t="s">
        <v>711</v>
      </c>
      <c r="X6" s="1" t="s">
        <v>711</v>
      </c>
      <c r="Y6" s="1" t="s">
        <v>713</v>
      </c>
      <c r="Z6" s="1" t="s">
        <v>206</v>
      </c>
      <c r="AA6" s="1" t="s">
        <v>741</v>
      </c>
      <c r="AB6" s="1" t="s">
        <v>162</v>
      </c>
      <c r="AC6" s="1" t="s">
        <v>197</v>
      </c>
      <c r="AD6" s="1" t="s">
        <v>202</v>
      </c>
      <c r="AF6" s="1" t="s">
        <v>729</v>
      </c>
      <c r="AG6" s="1" t="s">
        <v>723</v>
      </c>
      <c r="AI6" s="1" t="s">
        <v>728</v>
      </c>
      <c r="AJ6" s="1" t="s">
        <v>121</v>
      </c>
      <c r="AK6" s="1" t="s">
        <v>278</v>
      </c>
      <c r="AP6" s="230" t="s">
        <v>685</v>
      </c>
      <c r="AQ6" s="1" t="s">
        <v>64</v>
      </c>
      <c r="AR6" s="1" t="s">
        <v>738</v>
      </c>
    </row>
    <row r="7" spans="1:44">
      <c r="B7" s="76" t="s">
        <v>142</v>
      </c>
      <c r="C7" s="76" t="s">
        <v>15</v>
      </c>
      <c r="D7" s="4" t="s">
        <v>134</v>
      </c>
      <c r="E7" s="4">
        <v>7</v>
      </c>
      <c r="F7" s="1" t="s">
        <v>196</v>
      </c>
      <c r="G7" s="3" t="s">
        <v>209</v>
      </c>
      <c r="H7" s="5" t="s">
        <v>77</v>
      </c>
      <c r="I7" s="4" t="s">
        <v>71</v>
      </c>
      <c r="J7" s="3" t="str">
        <f t="shared" si="0"/>
        <v>Comflor_51 - 0.9mm</v>
      </c>
      <c r="Q7" s="3" t="s">
        <v>442</v>
      </c>
      <c r="R7" s="1" t="s">
        <v>192</v>
      </c>
      <c r="S7" s="228" t="s">
        <v>707</v>
      </c>
      <c r="Y7" s="1" t="s">
        <v>714</v>
      </c>
      <c r="AA7" s="1" t="s">
        <v>742</v>
      </c>
      <c r="AB7" s="1" t="s">
        <v>163</v>
      </c>
      <c r="AC7" s="1" t="s">
        <v>199</v>
      </c>
      <c r="AF7" s="1" t="s">
        <v>730</v>
      </c>
      <c r="AG7" s="1" t="s">
        <v>724</v>
      </c>
      <c r="AJ7" s="1" t="s">
        <v>122</v>
      </c>
      <c r="AK7" s="1" t="s">
        <v>279</v>
      </c>
      <c r="AL7" s="1" t="str">
        <f>IF('Custom Data'!$A16="Concrete_EPD",'Custom Data'!$B16,"")</f>
        <v/>
      </c>
      <c r="AM7" s="1" t="str">
        <f>IF('Custom Data'!$A16="Steel_EPD",'Custom Data'!$B16,"")</f>
        <v/>
      </c>
      <c r="AN7" s="1" t="str">
        <f>IF('Custom Data'!$A16="Timber_EPD",'Custom Data'!$B16,"")</f>
        <v/>
      </c>
      <c r="AO7" s="1" t="str">
        <f>IF('Custom Data'!$A16="Other_EPD",'Custom Data'!$B16,"")</f>
        <v/>
      </c>
      <c r="AP7"/>
    </row>
    <row r="8" spans="1:44">
      <c r="A8" s="4"/>
      <c r="B8" s="1" t="s">
        <v>16</v>
      </c>
      <c r="C8" s="76" t="s">
        <v>16</v>
      </c>
      <c r="D8" s="4" t="s">
        <v>66</v>
      </c>
      <c r="E8" s="4">
        <v>8</v>
      </c>
      <c r="F8" s="4" t="s">
        <v>76</v>
      </c>
      <c r="G8" s="3"/>
      <c r="H8" s="565" t="s">
        <v>207</v>
      </c>
      <c r="I8" s="4" t="s">
        <v>72</v>
      </c>
      <c r="J8" s="3" t="str">
        <f t="shared" si="0"/>
        <v>Comflor_51 - 1mm</v>
      </c>
      <c r="Q8" s="95" t="s">
        <v>443</v>
      </c>
      <c r="S8" s="228" t="s">
        <v>706</v>
      </c>
      <c r="Y8" s="1" t="s">
        <v>715</v>
      </c>
      <c r="AC8" s="1" t="s">
        <v>200</v>
      </c>
      <c r="AG8" s="1" t="s">
        <v>725</v>
      </c>
      <c r="AJ8" s="1" t="s">
        <v>123</v>
      </c>
      <c r="AK8" s="1" t="s">
        <v>280</v>
      </c>
      <c r="AL8" s="1" t="str">
        <f>IF('Custom Data'!$A17="Concrete_EPD",'Custom Data'!$B17,"")</f>
        <v/>
      </c>
      <c r="AM8" s="1" t="str">
        <f>IF('Custom Data'!$A17="Steel_EPD",'Custom Data'!$B17,"")</f>
        <v/>
      </c>
      <c r="AN8" s="1" t="str">
        <f>IF('Custom Data'!$A17="Timber_EPD",'Custom Data'!$B17,"")</f>
        <v/>
      </c>
      <c r="AO8" s="1" t="str">
        <f>IF('Custom Data'!$A17="Other_EPD",'Custom Data'!$B17,"")</f>
        <v/>
      </c>
    </row>
    <row r="9" spans="1:44">
      <c r="A9" s="4"/>
      <c r="B9" s="76"/>
      <c r="C9" s="76" t="s">
        <v>246</v>
      </c>
      <c r="D9" s="4" t="s">
        <v>67</v>
      </c>
      <c r="E9" s="4">
        <v>9</v>
      </c>
      <c r="F9" s="4" t="s">
        <v>716</v>
      </c>
      <c r="G9" s="83"/>
      <c r="H9" s="565" t="s">
        <v>152</v>
      </c>
      <c r="I9" s="90" t="s">
        <v>73</v>
      </c>
      <c r="J9" s="3" t="str">
        <f t="shared" si="0"/>
        <v>Comflor_51 - 1.1mm</v>
      </c>
      <c r="Q9" s="95" t="s">
        <v>444</v>
      </c>
      <c r="S9" s="228" t="s">
        <v>705</v>
      </c>
      <c r="AG9" s="1" t="s">
        <v>726</v>
      </c>
      <c r="AL9" s="1" t="str">
        <f>IF('Custom Data'!$A18="Concrete_EPD",'Custom Data'!$B18,"")</f>
        <v/>
      </c>
      <c r="AM9" s="1" t="str">
        <f>IF('Custom Data'!$A18="Steel_EPD",'Custom Data'!$B18,"")</f>
        <v/>
      </c>
      <c r="AN9" s="1" t="str">
        <f>IF('Custom Data'!$A18="Timber_EPD",'Custom Data'!$B18,"")</f>
        <v/>
      </c>
      <c r="AO9" s="1" t="str">
        <f>IF('Custom Data'!$A18="Other_EPD",'Custom Data'!$B18,"")</f>
        <v/>
      </c>
    </row>
    <row r="10" spans="1:44">
      <c r="A10" s="4"/>
      <c r="B10" s="76"/>
      <c r="C10" s="4"/>
      <c r="D10" s="4" t="s">
        <v>135</v>
      </c>
      <c r="E10" s="4">
        <v>10</v>
      </c>
      <c r="F10" s="4"/>
      <c r="G10" s="83"/>
      <c r="H10" s="565" t="s">
        <v>124</v>
      </c>
      <c r="I10" s="90" t="s">
        <v>74</v>
      </c>
      <c r="J10" s="3" t="str">
        <f t="shared" si="0"/>
        <v>Comflor_51 - 1.2mm</v>
      </c>
      <c r="Q10" s="95" t="s">
        <v>445</v>
      </c>
      <c r="S10" s="508" t="s">
        <v>704</v>
      </c>
      <c r="AF10" s="373"/>
      <c r="AL10" s="1" t="str">
        <f>IF('Custom Data'!$A19="Concrete_EPD",'Custom Data'!$B19,"")</f>
        <v/>
      </c>
      <c r="AM10" s="1" t="str">
        <f>IF('Custom Data'!$A19="Steel_EPD",'Custom Data'!$B19,"")</f>
        <v/>
      </c>
      <c r="AN10" s="1" t="str">
        <f>IF('Custom Data'!$A19="Timber_EPD",'Custom Data'!$B19,"")</f>
        <v/>
      </c>
      <c r="AO10" s="1" t="str">
        <f>IF('Custom Data'!$A19="Other_EPD",'Custom Data'!$B19,"")</f>
        <v/>
      </c>
    </row>
    <row r="11" spans="1:44">
      <c r="A11" s="4"/>
      <c r="B11" s="76"/>
      <c r="C11" s="76"/>
      <c r="D11" s="4" t="s">
        <v>136</v>
      </c>
      <c r="E11" s="4">
        <v>1</v>
      </c>
      <c r="H11" s="565" t="s">
        <v>164</v>
      </c>
      <c r="I11" s="90" t="s">
        <v>75</v>
      </c>
      <c r="J11" s="3" t="str">
        <f>A27</f>
        <v>Comflor_60 - 0.9mm</v>
      </c>
      <c r="Q11" s="95" t="s">
        <v>446</v>
      </c>
      <c r="S11" s="230"/>
      <c r="AF11" s="373"/>
      <c r="AL11" s="1" t="str">
        <f>IF('Custom Data'!$A20="Concrete_EPD",'Custom Data'!$B20,"")</f>
        <v/>
      </c>
      <c r="AM11" s="1" t="str">
        <f>IF('Custom Data'!$A20="Steel_EPD",'Custom Data'!$B20,"")</f>
        <v/>
      </c>
      <c r="AN11" s="1" t="str">
        <f>IF('Custom Data'!$A20="Timber_EPD",'Custom Data'!$B20,"")</f>
        <v/>
      </c>
      <c r="AO11" s="1" t="str">
        <f>IF('Custom Data'!$A20="Other_EPD",'Custom Data'!$B20,"")</f>
        <v/>
      </c>
    </row>
    <row r="12" spans="1:44">
      <c r="A12" s="4"/>
      <c r="B12" s="76"/>
      <c r="C12" s="76"/>
      <c r="D12" s="4" t="s">
        <v>137</v>
      </c>
      <c r="E12" s="4">
        <v>2</v>
      </c>
      <c r="H12" s="565" t="s">
        <v>763</v>
      </c>
      <c r="J12" s="3" t="str">
        <f t="shared" si="0"/>
        <v>Comflor_60 - 1mm</v>
      </c>
      <c r="Q12" s="95" t="s">
        <v>447</v>
      </c>
      <c r="S12" s="230"/>
      <c r="AF12" s="373"/>
      <c r="AL12" s="1" t="str">
        <f>IF('Custom Data'!$A21="Concrete_EPD",'Custom Data'!$B21,"")</f>
        <v/>
      </c>
      <c r="AM12" s="1" t="str">
        <f>IF('Custom Data'!$A21="Steel_EPD",'Custom Data'!$B21,"")</f>
        <v/>
      </c>
      <c r="AN12" s="1" t="str">
        <f>IF('Custom Data'!$A21="Timber_EPD",'Custom Data'!$B21,"")</f>
        <v/>
      </c>
      <c r="AO12" s="1" t="str">
        <f>IF('Custom Data'!$A21="Other_EPD",'Custom Data'!$B21,"")</f>
        <v/>
      </c>
    </row>
    <row r="13" spans="1:44">
      <c r="D13" s="4" t="s">
        <v>138</v>
      </c>
      <c r="E13" s="4">
        <v>3</v>
      </c>
      <c r="H13" s="105"/>
      <c r="J13" s="3" t="str">
        <f t="shared" si="0"/>
        <v>Comflor_60 - 1.1mm</v>
      </c>
      <c r="Q13" s="95" t="s">
        <v>448</v>
      </c>
      <c r="S13" s="230"/>
      <c r="AL13" s="1" t="str">
        <f>IF('Custom Data'!$A22="Concrete_EPD",'Custom Data'!$B22,"")</f>
        <v/>
      </c>
      <c r="AM13" s="1" t="str">
        <f>IF('Custom Data'!$A22="Steel_EPD",'Custom Data'!$B22,"")</f>
        <v/>
      </c>
      <c r="AN13" s="1" t="str">
        <f>IF('Custom Data'!$A22="Timber_EPD",'Custom Data'!$B22,"")</f>
        <v/>
      </c>
      <c r="AO13" s="1" t="str">
        <f>IF('Custom Data'!$A22="Other_EPD",'Custom Data'!$B22,"")</f>
        <v/>
      </c>
    </row>
    <row r="14" spans="1:44">
      <c r="A14" s="1" t="s">
        <v>80</v>
      </c>
      <c r="D14" s="4" t="s">
        <v>139</v>
      </c>
      <c r="E14" s="4">
        <v>4</v>
      </c>
      <c r="J14" s="3" t="str">
        <f t="shared" si="0"/>
        <v>Comflor_60 - 1.2mm</v>
      </c>
      <c r="Q14" s="95" t="s">
        <v>449</v>
      </c>
      <c r="S14" s="230"/>
      <c r="AL14" s="1" t="str">
        <f>IF('Custom Data'!$A23="Concrete_EPD",'Custom Data'!$B23,"")</f>
        <v/>
      </c>
      <c r="AM14" s="1" t="str">
        <f>IF('Custom Data'!$A23="Steel_EPD",'Custom Data'!$B23,"")</f>
        <v/>
      </c>
      <c r="AN14" s="1" t="str">
        <f>IF('Custom Data'!$A23="Timber_EPD",'Custom Data'!$B23,"")</f>
        <v/>
      </c>
      <c r="AO14" s="1" t="str">
        <f>IF('Custom Data'!$A23="Other_EPD",'Custom Data'!$B23,"")</f>
        <v/>
      </c>
    </row>
    <row r="15" spans="1:44">
      <c r="D15" s="4"/>
      <c r="J15" s="3" t="str">
        <f t="shared" si="0"/>
        <v>Comflor_80 - 0.9mm</v>
      </c>
      <c r="Q15" s="95" t="s">
        <v>450</v>
      </c>
      <c r="S15" s="93"/>
      <c r="AL15" s="1" t="str">
        <f>IF('Custom Data'!$A24="Concrete_EPD",'Custom Data'!$B24,"")</f>
        <v/>
      </c>
      <c r="AM15" s="1" t="str">
        <f>IF('Custom Data'!$A24="Steel_EPD",'Custom Data'!$B24,"")</f>
        <v/>
      </c>
      <c r="AN15" s="1" t="str">
        <f>IF('Custom Data'!$A24="Timber_EPD",'Custom Data'!$B24,"")</f>
        <v/>
      </c>
      <c r="AO15" s="1" t="str">
        <f>IF('Custom Data'!$A24="Other_EPD",'Custom Data'!$B24,"")</f>
        <v/>
      </c>
    </row>
    <row r="16" spans="1:44" ht="16.5">
      <c r="A16" s="78" t="s">
        <v>78</v>
      </c>
      <c r="D16" s="4"/>
      <c r="J16" s="3" t="str">
        <f t="shared" si="0"/>
        <v>Comflor_80 - 1.2mm</v>
      </c>
      <c r="Q16" s="95" t="s">
        <v>451</v>
      </c>
      <c r="AG16" s="231"/>
      <c r="AL16" s="1" t="str">
        <f>IF('Custom Data'!$A25="Concrete_EPD",'Custom Data'!$B25,"")</f>
        <v/>
      </c>
      <c r="AM16" s="1" t="str">
        <f>IF('Custom Data'!$A25="Steel_EPD",'Custom Data'!$B25,"")</f>
        <v/>
      </c>
      <c r="AN16" s="1" t="str">
        <f>IF('Custom Data'!$A25="Timber_EPD",'Custom Data'!$B25,"")</f>
        <v/>
      </c>
      <c r="AO16" s="1" t="str">
        <f>IF('Custom Data'!$A25="Other_EPD",'Custom Data'!$B25,"")</f>
        <v/>
      </c>
    </row>
    <row r="17" spans="1:41">
      <c r="A17" s="1" t="s">
        <v>82</v>
      </c>
      <c r="J17" s="3" t="str">
        <f t="shared" si="0"/>
        <v>Comflor_100 - 1mm</v>
      </c>
      <c r="Q17" s="95" t="s">
        <v>452</v>
      </c>
      <c r="AG17" s="231"/>
      <c r="AL17" s="1" t="str">
        <f>IF('Custom Data'!$A26="Concrete_EPD",'Custom Data'!$B26,"")</f>
        <v/>
      </c>
      <c r="AM17" s="1" t="str">
        <f>IF('Custom Data'!$A26="Steel_EPD",'Custom Data'!$B26,"")</f>
        <v/>
      </c>
      <c r="AN17" s="1" t="str">
        <f>IF('Custom Data'!$A26="Timber_EPD",'Custom Data'!$B26,"")</f>
        <v/>
      </c>
      <c r="AO17" s="1" t="str">
        <f>IF('Custom Data'!$A26="Other_EPD",'Custom Data'!$B26,"")</f>
        <v/>
      </c>
    </row>
    <row r="18" spans="1:41">
      <c r="J18" s="3" t="str">
        <f t="shared" si="0"/>
        <v>Comflor_100 - 1.1mm</v>
      </c>
      <c r="Q18" s="1" t="s">
        <v>16</v>
      </c>
      <c r="AG18" s="231"/>
      <c r="AL18" s="1" t="str">
        <f>IF('Custom Data'!$A27="Concrete_EPD",'Custom Data'!$B27,"")</f>
        <v/>
      </c>
      <c r="AM18" s="1" t="str">
        <f>IF('Custom Data'!$A27="Steel_EPD",'Custom Data'!$B27,"")</f>
        <v/>
      </c>
      <c r="AN18" s="1" t="str">
        <f>IF('Custom Data'!$A27="Timber_EPD",'Custom Data'!$B27,"")</f>
        <v/>
      </c>
      <c r="AO18" s="1" t="str">
        <f>IF('Custom Data'!$A27="Other_EPD",'Custom Data'!$B27,"")</f>
        <v/>
      </c>
    </row>
    <row r="19" spans="1:41">
      <c r="J19" s="3" t="str">
        <f t="shared" si="0"/>
        <v>Comflor_100 - 1.2mm</v>
      </c>
      <c r="Q19" t="s">
        <v>453</v>
      </c>
      <c r="W19" s="230"/>
      <c r="AG19" s="231"/>
      <c r="AL19" s="1" t="str">
        <f>IF('Custom Data'!$A28="Concrete_EPD",'Custom Data'!$B28,"")</f>
        <v/>
      </c>
      <c r="AM19" s="1" t="str">
        <f>IF('Custom Data'!$A28="Steel_EPD",'Custom Data'!$B28,"")</f>
        <v/>
      </c>
      <c r="AN19" s="1" t="str">
        <f>IF('Custom Data'!$A28="Timber_EPD",'Custom Data'!$B28,"")</f>
        <v/>
      </c>
      <c r="AO19" s="1" t="str">
        <f>IF('Custom Data'!$A28="Other_EPD",'Custom Data'!$B28,"")</f>
        <v/>
      </c>
    </row>
    <row r="20" spans="1:41" ht="15">
      <c r="A20" s="4"/>
      <c r="B20" s="79" t="s">
        <v>87</v>
      </c>
      <c r="C20" s="79" t="s">
        <v>88</v>
      </c>
      <c r="D20" s="79" t="s">
        <v>125</v>
      </c>
      <c r="E20" s="79" t="s">
        <v>89</v>
      </c>
      <c r="G20"/>
      <c r="H20"/>
      <c r="I20"/>
      <c r="J20" s="3" t="str">
        <f t="shared" si="0"/>
        <v>Comflor_210 - 1.25mm</v>
      </c>
      <c r="Q20" t="s">
        <v>454</v>
      </c>
      <c r="W20" s="230"/>
      <c r="AG20" s="231"/>
      <c r="AL20" s="1" t="str">
        <f>IF('Custom Data'!$A29="Concrete_EPD",'Custom Data'!$B29,"")</f>
        <v/>
      </c>
      <c r="AM20" s="1" t="str">
        <f>IF('Custom Data'!$A29="Steel_EPD",'Custom Data'!$B29,"")</f>
        <v/>
      </c>
      <c r="AN20" s="1" t="str">
        <f>IF('Custom Data'!$A29="Timber_EPD",'Custom Data'!$B29,"")</f>
        <v/>
      </c>
      <c r="AO20" s="1" t="str">
        <f>IF('Custom Data'!$A29="Other_EPD",'Custom Data'!$B29,"")</f>
        <v/>
      </c>
    </row>
    <row r="21" spans="1:41">
      <c r="A21" s="3" t="str">
        <f t="shared" ref="A21:A49" si="1">CONCATENATE(B21," - ",C21,"mm")</f>
        <v>Comflor_46 - 0.9mm</v>
      </c>
      <c r="B21" s="3" t="s">
        <v>90</v>
      </c>
      <c r="C21" s="3">
        <v>0.9</v>
      </c>
      <c r="D21" s="3">
        <v>1137</v>
      </c>
      <c r="E21" s="3">
        <f>1000*D21</f>
        <v>1137000</v>
      </c>
      <c r="H21"/>
      <c r="I21"/>
      <c r="J21" s="3" t="str">
        <f t="shared" si="0"/>
        <v>Comflor_225 - 1.25mm</v>
      </c>
      <c r="W21" s="230"/>
      <c r="AG21" s="230"/>
      <c r="AL21" s="1" t="str">
        <f>IF('Custom Data'!$A30="Concrete_EPD",'Custom Data'!$B30,"")</f>
        <v/>
      </c>
      <c r="AM21" s="1" t="str">
        <f>IF('Custom Data'!$A30="Steel_EPD",'Custom Data'!$B30,"")</f>
        <v/>
      </c>
      <c r="AN21" s="1" t="str">
        <f>IF('Custom Data'!$A30="Timber_EPD",'Custom Data'!$B30,"")</f>
        <v/>
      </c>
      <c r="AO21" s="1" t="str">
        <f>IF('Custom Data'!$A30="Other_EPD",'Custom Data'!$B30,"")</f>
        <v/>
      </c>
    </row>
    <row r="22" spans="1:41">
      <c r="A22" s="3" t="str">
        <f t="shared" si="1"/>
        <v>Comflor_46 - 1.2mm</v>
      </c>
      <c r="B22" s="3" t="s">
        <v>90</v>
      </c>
      <c r="C22" s="3">
        <v>1.2</v>
      </c>
      <c r="D22" s="3">
        <v>1534</v>
      </c>
      <c r="E22" s="3">
        <f t="shared" ref="E22:E49" si="2">1000*D22</f>
        <v>1534000</v>
      </c>
      <c r="H22"/>
      <c r="I22"/>
      <c r="J22" s="3" t="str">
        <f t="shared" si="0"/>
        <v>Kgspan_MD50 - 0.85mm</v>
      </c>
      <c r="W22" s="230"/>
      <c r="AG22" s="230"/>
      <c r="AL22" s="96"/>
    </row>
    <row r="23" spans="1:41">
      <c r="A23" s="3" t="str">
        <f t="shared" si="1"/>
        <v>Comflor_51 - 0.9mm</v>
      </c>
      <c r="B23" s="3" t="s">
        <v>91</v>
      </c>
      <c r="C23" s="3">
        <v>0.9</v>
      </c>
      <c r="D23" s="3">
        <v>1579</v>
      </c>
      <c r="E23" s="3">
        <f t="shared" si="2"/>
        <v>1579000</v>
      </c>
      <c r="H23"/>
      <c r="I23"/>
      <c r="J23" s="3" t="str">
        <f t="shared" si="0"/>
        <v>Kgspan_MD50 - 0.9mm</v>
      </c>
      <c r="W23" s="230"/>
    </row>
    <row r="24" spans="1:41">
      <c r="A24" s="3" t="str">
        <f t="shared" si="1"/>
        <v>Comflor_51 - 1mm</v>
      </c>
      <c r="B24" s="3" t="s">
        <v>91</v>
      </c>
      <c r="C24" s="3">
        <v>1</v>
      </c>
      <c r="D24" s="3">
        <v>1579</v>
      </c>
      <c r="E24" s="3">
        <f t="shared" si="2"/>
        <v>1579000</v>
      </c>
      <c r="H24"/>
      <c r="I24"/>
      <c r="J24" s="3" t="str">
        <f t="shared" si="0"/>
        <v>Kgspan_MD50 - 1mm</v>
      </c>
      <c r="W24" s="230"/>
    </row>
    <row r="25" spans="1:41">
      <c r="A25" s="3" t="str">
        <f t="shared" si="1"/>
        <v>Comflor_51 - 1.1mm</v>
      </c>
      <c r="B25" s="3" t="s">
        <v>91</v>
      </c>
      <c r="C25" s="3">
        <v>1.1000000000000001</v>
      </c>
      <c r="D25" s="3">
        <v>1938</v>
      </c>
      <c r="E25" s="3">
        <f t="shared" si="2"/>
        <v>1938000</v>
      </c>
      <c r="H25"/>
      <c r="I25"/>
      <c r="J25" s="3" t="str">
        <f t="shared" si="0"/>
        <v>Kgspan_MD50 - 1.1mm</v>
      </c>
      <c r="W25" s="230"/>
    </row>
    <row r="26" spans="1:41">
      <c r="A26" s="3" t="str">
        <f t="shared" si="1"/>
        <v>Comflor_51 - 1.2mm</v>
      </c>
      <c r="B26" s="3" t="s">
        <v>91</v>
      </c>
      <c r="C26" s="3">
        <v>1.2</v>
      </c>
      <c r="D26" s="3">
        <v>2118</v>
      </c>
      <c r="E26" s="3">
        <f t="shared" si="2"/>
        <v>2118000</v>
      </c>
      <c r="H26"/>
      <c r="I26"/>
      <c r="J26" s="3" t="str">
        <f t="shared" si="0"/>
        <v>Kgspan_MD50 - 1.2mm</v>
      </c>
      <c r="W26" s="230"/>
    </row>
    <row r="27" spans="1:41">
      <c r="A27" s="3" t="str">
        <f t="shared" si="1"/>
        <v>Comflor_60 - 0.9mm</v>
      </c>
      <c r="B27" s="3" t="s">
        <v>92</v>
      </c>
      <c r="C27" s="3">
        <v>0.9</v>
      </c>
      <c r="D27" s="3">
        <v>1276</v>
      </c>
      <c r="E27" s="3">
        <f t="shared" si="2"/>
        <v>1276000</v>
      </c>
      <c r="H27"/>
      <c r="I27"/>
      <c r="J27" s="3" t="str">
        <f t="shared" si="0"/>
        <v>Kgspan_MD60 - 0.9mm</v>
      </c>
      <c r="W27" s="231"/>
    </row>
    <row r="28" spans="1:41">
      <c r="A28" s="3" t="str">
        <f t="shared" si="1"/>
        <v>Comflor_60 - 1mm</v>
      </c>
      <c r="B28" s="3" t="s">
        <v>92</v>
      </c>
      <c r="C28" s="3">
        <v>1</v>
      </c>
      <c r="D28" s="3">
        <v>1424</v>
      </c>
      <c r="E28" s="3">
        <f t="shared" si="2"/>
        <v>1424000</v>
      </c>
      <c r="H28"/>
      <c r="I28"/>
      <c r="J28" s="3" t="str">
        <f t="shared" si="0"/>
        <v>Kgspan_MD60 - 1mm</v>
      </c>
      <c r="W28" s="231"/>
    </row>
    <row r="29" spans="1:41">
      <c r="A29" s="3" t="str">
        <f t="shared" si="1"/>
        <v>Comflor_60 - 1.1mm</v>
      </c>
      <c r="B29" s="3" t="s">
        <v>92</v>
      </c>
      <c r="C29" s="3">
        <v>1.1000000000000001</v>
      </c>
      <c r="D29" s="3">
        <v>1572</v>
      </c>
      <c r="E29" s="3">
        <f t="shared" si="2"/>
        <v>1572000</v>
      </c>
      <c r="H29"/>
      <c r="I29"/>
      <c r="J29" s="3" t="str">
        <f t="shared" si="0"/>
        <v>Kgspan_MD60 - 1.1mm</v>
      </c>
      <c r="W29" s="231"/>
    </row>
    <row r="30" spans="1:41">
      <c r="A30" s="3" t="str">
        <f t="shared" si="1"/>
        <v>Comflor_60 - 1.2mm</v>
      </c>
      <c r="B30" s="3" t="s">
        <v>92</v>
      </c>
      <c r="C30" s="3">
        <v>1.2</v>
      </c>
      <c r="D30" s="3">
        <v>1721</v>
      </c>
      <c r="E30" s="3">
        <f t="shared" si="2"/>
        <v>1721000</v>
      </c>
      <c r="H30"/>
      <c r="I30"/>
      <c r="J30" s="3" t="str">
        <f t="shared" si="0"/>
        <v>Kgspan_MD60 - 1.2mm</v>
      </c>
    </row>
    <row r="31" spans="1:41">
      <c r="A31" s="3" t="str">
        <f t="shared" si="1"/>
        <v>Comflor_80 - 0.9mm</v>
      </c>
      <c r="B31" s="3" t="s">
        <v>93</v>
      </c>
      <c r="C31" s="3">
        <v>0.9</v>
      </c>
      <c r="D31" s="3">
        <v>1387</v>
      </c>
      <c r="E31" s="3">
        <f t="shared" si="2"/>
        <v>1387000</v>
      </c>
      <c r="H31"/>
      <c r="I31"/>
      <c r="J31" s="3" t="str">
        <f t="shared" si="0"/>
        <v>Kgspan_MD80 - 1mm</v>
      </c>
    </row>
    <row r="32" spans="1:41">
      <c r="A32" s="3" t="str">
        <f t="shared" si="1"/>
        <v>Comflor_80 - 1.2mm</v>
      </c>
      <c r="B32" s="3" t="s">
        <v>93</v>
      </c>
      <c r="C32" s="3">
        <v>1.2</v>
      </c>
      <c r="D32" s="3">
        <v>1871</v>
      </c>
      <c r="E32" s="3">
        <f t="shared" si="2"/>
        <v>1871000</v>
      </c>
      <c r="H32"/>
      <c r="I32"/>
      <c r="J32" s="3" t="str">
        <f t="shared" si="0"/>
        <v>Kgspan_MD80 - 1.1mm</v>
      </c>
    </row>
    <row r="33" spans="1:10">
      <c r="A33" s="3" t="str">
        <f t="shared" si="1"/>
        <v>Comflor_100 - 1mm</v>
      </c>
      <c r="B33" s="3" t="s">
        <v>94</v>
      </c>
      <c r="C33" s="3">
        <v>1</v>
      </c>
      <c r="D33" s="3">
        <v>1687</v>
      </c>
      <c r="E33" s="3">
        <f t="shared" si="2"/>
        <v>1687000</v>
      </c>
      <c r="H33"/>
      <c r="I33"/>
      <c r="J33" s="81" t="str">
        <f t="shared" si="0"/>
        <v>Kgspan_MD80 - 1.2mm</v>
      </c>
    </row>
    <row r="34" spans="1:10">
      <c r="A34" s="3" t="str">
        <f t="shared" si="1"/>
        <v>Comflor_100 - 1.1mm</v>
      </c>
      <c r="B34" s="3" t="s">
        <v>94</v>
      </c>
      <c r="C34" s="3">
        <v>1.1000000000000001</v>
      </c>
      <c r="D34" s="3">
        <v>1855</v>
      </c>
      <c r="E34" s="3">
        <f t="shared" si="2"/>
        <v>1855000</v>
      </c>
      <c r="H34"/>
      <c r="I34"/>
      <c r="J34" s="8"/>
    </row>
    <row r="35" spans="1:10">
      <c r="A35" s="3" t="str">
        <f t="shared" si="1"/>
        <v>Comflor_100 - 1.2mm</v>
      </c>
      <c r="B35" s="3" t="s">
        <v>94</v>
      </c>
      <c r="C35" s="3">
        <v>1.2</v>
      </c>
      <c r="D35" s="3">
        <v>2022</v>
      </c>
      <c r="E35" s="3">
        <f t="shared" si="2"/>
        <v>2022000</v>
      </c>
      <c r="H35"/>
      <c r="I35"/>
      <c r="J35"/>
    </row>
    <row r="36" spans="1:10">
      <c r="A36" s="3" t="str">
        <f t="shared" si="1"/>
        <v>Comflor_210 - 1.25mm</v>
      </c>
      <c r="B36" s="3" t="s">
        <v>95</v>
      </c>
      <c r="C36" s="3">
        <v>1.25</v>
      </c>
      <c r="D36" s="3">
        <v>2009</v>
      </c>
      <c r="E36" s="3">
        <f t="shared" si="2"/>
        <v>2009000</v>
      </c>
      <c r="H36"/>
      <c r="I36"/>
      <c r="J36"/>
    </row>
    <row r="37" spans="1:10">
      <c r="A37" s="3" t="str">
        <f t="shared" si="1"/>
        <v>Comflor_225 - 1.25mm</v>
      </c>
      <c r="B37" s="3" t="s">
        <v>96</v>
      </c>
      <c r="C37" s="3">
        <v>1.25</v>
      </c>
      <c r="D37" s="3">
        <v>2118</v>
      </c>
      <c r="E37" s="3">
        <f t="shared" si="2"/>
        <v>2118000</v>
      </c>
      <c r="H37"/>
      <c r="I37"/>
      <c r="J37"/>
    </row>
    <row r="38" spans="1:10">
      <c r="A38" s="3" t="str">
        <f t="shared" si="1"/>
        <v>Kgspan_MD50 - 0.85mm</v>
      </c>
      <c r="B38" s="3" t="s">
        <v>127</v>
      </c>
      <c r="C38" s="3">
        <v>0.85</v>
      </c>
      <c r="D38" s="3">
        <v>1418</v>
      </c>
      <c r="E38" s="3">
        <f t="shared" si="2"/>
        <v>1418000</v>
      </c>
      <c r="H38"/>
      <c r="I38"/>
      <c r="J38"/>
    </row>
    <row r="39" spans="1:10">
      <c r="A39" s="3" t="str">
        <f t="shared" si="1"/>
        <v>Kgspan_MD50 - 0.9mm</v>
      </c>
      <c r="B39" s="3" t="s">
        <v>127</v>
      </c>
      <c r="C39" s="3">
        <v>0.9</v>
      </c>
      <c r="D39" s="3">
        <v>1605</v>
      </c>
      <c r="E39" s="3">
        <f t="shared" si="2"/>
        <v>1605000</v>
      </c>
      <c r="H39"/>
      <c r="I39"/>
      <c r="J39"/>
    </row>
    <row r="40" spans="1:10">
      <c r="A40" s="3" t="str">
        <f t="shared" si="1"/>
        <v>Kgspan_MD50 - 1mm</v>
      </c>
      <c r="B40" s="3" t="s">
        <v>127</v>
      </c>
      <c r="C40" s="3">
        <v>1</v>
      </c>
      <c r="D40" s="3">
        <v>1792</v>
      </c>
      <c r="E40" s="3">
        <f t="shared" si="2"/>
        <v>1792000</v>
      </c>
      <c r="H40"/>
      <c r="I40"/>
      <c r="J40"/>
    </row>
    <row r="41" spans="1:10">
      <c r="A41" s="81" t="str">
        <f t="shared" si="1"/>
        <v>Kgspan_MD50 - 1.1mm</v>
      </c>
      <c r="B41" s="81" t="s">
        <v>127</v>
      </c>
      <c r="C41" s="81">
        <v>1.1000000000000001</v>
      </c>
      <c r="D41" s="3">
        <v>1979</v>
      </c>
      <c r="E41" s="3">
        <f t="shared" si="2"/>
        <v>1979000</v>
      </c>
      <c r="F41"/>
      <c r="G41"/>
      <c r="H41"/>
      <c r="I41"/>
      <c r="J41"/>
    </row>
    <row r="42" spans="1:10">
      <c r="A42" s="3" t="str">
        <f t="shared" si="1"/>
        <v>Kgspan_MD50 - 1.2mm</v>
      </c>
      <c r="B42" s="3" t="s">
        <v>127</v>
      </c>
      <c r="C42" s="3">
        <v>1.2</v>
      </c>
      <c r="D42" s="3">
        <v>2165</v>
      </c>
      <c r="E42" s="3">
        <f t="shared" si="2"/>
        <v>2165000</v>
      </c>
      <c r="F42"/>
      <c r="G42"/>
      <c r="H42"/>
      <c r="I42"/>
      <c r="J42"/>
    </row>
    <row r="43" spans="1:10">
      <c r="A43" s="3" t="str">
        <f t="shared" si="1"/>
        <v>Kgspan_MD60 - 0.9mm</v>
      </c>
      <c r="B43" s="3" t="s">
        <v>126</v>
      </c>
      <c r="C43" s="3">
        <v>0.9</v>
      </c>
      <c r="D43" s="3">
        <v>1138</v>
      </c>
      <c r="E43" s="3">
        <f t="shared" si="2"/>
        <v>1138000</v>
      </c>
      <c r="F43"/>
      <c r="G43"/>
      <c r="H43"/>
      <c r="I43"/>
      <c r="J43"/>
    </row>
    <row r="44" spans="1:10">
      <c r="A44" s="3" t="str">
        <f t="shared" si="1"/>
        <v>Kgspan_MD60 - 1mm</v>
      </c>
      <c r="B44" s="3" t="s">
        <v>126</v>
      </c>
      <c r="C44" s="3">
        <v>1</v>
      </c>
      <c r="D44" s="3">
        <v>1270</v>
      </c>
      <c r="E44" s="3">
        <f t="shared" si="2"/>
        <v>1270000</v>
      </c>
      <c r="F44"/>
      <c r="G44"/>
      <c r="H44"/>
      <c r="I44"/>
      <c r="J44"/>
    </row>
    <row r="45" spans="1:10">
      <c r="A45" s="3" t="str">
        <f t="shared" si="1"/>
        <v>Kgspan_MD60 - 1.1mm</v>
      </c>
      <c r="B45" s="3" t="s">
        <v>126</v>
      </c>
      <c r="C45" s="3">
        <v>1.1000000000000001</v>
      </c>
      <c r="D45" s="3">
        <v>1402</v>
      </c>
      <c r="E45" s="3">
        <f t="shared" si="2"/>
        <v>1402000</v>
      </c>
      <c r="F45"/>
      <c r="G45"/>
      <c r="H45"/>
      <c r="I45"/>
      <c r="J45"/>
    </row>
    <row r="46" spans="1:10">
      <c r="A46" s="3" t="str">
        <f t="shared" si="1"/>
        <v>Kgspan_MD60 - 1.2mm</v>
      </c>
      <c r="B46" s="3" t="s">
        <v>126</v>
      </c>
      <c r="C46" s="3">
        <v>1.2</v>
      </c>
      <c r="D46" s="3">
        <v>1535</v>
      </c>
      <c r="E46" s="3">
        <f t="shared" si="2"/>
        <v>1535000</v>
      </c>
      <c r="F46"/>
      <c r="G46"/>
      <c r="H46"/>
      <c r="I46"/>
      <c r="J46"/>
    </row>
    <row r="47" spans="1:10">
      <c r="A47" s="3" t="str">
        <f t="shared" si="1"/>
        <v>Kgspan_MD80 - 1mm</v>
      </c>
      <c r="B47" s="3" t="s">
        <v>128</v>
      </c>
      <c r="C47" s="3">
        <v>1</v>
      </c>
      <c r="D47" s="3">
        <v>1413</v>
      </c>
      <c r="E47" s="3">
        <f t="shared" si="2"/>
        <v>1413000</v>
      </c>
      <c r="F47"/>
      <c r="G47"/>
      <c r="H47"/>
      <c r="I47"/>
      <c r="J47"/>
    </row>
    <row r="48" spans="1:10">
      <c r="A48" s="3" t="str">
        <f t="shared" si="1"/>
        <v>Kgspan_MD80 - 1.1mm</v>
      </c>
      <c r="B48" s="3" t="s">
        <v>128</v>
      </c>
      <c r="C48" s="3">
        <v>1.1000000000000001</v>
      </c>
      <c r="D48" s="3">
        <v>1560</v>
      </c>
      <c r="E48" s="3">
        <f t="shared" si="2"/>
        <v>1560000</v>
      </c>
      <c r="F48"/>
      <c r="G48"/>
      <c r="H48"/>
      <c r="I48"/>
      <c r="J48"/>
    </row>
    <row r="49" spans="1:11">
      <c r="A49" s="3" t="str">
        <f t="shared" si="1"/>
        <v>Kgspan_MD80 - 1.2mm</v>
      </c>
      <c r="B49" s="3" t="s">
        <v>128</v>
      </c>
      <c r="C49" s="3">
        <v>1.2</v>
      </c>
      <c r="D49" s="3">
        <v>1705</v>
      </c>
      <c r="E49" s="3">
        <f t="shared" si="2"/>
        <v>1705000</v>
      </c>
      <c r="F49"/>
      <c r="G49"/>
      <c r="H49"/>
      <c r="I49"/>
      <c r="J49"/>
    </row>
    <row r="50" spans="1:11">
      <c r="A50"/>
      <c r="B50"/>
      <c r="C50"/>
      <c r="D50"/>
      <c r="E50"/>
      <c r="F50"/>
      <c r="G50"/>
      <c r="H50"/>
      <c r="I50"/>
      <c r="J50"/>
    </row>
    <row r="51" spans="1:11">
      <c r="A51"/>
      <c r="B51"/>
      <c r="C51"/>
      <c r="D51"/>
      <c r="E51"/>
      <c r="F51"/>
      <c r="G51"/>
      <c r="H51"/>
      <c r="I51"/>
      <c r="J51"/>
    </row>
    <row r="52" spans="1:11">
      <c r="A52"/>
      <c r="B52"/>
      <c r="C52"/>
      <c r="D52"/>
      <c r="E52"/>
      <c r="F52"/>
      <c r="G52"/>
      <c r="H52"/>
      <c r="I52"/>
      <c r="J52"/>
    </row>
    <row r="53" spans="1:11">
      <c r="A53"/>
      <c r="B53"/>
      <c r="C53"/>
      <c r="D53"/>
      <c r="E53"/>
      <c r="F53"/>
      <c r="G53"/>
      <c r="H53"/>
      <c r="I53"/>
      <c r="J53"/>
    </row>
    <row r="54" spans="1:11">
      <c r="A54"/>
      <c r="B54"/>
      <c r="C54"/>
      <c r="D54"/>
      <c r="E54"/>
      <c r="F54"/>
      <c r="G54"/>
      <c r="H54"/>
      <c r="I54"/>
      <c r="J54"/>
    </row>
    <row r="55" spans="1:11">
      <c r="A55"/>
      <c r="B55"/>
      <c r="C55"/>
      <c r="D55"/>
      <c r="E55"/>
      <c r="F55"/>
      <c r="G55"/>
      <c r="H55"/>
      <c r="I55"/>
      <c r="J55"/>
    </row>
    <row r="56" spans="1:11">
      <c r="A56"/>
      <c r="B56"/>
      <c r="C56"/>
      <c r="D56"/>
      <c r="E56"/>
      <c r="F56"/>
      <c r="G56"/>
      <c r="H56"/>
      <c r="I56"/>
      <c r="J56"/>
    </row>
    <row r="57" spans="1:11">
      <c r="A57"/>
      <c r="B57"/>
      <c r="C57"/>
      <c r="D57"/>
      <c r="E57"/>
      <c r="F57"/>
      <c r="G57"/>
      <c r="H57"/>
      <c r="I57"/>
      <c r="J57"/>
    </row>
    <row r="58" spans="1:11">
      <c r="A58" s="86"/>
      <c r="B58" s="84"/>
      <c r="C58" s="84"/>
      <c r="D58"/>
      <c r="E58"/>
      <c r="F58"/>
      <c r="G58"/>
      <c r="H58"/>
      <c r="I58"/>
      <c r="J58"/>
    </row>
    <row r="59" spans="1:11" ht="15">
      <c r="A59" s="82"/>
      <c r="B59" s="80" t="s">
        <v>97</v>
      </c>
      <c r="C59" s="82"/>
      <c r="D59" s="3"/>
      <c r="E59" s="3"/>
      <c r="F59" s="3"/>
      <c r="G59" s="3"/>
      <c r="H59" s="3"/>
      <c r="I59" s="4"/>
      <c r="J59" s="3"/>
      <c r="K59" s="4"/>
    </row>
    <row r="60" spans="1:11" ht="15">
      <c r="A60" s="79" t="s">
        <v>98</v>
      </c>
      <c r="B60" s="79" t="s">
        <v>99</v>
      </c>
      <c r="C60" s="79" t="s">
        <v>100</v>
      </c>
      <c r="D60" s="79" t="s">
        <v>101</v>
      </c>
      <c r="E60" s="79" t="s">
        <v>102</v>
      </c>
      <c r="F60" s="79" t="s">
        <v>94</v>
      </c>
      <c r="G60" s="79" t="s">
        <v>95</v>
      </c>
      <c r="H60" s="79" t="s">
        <v>96</v>
      </c>
      <c r="I60" s="79" t="s">
        <v>127</v>
      </c>
      <c r="J60" s="79" t="s">
        <v>126</v>
      </c>
      <c r="K60" s="79" t="s">
        <v>128</v>
      </c>
    </row>
    <row r="61" spans="1:11" ht="15">
      <c r="A61" s="3">
        <v>100</v>
      </c>
      <c r="B61" s="79"/>
      <c r="C61" s="79"/>
      <c r="D61" s="79"/>
      <c r="E61" s="79"/>
      <c r="F61" s="79"/>
      <c r="G61" s="79"/>
      <c r="H61" s="79"/>
      <c r="I61" s="3">
        <v>9.0999999999999998E-2</v>
      </c>
      <c r="J61" s="88"/>
      <c r="K61" s="88"/>
    </row>
    <row r="62" spans="1:11">
      <c r="A62" s="3">
        <v>101</v>
      </c>
      <c r="B62" s="3"/>
      <c r="C62" s="3">
        <v>9.1999999999999998E-2</v>
      </c>
      <c r="D62" s="3"/>
      <c r="E62" s="3"/>
      <c r="F62" s="3"/>
      <c r="G62" s="3"/>
      <c r="H62" s="3"/>
      <c r="I62" s="4"/>
      <c r="J62" s="85"/>
      <c r="K62" s="85"/>
    </row>
    <row r="63" spans="1:11">
      <c r="A63" s="3">
        <v>105</v>
      </c>
      <c r="B63" s="3"/>
      <c r="C63" s="3">
        <v>9.6000000000000002E-2</v>
      </c>
      <c r="D63" s="3"/>
      <c r="E63" s="3"/>
      <c r="F63" s="3"/>
      <c r="G63" s="3"/>
      <c r="H63" s="3"/>
      <c r="I63" s="4"/>
      <c r="J63" s="85"/>
      <c r="K63" s="85"/>
    </row>
    <row r="64" spans="1:11">
      <c r="A64" s="3">
        <v>110</v>
      </c>
      <c r="B64" s="3">
        <v>9.0999999999999998E-2</v>
      </c>
      <c r="C64" s="3">
        <v>0.10100000000000001</v>
      </c>
      <c r="D64" s="3"/>
      <c r="E64" s="3"/>
      <c r="F64" s="3"/>
      <c r="G64" s="3"/>
      <c r="H64" s="3"/>
      <c r="I64" s="85">
        <v>0.10100000000000001</v>
      </c>
      <c r="J64" s="85"/>
      <c r="K64" s="85"/>
    </row>
    <row r="65" spans="1:11">
      <c r="A65" s="3">
        <v>115</v>
      </c>
      <c r="B65" s="3">
        <v>9.6000000000000002E-2</v>
      </c>
      <c r="C65" s="3">
        <v>0.106</v>
      </c>
      <c r="D65" s="3"/>
      <c r="E65" s="3"/>
      <c r="F65" s="3"/>
      <c r="G65" s="3"/>
      <c r="H65" s="3"/>
      <c r="I65" s="4"/>
      <c r="J65" s="85"/>
      <c r="K65" s="85"/>
    </row>
    <row r="66" spans="1:11">
      <c r="A66" s="3">
        <v>120</v>
      </c>
      <c r="B66" s="3">
        <v>0.10100000000000001</v>
      </c>
      <c r="C66" s="3">
        <v>0.111</v>
      </c>
      <c r="D66" s="3">
        <v>8.6999999999999994E-2</v>
      </c>
      <c r="E66" s="3"/>
      <c r="F66" s="3"/>
      <c r="G66" s="3"/>
      <c r="H66" s="3"/>
      <c r="I66" s="85">
        <v>0.111</v>
      </c>
      <c r="J66" s="85">
        <v>8.5000000000000006E-2</v>
      </c>
      <c r="K66" s="85"/>
    </row>
    <row r="67" spans="1:11">
      <c r="A67" s="3">
        <v>125</v>
      </c>
      <c r="B67" s="3"/>
      <c r="C67" s="3">
        <v>0.11600000000000001</v>
      </c>
      <c r="D67" s="3"/>
      <c r="E67" s="3"/>
      <c r="F67" s="3"/>
      <c r="G67" s="3"/>
      <c r="H67" s="3"/>
      <c r="I67" s="85">
        <v>0.11600000000000001</v>
      </c>
      <c r="J67" s="85"/>
      <c r="K67" s="85"/>
    </row>
    <row r="68" spans="1:11">
      <c r="A68" s="3">
        <v>130</v>
      </c>
      <c r="B68" s="3">
        <v>0.111</v>
      </c>
      <c r="C68" s="3">
        <v>0.121</v>
      </c>
      <c r="D68" s="3">
        <v>9.7000000000000003E-2</v>
      </c>
      <c r="E68" s="3">
        <v>8.5999999999999993E-2</v>
      </c>
      <c r="F68" s="3"/>
      <c r="G68" s="3"/>
      <c r="H68" s="3"/>
      <c r="I68" s="85">
        <v>0.121</v>
      </c>
      <c r="J68" s="85">
        <v>9.5000000000000001E-2</v>
      </c>
      <c r="K68" s="85">
        <v>8.2000000000000003E-2</v>
      </c>
    </row>
    <row r="69" spans="1:11">
      <c r="A69" s="3">
        <v>140</v>
      </c>
      <c r="B69" s="3">
        <v>0.121</v>
      </c>
      <c r="C69" s="3"/>
      <c r="D69" s="3">
        <v>0.107</v>
      </c>
      <c r="E69" s="3">
        <v>9.6000000000000002E-2</v>
      </c>
      <c r="F69" s="3"/>
      <c r="G69" s="3"/>
      <c r="H69" s="3"/>
      <c r="I69" s="85">
        <v>0.13100000000000001</v>
      </c>
      <c r="J69" s="85">
        <v>0.105</v>
      </c>
      <c r="K69" s="85">
        <v>9.1999999999999998E-2</v>
      </c>
    </row>
    <row r="70" spans="1:11">
      <c r="A70" s="3">
        <v>145</v>
      </c>
      <c r="B70" s="3">
        <v>0.126</v>
      </c>
      <c r="C70" s="3"/>
      <c r="D70" s="3"/>
      <c r="E70" s="3"/>
      <c r="F70" s="3"/>
      <c r="G70" s="3"/>
      <c r="H70" s="3"/>
      <c r="I70" s="85"/>
      <c r="J70" s="85"/>
      <c r="K70" s="85"/>
    </row>
    <row r="71" spans="1:11">
      <c r="A71" s="3">
        <v>150</v>
      </c>
      <c r="B71" s="3">
        <v>0.121</v>
      </c>
      <c r="C71" s="3">
        <v>0.14099999999999999</v>
      </c>
      <c r="D71" s="3">
        <v>0.11700000000000001</v>
      </c>
      <c r="E71" s="3">
        <v>0.106</v>
      </c>
      <c r="F71" s="3"/>
      <c r="G71" s="3"/>
      <c r="H71" s="3"/>
      <c r="I71" s="85">
        <v>0.14099999999999999</v>
      </c>
      <c r="J71" s="85">
        <v>0.115</v>
      </c>
      <c r="K71" s="85">
        <v>0.10199999999999999</v>
      </c>
    </row>
    <row r="72" spans="1:11">
      <c r="A72" s="3">
        <v>160</v>
      </c>
      <c r="B72" s="3"/>
      <c r="C72" s="3"/>
      <c r="D72" s="3"/>
      <c r="E72" s="3">
        <v>0.11600000000000001</v>
      </c>
      <c r="F72" s="3">
        <v>0.1</v>
      </c>
      <c r="G72" s="3"/>
      <c r="H72" s="3"/>
      <c r="I72" s="85">
        <v>0.151</v>
      </c>
      <c r="J72" s="85">
        <v>0.125</v>
      </c>
      <c r="K72" s="85">
        <v>0.112</v>
      </c>
    </row>
    <row r="73" spans="1:11">
      <c r="A73" s="3">
        <v>170</v>
      </c>
      <c r="B73" s="3"/>
      <c r="C73" s="3"/>
      <c r="D73" s="3"/>
      <c r="E73" s="3">
        <v>0.126</v>
      </c>
      <c r="F73" s="3">
        <v>0.11</v>
      </c>
      <c r="G73" s="3"/>
      <c r="H73" s="3"/>
      <c r="I73" s="85">
        <v>0.161</v>
      </c>
      <c r="J73" s="85"/>
      <c r="K73" s="85"/>
    </row>
    <row r="74" spans="1:11">
      <c r="A74" s="3">
        <v>175</v>
      </c>
      <c r="B74" s="3"/>
      <c r="C74" s="3"/>
      <c r="D74" s="3"/>
      <c r="E74" s="3"/>
      <c r="F74" s="3"/>
      <c r="G74" s="3"/>
      <c r="H74" s="3"/>
      <c r="I74" s="85"/>
      <c r="J74" s="85">
        <v>0.14000000000000001</v>
      </c>
      <c r="K74" s="85">
        <v>0.127</v>
      </c>
    </row>
    <row r="75" spans="1:11">
      <c r="A75" s="3">
        <v>180</v>
      </c>
      <c r="B75" s="3">
        <v>0.161</v>
      </c>
      <c r="C75" s="3"/>
      <c r="D75" s="3">
        <v>0.14699999999999999</v>
      </c>
      <c r="E75" s="3">
        <v>0.13600000000000001</v>
      </c>
      <c r="F75" s="3">
        <v>0.12</v>
      </c>
      <c r="G75" s="3"/>
      <c r="H75" s="3"/>
      <c r="I75" s="85"/>
      <c r="J75" s="85"/>
      <c r="K75" s="85"/>
    </row>
    <row r="76" spans="1:11">
      <c r="A76" s="3">
        <v>190</v>
      </c>
      <c r="B76" s="3"/>
      <c r="C76" s="3"/>
      <c r="D76" s="3">
        <v>0.157</v>
      </c>
      <c r="E76" s="3">
        <v>0.14599999999999999</v>
      </c>
      <c r="F76" s="3">
        <v>0.13</v>
      </c>
      <c r="G76" s="3"/>
      <c r="H76" s="3"/>
      <c r="I76" s="85"/>
      <c r="J76" s="85"/>
      <c r="K76" s="85"/>
    </row>
    <row r="77" spans="1:11">
      <c r="A77" s="3">
        <v>195</v>
      </c>
      <c r="B77" s="3"/>
      <c r="C77" s="3"/>
      <c r="D77" s="3"/>
      <c r="E77" s="3"/>
      <c r="F77" s="3">
        <v>0.13500000000000001</v>
      </c>
      <c r="G77" s="3"/>
      <c r="H77" s="3"/>
      <c r="I77" s="85"/>
      <c r="J77" s="85"/>
      <c r="K77" s="85"/>
    </row>
    <row r="78" spans="1:11">
      <c r="A78" s="3">
        <v>200</v>
      </c>
      <c r="B78" s="3">
        <v>0.18099999999999999</v>
      </c>
      <c r="C78" s="3">
        <v>0.191</v>
      </c>
      <c r="D78" s="3">
        <v>0.16700000000000001</v>
      </c>
      <c r="E78" s="3">
        <v>0.156</v>
      </c>
      <c r="F78" s="3">
        <v>0.14000000000000001</v>
      </c>
      <c r="G78" s="3"/>
      <c r="H78" s="3"/>
      <c r="I78" s="85">
        <v>0.191</v>
      </c>
      <c r="J78" s="85">
        <v>0.16500000000000001</v>
      </c>
      <c r="K78" s="85">
        <v>0.152</v>
      </c>
    </row>
    <row r="79" spans="1:11">
      <c r="A79" s="3">
        <v>210</v>
      </c>
      <c r="B79" s="3"/>
      <c r="C79" s="3"/>
      <c r="D79" s="3"/>
      <c r="E79" s="3"/>
      <c r="F79" s="3">
        <v>0.15</v>
      </c>
      <c r="G79" s="3"/>
      <c r="H79" s="3"/>
      <c r="I79" s="85"/>
      <c r="J79" s="85"/>
      <c r="K79" s="85"/>
    </row>
    <row r="80" spans="1:11">
      <c r="A80" s="3">
        <v>220</v>
      </c>
      <c r="B80" s="3"/>
      <c r="C80" s="3"/>
      <c r="D80" s="3"/>
      <c r="E80" s="3"/>
      <c r="F80" s="3">
        <v>0.16</v>
      </c>
      <c r="G80" s="3"/>
      <c r="H80" s="3"/>
      <c r="I80" s="85"/>
      <c r="J80" s="85"/>
      <c r="K80" s="85"/>
    </row>
    <row r="81" spans="1:11">
      <c r="A81" s="3">
        <v>230</v>
      </c>
      <c r="B81" s="3"/>
      <c r="C81" s="3"/>
      <c r="D81" s="3"/>
      <c r="E81" s="3"/>
      <c r="F81" s="3">
        <v>0.17</v>
      </c>
      <c r="G81" s="3"/>
      <c r="H81" s="3"/>
      <c r="I81" s="85"/>
      <c r="J81" s="85"/>
      <c r="K81" s="85"/>
    </row>
    <row r="82" spans="1:11">
      <c r="A82" s="3">
        <v>240</v>
      </c>
      <c r="B82" s="3">
        <v>0.221</v>
      </c>
      <c r="C82" s="3">
        <v>0.23100000000000001</v>
      </c>
      <c r="D82" s="3"/>
      <c r="E82" s="3"/>
      <c r="F82" s="3"/>
      <c r="G82" s="3"/>
      <c r="H82" s="3"/>
      <c r="I82" s="85"/>
      <c r="J82" s="85"/>
      <c r="K82" s="85"/>
    </row>
    <row r="83" spans="1:11">
      <c r="A83" s="3">
        <v>250</v>
      </c>
      <c r="B83" s="3"/>
      <c r="C83" s="3"/>
      <c r="D83" s="3">
        <v>0.217</v>
      </c>
      <c r="E83" s="3">
        <v>0.20599999999999999</v>
      </c>
      <c r="F83" s="3">
        <v>0.19</v>
      </c>
      <c r="G83" s="3"/>
      <c r="H83" s="3"/>
      <c r="I83" s="85">
        <v>0.24099999999999999</v>
      </c>
      <c r="J83" s="85">
        <v>0.215</v>
      </c>
      <c r="K83" s="85">
        <v>0.20200000000000001</v>
      </c>
    </row>
    <row r="84" spans="1:11">
      <c r="A84" s="3">
        <v>270</v>
      </c>
      <c r="B84" s="3"/>
      <c r="C84" s="3"/>
      <c r="D84" s="3"/>
      <c r="E84" s="3"/>
      <c r="F84" s="3"/>
      <c r="G84" s="3">
        <v>0.1</v>
      </c>
      <c r="H84" s="3"/>
      <c r="I84" s="4"/>
      <c r="J84" s="85"/>
      <c r="K84" s="85"/>
    </row>
    <row r="85" spans="1:11">
      <c r="A85" s="3">
        <v>280</v>
      </c>
      <c r="B85" s="3"/>
      <c r="C85" s="3"/>
      <c r="D85" s="3"/>
      <c r="E85" s="3"/>
      <c r="F85" s="3"/>
      <c r="G85" s="3">
        <v>0.11</v>
      </c>
      <c r="H85" s="3"/>
      <c r="I85" s="4"/>
      <c r="J85" s="85"/>
      <c r="K85" s="85"/>
    </row>
    <row r="86" spans="1:11">
      <c r="A86" s="3">
        <v>285</v>
      </c>
      <c r="B86" s="3"/>
      <c r="C86" s="3"/>
      <c r="D86" s="3"/>
      <c r="E86" s="3"/>
      <c r="F86" s="3"/>
      <c r="G86" s="3"/>
      <c r="H86" s="3">
        <v>0.11600000000000001</v>
      </c>
      <c r="I86" s="4"/>
      <c r="J86" s="85"/>
      <c r="K86" s="85"/>
    </row>
    <row r="87" spans="1:11">
      <c r="A87" s="3">
        <v>290</v>
      </c>
      <c r="B87" s="3"/>
      <c r="C87" s="3"/>
      <c r="D87" s="3"/>
      <c r="E87" s="3"/>
      <c r="F87" s="3"/>
      <c r="G87" s="3">
        <v>0.12</v>
      </c>
      <c r="H87" s="3">
        <v>0.121</v>
      </c>
      <c r="I87" s="4"/>
      <c r="J87" s="85"/>
      <c r="K87" s="85"/>
    </row>
    <row r="88" spans="1:11">
      <c r="A88" s="3">
        <v>295</v>
      </c>
      <c r="B88" s="3"/>
      <c r="C88" s="3"/>
      <c r="D88" s="3"/>
      <c r="E88" s="3"/>
      <c r="F88" s="3"/>
      <c r="G88" s="3"/>
      <c r="H88" s="3">
        <v>0.126</v>
      </c>
      <c r="I88" s="4"/>
      <c r="J88" s="85"/>
      <c r="K88" s="85"/>
    </row>
    <row r="89" spans="1:11">
      <c r="A89" s="3">
        <v>300</v>
      </c>
      <c r="B89" s="3"/>
      <c r="C89" s="3"/>
      <c r="D89" s="3"/>
      <c r="E89" s="3"/>
      <c r="F89" s="3"/>
      <c r="G89" s="3">
        <v>0.13</v>
      </c>
      <c r="H89" s="3">
        <v>0.13100000000000001</v>
      </c>
      <c r="I89" s="4"/>
      <c r="J89" s="85"/>
      <c r="K89" s="85"/>
    </row>
    <row r="90" spans="1:11">
      <c r="A90" s="3">
        <v>305</v>
      </c>
      <c r="B90" s="3"/>
      <c r="C90" s="3"/>
      <c r="D90" s="3"/>
      <c r="E90" s="3"/>
      <c r="F90" s="3"/>
      <c r="G90" s="3">
        <v>0.13500000000000001</v>
      </c>
      <c r="H90" s="3">
        <v>0.13600000000000001</v>
      </c>
      <c r="I90" s="4"/>
      <c r="J90" s="85"/>
      <c r="K90" s="85"/>
    </row>
    <row r="91" spans="1:11">
      <c r="A91" s="3">
        <v>310</v>
      </c>
      <c r="B91" s="3"/>
      <c r="C91" s="3"/>
      <c r="D91" s="3"/>
      <c r="E91" s="3"/>
      <c r="F91" s="3"/>
      <c r="G91" s="3">
        <v>0.14000000000000001</v>
      </c>
      <c r="H91" s="3">
        <v>0.14099999999999999</v>
      </c>
      <c r="I91" s="4"/>
      <c r="J91" s="85"/>
      <c r="K91" s="85"/>
    </row>
    <row r="92" spans="1:11">
      <c r="A92" s="3">
        <v>320</v>
      </c>
      <c r="B92" s="3"/>
      <c r="C92" s="3"/>
      <c r="D92" s="3"/>
      <c r="E92" s="3"/>
      <c r="F92" s="3"/>
      <c r="G92" s="3"/>
      <c r="H92" s="3">
        <v>0.151</v>
      </c>
      <c r="I92" s="4"/>
      <c r="J92" s="85"/>
      <c r="K92" s="85"/>
    </row>
    <row r="93" spans="1:11">
      <c r="A93" s="3">
        <v>330</v>
      </c>
      <c r="B93" s="3"/>
      <c r="C93" s="3"/>
      <c r="D93" s="3"/>
      <c r="E93" s="3"/>
      <c r="F93" s="3"/>
      <c r="G93" s="3">
        <v>0.16</v>
      </c>
      <c r="H93" s="3"/>
      <c r="I93" s="4"/>
      <c r="J93" s="85"/>
      <c r="K93" s="85"/>
    </row>
    <row r="94" spans="1:11">
      <c r="A94" s="3">
        <v>350</v>
      </c>
      <c r="B94" s="3"/>
      <c r="C94" s="3"/>
      <c r="D94" s="3"/>
      <c r="E94" s="3"/>
      <c r="F94" s="3"/>
      <c r="G94" s="3">
        <v>0.18</v>
      </c>
      <c r="H94" s="3">
        <v>0.18099999999999999</v>
      </c>
      <c r="I94" s="4"/>
      <c r="J94" s="85"/>
      <c r="K94" s="85"/>
    </row>
    <row r="95" spans="1:11">
      <c r="A95" s="3">
        <v>375</v>
      </c>
      <c r="B95" s="3"/>
      <c r="C95" s="3"/>
      <c r="D95" s="3"/>
      <c r="E95" s="3"/>
      <c r="F95" s="3"/>
      <c r="G95" s="3">
        <v>0.20499999999999999</v>
      </c>
      <c r="H95" s="3"/>
      <c r="I95" s="4"/>
      <c r="J95" s="85"/>
      <c r="K95" s="85"/>
    </row>
    <row r="96" spans="1:11">
      <c r="A96" s="3">
        <v>380</v>
      </c>
      <c r="B96" s="3"/>
      <c r="C96" s="3"/>
      <c r="D96" s="3"/>
      <c r="E96" s="3"/>
      <c r="F96" s="3"/>
      <c r="G96" s="3"/>
      <c r="H96" s="3">
        <v>0.21099999999999999</v>
      </c>
      <c r="I96" s="4"/>
      <c r="J96" s="85"/>
      <c r="K96" s="85"/>
    </row>
    <row r="97" spans="1:11">
      <c r="A97" s="3">
        <v>400</v>
      </c>
      <c r="B97" s="3"/>
      <c r="C97" s="3"/>
      <c r="D97" s="3"/>
      <c r="E97" s="3"/>
      <c r="F97" s="3"/>
      <c r="G97" s="3">
        <v>0.23</v>
      </c>
      <c r="H97" s="3">
        <v>0.23100000000000001</v>
      </c>
      <c r="I97" s="4"/>
      <c r="J97" s="85"/>
      <c r="K97" s="85"/>
    </row>
    <row r="98" spans="1:11">
      <c r="J98" s="87"/>
      <c r="K98" s="87"/>
    </row>
    <row r="101" spans="1:11">
      <c r="A101" s="4" t="str">
        <f t="shared" ref="A101:G101" si="3">B60</f>
        <v xml:space="preserve">Comflor_46 </v>
      </c>
      <c r="B101" s="4" t="str">
        <f t="shared" si="3"/>
        <v xml:space="preserve">Comflor_51 </v>
      </c>
      <c r="C101" s="4" t="str">
        <f t="shared" si="3"/>
        <v xml:space="preserve">Comflor_60 </v>
      </c>
      <c r="D101" s="4" t="str">
        <f t="shared" si="3"/>
        <v xml:space="preserve">Comflor_80 </v>
      </c>
      <c r="E101" s="4" t="str">
        <f t="shared" si="3"/>
        <v>Comflor_100</v>
      </c>
      <c r="F101" s="4" t="str">
        <f t="shared" si="3"/>
        <v>Comflor_210</v>
      </c>
      <c r="G101" s="4" t="str">
        <f t="shared" si="3"/>
        <v>Comflor_225</v>
      </c>
      <c r="H101" s="3" t="s">
        <v>127</v>
      </c>
      <c r="I101" s="3" t="s">
        <v>126</v>
      </c>
      <c r="J101" s="3" t="s">
        <v>128</v>
      </c>
    </row>
    <row r="102" spans="1:11">
      <c r="A102" s="3">
        <v>110</v>
      </c>
      <c r="B102" s="3">
        <v>101</v>
      </c>
      <c r="C102" s="3">
        <v>120</v>
      </c>
      <c r="D102" s="3">
        <v>130</v>
      </c>
      <c r="E102" s="3">
        <v>160</v>
      </c>
      <c r="F102" s="3">
        <v>270</v>
      </c>
      <c r="G102" s="3">
        <v>285</v>
      </c>
      <c r="H102" s="85">
        <v>100</v>
      </c>
      <c r="I102" s="85">
        <v>120</v>
      </c>
      <c r="J102" s="85">
        <v>130</v>
      </c>
    </row>
    <row r="103" spans="1:11">
      <c r="A103" s="3">
        <v>115</v>
      </c>
      <c r="B103" s="3">
        <v>105</v>
      </c>
      <c r="C103" s="3">
        <v>130</v>
      </c>
      <c r="D103" s="3">
        <v>140</v>
      </c>
      <c r="E103" s="3">
        <v>170</v>
      </c>
      <c r="F103" s="3">
        <v>280</v>
      </c>
      <c r="G103" s="3">
        <v>290</v>
      </c>
      <c r="H103" s="85">
        <v>110</v>
      </c>
      <c r="I103" s="85">
        <v>130</v>
      </c>
      <c r="J103" s="85">
        <v>140</v>
      </c>
    </row>
    <row r="104" spans="1:11">
      <c r="A104" s="3">
        <v>120</v>
      </c>
      <c r="B104" s="3">
        <v>110</v>
      </c>
      <c r="C104" s="3">
        <v>140</v>
      </c>
      <c r="D104" s="3">
        <v>150</v>
      </c>
      <c r="E104" s="3">
        <v>180</v>
      </c>
      <c r="F104" s="3">
        <v>290</v>
      </c>
      <c r="G104" s="3">
        <v>295</v>
      </c>
      <c r="H104" s="85">
        <v>120</v>
      </c>
      <c r="I104" s="85">
        <v>140</v>
      </c>
      <c r="J104" s="85">
        <v>150</v>
      </c>
    </row>
    <row r="105" spans="1:11">
      <c r="A105" s="3">
        <v>130</v>
      </c>
      <c r="B105" s="3">
        <v>115</v>
      </c>
      <c r="C105" s="3">
        <v>150</v>
      </c>
      <c r="D105" s="3">
        <v>160</v>
      </c>
      <c r="E105" s="3">
        <v>190</v>
      </c>
      <c r="F105" s="3">
        <v>300</v>
      </c>
      <c r="G105" s="3">
        <v>300</v>
      </c>
      <c r="H105" s="85">
        <v>125</v>
      </c>
      <c r="I105" s="85">
        <v>150</v>
      </c>
      <c r="J105" s="85">
        <v>160</v>
      </c>
    </row>
    <row r="106" spans="1:11">
      <c r="A106" s="3">
        <v>140</v>
      </c>
      <c r="B106" s="3">
        <v>120</v>
      </c>
      <c r="C106" s="3">
        <v>180</v>
      </c>
      <c r="D106" s="3">
        <v>170</v>
      </c>
      <c r="E106" s="3">
        <v>195</v>
      </c>
      <c r="F106" s="3">
        <v>305</v>
      </c>
      <c r="G106" s="3">
        <v>305</v>
      </c>
      <c r="H106" s="85">
        <v>130</v>
      </c>
      <c r="I106" s="85">
        <v>160</v>
      </c>
      <c r="J106" s="85">
        <v>175</v>
      </c>
    </row>
    <row r="107" spans="1:11">
      <c r="A107" s="3">
        <v>145</v>
      </c>
      <c r="B107" s="3">
        <v>125</v>
      </c>
      <c r="C107" s="3">
        <v>190</v>
      </c>
      <c r="D107" s="3">
        <v>180</v>
      </c>
      <c r="E107" s="3">
        <v>200</v>
      </c>
      <c r="F107" s="3">
        <v>310</v>
      </c>
      <c r="G107" s="3">
        <v>310</v>
      </c>
      <c r="H107" s="85">
        <v>140</v>
      </c>
      <c r="I107" s="85">
        <v>175</v>
      </c>
      <c r="J107" s="85">
        <v>200</v>
      </c>
    </row>
    <row r="108" spans="1:11">
      <c r="A108" s="3">
        <v>150</v>
      </c>
      <c r="B108" s="3">
        <v>130</v>
      </c>
      <c r="C108" s="3">
        <v>200</v>
      </c>
      <c r="D108" s="3">
        <v>190</v>
      </c>
      <c r="E108" s="3">
        <v>210</v>
      </c>
      <c r="F108" s="3">
        <v>330</v>
      </c>
      <c r="G108" s="3">
        <v>320</v>
      </c>
      <c r="H108" s="85">
        <v>150</v>
      </c>
      <c r="I108" s="85">
        <v>200</v>
      </c>
      <c r="J108" s="85">
        <v>250</v>
      </c>
    </row>
    <row r="109" spans="1:11">
      <c r="A109" s="3">
        <v>180</v>
      </c>
      <c r="B109" s="3">
        <v>150</v>
      </c>
      <c r="C109" s="3">
        <v>250</v>
      </c>
      <c r="D109" s="3">
        <v>200</v>
      </c>
      <c r="E109" s="3">
        <v>220</v>
      </c>
      <c r="F109" s="3">
        <v>350</v>
      </c>
      <c r="G109" s="3">
        <v>350</v>
      </c>
      <c r="H109" s="85">
        <v>160</v>
      </c>
      <c r="I109" s="85">
        <v>250</v>
      </c>
      <c r="J109" s="85"/>
    </row>
    <row r="110" spans="1:11">
      <c r="A110" s="3">
        <v>200</v>
      </c>
      <c r="B110" s="3">
        <v>200</v>
      </c>
      <c r="C110" s="4"/>
      <c r="D110" s="3">
        <v>250</v>
      </c>
      <c r="E110" s="3">
        <v>230</v>
      </c>
      <c r="F110" s="3">
        <v>375</v>
      </c>
      <c r="G110" s="3">
        <v>380</v>
      </c>
      <c r="H110" s="85">
        <v>170</v>
      </c>
      <c r="I110" s="4"/>
      <c r="J110" s="4"/>
    </row>
    <row r="111" spans="1:11">
      <c r="A111" s="3">
        <v>240</v>
      </c>
      <c r="B111" s="3">
        <v>240</v>
      </c>
      <c r="C111" s="4"/>
      <c r="D111" s="4"/>
      <c r="E111" s="3">
        <v>250</v>
      </c>
      <c r="F111" s="3">
        <v>400</v>
      </c>
      <c r="G111" s="3">
        <v>400</v>
      </c>
      <c r="H111" s="85">
        <v>200</v>
      </c>
      <c r="I111" s="4"/>
      <c r="J111" s="4"/>
    </row>
    <row r="112" spans="1:11">
      <c r="A112" s="4"/>
      <c r="B112" s="4"/>
      <c r="C112" s="4"/>
      <c r="D112" s="4"/>
      <c r="E112" s="4"/>
      <c r="F112" s="4"/>
      <c r="G112" s="4"/>
      <c r="H112" s="85">
        <v>250</v>
      </c>
      <c r="I112" s="4"/>
      <c r="J112" s="4"/>
    </row>
  </sheetData>
  <sheetProtection algorithmName="SHA-512" hashValue="WccDdrn6euXle004cpoN/gAwtB02aTL9pEGzP3hO1Q6gyK3yaBFial8T0d8NZ5aFGZojXY5CAo0x7yQ70OOvog==" saltValue="FO7bPMETEQn8ia70XzQdjw==" spinCount="100000" sheet="1" objects="1" scenarios="1"/>
  <phoneticPr fontId="8" type="noConversion"/>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theme="1" tint="0.249977111117893"/>
  </sheetPr>
  <dimension ref="A1:AD50"/>
  <sheetViews>
    <sheetView workbookViewId="0">
      <selection activeCell="A31" sqref="A31"/>
    </sheetView>
  </sheetViews>
  <sheetFormatPr defaultRowHeight="14.25"/>
  <cols>
    <col min="1" max="2" width="22.75" customWidth="1"/>
    <col min="4" max="4" width="11" customWidth="1"/>
    <col min="5" max="5" width="15.75" customWidth="1"/>
    <col min="6" max="6" width="16.25" customWidth="1"/>
  </cols>
  <sheetData>
    <row r="1" spans="1:30" ht="15">
      <c r="A1" s="7" t="s">
        <v>18</v>
      </c>
      <c r="B1" s="8"/>
      <c r="C1" s="8"/>
      <c r="D1" s="8"/>
      <c r="E1" s="8"/>
      <c r="F1" s="8"/>
      <c r="G1" s="8"/>
      <c r="H1" s="8"/>
      <c r="I1" s="8"/>
      <c r="J1" s="8"/>
      <c r="K1" s="8"/>
      <c r="L1" s="8"/>
      <c r="M1" s="8"/>
      <c r="N1" s="8"/>
      <c r="O1" s="8"/>
      <c r="P1" s="8"/>
      <c r="Q1" s="8"/>
      <c r="R1" s="8"/>
      <c r="S1" s="8"/>
      <c r="T1" s="8"/>
      <c r="U1" s="8"/>
      <c r="V1" s="8"/>
      <c r="W1" s="8"/>
      <c r="X1" s="8"/>
      <c r="Y1" s="8"/>
      <c r="Z1" s="8"/>
      <c r="AA1" s="8"/>
      <c r="AB1" s="8"/>
      <c r="AC1" s="8"/>
      <c r="AD1" s="8"/>
    </row>
    <row r="2" spans="1:30" ht="15">
      <c r="B2" s="9" t="s">
        <v>19</v>
      </c>
      <c r="C2" s="705" t="s">
        <v>20</v>
      </c>
      <c r="D2" s="705"/>
      <c r="E2" s="9" t="s">
        <v>21</v>
      </c>
      <c r="F2" s="9" t="s">
        <v>22</v>
      </c>
    </row>
    <row r="3" spans="1:30" ht="15">
      <c r="A3" s="10" t="s">
        <v>23</v>
      </c>
      <c r="B3">
        <v>15</v>
      </c>
      <c r="C3" s="706" t="s">
        <v>35</v>
      </c>
      <c r="D3" s="706"/>
      <c r="E3">
        <f>VLOOKUP(C3,A11:G13,7,FALSE)</f>
        <v>95</v>
      </c>
      <c r="F3">
        <f>B3*E3</f>
        <v>1425</v>
      </c>
    </row>
    <row r="4" spans="1:30" ht="15">
      <c r="A4" s="10" t="s">
        <v>25</v>
      </c>
      <c r="B4">
        <v>5</v>
      </c>
      <c r="C4" s="706" t="s">
        <v>26</v>
      </c>
      <c r="D4" s="706"/>
      <c r="E4">
        <f>VLOOKUP(C4,H11:N12,7,FALSE)</f>
        <v>220</v>
      </c>
      <c r="F4">
        <f>B4*E4</f>
        <v>1100</v>
      </c>
    </row>
    <row r="5" spans="1:30" ht="15">
      <c r="A5" s="10" t="s">
        <v>27</v>
      </c>
      <c r="B5">
        <v>6</v>
      </c>
      <c r="C5" s="706" t="s">
        <v>28</v>
      </c>
      <c r="D5" s="706"/>
      <c r="E5">
        <f>VLOOKUP(C5,O16:U19,7,FALSE)</f>
        <v>225</v>
      </c>
      <c r="F5">
        <f>B5*E5</f>
        <v>1350</v>
      </c>
    </row>
    <row r="6" spans="1:30" ht="15">
      <c r="A6" s="10" t="s">
        <v>29</v>
      </c>
      <c r="C6" s="706" t="s">
        <v>39</v>
      </c>
      <c r="D6" s="706"/>
      <c r="E6">
        <f>VLOOKUP(C6,V11:AB12,7,FALSE)</f>
        <v>110</v>
      </c>
      <c r="F6">
        <f>B6*E6</f>
        <v>0</v>
      </c>
    </row>
    <row r="7" spans="1:30" ht="15">
      <c r="E7" s="11" t="s">
        <v>0</v>
      </c>
      <c r="F7" s="3">
        <f>SUM(F3:F6)</f>
        <v>3875</v>
      </c>
    </row>
    <row r="9" spans="1:30" ht="15">
      <c r="A9" s="12" t="s">
        <v>23</v>
      </c>
      <c r="B9" s="13"/>
      <c r="C9" s="13"/>
      <c r="D9" s="13"/>
      <c r="E9" s="13"/>
      <c r="F9" s="13"/>
      <c r="G9" s="14"/>
      <c r="H9" s="15" t="s">
        <v>25</v>
      </c>
      <c r="I9" s="16"/>
      <c r="J9" s="16"/>
      <c r="K9" s="16"/>
      <c r="L9" s="16"/>
      <c r="M9" s="16"/>
      <c r="N9" s="17"/>
      <c r="O9" s="18" t="s">
        <v>27</v>
      </c>
      <c r="P9" s="19"/>
      <c r="Q9" s="19"/>
      <c r="R9" s="19"/>
      <c r="S9" s="19"/>
      <c r="T9" s="19"/>
      <c r="U9" s="20"/>
      <c r="V9" s="21" t="s">
        <v>29</v>
      </c>
      <c r="W9" s="22"/>
      <c r="X9" s="22"/>
      <c r="Y9" s="22"/>
      <c r="Z9" s="22"/>
      <c r="AA9" s="22"/>
      <c r="AB9" s="23"/>
    </row>
    <row r="10" spans="1:30">
      <c r="A10" s="24" t="s">
        <v>31</v>
      </c>
      <c r="B10" s="24"/>
      <c r="C10" s="24"/>
      <c r="D10" s="25" t="s">
        <v>32</v>
      </c>
      <c r="E10" s="25" t="s">
        <v>33</v>
      </c>
      <c r="F10" s="24"/>
      <c r="G10" s="26" t="s">
        <v>34</v>
      </c>
      <c r="H10" s="27" t="s">
        <v>31</v>
      </c>
      <c r="I10" s="27"/>
      <c r="J10" s="27"/>
      <c r="K10" s="28" t="s">
        <v>32</v>
      </c>
      <c r="L10" s="28" t="s">
        <v>33</v>
      </c>
      <c r="M10" s="27"/>
      <c r="N10" s="29" t="s">
        <v>34</v>
      </c>
      <c r="O10" s="30" t="s">
        <v>31</v>
      </c>
      <c r="P10" s="31"/>
      <c r="Q10" s="31"/>
      <c r="R10" s="32" t="s">
        <v>32</v>
      </c>
      <c r="S10" s="32" t="s">
        <v>33</v>
      </c>
      <c r="T10" s="31"/>
      <c r="U10" s="33" t="s">
        <v>34</v>
      </c>
      <c r="V10" s="34" t="s">
        <v>31</v>
      </c>
      <c r="W10" s="34"/>
      <c r="X10" s="34"/>
      <c r="Y10" s="35" t="s">
        <v>32</v>
      </c>
      <c r="Z10" s="35" t="s">
        <v>33</v>
      </c>
      <c r="AA10" s="34"/>
      <c r="AB10" s="36" t="s">
        <v>34</v>
      </c>
    </row>
    <row r="11" spans="1:30" ht="15">
      <c r="A11" s="37" t="s">
        <v>35</v>
      </c>
      <c r="B11" s="38"/>
      <c r="C11" s="38"/>
      <c r="D11" s="38">
        <v>80</v>
      </c>
      <c r="E11" s="38">
        <v>110</v>
      </c>
      <c r="F11" s="39" t="s">
        <v>36</v>
      </c>
      <c r="G11" s="40">
        <f>AVERAGE(D11,E11)</f>
        <v>95</v>
      </c>
      <c r="H11" s="41" t="s">
        <v>26</v>
      </c>
      <c r="I11" s="42"/>
      <c r="J11" s="42"/>
      <c r="K11" s="42"/>
      <c r="L11" s="42">
        <v>220</v>
      </c>
      <c r="M11" s="43" t="s">
        <v>36</v>
      </c>
      <c r="N11" s="44">
        <f>AVERAGE(K11,L11)</f>
        <v>220</v>
      </c>
      <c r="O11" s="45" t="s">
        <v>37</v>
      </c>
      <c r="P11" s="46"/>
      <c r="Q11" s="46"/>
      <c r="R11" s="46">
        <v>150</v>
      </c>
      <c r="S11" s="47">
        <v>450</v>
      </c>
      <c r="T11" s="48" t="s">
        <v>36</v>
      </c>
      <c r="U11" s="49">
        <f>AVERAGE(R11,S11)</f>
        <v>300</v>
      </c>
      <c r="V11" s="50" t="s">
        <v>30</v>
      </c>
      <c r="W11" s="51"/>
      <c r="X11" s="51"/>
      <c r="Y11" s="51"/>
      <c r="Z11" s="51">
        <v>65</v>
      </c>
      <c r="AA11" s="52" t="s">
        <v>36</v>
      </c>
      <c r="AB11" s="53">
        <f>AVERAGE(Y11,Z11)</f>
        <v>65</v>
      </c>
    </row>
    <row r="12" spans="1:30" ht="15">
      <c r="A12" s="37" t="s">
        <v>24</v>
      </c>
      <c r="B12" s="38"/>
      <c r="C12" s="38"/>
      <c r="D12" s="38"/>
      <c r="E12" s="38">
        <v>150</v>
      </c>
      <c r="F12" s="39" t="s">
        <v>36</v>
      </c>
      <c r="G12" s="40">
        <f>AVERAGE(D12,E12)</f>
        <v>150</v>
      </c>
      <c r="H12" s="41" t="s">
        <v>38</v>
      </c>
      <c r="I12" s="42"/>
      <c r="J12" s="16"/>
      <c r="K12" s="16"/>
      <c r="L12" s="42">
        <v>230</v>
      </c>
      <c r="M12" s="43" t="s">
        <v>36</v>
      </c>
      <c r="N12" s="44">
        <f>AVERAGE(K12,L12)</f>
        <v>230</v>
      </c>
      <c r="O12" s="54"/>
      <c r="P12" s="19"/>
      <c r="Q12" s="19"/>
      <c r="R12" s="19"/>
      <c r="S12" s="19"/>
      <c r="T12" s="19"/>
      <c r="U12" s="20"/>
      <c r="V12" s="50" t="s">
        <v>39</v>
      </c>
      <c r="W12" s="51"/>
      <c r="X12" s="51"/>
      <c r="Y12" s="51"/>
      <c r="Z12" s="51">
        <v>110</v>
      </c>
      <c r="AA12" s="52" t="s">
        <v>36</v>
      </c>
      <c r="AB12" s="53">
        <f>AVERAGE(Y12,Z12)</f>
        <v>110</v>
      </c>
    </row>
    <row r="13" spans="1:30" ht="15">
      <c r="A13" s="37" t="s">
        <v>40</v>
      </c>
      <c r="B13" s="38"/>
      <c r="C13" s="38"/>
      <c r="D13" s="38"/>
      <c r="E13" s="38">
        <v>115</v>
      </c>
      <c r="F13" s="39" t="s">
        <v>36</v>
      </c>
      <c r="G13" s="40">
        <f t="shared" ref="G13:G22" si="0">AVERAGE(D13,E13)</f>
        <v>115</v>
      </c>
      <c r="H13" s="42"/>
      <c r="I13" s="16"/>
      <c r="J13" s="16"/>
      <c r="K13" s="16"/>
      <c r="L13" s="42"/>
      <c r="M13" s="42"/>
      <c r="N13" s="16"/>
      <c r="O13" s="54"/>
      <c r="P13" s="55"/>
      <c r="Q13" s="46"/>
      <c r="R13" s="46"/>
      <c r="S13" s="46"/>
      <c r="T13" s="46"/>
      <c r="U13" s="56"/>
      <c r="V13" s="51"/>
      <c r="W13" s="22"/>
      <c r="X13" s="22"/>
      <c r="Y13" s="22"/>
      <c r="Z13" s="22"/>
      <c r="AA13" s="22"/>
      <c r="AB13" s="23"/>
    </row>
    <row r="14" spans="1:30">
      <c r="A14" s="38"/>
      <c r="B14" s="13"/>
      <c r="C14" s="13"/>
      <c r="D14" s="13"/>
      <c r="E14" s="13"/>
      <c r="F14" s="13"/>
      <c r="G14" s="57"/>
      <c r="H14" s="42"/>
      <c r="I14" s="41"/>
      <c r="J14" s="42"/>
      <c r="K14" s="42"/>
      <c r="L14" s="42"/>
      <c r="M14" s="42"/>
      <c r="N14" s="16"/>
      <c r="O14" s="54"/>
      <c r="P14" s="55"/>
      <c r="Q14" s="46"/>
      <c r="R14" s="46"/>
      <c r="S14" s="46"/>
      <c r="T14" s="46"/>
      <c r="U14" s="56"/>
      <c r="V14" s="51"/>
      <c r="W14" s="50"/>
      <c r="X14" s="51"/>
      <c r="Y14" s="51"/>
      <c r="Z14" s="51"/>
      <c r="AA14" s="51"/>
      <c r="AB14" s="58"/>
    </row>
    <row r="15" spans="1:30">
      <c r="A15" s="24" t="s">
        <v>41</v>
      </c>
      <c r="B15" s="38"/>
      <c r="C15" s="38"/>
      <c r="D15" s="38"/>
      <c r="E15" s="38"/>
      <c r="F15" s="38"/>
      <c r="G15" s="57"/>
      <c r="H15" s="27" t="s">
        <v>41</v>
      </c>
      <c r="I15" s="42"/>
      <c r="J15" s="42"/>
      <c r="K15" s="42"/>
      <c r="L15" s="42"/>
      <c r="M15" s="42"/>
      <c r="N15" s="16"/>
      <c r="O15" s="30" t="s">
        <v>41</v>
      </c>
      <c r="P15" s="46"/>
      <c r="Q15" s="46"/>
      <c r="R15" s="46"/>
      <c r="S15" s="46"/>
      <c r="T15" s="46"/>
      <c r="U15" s="56"/>
      <c r="V15" s="34" t="s">
        <v>41</v>
      </c>
      <c r="W15" s="51"/>
      <c r="X15" s="51"/>
      <c r="Y15" s="51"/>
      <c r="Z15" s="51"/>
      <c r="AA15" s="51"/>
      <c r="AB15" s="58"/>
    </row>
    <row r="16" spans="1:30" ht="15">
      <c r="A16" s="37" t="s">
        <v>42</v>
      </c>
      <c r="B16" s="38"/>
      <c r="C16" s="38"/>
      <c r="D16" s="38"/>
      <c r="E16" s="38">
        <v>50</v>
      </c>
      <c r="F16" s="39" t="s">
        <v>36</v>
      </c>
      <c r="G16" s="57">
        <f t="shared" si="0"/>
        <v>50</v>
      </c>
      <c r="H16" s="41" t="s">
        <v>43</v>
      </c>
      <c r="I16" s="42"/>
      <c r="J16" s="42"/>
      <c r="K16" s="42">
        <v>100</v>
      </c>
      <c r="L16" s="42">
        <v>170</v>
      </c>
      <c r="M16" s="43" t="s">
        <v>36</v>
      </c>
      <c r="N16" s="59">
        <f>AVERAGE(K16,L16)</f>
        <v>135</v>
      </c>
      <c r="O16" s="45" t="s">
        <v>44</v>
      </c>
      <c r="P16" s="46"/>
      <c r="Q16" s="46"/>
      <c r="R16" s="46">
        <v>50</v>
      </c>
      <c r="S16" s="47">
        <v>100</v>
      </c>
      <c r="T16" s="48" t="s">
        <v>36</v>
      </c>
      <c r="U16" s="60">
        <f>AVERAGE(R16,S16)</f>
        <v>75</v>
      </c>
      <c r="V16" s="50" t="s">
        <v>45</v>
      </c>
      <c r="W16" s="51"/>
      <c r="X16" s="51"/>
      <c r="Y16" s="51">
        <v>50</v>
      </c>
      <c r="Z16" s="51">
        <v>70</v>
      </c>
      <c r="AA16" s="52" t="s">
        <v>36</v>
      </c>
      <c r="AB16" s="61">
        <f>AVERAGE(Y16,Z16)</f>
        <v>60</v>
      </c>
    </row>
    <row r="17" spans="1:28" ht="15">
      <c r="A17" s="37" t="s">
        <v>46</v>
      </c>
      <c r="B17" s="38"/>
      <c r="C17" s="38"/>
      <c r="D17" s="38"/>
      <c r="E17" s="38">
        <v>70</v>
      </c>
      <c r="F17" s="39" t="s">
        <v>36</v>
      </c>
      <c r="G17" s="57">
        <f t="shared" si="0"/>
        <v>70</v>
      </c>
      <c r="H17" s="41" t="s">
        <v>47</v>
      </c>
      <c r="I17" s="42"/>
      <c r="J17" s="16"/>
      <c r="K17" s="42">
        <v>170</v>
      </c>
      <c r="L17" s="42">
        <v>200</v>
      </c>
      <c r="M17" s="43" t="s">
        <v>36</v>
      </c>
      <c r="N17" s="59">
        <f>AVERAGE(K17,L17)</f>
        <v>185</v>
      </c>
      <c r="O17" s="45" t="s">
        <v>28</v>
      </c>
      <c r="P17" s="46"/>
      <c r="Q17" s="46"/>
      <c r="R17" s="46">
        <v>100</v>
      </c>
      <c r="S17" s="47">
        <v>350</v>
      </c>
      <c r="T17" s="48" t="s">
        <v>36</v>
      </c>
      <c r="U17" s="60">
        <f>AVERAGE(R17,S17)</f>
        <v>225</v>
      </c>
      <c r="V17" s="50" t="s">
        <v>48</v>
      </c>
      <c r="W17" s="51"/>
      <c r="X17" s="51"/>
      <c r="Y17" s="51">
        <v>85</v>
      </c>
      <c r="Z17" s="51">
        <v>135</v>
      </c>
      <c r="AA17" s="52" t="s">
        <v>36</v>
      </c>
      <c r="AB17" s="61">
        <f t="shared" ref="AB17:AB22" si="1">AVERAGE(Y17,Z17)</f>
        <v>110</v>
      </c>
    </row>
    <row r="18" spans="1:28" ht="15">
      <c r="A18" s="37"/>
      <c r="B18" s="38"/>
      <c r="C18" s="38"/>
      <c r="D18" s="38"/>
      <c r="E18" s="38"/>
      <c r="F18" s="39"/>
      <c r="G18" s="57"/>
      <c r="H18" s="41" t="s">
        <v>49</v>
      </c>
      <c r="I18" s="42"/>
      <c r="J18" s="16"/>
      <c r="K18" s="42">
        <v>200</v>
      </c>
      <c r="L18" s="42">
        <v>370</v>
      </c>
      <c r="M18" s="43" t="s">
        <v>36</v>
      </c>
      <c r="N18" s="59">
        <f>AVERAGE(K18,L18)</f>
        <v>285</v>
      </c>
      <c r="O18" s="45" t="s">
        <v>50</v>
      </c>
      <c r="P18" s="46"/>
      <c r="Q18" s="46"/>
      <c r="R18" s="46">
        <v>250</v>
      </c>
      <c r="S18" s="47">
        <v>400</v>
      </c>
      <c r="T18" s="48" t="s">
        <v>36</v>
      </c>
      <c r="U18" s="60">
        <f>AVERAGE(R18,S18)</f>
        <v>325</v>
      </c>
      <c r="V18" s="50" t="s">
        <v>51</v>
      </c>
      <c r="W18" s="51"/>
      <c r="X18" s="51"/>
      <c r="Y18" s="51">
        <v>85</v>
      </c>
      <c r="Z18" s="51">
        <v>135</v>
      </c>
      <c r="AA18" s="52" t="s">
        <v>36</v>
      </c>
      <c r="AB18" s="61">
        <f t="shared" si="1"/>
        <v>110</v>
      </c>
    </row>
    <row r="19" spans="1:28" ht="15">
      <c r="A19" s="37" t="s">
        <v>52</v>
      </c>
      <c r="B19" s="38"/>
      <c r="C19" s="38"/>
      <c r="D19" s="38">
        <v>85</v>
      </c>
      <c r="E19" s="38">
        <v>100</v>
      </c>
      <c r="F19" s="39" t="s">
        <v>36</v>
      </c>
      <c r="G19" s="57">
        <f t="shared" si="0"/>
        <v>92.5</v>
      </c>
      <c r="H19" s="41" t="s">
        <v>53</v>
      </c>
      <c r="I19" s="42"/>
      <c r="J19" s="16"/>
      <c r="K19" s="16"/>
      <c r="L19" s="42">
        <v>300</v>
      </c>
      <c r="M19" s="43" t="s">
        <v>36</v>
      </c>
      <c r="N19" s="59">
        <f>AVERAGE(K19,L19)</f>
        <v>300</v>
      </c>
      <c r="O19" s="45" t="s">
        <v>54</v>
      </c>
      <c r="P19" s="46"/>
      <c r="Q19" s="46"/>
      <c r="R19" s="46"/>
      <c r="S19" s="47">
        <v>200</v>
      </c>
      <c r="T19" s="48" t="s">
        <v>36</v>
      </c>
      <c r="U19" s="60">
        <f>AVERAGE(R19,S19)</f>
        <v>200</v>
      </c>
      <c r="V19" s="22"/>
      <c r="W19" s="22"/>
      <c r="X19" s="22"/>
      <c r="Y19" s="22"/>
      <c r="Z19" s="22"/>
      <c r="AA19" s="51"/>
      <c r="AB19" s="58"/>
    </row>
    <row r="20" spans="1:28">
      <c r="A20" s="37" t="s">
        <v>55</v>
      </c>
      <c r="B20" s="38"/>
      <c r="C20" s="38"/>
      <c r="D20" s="38">
        <v>100</v>
      </c>
      <c r="E20" s="38">
        <v>145</v>
      </c>
      <c r="F20" s="39" t="s">
        <v>36</v>
      </c>
      <c r="G20" s="57">
        <f t="shared" si="0"/>
        <v>122.5</v>
      </c>
      <c r="H20" s="16"/>
      <c r="I20" s="16"/>
      <c r="J20" s="16"/>
      <c r="K20" s="16"/>
      <c r="L20" s="16"/>
      <c r="M20" s="16"/>
      <c r="N20" s="16"/>
      <c r="O20" s="54"/>
      <c r="P20" s="19"/>
      <c r="Q20" s="19"/>
      <c r="R20" s="19"/>
      <c r="S20" s="19"/>
      <c r="T20" s="46"/>
      <c r="U20" s="49"/>
      <c r="V20" s="50" t="s">
        <v>56</v>
      </c>
      <c r="W20" s="51"/>
      <c r="X20" s="51"/>
      <c r="Y20" s="51"/>
      <c r="Z20" s="62">
        <v>215</v>
      </c>
      <c r="AA20" s="52" t="s">
        <v>36</v>
      </c>
      <c r="AB20" s="61">
        <f t="shared" si="1"/>
        <v>215</v>
      </c>
    </row>
    <row r="21" spans="1:28">
      <c r="A21" s="37" t="s">
        <v>57</v>
      </c>
      <c r="B21" s="38"/>
      <c r="C21" s="38"/>
      <c r="D21" s="38">
        <v>115</v>
      </c>
      <c r="E21" s="38">
        <v>130</v>
      </c>
      <c r="F21" s="39" t="s">
        <v>36</v>
      </c>
      <c r="G21" s="57">
        <f t="shared" si="0"/>
        <v>122.5</v>
      </c>
      <c r="H21" s="42"/>
      <c r="I21" s="16"/>
      <c r="J21" s="16"/>
      <c r="K21" s="16"/>
      <c r="L21" s="42"/>
      <c r="M21" s="42"/>
      <c r="N21" s="63"/>
      <c r="O21" s="54"/>
      <c r="P21" s="46"/>
      <c r="Q21" s="46"/>
      <c r="R21" s="46"/>
      <c r="S21" s="46"/>
      <c r="T21" s="46"/>
      <c r="U21" s="56"/>
      <c r="V21" s="51"/>
      <c r="W21" s="51"/>
      <c r="X21" s="51"/>
      <c r="Y21" s="51"/>
      <c r="Z21" s="51"/>
      <c r="AA21" s="22"/>
      <c r="AB21" s="23"/>
    </row>
    <row r="22" spans="1:28">
      <c r="A22" s="37" t="s">
        <v>58</v>
      </c>
      <c r="B22" s="38"/>
      <c r="C22" s="38"/>
      <c r="D22" s="38"/>
      <c r="E22" s="38">
        <v>160</v>
      </c>
      <c r="F22" s="39" t="s">
        <v>36</v>
      </c>
      <c r="G22" s="57">
        <f t="shared" si="0"/>
        <v>160</v>
      </c>
      <c r="H22" s="42"/>
      <c r="I22" s="42"/>
      <c r="J22" s="42"/>
      <c r="K22" s="42"/>
      <c r="L22" s="42"/>
      <c r="M22" s="42"/>
      <c r="N22" s="63"/>
      <c r="O22" s="54"/>
      <c r="P22" s="46"/>
      <c r="Q22" s="46"/>
      <c r="R22" s="46"/>
      <c r="S22" s="46"/>
      <c r="T22" s="46"/>
      <c r="U22" s="56"/>
      <c r="V22" s="50" t="s">
        <v>59</v>
      </c>
      <c r="W22" s="51"/>
      <c r="X22" s="51"/>
      <c r="Y22" s="51"/>
      <c r="Z22" s="62">
        <v>150</v>
      </c>
      <c r="AA22" s="52" t="s">
        <v>36</v>
      </c>
      <c r="AB22" s="61">
        <f t="shared" si="1"/>
        <v>150</v>
      </c>
    </row>
    <row r="23" spans="1:28" ht="15">
      <c r="A23" s="38"/>
      <c r="B23" s="13"/>
      <c r="C23" s="13"/>
      <c r="D23" s="13"/>
      <c r="E23" s="13"/>
      <c r="F23" s="13"/>
      <c r="G23" s="14"/>
      <c r="H23" s="42"/>
      <c r="I23" s="42"/>
      <c r="J23" s="42"/>
      <c r="K23" s="42"/>
      <c r="L23" s="42"/>
      <c r="M23" s="42"/>
      <c r="N23" s="63"/>
      <c r="O23" s="54"/>
      <c r="P23" s="19"/>
      <c r="Q23" s="64"/>
      <c r="R23" s="64"/>
      <c r="S23" s="64"/>
      <c r="T23" s="46"/>
      <c r="U23" s="56"/>
      <c r="V23" s="51"/>
      <c r="W23" s="51"/>
      <c r="X23" s="51"/>
      <c r="Y23" s="51"/>
      <c r="Z23" s="51"/>
      <c r="AA23" s="51"/>
      <c r="AB23" s="58"/>
    </row>
    <row r="24" spans="1:28" ht="15">
      <c r="A24" s="65" t="s">
        <v>60</v>
      </c>
      <c r="B24" s="12"/>
      <c r="C24" s="65"/>
      <c r="D24" s="65"/>
      <c r="E24" s="38"/>
      <c r="F24" s="38"/>
      <c r="G24" s="66"/>
      <c r="H24" s="67" t="s">
        <v>60</v>
      </c>
      <c r="I24" s="42"/>
      <c r="J24" s="42"/>
      <c r="K24" s="42"/>
      <c r="L24" s="16"/>
      <c r="M24" s="16"/>
      <c r="N24" s="63"/>
      <c r="O24" s="68" t="s">
        <v>60</v>
      </c>
      <c r="P24" s="46"/>
      <c r="Q24" s="19"/>
      <c r="R24" s="19"/>
      <c r="S24" s="19"/>
      <c r="T24" s="19"/>
      <c r="U24" s="20"/>
      <c r="V24" s="69" t="s">
        <v>60</v>
      </c>
      <c r="W24" s="51"/>
      <c r="X24" s="51"/>
      <c r="Y24" s="51"/>
      <c r="Z24" s="51"/>
      <c r="AA24" s="51"/>
      <c r="AB24" s="58"/>
    </row>
    <row r="25" spans="1:28">
      <c r="A25" s="38" t="s">
        <v>61</v>
      </c>
      <c r="B25" s="38" t="s">
        <v>62</v>
      </c>
      <c r="C25" s="38"/>
      <c r="D25" s="38"/>
      <c r="E25" s="13"/>
      <c r="F25" s="38"/>
      <c r="G25" s="66"/>
      <c r="H25" s="42" t="s">
        <v>61</v>
      </c>
      <c r="I25" s="42" t="s">
        <v>62</v>
      </c>
      <c r="J25" s="42"/>
      <c r="K25" s="42"/>
      <c r="L25" s="16"/>
      <c r="M25" s="16"/>
      <c r="N25" s="63"/>
      <c r="O25" s="54" t="s">
        <v>61</v>
      </c>
      <c r="P25" s="46" t="s">
        <v>62</v>
      </c>
      <c r="Q25" s="46"/>
      <c r="R25" s="46"/>
      <c r="S25" s="19"/>
      <c r="T25" s="19"/>
      <c r="U25" s="20"/>
      <c r="V25" s="51" t="s">
        <v>61</v>
      </c>
      <c r="W25" s="51" t="s">
        <v>62</v>
      </c>
      <c r="X25" s="51"/>
      <c r="Y25" s="51"/>
      <c r="Z25" s="51"/>
      <c r="AA25" s="51"/>
      <c r="AB25" s="58"/>
    </row>
    <row r="26" spans="1:28" ht="15">
      <c r="A26" s="70">
        <v>100</v>
      </c>
      <c r="B26" s="70">
        <v>140</v>
      </c>
      <c r="C26" s="39" t="s">
        <v>36</v>
      </c>
      <c r="D26" s="39"/>
      <c r="E26" s="13"/>
      <c r="F26" s="13"/>
      <c r="G26" s="57">
        <f>AVERAGE(A26,B26)</f>
        <v>120</v>
      </c>
      <c r="H26" s="71">
        <v>120</v>
      </c>
      <c r="I26" s="72">
        <v>250</v>
      </c>
      <c r="J26" s="43" t="s">
        <v>36</v>
      </c>
      <c r="K26" s="43"/>
      <c r="L26" s="16"/>
      <c r="M26" s="16"/>
      <c r="N26" s="59">
        <f>AVERAGE(H26,I26)</f>
        <v>185</v>
      </c>
      <c r="O26" s="73">
        <v>150</v>
      </c>
      <c r="P26" s="73">
        <v>300</v>
      </c>
      <c r="Q26" s="48" t="s">
        <v>36</v>
      </c>
      <c r="R26" s="48"/>
      <c r="S26" s="19"/>
      <c r="T26" s="19"/>
      <c r="U26" s="49">
        <f>AVERAGE(O26,P26)</f>
        <v>225</v>
      </c>
      <c r="V26" s="74">
        <v>80</v>
      </c>
      <c r="W26" s="75">
        <v>120</v>
      </c>
      <c r="X26" s="52" t="s">
        <v>36</v>
      </c>
      <c r="Y26" s="52"/>
      <c r="Z26" s="22"/>
      <c r="AA26" s="22"/>
      <c r="AB26" s="61">
        <f>AVERAGE(V26,W26)</f>
        <v>100</v>
      </c>
    </row>
    <row r="29" spans="1:28" ht="15" thickBot="1">
      <c r="A29" s="103"/>
      <c r="B29" s="103"/>
      <c r="C29" s="103"/>
    </row>
    <row r="30" spans="1:28">
      <c r="A30" s="250" t="s">
        <v>389</v>
      </c>
      <c r="B30" s="247">
        <v>0</v>
      </c>
      <c r="C30" s="103"/>
    </row>
    <row r="31" spans="1:28">
      <c r="A31" s="251" t="s">
        <v>427</v>
      </c>
      <c r="B31" s="248">
        <v>110</v>
      </c>
      <c r="C31" s="103"/>
      <c r="E31" t="s">
        <v>80</v>
      </c>
    </row>
    <row r="32" spans="1:28">
      <c r="A32" s="251" t="s">
        <v>428</v>
      </c>
      <c r="B32" s="248">
        <v>150</v>
      </c>
      <c r="C32" s="103"/>
    </row>
    <row r="33" spans="1:3">
      <c r="A33" s="251" t="s">
        <v>390</v>
      </c>
      <c r="B33" s="248">
        <v>115</v>
      </c>
      <c r="C33" s="103"/>
    </row>
    <row r="34" spans="1:3">
      <c r="A34" s="251" t="s">
        <v>391</v>
      </c>
      <c r="B34" s="248">
        <v>80</v>
      </c>
      <c r="C34" s="103"/>
    </row>
    <row r="35" spans="1:3">
      <c r="A35" s="251" t="s">
        <v>392</v>
      </c>
      <c r="B35" s="248">
        <v>220</v>
      </c>
      <c r="C35" s="103"/>
    </row>
    <row r="36" spans="1:3">
      <c r="A36" s="251" t="s">
        <v>393</v>
      </c>
      <c r="B36" s="248">
        <v>230</v>
      </c>
      <c r="C36" s="103"/>
    </row>
    <row r="37" spans="1:3">
      <c r="A37" s="251" t="s">
        <v>394</v>
      </c>
      <c r="B37" s="249">
        <v>100</v>
      </c>
      <c r="C37" s="103"/>
    </row>
    <row r="38" spans="1:3">
      <c r="A38" s="251" t="s">
        <v>395</v>
      </c>
      <c r="B38" s="249">
        <v>350</v>
      </c>
      <c r="C38" s="103"/>
    </row>
    <row r="39" spans="1:3">
      <c r="A39" s="251" t="s">
        <v>396</v>
      </c>
      <c r="B39" s="249">
        <v>400</v>
      </c>
      <c r="C39" s="103"/>
    </row>
    <row r="40" spans="1:3">
      <c r="A40" s="251" t="s">
        <v>397</v>
      </c>
      <c r="B40" s="248">
        <v>65</v>
      </c>
      <c r="C40" s="103"/>
    </row>
    <row r="41" spans="1:3">
      <c r="A41" s="251" t="s">
        <v>398</v>
      </c>
      <c r="B41" s="248">
        <v>110</v>
      </c>
      <c r="C41" s="103"/>
    </row>
    <row r="42" spans="1:3">
      <c r="A42" s="251" t="s">
        <v>399</v>
      </c>
      <c r="B42" s="248">
        <v>40</v>
      </c>
      <c r="C42" s="103"/>
    </row>
    <row r="43" spans="1:3">
      <c r="A43" s="251" t="s">
        <v>429</v>
      </c>
      <c r="B43" s="248">
        <v>80</v>
      </c>
      <c r="C43" s="103"/>
    </row>
    <row r="44" spans="1:3">
      <c r="A44" s="251" t="s">
        <v>400</v>
      </c>
      <c r="B44" s="248">
        <v>100</v>
      </c>
      <c r="C44" s="103"/>
    </row>
    <row r="45" spans="1:3">
      <c r="A45" s="251" t="s">
        <v>80</v>
      </c>
      <c r="B45" s="249">
        <v>0</v>
      </c>
      <c r="C45" s="103"/>
    </row>
    <row r="46" spans="1:3">
      <c r="A46" s="252" t="s">
        <v>401</v>
      </c>
      <c r="B46" s="253">
        <v>0</v>
      </c>
      <c r="C46" s="103"/>
    </row>
    <row r="47" spans="1:3">
      <c r="A47" s="252" t="s">
        <v>402</v>
      </c>
      <c r="B47" s="253">
        <v>0</v>
      </c>
      <c r="C47" s="103"/>
    </row>
    <row r="48" spans="1:3">
      <c r="A48" s="252" t="s">
        <v>403</v>
      </c>
      <c r="B48" s="253">
        <v>0</v>
      </c>
    </row>
    <row r="49" spans="1:2">
      <c r="A49" s="252" t="s">
        <v>404</v>
      </c>
      <c r="B49" s="253">
        <v>0</v>
      </c>
    </row>
    <row r="50" spans="1:2" ht="15" thickBot="1">
      <c r="A50" s="254" t="s">
        <v>405</v>
      </c>
      <c r="B50" s="255">
        <v>0</v>
      </c>
    </row>
  </sheetData>
  <mergeCells count="5">
    <mergeCell ref="C2:D2"/>
    <mergeCell ref="C3:D3"/>
    <mergeCell ref="C4:D4"/>
    <mergeCell ref="C5:D5"/>
    <mergeCell ref="C6:D6"/>
  </mergeCells>
  <dataValidations count="4">
    <dataValidation type="list" allowBlank="1" showInputMessage="1" showErrorMessage="1" sqref="C6:D6" xr:uid="{00000000-0002-0000-0C00-000000000000}">
      <formula1>$V$11:$V$12</formula1>
    </dataValidation>
    <dataValidation type="list" allowBlank="1" showInputMessage="1" showErrorMessage="1" sqref="C3:D3" xr:uid="{00000000-0002-0000-0C00-000001000000}">
      <formula1>$A$11:$A$13</formula1>
    </dataValidation>
    <dataValidation type="list" allowBlank="1" showInputMessage="1" showErrorMessage="1" sqref="C4:D4" xr:uid="{00000000-0002-0000-0C00-000002000000}">
      <formula1>$H$11:$H$12</formula1>
    </dataValidation>
    <dataValidation type="list" allowBlank="1" showInputMessage="1" showErrorMessage="1" sqref="C5:D5" xr:uid="{00000000-0002-0000-0C00-000003000000}">
      <formula1>$O$16:$O$18</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70D26-EE5C-4FD9-B935-128CF6ED1FF0}">
  <sheetPr codeName="Sheet17"/>
  <dimension ref="A1:J93"/>
  <sheetViews>
    <sheetView zoomScale="115" zoomScaleNormal="115" workbookViewId="0">
      <selection activeCell="A6" sqref="A6"/>
    </sheetView>
  </sheetViews>
  <sheetFormatPr defaultRowHeight="14.25"/>
  <cols>
    <col min="1" max="1" width="9" style="101"/>
    <col min="2" max="2" width="10.25" style="101" customWidth="1"/>
    <col min="3" max="3" width="9" style="101"/>
    <col min="4" max="4" width="66.25" style="101" customWidth="1"/>
    <col min="6" max="6" width="10.375" bestFit="1" customWidth="1"/>
    <col min="7" max="7" width="15.5" bestFit="1" customWidth="1"/>
    <col min="8" max="8" width="20.375" customWidth="1"/>
    <col min="9" max="9" width="31.375" customWidth="1"/>
    <col min="10" max="10" width="10.5" bestFit="1" customWidth="1"/>
  </cols>
  <sheetData>
    <row r="1" spans="1:10" ht="15">
      <c r="A1" s="460" t="s">
        <v>85</v>
      </c>
      <c r="B1" s="460" t="s">
        <v>511</v>
      </c>
      <c r="C1" s="460" t="s">
        <v>86</v>
      </c>
      <c r="D1" s="460" t="s">
        <v>144</v>
      </c>
    </row>
    <row r="2" spans="1:10">
      <c r="A2" s="461">
        <v>1</v>
      </c>
      <c r="B2" s="462">
        <v>44273</v>
      </c>
      <c r="C2" s="101" t="s">
        <v>509</v>
      </c>
      <c r="D2" s="101" t="s">
        <v>510</v>
      </c>
    </row>
    <row r="3" spans="1:10" ht="128.25">
      <c r="A3" s="461">
        <v>1.1000000000000001</v>
      </c>
      <c r="B3" s="462">
        <v>44316</v>
      </c>
      <c r="C3" s="101" t="s">
        <v>515</v>
      </c>
      <c r="D3" s="463" t="s">
        <v>518</v>
      </c>
    </row>
    <row r="4" spans="1:10" ht="57">
      <c r="A4" s="461">
        <v>1.2</v>
      </c>
      <c r="B4" s="462">
        <v>44575</v>
      </c>
      <c r="C4" s="101" t="s">
        <v>743</v>
      </c>
      <c r="D4" s="463" t="s">
        <v>748</v>
      </c>
      <c r="F4" s="10"/>
      <c r="G4" s="10" t="s">
        <v>521</v>
      </c>
      <c r="H4" s="10"/>
      <c r="I4" s="10"/>
      <c r="J4" s="10"/>
    </row>
    <row r="5" spans="1:10" ht="15">
      <c r="A5" s="461">
        <v>2</v>
      </c>
      <c r="B5" s="462">
        <v>44583</v>
      </c>
      <c r="C5" s="101" t="s">
        <v>743</v>
      </c>
      <c r="D5" s="101" t="s">
        <v>758</v>
      </c>
      <c r="F5" s="10" t="s">
        <v>511</v>
      </c>
      <c r="G5" s="10" t="s">
        <v>522</v>
      </c>
      <c r="H5" s="10" t="s">
        <v>525</v>
      </c>
      <c r="I5" s="10" t="s">
        <v>144</v>
      </c>
      <c r="J5" s="10" t="s">
        <v>523</v>
      </c>
    </row>
    <row r="6" spans="1:10" ht="57">
      <c r="A6" s="461"/>
      <c r="F6" s="469">
        <v>44483</v>
      </c>
      <c r="G6" s="470" t="s">
        <v>509</v>
      </c>
      <c r="H6" s="467" t="s">
        <v>526</v>
      </c>
      <c r="I6" s="468" t="s">
        <v>528</v>
      </c>
      <c r="J6" s="470" t="s">
        <v>524</v>
      </c>
    </row>
    <row r="7" spans="1:10" ht="71.25">
      <c r="A7" s="461"/>
      <c r="F7" s="471">
        <v>44483</v>
      </c>
      <c r="G7" s="468" t="s">
        <v>509</v>
      </c>
      <c r="H7" s="468" t="s">
        <v>529</v>
      </c>
      <c r="I7" s="468"/>
      <c r="J7" s="468" t="s">
        <v>530</v>
      </c>
    </row>
    <row r="8" spans="1:10" ht="42.75">
      <c r="A8" s="461"/>
      <c r="F8" s="471">
        <v>44483</v>
      </c>
      <c r="G8" s="468" t="s">
        <v>509</v>
      </c>
      <c r="H8" s="468" t="s">
        <v>531</v>
      </c>
      <c r="I8" s="468" t="s">
        <v>533</v>
      </c>
      <c r="J8" s="468" t="s">
        <v>524</v>
      </c>
    </row>
    <row r="9" spans="1:10" ht="42.75">
      <c r="A9" s="461"/>
      <c r="F9" s="472">
        <v>44483</v>
      </c>
      <c r="G9" t="s">
        <v>509</v>
      </c>
      <c r="H9" t="s">
        <v>536</v>
      </c>
      <c r="I9" s="468" t="s">
        <v>532</v>
      </c>
    </row>
    <row r="10" spans="1:10">
      <c r="A10" s="461"/>
      <c r="F10" t="s">
        <v>537</v>
      </c>
    </row>
    <row r="11" spans="1:10">
      <c r="A11" s="461"/>
    </row>
    <row r="12" spans="1:10">
      <c r="A12" s="461"/>
    </row>
    <row r="13" spans="1:10">
      <c r="A13" s="461"/>
    </row>
    <row r="14" spans="1:10">
      <c r="A14" s="461"/>
    </row>
    <row r="15" spans="1:10">
      <c r="A15" s="461"/>
    </row>
    <row r="16" spans="1:10">
      <c r="A16" s="461"/>
    </row>
    <row r="17" spans="1:1">
      <c r="A17" s="461"/>
    </row>
    <row r="18" spans="1:1">
      <c r="A18" s="461"/>
    </row>
    <row r="19" spans="1:1">
      <c r="A19" s="461"/>
    </row>
    <row r="20" spans="1:1">
      <c r="A20" s="461"/>
    </row>
    <row r="21" spans="1:1">
      <c r="A21" s="461"/>
    </row>
    <row r="22" spans="1:1">
      <c r="A22" s="461"/>
    </row>
    <row r="23" spans="1:1">
      <c r="A23" s="461"/>
    </row>
    <row r="24" spans="1:1">
      <c r="A24" s="461"/>
    </row>
    <row r="25" spans="1:1">
      <c r="A25" s="461"/>
    </row>
    <row r="26" spans="1:1">
      <c r="A26" s="461"/>
    </row>
    <row r="27" spans="1:1">
      <c r="A27" s="461"/>
    </row>
    <row r="28" spans="1:1">
      <c r="A28" s="461"/>
    </row>
    <row r="29" spans="1:1">
      <c r="A29" s="461"/>
    </row>
    <row r="30" spans="1:1">
      <c r="A30" s="461"/>
    </row>
    <row r="31" spans="1:1">
      <c r="A31" s="461"/>
    </row>
    <row r="32" spans="1:1">
      <c r="A32" s="461"/>
    </row>
    <row r="33" spans="1:1">
      <c r="A33" s="461"/>
    </row>
    <row r="34" spans="1:1">
      <c r="A34" s="461"/>
    </row>
    <row r="35" spans="1:1">
      <c r="A35" s="461"/>
    </row>
    <row r="36" spans="1:1">
      <c r="A36" s="461"/>
    </row>
    <row r="37" spans="1:1">
      <c r="A37" s="461"/>
    </row>
    <row r="38" spans="1:1">
      <c r="A38" s="461"/>
    </row>
    <row r="39" spans="1:1">
      <c r="A39" s="461"/>
    </row>
    <row r="40" spans="1:1">
      <c r="A40" s="461"/>
    </row>
    <row r="41" spans="1:1">
      <c r="A41" s="461"/>
    </row>
    <row r="42" spans="1:1">
      <c r="A42" s="461"/>
    </row>
    <row r="43" spans="1:1">
      <c r="A43" s="461"/>
    </row>
    <row r="44" spans="1:1">
      <c r="A44" s="461"/>
    </row>
    <row r="45" spans="1:1">
      <c r="A45" s="461"/>
    </row>
    <row r="46" spans="1:1">
      <c r="A46" s="461"/>
    </row>
    <row r="47" spans="1:1">
      <c r="A47" s="461"/>
    </row>
    <row r="48" spans="1:1">
      <c r="A48" s="461"/>
    </row>
    <row r="49" spans="1:1">
      <c r="A49" s="461"/>
    </row>
    <row r="50" spans="1:1">
      <c r="A50" s="461"/>
    </row>
    <row r="51" spans="1:1">
      <c r="A51" s="461"/>
    </row>
    <row r="52" spans="1:1">
      <c r="A52" s="461"/>
    </row>
    <row r="53" spans="1:1">
      <c r="A53" s="461"/>
    </row>
    <row r="54" spans="1:1">
      <c r="A54" s="461"/>
    </row>
    <row r="55" spans="1:1">
      <c r="A55" s="461"/>
    </row>
    <row r="56" spans="1:1">
      <c r="A56" s="461"/>
    </row>
    <row r="57" spans="1:1">
      <c r="A57" s="461"/>
    </row>
    <row r="58" spans="1:1">
      <c r="A58" s="461"/>
    </row>
    <row r="59" spans="1:1">
      <c r="A59" s="461"/>
    </row>
    <row r="60" spans="1:1">
      <c r="A60" s="461"/>
    </row>
    <row r="61" spans="1:1">
      <c r="A61" s="461"/>
    </row>
    <row r="62" spans="1:1">
      <c r="A62" s="461"/>
    </row>
    <row r="63" spans="1:1">
      <c r="A63" s="461"/>
    </row>
    <row r="64" spans="1:1">
      <c r="A64" s="461"/>
    </row>
    <row r="65" spans="1:1">
      <c r="A65" s="461"/>
    </row>
    <row r="66" spans="1:1">
      <c r="A66" s="461"/>
    </row>
    <row r="67" spans="1:1">
      <c r="A67" s="461"/>
    </row>
    <row r="68" spans="1:1">
      <c r="A68" s="461"/>
    </row>
    <row r="69" spans="1:1">
      <c r="A69" s="461"/>
    </row>
    <row r="70" spans="1:1">
      <c r="A70" s="461"/>
    </row>
    <row r="71" spans="1:1">
      <c r="A71" s="461"/>
    </row>
    <row r="72" spans="1:1">
      <c r="A72" s="461"/>
    </row>
    <row r="73" spans="1:1">
      <c r="A73" s="461"/>
    </row>
    <row r="74" spans="1:1">
      <c r="A74" s="461"/>
    </row>
    <row r="75" spans="1:1">
      <c r="A75" s="461"/>
    </row>
    <row r="76" spans="1:1">
      <c r="A76" s="461"/>
    </row>
    <row r="77" spans="1:1">
      <c r="A77" s="461"/>
    </row>
    <row r="78" spans="1:1">
      <c r="A78" s="461"/>
    </row>
    <row r="79" spans="1:1">
      <c r="A79" s="461"/>
    </row>
    <row r="80" spans="1:1">
      <c r="A80" s="461"/>
    </row>
    <row r="81" spans="1:1">
      <c r="A81" s="461"/>
    </row>
    <row r="82" spans="1:1">
      <c r="A82" s="461"/>
    </row>
    <row r="83" spans="1:1">
      <c r="A83" s="461"/>
    </row>
    <row r="84" spans="1:1">
      <c r="A84" s="461"/>
    </row>
    <row r="85" spans="1:1">
      <c r="A85" s="461"/>
    </row>
    <row r="86" spans="1:1">
      <c r="A86" s="461"/>
    </row>
    <row r="87" spans="1:1">
      <c r="A87" s="461"/>
    </row>
    <row r="88" spans="1:1">
      <c r="A88" s="461"/>
    </row>
    <row r="89" spans="1:1">
      <c r="A89" s="461"/>
    </row>
    <row r="90" spans="1:1">
      <c r="A90" s="461"/>
    </row>
    <row r="91" spans="1:1">
      <c r="A91" s="461"/>
    </row>
    <row r="92" spans="1:1">
      <c r="A92" s="461"/>
    </row>
    <row r="93" spans="1:1">
      <c r="A93" s="461"/>
    </row>
  </sheetData>
  <sheetProtection algorithmName="SHA-512" hashValue="NBYg1IAbMxnvKr6nJKuWbHE8N2LGr4aq/lre2tBqJTuH7t4V1zwxAdKRbXPO6HygFAYm9rcxgaNvxuQurSNtFQ==" saltValue="ibZdcXoy39mcsF0lhBXQmQ==" spinCount="100000" sheet="1" objects="1" scenarios="1"/>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A03E7404157A4C953A07ECCEF35320" ma:contentTypeVersion="5" ma:contentTypeDescription="Create a new document." ma:contentTypeScope="" ma:versionID="378edf2fb39c5ff57b9e98747a6d01a6">
  <xsd:schema xmlns:xsd="http://www.w3.org/2001/XMLSchema" xmlns:xs="http://www.w3.org/2001/XMLSchema" xmlns:p="http://schemas.microsoft.com/office/2006/metadata/properties" xmlns:ns3="b8819799-a38e-49c7-bc6a-284666f250b8" xmlns:ns4="813f744c-c4ed-496e-823f-e667f303618f" targetNamespace="http://schemas.microsoft.com/office/2006/metadata/properties" ma:root="true" ma:fieldsID="fc8c6336482d006c57ed2d2b9dbae5c2" ns3:_="" ns4:_="">
    <xsd:import namespace="b8819799-a38e-49c7-bc6a-284666f250b8"/>
    <xsd:import namespace="813f744c-c4ed-496e-823f-e667f303618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819799-a38e-49c7-bc6a-284666f250b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13f744c-c4ed-496e-823f-e667f303618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12F43B3-9DD8-406C-8673-66560B3BE5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819799-a38e-49c7-bc6a-284666f250b8"/>
    <ds:schemaRef ds:uri="813f744c-c4ed-496e-823f-e667f30361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582DB9F-C30C-4AB6-8D25-976BDA7E25A7}">
  <ds:schemaRefs>
    <ds:schemaRef ds:uri="http://schemas.microsoft.com/sharepoint/v3/contenttype/forms"/>
  </ds:schemaRefs>
</ds:datastoreItem>
</file>

<file path=customXml/itemProps3.xml><?xml version="1.0" encoding="utf-8"?>
<ds:datastoreItem xmlns:ds="http://schemas.openxmlformats.org/officeDocument/2006/customXml" ds:itemID="{C1344FFB-7C0E-4338-B96D-24DE73FE4566}">
  <ds:schemaRefs>
    <ds:schemaRef ds:uri="http://schemas.openxmlformats.org/package/2006/metadata/core-properties"/>
    <ds:schemaRef ds:uri="813f744c-c4ed-496e-823f-e667f303618f"/>
    <ds:schemaRef ds:uri="http://schemas.microsoft.com/office/2006/documentManagement/types"/>
    <ds:schemaRef ds:uri="http://www.w3.org/XML/1998/namespace"/>
    <ds:schemaRef ds:uri="http://schemas.microsoft.com/office/infopath/2007/PartnerControls"/>
    <ds:schemaRef ds:uri="http://schemas.microsoft.com/office/2006/metadata/properties"/>
    <ds:schemaRef ds:uri="http://purl.org/dc/elements/1.1/"/>
    <ds:schemaRef ds:uri="b8819799-a38e-49c7-bc6a-284666f250b8"/>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71</vt:i4>
      </vt:variant>
    </vt:vector>
  </HeadingPairs>
  <TitlesOfParts>
    <vt:vector size="88" baseType="lpstr">
      <vt:lpstr>Welcome</vt:lpstr>
      <vt:lpstr>User Guide</vt:lpstr>
      <vt:lpstr>Project Info</vt:lpstr>
      <vt:lpstr>Scheme 1</vt:lpstr>
      <vt:lpstr>Scheme 2</vt:lpstr>
      <vt:lpstr>Scheme 3</vt:lpstr>
      <vt:lpstr>Scheme 4</vt:lpstr>
      <vt:lpstr>Scheme 5</vt:lpstr>
      <vt:lpstr>Scheme 6</vt:lpstr>
      <vt:lpstr>Comparisons</vt:lpstr>
      <vt:lpstr>Targets</vt:lpstr>
      <vt:lpstr>Custom Data</vt:lpstr>
      <vt:lpstr>Lifecycle Material Data</vt:lpstr>
      <vt:lpstr>LIFECYCLE MATERIAL DATA Master</vt:lpstr>
      <vt:lpstr>MATERIAL DATA</vt:lpstr>
      <vt:lpstr>REBAR ESTIMATES</vt:lpstr>
      <vt:lpstr>IStructE Revision tracker</vt:lpstr>
      <vt:lpstr>Aluminium</vt:lpstr>
      <vt:lpstr>Blockwork</vt:lpstr>
      <vt:lpstr>Brickwork</vt:lpstr>
      <vt:lpstr>C_</vt:lpstr>
      <vt:lpstr>Cement_Replacement</vt:lpstr>
      <vt:lpstr>COMFLOR_100</vt:lpstr>
      <vt:lpstr>COMFLOR_210</vt:lpstr>
      <vt:lpstr>COMFLOR_225</vt:lpstr>
      <vt:lpstr>COMFLOR_46</vt:lpstr>
      <vt:lpstr>COMFLOR_51</vt:lpstr>
      <vt:lpstr>COMFLOR_60</vt:lpstr>
      <vt:lpstr>COMFLOR_80</vt:lpstr>
      <vt:lpstr>Comparison_Data</vt:lpstr>
      <vt:lpstr>Comparison_Include</vt:lpstr>
      <vt:lpstr>Concrete</vt:lpstr>
      <vt:lpstr>Concrete_EPD</vt:lpstr>
      <vt:lpstr>Concrete_type</vt:lpstr>
      <vt:lpstr>Custom_EPD</vt:lpstr>
      <vt:lpstr>Custom_EPD_Spec</vt:lpstr>
      <vt:lpstr>DESIGN_LIFE</vt:lpstr>
      <vt:lpstr>Galvanised_profiled_sheet</vt:lpstr>
      <vt:lpstr>Generic</vt:lpstr>
      <vt:lpstr>GIA</vt:lpstr>
      <vt:lpstr>Glass</vt:lpstr>
      <vt:lpstr>Granular_Fill</vt:lpstr>
      <vt:lpstr>Insitu</vt:lpstr>
      <vt:lpstr>Kgspan_MD50</vt:lpstr>
      <vt:lpstr>Kgspan_MD60</vt:lpstr>
      <vt:lpstr>Kgspan_MD80</vt:lpstr>
      <vt:lpstr>Landfill_distance</vt:lpstr>
      <vt:lpstr>LST_MATQUANT</vt:lpstr>
      <vt:lpstr>LST_STR_ELEMENT</vt:lpstr>
      <vt:lpstr>Manufactured_structural_timber</vt:lpstr>
      <vt:lpstr>Material_list</vt:lpstr>
      <vt:lpstr>METAL_DECK_SLAB</vt:lpstr>
      <vt:lpstr>Mortar_Screed</vt:lpstr>
      <vt:lpstr>NA</vt:lpstr>
      <vt:lpstr>No_Reinforcement</vt:lpstr>
      <vt:lpstr>O_</vt:lpstr>
      <vt:lpstr>Other</vt:lpstr>
      <vt:lpstr>Other_EPD</vt:lpstr>
      <vt:lpstr>Plasterboard</vt:lpstr>
      <vt:lpstr>Precast_Concrete</vt:lpstr>
      <vt:lpstr>Comparisons!Print_Area</vt:lpstr>
      <vt:lpstr>'Lifecycle Material Data'!Print_Area</vt:lpstr>
      <vt:lpstr>'LIFECYCLE MATERIAL DATA Master'!Print_Area</vt:lpstr>
      <vt:lpstr>'Scheme 1'!Print_Area</vt:lpstr>
      <vt:lpstr>'Scheme 2'!Print_Area</vt:lpstr>
      <vt:lpstr>'Scheme 3'!Print_Area</vt:lpstr>
      <vt:lpstr>'Scheme 4'!Print_Area</vt:lpstr>
      <vt:lpstr>'Scheme 5'!Print_Area</vt:lpstr>
      <vt:lpstr>'Scheme 6'!Print_Area</vt:lpstr>
      <vt:lpstr>Project_cost</vt:lpstr>
      <vt:lpstr>PT_strands</vt:lpstr>
      <vt:lpstr>Rebar</vt:lpstr>
      <vt:lpstr>Reinforcement</vt:lpstr>
      <vt:lpstr>S_</vt:lpstr>
      <vt:lpstr>SCORS</vt:lpstr>
      <vt:lpstr>Sheet_materials</vt:lpstr>
      <vt:lpstr>Steel</vt:lpstr>
      <vt:lpstr>Steel_EPD</vt:lpstr>
      <vt:lpstr>Steel_fire_protection</vt:lpstr>
      <vt:lpstr>Stone</vt:lpstr>
      <vt:lpstr>Structural_Sections</vt:lpstr>
      <vt:lpstr>Studwork_framing_flooring</vt:lpstr>
      <vt:lpstr>T_</vt:lpstr>
      <vt:lpstr>Timber</vt:lpstr>
      <vt:lpstr>Timber_EPD</vt:lpstr>
      <vt:lpstr>Transport_scenario</vt:lpstr>
      <vt:lpstr>TYPOLOGY</vt:lpstr>
      <vt:lpstr>VERSION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The Structural Carbon Tool</dc:title>
  <dc:creator>Elliott Wood;The Institution of Structural Engineers</dc:creator>
  <cp:lastModifiedBy>Niels van Vliet</cp:lastModifiedBy>
  <cp:lastPrinted>2022-01-24T17:40:52Z</cp:lastPrinted>
  <dcterms:created xsi:type="dcterms:W3CDTF">2016-12-12T13:30:17Z</dcterms:created>
  <dcterms:modified xsi:type="dcterms:W3CDTF">2024-10-11T19:36:01Z</dcterms:modified>
  <cp:version>2.0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0x010100BCA03E7404157A4C953A07ECCEF35320</vt:lpwstr>
  </property>
  <property fmtid="{D5CDD505-2E9C-101B-9397-08002B2CF9AE}" pid="3" name="AuthorIds_UIVersion_1">
    <vt:lpwstr>289</vt:lpwstr>
  </property>
  <property fmtid="{D5CDD505-2E9C-101B-9397-08002B2CF9AE}" pid="4" name="AuthorIds_UIVersion_7">
    <vt:lpwstr>289</vt:lpwstr>
  </property>
  <property fmtid="{D5CDD505-2E9C-101B-9397-08002B2CF9AE}" pid="5" name="AuthorIds_UIVersion_5">
    <vt:lpwstr>289</vt:lpwstr>
  </property>
  <property fmtid="{D5CDD505-2E9C-101B-9397-08002B2CF9AE}" pid="6" name="xd_ProgID">
    <vt:lpwstr/>
  </property>
  <property fmtid="{D5CDD505-2E9C-101B-9397-08002B2CF9AE}" pid="7" name="TemplateUrl">
    <vt:lpwstr/>
  </property>
  <property fmtid="{D5CDD505-2E9C-101B-9397-08002B2CF9AE}" pid="8" name="ComplianceAssetId">
    <vt:lpwstr/>
  </property>
  <property fmtid="{D5CDD505-2E9C-101B-9397-08002B2CF9AE}" pid="9" name="URL">
    <vt:lpwstr/>
  </property>
  <property fmtid="{D5CDD505-2E9C-101B-9397-08002B2CF9AE}" pid="10" name="xd_Signature">
    <vt:bool>false</vt:bool>
  </property>
  <property fmtid="{D5CDD505-2E9C-101B-9397-08002B2CF9AE}" pid="11" name="EWTopic">
    <vt:lpwstr>59;#Sustainability|1e2f3431-3cf6-4b7c-8af0-d96871956efa</vt:lpwstr>
  </property>
  <property fmtid="{D5CDD505-2E9C-101B-9397-08002B2CF9AE}" pid="12" name="EWElement">
    <vt:lpwstr/>
  </property>
  <property fmtid="{D5CDD505-2E9C-101B-9397-08002B2CF9AE}" pid="13" name="EWMaterial">
    <vt:lpwstr/>
  </property>
  <property fmtid="{D5CDD505-2E9C-101B-9397-08002B2CF9AE}" pid="14" name="befe5f27576c4147b616e79fc4100042">
    <vt:lpwstr/>
  </property>
  <property fmtid="{D5CDD505-2E9C-101B-9397-08002B2CF9AE}" pid="15" name="EWTask">
    <vt:lpwstr/>
  </property>
  <property fmtid="{D5CDD505-2E9C-101B-9397-08002B2CF9AE}" pid="16" name="b9b854b754d7499fb4710d11124071a6">
    <vt:lpwstr/>
  </property>
  <property fmtid="{D5CDD505-2E9C-101B-9397-08002B2CF9AE}" pid="17" name="EWFunction">
    <vt:lpwstr>40;#Service Delivery|578d4075-438f-4396-ab84-18bbd93bf26d</vt:lpwstr>
  </property>
  <property fmtid="{D5CDD505-2E9C-101B-9397-08002B2CF9AE}" pid="18" name="SharedWithUsers">
    <vt:lpwstr>315;#Thomas Hesslenberg</vt:lpwstr>
  </property>
  <property fmtid="{D5CDD505-2E9C-101B-9397-08002B2CF9AE}" pid="19" name="EWBuildingType">
    <vt:lpwstr/>
  </property>
  <property fmtid="{D5CDD505-2E9C-101B-9397-08002B2CF9AE}" pid="20" name="EWSource">
    <vt:lpwstr/>
  </property>
  <property fmtid="{D5CDD505-2E9C-101B-9397-08002B2CF9AE}" pid="21" name="EWDrawingType">
    <vt:lpwstr/>
  </property>
  <property fmtid="{D5CDD505-2E9C-101B-9397-08002B2CF9AE}" pid="22" name="l972d55d985240a1836698cf73ec26af">
    <vt:lpwstr/>
  </property>
  <property fmtid="{D5CDD505-2E9C-101B-9397-08002B2CF9AE}" pid="23" name="o84066c7e3124391b9b8deceb33a7f81">
    <vt:lpwstr/>
  </property>
  <property fmtid="{D5CDD505-2E9C-101B-9397-08002B2CF9AE}" pid="24" name="EWRegion">
    <vt:lpwstr/>
  </property>
  <property fmtid="{D5CDD505-2E9C-101B-9397-08002B2CF9AE}" pid="25" name="lda6881cba0d438082a6abbd49aab19d">
    <vt:lpwstr/>
  </property>
  <property fmtid="{D5CDD505-2E9C-101B-9397-08002B2CF9AE}" pid="26" name="EWMapType">
    <vt:lpwstr/>
  </property>
  <property fmtid="{D5CDD505-2E9C-101B-9397-08002B2CF9AE}" pid="27" name="o8ca45e0f0bf4a2ab55e662c9ad4c489">
    <vt:lpwstr/>
  </property>
  <property fmtid="{D5CDD505-2E9C-101B-9397-08002B2CF9AE}" pid="28" name="k26bf31af1db48d796978b8adfe8378d">
    <vt:lpwstr/>
  </property>
</Properties>
</file>