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CHPRE-Project\Paturo Docs\"/>
    </mc:Choice>
  </mc:AlternateContent>
  <bookViews>
    <workbookView xWindow="0" yWindow="0" windowWidth="17250" windowHeight="6030"/>
  </bookViews>
  <sheets>
    <sheet name="5 Year Plan" sheetId="2" r:id="rId1"/>
    <sheet name="Shee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2" l="1"/>
  <c r="F47" i="2"/>
  <c r="G47" i="2"/>
  <c r="D47" i="2"/>
  <c r="C47" i="2"/>
  <c r="C15" i="2"/>
  <c r="C13" i="2"/>
  <c r="C16" i="2" s="1"/>
  <c r="C24" i="2"/>
  <c r="C11" i="2"/>
  <c r="C7" i="2"/>
  <c r="E50" i="2"/>
  <c r="F50" i="2"/>
  <c r="G50" i="2"/>
  <c r="D50" i="2"/>
  <c r="C50" i="2"/>
  <c r="C29" i="2"/>
  <c r="C38" i="2"/>
  <c r="C42" i="2" s="1"/>
  <c r="E52" i="2" s="1"/>
  <c r="C52" i="2" l="1"/>
  <c r="G52" i="2"/>
  <c r="D52" i="2"/>
  <c r="F52" i="2"/>
  <c r="C30" i="2" l="1"/>
  <c r="C48" i="2" s="1"/>
  <c r="C51" i="2" s="1"/>
  <c r="C53" i="2" s="1"/>
  <c r="C31" i="2"/>
  <c r="C44" i="2" s="1"/>
  <c r="C55" i="2"/>
  <c r="E48" i="2" l="1"/>
  <c r="E51" i="2" s="1"/>
  <c r="E53" i="2" s="1"/>
  <c r="D48" i="2"/>
  <c r="D51" i="2" s="1"/>
  <c r="D53" i="2" s="1"/>
  <c r="F48" i="2"/>
  <c r="F51" i="2" s="1"/>
  <c r="F53" i="2" s="1"/>
  <c r="G48" i="2"/>
  <c r="G51" i="2" s="1"/>
  <c r="G53" i="2" s="1"/>
  <c r="C32" i="2"/>
  <c r="G16" i="1" l="1"/>
  <c r="F16" i="1"/>
  <c r="E16" i="1"/>
  <c r="D16" i="1"/>
  <c r="C16" i="1"/>
  <c r="G13" i="1"/>
  <c r="G15" i="1" s="1"/>
  <c r="F13" i="1"/>
  <c r="F14" i="1" s="1"/>
  <c r="E13" i="1"/>
  <c r="E15" i="1" s="1"/>
  <c r="D13" i="1"/>
  <c r="D14" i="1" s="1"/>
  <c r="C13" i="1"/>
  <c r="C15" i="1" s="1"/>
  <c r="E14" i="1" l="1"/>
  <c r="E17" i="1"/>
  <c r="E18" i="1"/>
  <c r="E19" i="1" s="1"/>
  <c r="D15" i="1"/>
  <c r="D17" i="1" s="1"/>
  <c r="C14" i="1"/>
  <c r="C17" i="1" s="1"/>
  <c r="G14" i="1"/>
  <c r="G17" i="1" s="1"/>
  <c r="F15" i="1"/>
  <c r="F17" i="1" s="1"/>
  <c r="D18" i="1" l="1"/>
  <c r="D19" i="1" s="1"/>
  <c r="F18" i="1"/>
  <c r="F19" i="1"/>
  <c r="G18" i="1"/>
  <c r="G19" i="1" s="1"/>
  <c r="C18" i="1"/>
  <c r="C19" i="1" s="1"/>
</calcChain>
</file>

<file path=xl/sharedStrings.xml><?xml version="1.0" encoding="utf-8"?>
<sst xmlns="http://schemas.openxmlformats.org/spreadsheetml/2006/main" count="65" uniqueCount="55">
  <si>
    <t>Proforma Income Statement</t>
  </si>
  <si>
    <t>Percentage of Sales Method</t>
  </si>
  <si>
    <t>Tax Rate</t>
  </si>
  <si>
    <t>Starting Sales (units)</t>
  </si>
  <si>
    <t>Sales growth rate</t>
  </si>
  <si>
    <t>Price</t>
  </si>
  <si>
    <t>COGS %</t>
  </si>
  <si>
    <t>Cost Of Goods Sold Percentage</t>
  </si>
  <si>
    <t>SGA %</t>
  </si>
  <si>
    <t>Depreciation (fixed)</t>
  </si>
  <si>
    <t>Year</t>
  </si>
  <si>
    <t>Sales Revenue</t>
  </si>
  <si>
    <t>COGS</t>
  </si>
  <si>
    <t>Depreciation</t>
  </si>
  <si>
    <t>Operating Profit</t>
  </si>
  <si>
    <t>Taxes</t>
  </si>
  <si>
    <t>Net Profit</t>
  </si>
  <si>
    <t>Rent</t>
  </si>
  <si>
    <t>Wages</t>
  </si>
  <si>
    <t>Insurance</t>
  </si>
  <si>
    <t>Web Domain</t>
  </si>
  <si>
    <t>Advertising</t>
  </si>
  <si>
    <t>Revenue</t>
  </si>
  <si>
    <t>Cost of Goods</t>
  </si>
  <si>
    <t>Operating Expenses</t>
  </si>
  <si>
    <t>Utilities</t>
  </si>
  <si>
    <t>Subsciption</t>
  </si>
  <si>
    <t>Servers</t>
  </si>
  <si>
    <t>Total Revenue</t>
  </si>
  <si>
    <t xml:space="preserve">        Electricity</t>
  </si>
  <si>
    <t xml:space="preserve">        Water</t>
  </si>
  <si>
    <t xml:space="preserve">        Internet</t>
  </si>
  <si>
    <t>Total Operating Expenses</t>
  </si>
  <si>
    <t>Total CoGS</t>
  </si>
  <si>
    <t>Gross Profit</t>
  </si>
  <si>
    <t>Gross Margin</t>
  </si>
  <si>
    <t xml:space="preserve">          No. of tutoring sessions per user per month</t>
  </si>
  <si>
    <t xml:space="preserve">          Price per tutoring sessions</t>
  </si>
  <si>
    <t xml:space="preserve">         Commision per month</t>
  </si>
  <si>
    <t xml:space="preserve">         Subsciption Fee per month</t>
  </si>
  <si>
    <t>Net Income</t>
  </si>
  <si>
    <t>SGA</t>
  </si>
  <si>
    <t>5 Year Plan</t>
  </si>
  <si>
    <t>5 year Growth Rate</t>
  </si>
  <si>
    <t>Number of Users</t>
  </si>
  <si>
    <t>Users Growth Rate</t>
  </si>
  <si>
    <t>Credit Cart Processing Fee</t>
  </si>
  <si>
    <t xml:space="preserve">          Fixed Fee per Transaction</t>
  </si>
  <si>
    <t xml:space="preserve">          Transaction Percentage</t>
  </si>
  <si>
    <t xml:space="preserve">          Card Brand Transaction Percentage</t>
  </si>
  <si>
    <t xml:space="preserve">          Card Brand Fixed Fee</t>
  </si>
  <si>
    <t>Comission</t>
  </si>
  <si>
    <t>Advertisements</t>
  </si>
  <si>
    <t xml:space="preserve">         Price per Click</t>
  </si>
  <si>
    <t xml:space="preserve">         Number of Clicks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</si>
</sst>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₱&quot;* #,##0.00_-;\-&quot;₱&quot;* #,##0.00_-;_-&quot;₱&quot;* &quot;-&quot;??_-;_-@_-"/>
    <numFmt numFmtId="165" formatCode="_-[$$-409]* #,##0.00_ ;_-[$$-409]* \-#,##0.00\ ;_-[$$-409]* &quot;-&quot;??_ ;_-@_ "/>
    <numFmt numFmtId="166" formatCode="[$$-409]#,##0.00"/>
    <numFmt numFmtId="167" formatCode="_([$PHP]\ * #,##0.00_);_([$PHP]\ * \(#,##0.00\);_([$PHP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0" fontId="0" fillId="0" borderId="0" xfId="0" applyFill="1" applyBorder="1"/>
    <xf numFmtId="165" fontId="0" fillId="0" borderId="1" xfId="0" applyNumberFormat="1" applyBorder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67" fontId="0" fillId="0" borderId="0" xfId="0" applyNumberFormat="1" applyFont="1"/>
    <xf numFmtId="0" fontId="2" fillId="0" borderId="0" xfId="0" applyFont="1" applyAlignment="1">
      <alignment horizontal="left"/>
    </xf>
    <xf numFmtId="167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9" fontId="2" fillId="0" borderId="0" xfId="2" applyFont="1"/>
    <xf numFmtId="0" fontId="3" fillId="0" borderId="0" xfId="0" applyFont="1"/>
    <xf numFmtId="0" fontId="4" fillId="0" borderId="0" xfId="0" applyFont="1"/>
    <xf numFmtId="10" fontId="2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12" zoomScale="80" zoomScaleNormal="80" zoomScaleSheetLayoutView="80" workbookViewId="0">
      <selection activeCell="G53" sqref="G53"/>
    </sheetView>
  </sheetViews>
  <sheetFormatPr defaultRowHeight="15" x14ac:dyDescent="0.25"/>
  <cols>
    <col min="1" max="1" width="9.140625" customWidth="1"/>
    <col min="2" max="2" width="46.42578125" customWidth="1"/>
    <col min="3" max="11" width="21.42578125" customWidth="1"/>
    <col min="12" max="17" width="21.7109375" customWidth="1"/>
  </cols>
  <sheetData>
    <row r="1" spans="1:4" ht="28.5" x14ac:dyDescent="0.45">
      <c r="A1" s="22" t="s">
        <v>42</v>
      </c>
      <c r="B1" s="21"/>
    </row>
    <row r="3" spans="1:4" x14ac:dyDescent="0.25">
      <c r="A3" s="13"/>
      <c r="B3" s="13"/>
    </row>
    <row r="4" spans="1:4" x14ac:dyDescent="0.25">
      <c r="A4" s="16" t="s">
        <v>22</v>
      </c>
      <c r="B4" s="16"/>
    </row>
    <row r="5" spans="1:4" x14ac:dyDescent="0.25">
      <c r="B5" s="14" t="s">
        <v>44</v>
      </c>
      <c r="C5">
        <v>620</v>
      </c>
    </row>
    <row r="6" spans="1:4" x14ac:dyDescent="0.25">
      <c r="B6" s="14" t="s">
        <v>45</v>
      </c>
      <c r="C6" s="24">
        <v>0.1</v>
      </c>
    </row>
    <row r="7" spans="1:4" x14ac:dyDescent="0.25">
      <c r="B7" t="s">
        <v>51</v>
      </c>
      <c r="C7" s="12">
        <f>C5*C8*C9*C10*12</f>
        <v>744000</v>
      </c>
      <c r="D7" s="12"/>
    </row>
    <row r="8" spans="1:4" x14ac:dyDescent="0.25">
      <c r="B8" s="19" t="s">
        <v>36</v>
      </c>
      <c r="C8">
        <v>2</v>
      </c>
    </row>
    <row r="9" spans="1:4" x14ac:dyDescent="0.25">
      <c r="B9" s="19" t="s">
        <v>37</v>
      </c>
      <c r="C9" s="12">
        <v>500</v>
      </c>
      <c r="D9" s="12"/>
    </row>
    <row r="10" spans="1:4" x14ac:dyDescent="0.25">
      <c r="B10" s="19" t="s">
        <v>38</v>
      </c>
      <c r="C10" s="2">
        <v>0.1</v>
      </c>
      <c r="D10" s="2"/>
    </row>
    <row r="11" spans="1:4" x14ac:dyDescent="0.25">
      <c r="B11" t="s">
        <v>26</v>
      </c>
      <c r="C11" s="12">
        <f>C5*C12*12</f>
        <v>744000</v>
      </c>
      <c r="D11" s="12"/>
    </row>
    <row r="12" spans="1:4" x14ac:dyDescent="0.25">
      <c r="B12" s="19" t="s">
        <v>39</v>
      </c>
      <c r="C12" s="12">
        <v>100</v>
      </c>
      <c r="D12" s="12"/>
    </row>
    <row r="13" spans="1:4" x14ac:dyDescent="0.25">
      <c r="B13" s="19" t="s">
        <v>52</v>
      </c>
      <c r="C13" s="12">
        <f>C15*C14*12</f>
        <v>223200</v>
      </c>
      <c r="D13" s="12"/>
    </row>
    <row r="14" spans="1:4" x14ac:dyDescent="0.25">
      <c r="B14" s="19" t="s">
        <v>53</v>
      </c>
      <c r="C14" s="12">
        <v>20</v>
      </c>
      <c r="D14" s="12"/>
    </row>
    <row r="15" spans="1:4" x14ac:dyDescent="0.25">
      <c r="B15" s="19" t="s">
        <v>54</v>
      </c>
      <c r="C15" s="26">
        <f>C5*1.5</f>
        <v>930</v>
      </c>
      <c r="D15" s="12"/>
    </row>
    <row r="16" spans="1:4" x14ac:dyDescent="0.25">
      <c r="A16" s="16" t="s">
        <v>28</v>
      </c>
      <c r="B16" s="16"/>
      <c r="C16" s="17">
        <f>C7+C11+C13</f>
        <v>1711200</v>
      </c>
      <c r="D16" s="17"/>
    </row>
    <row r="18" spans="1:3" x14ac:dyDescent="0.25">
      <c r="A18" s="18" t="s">
        <v>13</v>
      </c>
      <c r="B18" s="18"/>
      <c r="C18" s="17">
        <v>50000</v>
      </c>
    </row>
    <row r="20" spans="1:3" x14ac:dyDescent="0.25">
      <c r="A20" s="18" t="s">
        <v>23</v>
      </c>
      <c r="B20" s="18"/>
    </row>
    <row r="21" spans="1:3" x14ac:dyDescent="0.25">
      <c r="B21" t="s">
        <v>18</v>
      </c>
      <c r="C21" s="12">
        <v>400000</v>
      </c>
    </row>
    <row r="22" spans="1:3" x14ac:dyDescent="0.25">
      <c r="B22" t="s">
        <v>20</v>
      </c>
      <c r="C22" s="12">
        <v>20000</v>
      </c>
    </row>
    <row r="23" spans="1:3" x14ac:dyDescent="0.25">
      <c r="B23" t="s">
        <v>27</v>
      </c>
      <c r="C23" s="12">
        <v>50000</v>
      </c>
    </row>
    <row r="24" spans="1:3" x14ac:dyDescent="0.25">
      <c r="B24" t="s">
        <v>46</v>
      </c>
      <c r="C24" s="12">
        <f>(C5*C8*C9*12*C25)+(C5*C8*C9*12*C27)+ (C5*C8*12*(C26+C28))</f>
        <v>97464</v>
      </c>
    </row>
    <row r="25" spans="1:3" x14ac:dyDescent="0.25">
      <c r="B25" t="s">
        <v>48</v>
      </c>
      <c r="C25" s="25">
        <v>2E-3</v>
      </c>
    </row>
    <row r="26" spans="1:3" x14ac:dyDescent="0.25">
      <c r="B26" t="s">
        <v>47</v>
      </c>
      <c r="C26" s="12">
        <v>4</v>
      </c>
    </row>
    <row r="27" spans="1:3" x14ac:dyDescent="0.25">
      <c r="B27" t="s">
        <v>49</v>
      </c>
      <c r="C27" s="25">
        <v>1.1000000000000001E-3</v>
      </c>
    </row>
    <row r="28" spans="1:3" x14ac:dyDescent="0.25">
      <c r="B28" t="s">
        <v>50</v>
      </c>
      <c r="C28" s="12">
        <v>1</v>
      </c>
    </row>
    <row r="29" spans="1:3" x14ac:dyDescent="0.25">
      <c r="A29" s="16" t="s">
        <v>33</v>
      </c>
      <c r="B29" s="16"/>
      <c r="C29" s="17">
        <f>C21+C22+C23</f>
        <v>470000</v>
      </c>
    </row>
    <row r="30" spans="1:3" x14ac:dyDescent="0.25">
      <c r="A30" s="16" t="s">
        <v>6</v>
      </c>
      <c r="B30" s="16"/>
      <c r="C30" s="23">
        <f>C29/C16</f>
        <v>0.27466105656848994</v>
      </c>
    </row>
    <row r="31" spans="1:3" x14ac:dyDescent="0.25">
      <c r="A31" s="16" t="s">
        <v>34</v>
      </c>
      <c r="B31" s="16"/>
      <c r="C31" s="17">
        <f>C16-C29-C18</f>
        <v>1191200</v>
      </c>
    </row>
    <row r="32" spans="1:3" x14ac:dyDescent="0.25">
      <c r="A32" s="16" t="s">
        <v>35</v>
      </c>
      <c r="B32" s="16"/>
      <c r="C32" s="20">
        <f>C31/C16</f>
        <v>0.69611968209443664</v>
      </c>
    </row>
    <row r="34" spans="1:17" x14ac:dyDescent="0.25">
      <c r="A34" s="18" t="s">
        <v>24</v>
      </c>
      <c r="B34" s="18"/>
    </row>
    <row r="35" spans="1:17" x14ac:dyDescent="0.25">
      <c r="B35" t="s">
        <v>17</v>
      </c>
      <c r="C35" s="12">
        <v>400000</v>
      </c>
    </row>
    <row r="36" spans="1:17" x14ac:dyDescent="0.25">
      <c r="B36" t="s">
        <v>19</v>
      </c>
      <c r="C36" s="12">
        <v>250000</v>
      </c>
    </row>
    <row r="37" spans="1:17" x14ac:dyDescent="0.25">
      <c r="B37" t="s">
        <v>21</v>
      </c>
      <c r="C37" s="12">
        <v>100000</v>
      </c>
    </row>
    <row r="38" spans="1:17" x14ac:dyDescent="0.25">
      <c r="B38" t="s">
        <v>25</v>
      </c>
      <c r="C38" s="12">
        <f>C39+C40+C41</f>
        <v>147000</v>
      </c>
    </row>
    <row r="39" spans="1:17" x14ac:dyDescent="0.25">
      <c r="B39" s="14" t="s">
        <v>29</v>
      </c>
      <c r="C39" s="15">
        <v>75000</v>
      </c>
    </row>
    <row r="40" spans="1:17" x14ac:dyDescent="0.25">
      <c r="B40" s="14" t="s">
        <v>30</v>
      </c>
      <c r="C40" s="15">
        <v>12000</v>
      </c>
    </row>
    <row r="41" spans="1:17" x14ac:dyDescent="0.25">
      <c r="B41" s="14" t="s">
        <v>31</v>
      </c>
      <c r="C41" s="15">
        <v>60000</v>
      </c>
    </row>
    <row r="42" spans="1:17" x14ac:dyDescent="0.25">
      <c r="A42" s="18" t="s">
        <v>32</v>
      </c>
      <c r="B42" s="18"/>
      <c r="C42" s="17">
        <f>C35+C36+C37+C38</f>
        <v>897000</v>
      </c>
    </row>
    <row r="44" spans="1:17" x14ac:dyDescent="0.25">
      <c r="A44" s="18" t="s">
        <v>40</v>
      </c>
      <c r="C44" s="17">
        <f>C31 - C42</f>
        <v>294200</v>
      </c>
    </row>
    <row r="46" spans="1:17" x14ac:dyDescent="0.25">
      <c r="B46" t="s">
        <v>10</v>
      </c>
      <c r="C46">
        <v>1</v>
      </c>
      <c r="D46">
        <v>2</v>
      </c>
      <c r="E46">
        <v>3</v>
      </c>
      <c r="F46">
        <v>4</v>
      </c>
      <c r="G46">
        <v>5</v>
      </c>
    </row>
    <row r="47" spans="1:17" x14ac:dyDescent="0.25">
      <c r="B47" t="s">
        <v>28</v>
      </c>
      <c r="C47" s="12">
        <f>($C$5*($C$6+1)^(C46-1)*$C$8*$C$9*$C$10*12) + ($C$5*($C$6+1)^(C46-1)*$C$12*12)+ ($C$5*($C$6+1)^(C46-1)*1.5*C14*12)</f>
        <v>1711200</v>
      </c>
      <c r="D47" s="12">
        <f>($C$5*($C$6+1)^(D46-1)*$C$8*$C$9*$C$10*12) + ($C$5*($C$6+1)^(D46-1)*$C$12*12)+ ($C$5*($C$6+1)^(D46-1)*1.5*$C$14*12)</f>
        <v>1882320</v>
      </c>
      <c r="E47" s="12">
        <f t="shared" ref="E47:G47" si="0">($C$5*($C$6+1)^(E46-1)*$C$8*$C$9*$C$10*12) + ($C$5*($C$6+1)^(E46-1)*$C$12*12)+ ($C$5*($C$6+1)^(E46-1)*1.5*$C$14*12)</f>
        <v>2070552.0000000005</v>
      </c>
      <c r="F47" s="12">
        <f t="shared" si="0"/>
        <v>2277607.2000000007</v>
      </c>
      <c r="G47" s="12">
        <f t="shared" si="0"/>
        <v>2505367.9200000009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25">
      <c r="B48" t="s">
        <v>12</v>
      </c>
      <c r="C48" s="12">
        <f>C47*$C$30</f>
        <v>470000</v>
      </c>
      <c r="D48" s="12">
        <f>D47*$C$30</f>
        <v>517000</v>
      </c>
      <c r="E48" s="12">
        <f t="shared" ref="E48:G48" si="1">E47*$C$30</f>
        <v>568700.00000000012</v>
      </c>
      <c r="F48" s="12">
        <f t="shared" si="1"/>
        <v>625570.00000000012</v>
      </c>
      <c r="G48" s="12">
        <f t="shared" si="1"/>
        <v>688127.00000000023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2:17" x14ac:dyDescent="0.25">
      <c r="B49" t="s">
        <v>41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2:17" x14ac:dyDescent="0.25">
      <c r="B50" t="s">
        <v>13</v>
      </c>
      <c r="C50" s="12">
        <f>$C$18</f>
        <v>50000</v>
      </c>
      <c r="D50" s="12">
        <f>$C$18</f>
        <v>50000</v>
      </c>
      <c r="E50" s="12">
        <f t="shared" ref="E50:Q50" si="2">$C$18</f>
        <v>50000</v>
      </c>
      <c r="F50" s="12">
        <f t="shared" si="2"/>
        <v>50000</v>
      </c>
      <c r="G50" s="12">
        <f t="shared" si="2"/>
        <v>50000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2:17" x14ac:dyDescent="0.25">
      <c r="B51" t="s">
        <v>34</v>
      </c>
      <c r="C51" s="12">
        <f>$C$47-$C$48-$C$49-$C$50</f>
        <v>1191200</v>
      </c>
      <c r="D51" s="12">
        <f>D47-D48-D49-D50</f>
        <v>1315320</v>
      </c>
      <c r="E51" s="12">
        <f t="shared" ref="E51:G51" si="3">E47-E48-E49-E50</f>
        <v>1451852.0000000005</v>
      </c>
      <c r="F51" s="12">
        <f t="shared" si="3"/>
        <v>1602037.2000000007</v>
      </c>
      <c r="G51" s="12">
        <f t="shared" si="3"/>
        <v>1767240.9200000006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2:17" x14ac:dyDescent="0.25">
      <c r="B52" t="s">
        <v>24</v>
      </c>
      <c r="C52" s="12">
        <f>$C$42</f>
        <v>897000</v>
      </c>
      <c r="D52" s="12">
        <f>$C$42</f>
        <v>897000</v>
      </c>
      <c r="E52" s="12">
        <f t="shared" ref="E52:Q52" si="4">$C$42</f>
        <v>897000</v>
      </c>
      <c r="F52" s="12">
        <f t="shared" si="4"/>
        <v>897000</v>
      </c>
      <c r="G52" s="12">
        <f t="shared" si="4"/>
        <v>897000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2:17" x14ac:dyDescent="0.25">
      <c r="B53" s="1" t="s">
        <v>16</v>
      </c>
      <c r="C53" s="17">
        <f>C51-C52</f>
        <v>294200</v>
      </c>
      <c r="D53" s="17">
        <f>D51-D52</f>
        <v>418320</v>
      </c>
      <c r="E53" s="17">
        <f t="shared" ref="E53:G53" si="5">E51-E52</f>
        <v>554852.00000000047</v>
      </c>
      <c r="F53" s="17">
        <f t="shared" si="5"/>
        <v>705037.20000000065</v>
      </c>
      <c r="G53" s="17">
        <f t="shared" si="5"/>
        <v>870240.92000000062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5" spans="2:17" x14ac:dyDescent="0.25">
      <c r="B55" s="1" t="s">
        <v>43</v>
      </c>
      <c r="C55" s="20">
        <f>$G$47/$C$47</f>
        <v>1.4641000000000004</v>
      </c>
    </row>
  </sheetData>
  <mergeCells count="6">
    <mergeCell ref="A30:B30"/>
    <mergeCell ref="A32:B32"/>
    <mergeCell ref="A31:B31"/>
    <mergeCell ref="A29:B29"/>
    <mergeCell ref="A4:B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C7" sqref="C7"/>
    </sheetView>
  </sheetViews>
  <sheetFormatPr defaultRowHeight="15" x14ac:dyDescent="0.25"/>
  <cols>
    <col min="1" max="1" width="25.140625" customWidth="1"/>
    <col min="2" max="2" width="15.85546875" customWidth="1"/>
    <col min="3" max="3" width="15.28515625" customWidth="1"/>
    <col min="4" max="4" width="15.7109375" customWidth="1"/>
    <col min="5" max="5" width="17.42578125" customWidth="1"/>
    <col min="6" max="6" width="16.7109375" customWidth="1"/>
    <col min="7" max="7" width="20.7109375" customWidth="1"/>
  </cols>
  <sheetData>
    <row r="1" spans="1:7" x14ac:dyDescent="0.3">
      <c r="A1" s="1" t="s">
        <v>0</v>
      </c>
    </row>
    <row r="2" spans="1:7" x14ac:dyDescent="0.3">
      <c r="D2" s="1" t="s">
        <v>1</v>
      </c>
    </row>
    <row r="5" spans="1:7" x14ac:dyDescent="0.3">
      <c r="A5" t="s">
        <v>2</v>
      </c>
      <c r="B5" s="2">
        <v>0.35</v>
      </c>
    </row>
    <row r="6" spans="1:7" x14ac:dyDescent="0.3">
      <c r="A6" t="s">
        <v>3</v>
      </c>
      <c r="B6" s="3">
        <v>1000000</v>
      </c>
    </row>
    <row r="7" spans="1:7" x14ac:dyDescent="0.3">
      <c r="A7" t="s">
        <v>4</v>
      </c>
      <c r="B7" s="2">
        <v>0.05</v>
      </c>
    </row>
    <row r="8" spans="1:7" x14ac:dyDescent="0.3">
      <c r="A8" t="s">
        <v>5</v>
      </c>
      <c r="B8" s="4">
        <v>400</v>
      </c>
    </row>
    <row r="9" spans="1:7" x14ac:dyDescent="0.3">
      <c r="A9" t="s">
        <v>6</v>
      </c>
      <c r="B9" s="2">
        <v>0.81</v>
      </c>
      <c r="D9" t="s">
        <v>7</v>
      </c>
    </row>
    <row r="10" spans="1:7" x14ac:dyDescent="0.3">
      <c r="A10" t="s">
        <v>8</v>
      </c>
      <c r="B10" s="2">
        <v>0.09</v>
      </c>
    </row>
    <row r="11" spans="1:7" x14ac:dyDescent="0.3">
      <c r="A11" t="s">
        <v>9</v>
      </c>
      <c r="B11" s="5">
        <v>10000000</v>
      </c>
    </row>
    <row r="12" spans="1:7" x14ac:dyDescent="0.3">
      <c r="A12" s="6" t="s">
        <v>10</v>
      </c>
      <c r="B12" s="7">
        <v>0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</row>
    <row r="13" spans="1:7" x14ac:dyDescent="0.3">
      <c r="A13" s="8" t="s">
        <v>11</v>
      </c>
      <c r="B13" s="8"/>
      <c r="C13" s="9">
        <f>$B$6*(1+$B$7)^(C12-1)*$B$8</f>
        <v>400000000</v>
      </c>
      <c r="D13" s="9">
        <f t="shared" ref="D13:G13" si="0">$B$6*(1+$B$7)^(D12-1)*$B$8</f>
        <v>420000000</v>
      </c>
      <c r="E13" s="9">
        <f t="shared" si="0"/>
        <v>441000000</v>
      </c>
      <c r="F13" s="9">
        <f t="shared" si="0"/>
        <v>463050000.00000012</v>
      </c>
      <c r="G13" s="9">
        <f t="shared" si="0"/>
        <v>486202500</v>
      </c>
    </row>
    <row r="14" spans="1:7" x14ac:dyDescent="0.3">
      <c r="A14" s="8" t="s">
        <v>12</v>
      </c>
      <c r="B14" s="8"/>
      <c r="C14" s="9">
        <f>C13 *$B$9</f>
        <v>324000000</v>
      </c>
      <c r="D14" s="9">
        <f t="shared" ref="D14:G14" si="1">D13 *$B$9</f>
        <v>340200000</v>
      </c>
      <c r="E14" s="9">
        <f t="shared" si="1"/>
        <v>357210000</v>
      </c>
      <c r="F14" s="9">
        <f t="shared" si="1"/>
        <v>375070500.00000012</v>
      </c>
      <c r="G14" s="9">
        <f t="shared" si="1"/>
        <v>393824025</v>
      </c>
    </row>
    <row r="15" spans="1:7" x14ac:dyDescent="0.3">
      <c r="A15" s="8" t="s">
        <v>13</v>
      </c>
      <c r="B15" s="8"/>
      <c r="C15" s="9">
        <f>C13*$B$10</f>
        <v>36000000</v>
      </c>
      <c r="D15" s="9">
        <f t="shared" ref="D15:G15" si="2">D13*$B$10</f>
        <v>37800000</v>
      </c>
      <c r="E15" s="9">
        <f t="shared" si="2"/>
        <v>39690000</v>
      </c>
      <c r="F15" s="9">
        <f t="shared" si="2"/>
        <v>41674500.000000007</v>
      </c>
      <c r="G15" s="9">
        <f t="shared" si="2"/>
        <v>43758225</v>
      </c>
    </row>
    <row r="16" spans="1:7" x14ac:dyDescent="0.3">
      <c r="A16" s="10" t="s">
        <v>13</v>
      </c>
      <c r="B16" s="8"/>
      <c r="C16" s="11">
        <f>$B$11</f>
        <v>10000000</v>
      </c>
      <c r="D16" s="11">
        <f t="shared" ref="D16:G16" si="3">$B$11</f>
        <v>10000000</v>
      </c>
      <c r="E16" s="11">
        <f t="shared" si="3"/>
        <v>10000000</v>
      </c>
      <c r="F16" s="11">
        <f t="shared" si="3"/>
        <v>10000000</v>
      </c>
      <c r="G16" s="11">
        <f t="shared" si="3"/>
        <v>10000000</v>
      </c>
    </row>
    <row r="17" spans="1:7" x14ac:dyDescent="0.3">
      <c r="A17" s="8" t="s">
        <v>14</v>
      </c>
      <c r="B17" s="8"/>
      <c r="C17" s="9">
        <f>C13-C14-C15-C16</f>
        <v>30000000</v>
      </c>
      <c r="D17" s="9">
        <f t="shared" ref="D17:G17" si="4">D13-D14-D15-D16</f>
        <v>32000000</v>
      </c>
      <c r="E17" s="9">
        <f t="shared" si="4"/>
        <v>34100000</v>
      </c>
      <c r="F17" s="9">
        <f t="shared" si="4"/>
        <v>36304999.999999993</v>
      </c>
      <c r="G17" s="9">
        <f t="shared" si="4"/>
        <v>38620250</v>
      </c>
    </row>
    <row r="18" spans="1:7" x14ac:dyDescent="0.3">
      <c r="A18" s="8" t="s">
        <v>15</v>
      </c>
      <c r="B18" s="8"/>
      <c r="C18" s="9">
        <f>C17*$B$5</f>
        <v>10500000</v>
      </c>
      <c r="D18" s="9">
        <f t="shared" ref="D18:G18" si="5">D17*$B$5</f>
        <v>11200000</v>
      </c>
      <c r="E18" s="9">
        <f t="shared" si="5"/>
        <v>11935000</v>
      </c>
      <c r="F18" s="9">
        <f t="shared" si="5"/>
        <v>12706749.999999996</v>
      </c>
      <c r="G18" s="9">
        <f t="shared" si="5"/>
        <v>13517087.5</v>
      </c>
    </row>
    <row r="19" spans="1:7" x14ac:dyDescent="0.3">
      <c r="A19" s="8" t="s">
        <v>16</v>
      </c>
      <c r="B19" s="8"/>
      <c r="C19" s="9">
        <f>C17-C18</f>
        <v>19500000</v>
      </c>
      <c r="D19" s="9">
        <f t="shared" ref="D19:G19" si="6">D17-D18</f>
        <v>20800000</v>
      </c>
      <c r="E19" s="9">
        <f t="shared" si="6"/>
        <v>22165000</v>
      </c>
      <c r="F19" s="9">
        <f t="shared" si="6"/>
        <v>23598249.999999996</v>
      </c>
      <c r="G19" s="9">
        <f t="shared" si="6"/>
        <v>25103162.5</v>
      </c>
    </row>
    <row r="22" spans="1:7" x14ac:dyDescent="0.3">
      <c r="B22" s="2"/>
    </row>
    <row r="23" spans="1:7" x14ac:dyDescent="0.3">
      <c r="B23" s="3"/>
    </row>
    <row r="24" spans="1:7" x14ac:dyDescent="0.3">
      <c r="B24" s="2"/>
    </row>
    <row r="26" spans="1:7" x14ac:dyDescent="0.3">
      <c r="B26" s="2"/>
    </row>
    <row r="27" spans="1:7" x14ac:dyDescent="0.3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Year Plan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markarevz18</dc:creator>
  <cp:lastModifiedBy>Hiroki Asaba</cp:lastModifiedBy>
  <dcterms:created xsi:type="dcterms:W3CDTF">2016-04-04T06:51:38Z</dcterms:created>
  <dcterms:modified xsi:type="dcterms:W3CDTF">2016-04-05T08:43:20Z</dcterms:modified>
</cp:coreProperties>
</file>