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jostrand/Documents/Robotics/Jefferson/StateSpaceFlywheelTest/"/>
    </mc:Choice>
  </mc:AlternateContent>
  <xr:revisionPtr revIDLastSave="0" documentId="13_ncr:1_{4C583231-BADA-A147-A478-8387D26E3AE7}" xr6:coauthVersionLast="47" xr6:coauthVersionMax="47" xr10:uidLastSave="{00000000-0000-0000-0000-000000000000}"/>
  <bookViews>
    <workbookView xWindow="0" yWindow="460" windowWidth="35840" windowHeight="21940" xr2:uid="{C2558BE1-AFAC-F043-BA1A-10DC3E98262D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G8" i="2"/>
  <c r="G12" i="2"/>
  <c r="G13" i="2"/>
  <c r="G14" i="2"/>
  <c r="G15" i="2"/>
  <c r="G16" i="2"/>
  <c r="G17" i="2"/>
  <c r="F12" i="2"/>
  <c r="F13" i="2"/>
  <c r="F14" i="2"/>
  <c r="F15" i="2"/>
  <c r="F16" i="2"/>
  <c r="F17" i="2"/>
  <c r="E12" i="2"/>
  <c r="E13" i="2"/>
  <c r="E14" i="2"/>
  <c r="E15" i="2"/>
  <c r="E16" i="2"/>
  <c r="E17" i="2"/>
  <c r="E11" i="2"/>
  <c r="F11" i="2"/>
  <c r="G11" i="2"/>
  <c r="G4" i="2"/>
  <c r="G5" i="2"/>
  <c r="G6" i="2"/>
  <c r="G7" i="2"/>
  <c r="G3" i="2"/>
  <c r="B17" i="2"/>
  <c r="B16" i="2"/>
  <c r="B9" i="2"/>
  <c r="B15" i="2"/>
  <c r="B14" i="2"/>
  <c r="B13" i="2"/>
  <c r="B12" i="2"/>
  <c r="B11" i="2"/>
  <c r="F8" i="2"/>
  <c r="F4" i="2"/>
  <c r="F5" i="2"/>
  <c r="F6" i="2"/>
  <c r="F7" i="2"/>
  <c r="F3" i="2"/>
  <c r="B3" i="2"/>
  <c r="B4" i="2"/>
  <c r="B5" i="2"/>
  <c r="B6" i="2"/>
  <c r="B7" i="2"/>
  <c r="E4" i="2"/>
  <c r="E5" i="2"/>
  <c r="E6" i="2"/>
  <c r="E7" i="2"/>
  <c r="E3" i="2"/>
  <c r="E5" i="1"/>
  <c r="B13" i="1"/>
  <c r="B5" i="1"/>
  <c r="B7" i="1" s="1"/>
  <c r="B6" i="1"/>
  <c r="E7" i="1"/>
  <c r="B2" i="1"/>
</calcChain>
</file>

<file path=xl/sharedStrings.xml><?xml version="1.0" encoding="utf-8"?>
<sst xmlns="http://schemas.openxmlformats.org/spreadsheetml/2006/main" count="30" uniqueCount="20">
  <si>
    <t>RPM</t>
  </si>
  <si>
    <t>RAD/S</t>
  </si>
  <si>
    <t>MAX RPM</t>
  </si>
  <si>
    <t>KV (RPM)</t>
  </si>
  <si>
    <t>MAX RAD/S</t>
  </si>
  <si>
    <t>KV (RAD/S)</t>
  </si>
  <si>
    <t>Voltage</t>
  </si>
  <si>
    <t>kv(Volts /(RAD/SEC))</t>
  </si>
  <si>
    <t>kv(Volts /(REV/MIN))</t>
  </si>
  <si>
    <t>RAD/SEC</t>
  </si>
  <si>
    <t>Target</t>
  </si>
  <si>
    <t>Actual</t>
  </si>
  <si>
    <t>Applied Voltage</t>
  </si>
  <si>
    <t>Error</t>
  </si>
  <si>
    <t>Expected</t>
  </si>
  <si>
    <t>Expected/Actual</t>
  </si>
  <si>
    <t>Kv</t>
  </si>
  <si>
    <t>Error (RPM)</t>
  </si>
  <si>
    <t>Error Precentage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</si>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</sst>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Sheet2!$A$3:$A$7</c:f>
              <c:numCache>
                <c:formatCode>General</c:formatCode>
                <c:ptCount val="5"/>
                <c:pt idx="0">
                  <c:v>1005.75</c:v>
                </c:pt>
                <c:pt idx="1">
                  <c:v>1503.83</c:v>
                </c:pt>
                <c:pt idx="2">
                  <c:v>2001.92</c:v>
                </c:pt>
                <c:pt idx="3">
                  <c:v>2500</c:v>
                </c:pt>
                <c:pt idx="4">
                  <c:v>3007.66</c:v>
                </c:pt>
              </c:numCache>
            </c:numRef>
          </c:xVal>
          <c:yVal>
            <c:numRef>
              <c:f>Sheet2!$B$3:$B$7</c:f>
              <c:numCache>
                <c:formatCode>General</c:formatCode>
                <c:ptCount val="5"/>
                <c:pt idx="0">
                  <c:v>1005.75</c:v>
                </c:pt>
                <c:pt idx="1">
                  <c:v>1503.83</c:v>
                </c:pt>
                <c:pt idx="2">
                  <c:v>2001.92</c:v>
                </c:pt>
                <c:pt idx="3">
                  <c:v>2500</c:v>
                </c:pt>
                <c:pt idx="4">
                  <c:v>3007.66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B-4C4B-976F-7B757047369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Sheet2!$A$3:$A$7</c:f>
              <c:numCache>
                <c:formatCode>General</c:formatCode>
                <c:ptCount val="5"/>
                <c:pt idx="0">
                  <c:v>1005.75</c:v>
                </c:pt>
                <c:pt idx="1">
                  <c:v>1503.83</c:v>
                </c:pt>
                <c:pt idx="2">
                  <c:v>2001.92</c:v>
                </c:pt>
                <c:pt idx="3">
                  <c:v>2500</c:v>
                </c:pt>
                <c:pt idx="4">
                  <c:v>3007.66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959</c:v>
                </c:pt>
                <c:pt idx="1">
                  <c:v>1457</c:v>
                </c:pt>
                <c:pt idx="2">
                  <c:v>1948</c:v>
                </c:pt>
                <c:pt idx="3">
                  <c:v>2434</c:v>
                </c:pt>
                <c:pt idx="4">
                  <c:v>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B-4C4B-976F-7B757047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61503"/>
        <c:axId val="1528463151"/>
      </c:scatterChart>
      <c:valAx>
        <c:axId val="15284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63151"/>
        <c:crosses val="autoZero"/>
        <c:crossBetween val="midCat"/>
      </c:valAx>
      <c:valAx>
        <c:axId val="15284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6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Sheet2!$A$11:$A$17</c:f>
              <c:numCache>
                <c:formatCode>General</c:formatCode>
                <c:ptCount val="7"/>
                <c:pt idx="0">
                  <c:v>1005.75</c:v>
                </c:pt>
                <c:pt idx="1">
                  <c:v>1503.83</c:v>
                </c:pt>
                <c:pt idx="2">
                  <c:v>2001.92</c:v>
                </c:pt>
                <c:pt idx="3">
                  <c:v>2500</c:v>
                </c:pt>
                <c:pt idx="4">
                  <c:v>3007.66</c:v>
                </c:pt>
                <c:pt idx="5">
                  <c:v>3505.75</c:v>
                </c:pt>
                <c:pt idx="6">
                  <c:v>4003.83</c:v>
                </c:pt>
              </c:numCache>
            </c:numRef>
          </c:xVal>
          <c:yVal>
            <c:numRef>
              <c:f>Sheet2!$B$11:$B$17</c:f>
              <c:numCache>
                <c:formatCode>General</c:formatCode>
                <c:ptCount val="7"/>
                <c:pt idx="0">
                  <c:v>1005.75</c:v>
                </c:pt>
                <c:pt idx="1">
                  <c:v>1503.83</c:v>
                </c:pt>
                <c:pt idx="2">
                  <c:v>2001.92</c:v>
                </c:pt>
                <c:pt idx="3">
                  <c:v>2500</c:v>
                </c:pt>
                <c:pt idx="4">
                  <c:v>3007.66</c:v>
                </c:pt>
                <c:pt idx="5">
                  <c:v>3505.75</c:v>
                </c:pt>
                <c:pt idx="6">
                  <c:v>4003.83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0542-A19C-D5002A198924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Sheet2!$A$11:$A$17</c:f>
              <c:numCache>
                <c:formatCode>General</c:formatCode>
                <c:ptCount val="7"/>
                <c:pt idx="0">
                  <c:v>1005.75</c:v>
                </c:pt>
                <c:pt idx="1">
                  <c:v>1503.83</c:v>
                </c:pt>
                <c:pt idx="2">
                  <c:v>2001.92</c:v>
                </c:pt>
                <c:pt idx="3">
                  <c:v>2500</c:v>
                </c:pt>
                <c:pt idx="4">
                  <c:v>3007.66</c:v>
                </c:pt>
                <c:pt idx="5">
                  <c:v>3505.75</c:v>
                </c:pt>
                <c:pt idx="6">
                  <c:v>4003.83</c:v>
                </c:pt>
              </c:numCache>
            </c:numRef>
          </c:xVal>
          <c:yVal>
            <c:numRef>
              <c:f>Sheet2!$C$11:$C$17</c:f>
              <c:numCache>
                <c:formatCode>General</c:formatCode>
                <c:ptCount val="7"/>
                <c:pt idx="0">
                  <c:v>994</c:v>
                </c:pt>
                <c:pt idx="1">
                  <c:v>1502</c:v>
                </c:pt>
                <c:pt idx="2">
                  <c:v>2011</c:v>
                </c:pt>
                <c:pt idx="3">
                  <c:v>2514</c:v>
                </c:pt>
                <c:pt idx="4">
                  <c:v>3011</c:v>
                </c:pt>
                <c:pt idx="5">
                  <c:v>3468</c:v>
                </c:pt>
                <c:pt idx="6">
                  <c:v>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A-0542-A19C-D5002A19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20559"/>
        <c:axId val="991622207"/>
      </c:scatterChart>
      <c:valAx>
        <c:axId val="9916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2207"/>
        <c:crosses val="autoZero"/>
        <c:crossBetween val="midCat"/>
      </c:valAx>
      <c:valAx>
        <c:axId val="9916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0</xdr:row>
      <xdr:rowOff>63500</xdr:rowOff>
    </xdr:from>
    <xdr:to>
      <xdr:col>19</xdr:col>
      <xdr:colOff>342900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7B68F-2156-7F47-885A-00622AC1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12</xdr:row>
      <xdr:rowOff>101600</xdr:rowOff>
    </xdr:from>
    <xdr:to>
      <xdr:col>18</xdr:col>
      <xdr:colOff>165100</xdr:colOff>
      <xdr:row>42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F577D0-ACAB-1A4E-AEE6-A79EEE23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E04-1769-1241-8782-4B2364DC2071}">
  <dimension ref="A1:G18"/>
  <sheetViews>
    <sheetView tabSelected="1" workbookViewId="0">
      <selection activeCell="G31" sqref="G31"/>
    </sheetView>
  </sheetViews>
  <sheetFormatPr baseColWidth="10" defaultRowHeight="16" x14ac:dyDescent="0.2"/>
  <cols>
    <col min="3" max="3" width="16.33203125" customWidth="1"/>
    <col min="4" max="4" width="14.83203125" customWidth="1"/>
    <col min="6" max="6" width="15.33203125" customWidth="1"/>
  </cols>
  <sheetData>
    <row r="1" spans="1:7" x14ac:dyDescent="0.2">
      <c r="A1" t="s">
        <v>16</v>
      </c>
      <c r="B1">
        <v>2.0163E-2</v>
      </c>
    </row>
    <row r="2" spans="1:7" x14ac:dyDescent="0.2">
      <c r="A2" t="s">
        <v>10</v>
      </c>
      <c r="B2" t="s">
        <v>14</v>
      </c>
      <c r="C2" t="s">
        <v>11</v>
      </c>
      <c r="D2" t="s">
        <v>12</v>
      </c>
      <c r="E2" t="s">
        <v>17</v>
      </c>
      <c r="F2" t="s">
        <v>15</v>
      </c>
      <c r="G2" t="s">
        <v>18</v>
      </c>
    </row>
    <row r="3" spans="1:7" x14ac:dyDescent="0.2">
      <c r="A3">
        <v>1005.75</v>
      </c>
      <c r="B3">
        <f>A3</f>
        <v>1005.75</v>
      </c>
      <c r="C3">
        <v>959</v>
      </c>
      <c r="D3">
        <v>2.1230000000000002</v>
      </c>
      <c r="E3">
        <f>A3-C3</f>
        <v>46.75</v>
      </c>
      <c r="F3">
        <f>B3/C3</f>
        <v>1.0487486965589154</v>
      </c>
      <c r="G3">
        <f>(B3-C3)/B3*100</f>
        <v>4.6482724335073327</v>
      </c>
    </row>
    <row r="4" spans="1:7" x14ac:dyDescent="0.2">
      <c r="A4">
        <v>1503.83</v>
      </c>
      <c r="B4">
        <f t="shared" ref="B4:B8" si="0">A4</f>
        <v>1503.83</v>
      </c>
      <c r="C4">
        <v>1457</v>
      </c>
      <c r="D4">
        <v>3.1749999999999998</v>
      </c>
      <c r="E4">
        <f>A4-C4</f>
        <v>46.829999999999927</v>
      </c>
      <c r="F4">
        <f t="shared" ref="F4:F7" si="1">B4/C4</f>
        <v>1.0321413864104323</v>
      </c>
      <c r="G4">
        <f t="shared" ref="G4:G7" si="2">(B4-C4)/B4*100</f>
        <v>3.114048795409051</v>
      </c>
    </row>
    <row r="5" spans="1:7" x14ac:dyDescent="0.2">
      <c r="A5">
        <v>2001.92</v>
      </c>
      <c r="B5">
        <f t="shared" si="0"/>
        <v>2001.92</v>
      </c>
      <c r="C5">
        <v>1948</v>
      </c>
      <c r="D5">
        <v>4.2270000000000003</v>
      </c>
      <c r="E5">
        <f>A5-C5</f>
        <v>53.920000000000073</v>
      </c>
      <c r="F5">
        <f t="shared" si="1"/>
        <v>1.0276796714579055</v>
      </c>
      <c r="G5">
        <f t="shared" si="2"/>
        <v>2.6934143222506433</v>
      </c>
    </row>
    <row r="6" spans="1:7" x14ac:dyDescent="0.2">
      <c r="A6">
        <v>2500</v>
      </c>
      <c r="B6">
        <f t="shared" si="0"/>
        <v>2500</v>
      </c>
      <c r="C6">
        <v>2434</v>
      </c>
      <c r="D6">
        <v>5.2779999999999996</v>
      </c>
      <c r="E6">
        <f>A6-C6</f>
        <v>66</v>
      </c>
      <c r="F6">
        <f t="shared" si="1"/>
        <v>1.0271158586688578</v>
      </c>
      <c r="G6">
        <f t="shared" si="2"/>
        <v>2.64</v>
      </c>
    </row>
    <row r="7" spans="1:7" x14ac:dyDescent="0.2">
      <c r="A7">
        <v>3007.66</v>
      </c>
      <c r="B7">
        <f t="shared" si="0"/>
        <v>3007.66</v>
      </c>
      <c r="C7">
        <v>2914</v>
      </c>
      <c r="D7">
        <v>6.35</v>
      </c>
      <c r="E7">
        <f>A7-C7</f>
        <v>93.659999999999854</v>
      </c>
      <c r="F7">
        <f t="shared" si="1"/>
        <v>1.0321413864104323</v>
      </c>
      <c r="G7">
        <f t="shared" si="2"/>
        <v>3.114048795409051</v>
      </c>
    </row>
    <row r="8" spans="1:7" x14ac:dyDescent="0.2">
      <c r="E8" t="s">
        <v>19</v>
      </c>
      <c r="F8">
        <f>AVERAGE(F3:F7)</f>
        <v>1.0335653999013086</v>
      </c>
      <c r="G8">
        <f>AVERAGE(G3:G7)</f>
        <v>3.2419568693152159</v>
      </c>
    </row>
    <row r="9" spans="1:7" x14ac:dyDescent="0.2">
      <c r="A9" t="s">
        <v>16</v>
      </c>
      <c r="B9">
        <f>0.020163 * 1.0335654</f>
        <v>2.0839779160200002E-2</v>
      </c>
    </row>
    <row r="10" spans="1:7" x14ac:dyDescent="0.2">
      <c r="A10" t="s">
        <v>10</v>
      </c>
      <c r="B10" t="s">
        <v>14</v>
      </c>
      <c r="C10" t="s">
        <v>11</v>
      </c>
      <c r="D10" t="s">
        <v>12</v>
      </c>
      <c r="E10" t="s">
        <v>13</v>
      </c>
      <c r="F10" t="s">
        <v>15</v>
      </c>
      <c r="G10" t="s">
        <v>18</v>
      </c>
    </row>
    <row r="11" spans="1:7" x14ac:dyDescent="0.2">
      <c r="A11">
        <v>1005.75</v>
      </c>
      <c r="B11">
        <f>A11</f>
        <v>1005.75</v>
      </c>
      <c r="C11">
        <v>994</v>
      </c>
      <c r="E11">
        <f>A11-C11</f>
        <v>11.75</v>
      </c>
      <c r="F11">
        <f>B11/C11</f>
        <v>1.0118209255533199</v>
      </c>
      <c r="G11">
        <f>(B11-C11)/B11*100</f>
        <v>1.1682823763360677</v>
      </c>
    </row>
    <row r="12" spans="1:7" x14ac:dyDescent="0.2">
      <c r="A12">
        <v>1503.83</v>
      </c>
      <c r="B12">
        <f t="shared" ref="B12:B17" si="3">A12</f>
        <v>1503.83</v>
      </c>
      <c r="C12">
        <v>1502</v>
      </c>
      <c r="E12">
        <f t="shared" ref="E12:E17" si="4">A12-C12</f>
        <v>1.8299999999999272</v>
      </c>
      <c r="F12">
        <f t="shared" ref="F12:F17" si="5">B12/C12</f>
        <v>1.0012183754993342</v>
      </c>
      <c r="G12">
        <f t="shared" ref="G12:G17" si="6">(B12-C12)/B12*100</f>
        <v>0.12168928668798515</v>
      </c>
    </row>
    <row r="13" spans="1:7" x14ac:dyDescent="0.2">
      <c r="A13">
        <v>2001.92</v>
      </c>
      <c r="B13">
        <f t="shared" si="3"/>
        <v>2001.92</v>
      </c>
      <c r="C13">
        <v>2011</v>
      </c>
      <c r="E13">
        <f t="shared" si="4"/>
        <v>-9.0799999999999272</v>
      </c>
      <c r="F13">
        <f t="shared" si="5"/>
        <v>0.99548483341621086</v>
      </c>
      <c r="G13">
        <f t="shared" si="6"/>
        <v>-0.45356457800511146</v>
      </c>
    </row>
    <row r="14" spans="1:7" x14ac:dyDescent="0.2">
      <c r="A14">
        <v>2500</v>
      </c>
      <c r="B14">
        <f t="shared" si="3"/>
        <v>2500</v>
      </c>
      <c r="C14">
        <v>2514</v>
      </c>
      <c r="E14">
        <f t="shared" si="4"/>
        <v>-14</v>
      </c>
      <c r="F14">
        <f t="shared" si="5"/>
        <v>0.99443118536197295</v>
      </c>
      <c r="G14">
        <f t="shared" si="6"/>
        <v>-0.55999999999999994</v>
      </c>
    </row>
    <row r="15" spans="1:7" x14ac:dyDescent="0.2">
      <c r="A15">
        <v>3007.66</v>
      </c>
      <c r="B15">
        <f t="shared" si="3"/>
        <v>3007.66</v>
      </c>
      <c r="C15">
        <v>3011</v>
      </c>
      <c r="E15">
        <f t="shared" si="4"/>
        <v>-3.3400000000001455</v>
      </c>
      <c r="F15">
        <f t="shared" si="5"/>
        <v>0.99889073397542338</v>
      </c>
      <c r="G15">
        <f t="shared" si="6"/>
        <v>-0.11104978621254216</v>
      </c>
    </row>
    <row r="16" spans="1:7" x14ac:dyDescent="0.2">
      <c r="A16">
        <v>3505.75</v>
      </c>
      <c r="B16">
        <f t="shared" si="3"/>
        <v>3505.75</v>
      </c>
      <c r="C16">
        <v>3468</v>
      </c>
      <c r="E16">
        <f t="shared" si="4"/>
        <v>37.75</v>
      </c>
      <c r="F16">
        <f t="shared" si="5"/>
        <v>1.0108852364475203</v>
      </c>
      <c r="G16">
        <f t="shared" si="6"/>
        <v>1.0768023960636097</v>
      </c>
    </row>
    <row r="17" spans="1:7" x14ac:dyDescent="0.2">
      <c r="A17">
        <v>4003.83</v>
      </c>
      <c r="B17">
        <f t="shared" si="3"/>
        <v>4003.83</v>
      </c>
      <c r="C17">
        <v>3914</v>
      </c>
      <c r="E17">
        <f t="shared" si="4"/>
        <v>89.829999999999927</v>
      </c>
      <c r="F17">
        <f t="shared" si="5"/>
        <v>1.0229509453244763</v>
      </c>
      <c r="G17">
        <f t="shared" si="6"/>
        <v>2.2436017513231064</v>
      </c>
    </row>
    <row r="18" spans="1:7" x14ac:dyDescent="0.2">
      <c r="E18" t="s">
        <v>19</v>
      </c>
      <c r="F18">
        <f>AVERAGE(F11:F17)</f>
        <v>1.0050974622254654</v>
      </c>
      <c r="G18">
        <f>AVERAGE(G11:G17)</f>
        <v>0.49796592088473079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7233-1233-2140-BC8F-A0624185CB05}">
  <dimension ref="A1:E13"/>
  <sheetViews>
    <sheetView workbookViewId="0">
      <selection activeCell="E6" sqref="E6"/>
    </sheetView>
  </sheetViews>
  <sheetFormatPr baseColWidth="10" defaultRowHeight="16" x14ac:dyDescent="0.2"/>
  <cols>
    <col min="1" max="1" width="20.1640625" customWidth="1"/>
  </cols>
  <sheetData>
    <row r="1" spans="1:5" x14ac:dyDescent="0.2">
      <c r="A1" t="s">
        <v>0</v>
      </c>
      <c r="B1">
        <v>1000</v>
      </c>
    </row>
    <row r="2" spans="1:5" x14ac:dyDescent="0.2">
      <c r="A2" t="s">
        <v>1</v>
      </c>
      <c r="B2">
        <f>B1*PI()/(60*2)</f>
        <v>26.179938779914941</v>
      </c>
    </row>
    <row r="4" spans="1:5" x14ac:dyDescent="0.2">
      <c r="A4" t="s">
        <v>2</v>
      </c>
      <c r="B4">
        <v>5676</v>
      </c>
      <c r="D4" t="s">
        <v>9</v>
      </c>
    </row>
    <row r="5" spans="1:5" x14ac:dyDescent="0.2">
      <c r="A5" t="s">
        <v>4</v>
      </c>
      <c r="B5">
        <f>B4*PI()/(60*2)</f>
        <v>148.59733251479722</v>
      </c>
      <c r="D5" t="s">
        <v>9</v>
      </c>
      <c r="E5">
        <f>E6/60*2*PI()</f>
        <v>192.68434942017399</v>
      </c>
    </row>
    <row r="6" spans="1:5" x14ac:dyDescent="0.2">
      <c r="A6" t="s">
        <v>3</v>
      </c>
      <c r="B6">
        <f>12/B4</f>
        <v>2.1141649048625794E-3</v>
      </c>
      <c r="D6" t="s">
        <v>0</v>
      </c>
      <c r="E6">
        <v>1840</v>
      </c>
    </row>
    <row r="7" spans="1:5" x14ac:dyDescent="0.2">
      <c r="A7" t="s">
        <v>5</v>
      </c>
      <c r="B7">
        <f>12/B5</f>
        <v>8.0755150828868666E-2</v>
      </c>
      <c r="D7" t="s">
        <v>6</v>
      </c>
      <c r="E7">
        <f>E6*B6</f>
        <v>3.890063424947146</v>
      </c>
    </row>
    <row r="12" spans="1:5" x14ac:dyDescent="0.2">
      <c r="A12" t="s">
        <v>7</v>
      </c>
      <c r="B12">
        <v>2.0163E-2</v>
      </c>
    </row>
    <row r="13" spans="1:5" x14ac:dyDescent="0.2">
      <c r="A13" t="s">
        <v>8</v>
      </c>
      <c r="B13">
        <f>B12*(2*PI()/60)</f>
        <v>2.1114644224776999E-3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2022-03-16T02:55:27Z</dcterms:created>
  <dcterms:modified xsi:type="dcterms:W3CDTF">2022-03-16T21:43:49Z</dcterms:modified>
</cp:coreProperties>
</file>