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0" windowWidth="24855" windowHeight="12015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B19" i="1"/>
  <c r="B24"/>
  <c r="B21"/>
  <c r="B22" s="1"/>
  <c r="B9"/>
  <c r="B10" s="1"/>
  <c r="B11" s="1"/>
  <c r="B12" s="1"/>
  <c r="B23" l="1"/>
  <c r="B15"/>
  <c r="B14"/>
</calcChain>
</file>

<file path=xl/comments1.xml><?xml version="1.0" encoding="utf-8"?>
<comments xmlns="http://schemas.openxmlformats.org/spreadsheetml/2006/main">
  <authors>
    <author>kloux</author>
  </authors>
  <commentList>
    <comment ref="B21" authorId="0">
      <text>
        <r>
          <rPr>
            <b/>
            <sz val="9"/>
            <color indexed="81"/>
            <rFont val="Tahoma"/>
            <family val="2"/>
          </rPr>
          <t>kloux:</t>
        </r>
        <r>
          <rPr>
            <sz val="9"/>
            <color indexed="81"/>
            <rFont val="Tahoma"/>
            <family val="2"/>
          </rPr>
          <t xml:space="preserve">
Assumes steel screw</t>
        </r>
      </text>
    </comment>
  </commentList>
</comments>
</file>

<file path=xl/sharedStrings.xml><?xml version="1.0" encoding="utf-8"?>
<sst xmlns="http://schemas.openxmlformats.org/spreadsheetml/2006/main" count="67" uniqueCount="51">
  <si>
    <t>Load</t>
  </si>
  <si>
    <t>(lb)</t>
  </si>
  <si>
    <t>Screw Major Diameter</t>
  </si>
  <si>
    <t>Pitch</t>
  </si>
  <si>
    <t>(1/in)</t>
  </si>
  <si>
    <t>Coefficient of Friction</t>
  </si>
  <si>
    <t>(-)</t>
  </si>
  <si>
    <t>Thread Angle</t>
  </si>
  <si>
    <t>(deg)</t>
  </si>
  <si>
    <t>Number of Starts</t>
  </si>
  <si>
    <t>Mean Diameter</t>
  </si>
  <si>
    <t>(in)</t>
  </si>
  <si>
    <t>Lead</t>
  </si>
  <si>
    <t>Lead Angle</t>
  </si>
  <si>
    <t>Lifting Torque</t>
  </si>
  <si>
    <t>Lowering Torque</t>
  </si>
  <si>
    <t>(in-lbf)</t>
  </si>
  <si>
    <t>Materials</t>
  </si>
  <si>
    <t>Steel on Steel (dry)</t>
  </si>
  <si>
    <t>Steel on Steel (lubricated)</t>
  </si>
  <si>
    <t>Steel on Bronze (dry)</t>
  </si>
  <si>
    <t>Steel on Bronze (lubricated</t>
  </si>
  <si>
    <t>Steel on Brass (dry)</t>
  </si>
  <si>
    <t>Steel on Brass (lubricated)</t>
  </si>
  <si>
    <t>Steel on Wood (dry)</t>
  </si>
  <si>
    <t>Steel on Wood (lubricated)</t>
  </si>
  <si>
    <t>Steel on Cast Iron (dry)</t>
  </si>
  <si>
    <t>Steel on Cast Iron (lubricated)</t>
  </si>
  <si>
    <t>Steel on Plastic (dry)</t>
  </si>
  <si>
    <t>Steel on Plastic (lubricated)</t>
  </si>
  <si>
    <t>Friction Coefficients</t>
  </si>
  <si>
    <t>Nominal Thread Height</t>
  </si>
  <si>
    <t>Longest Unsupported Length</t>
  </si>
  <si>
    <t>Critical Speed Factor</t>
  </si>
  <si>
    <t>Critical Load Factor</t>
  </si>
  <si>
    <t>End1 Support</t>
  </si>
  <si>
    <t>End2 Support</t>
  </si>
  <si>
    <t>Fixed</t>
  </si>
  <si>
    <t>Free</t>
  </si>
  <si>
    <t>Supported</t>
  </si>
  <si>
    <t>Factor Of Safety</t>
  </si>
  <si>
    <t>Critical Speed</t>
  </si>
  <si>
    <t>(RPM)</t>
  </si>
  <si>
    <t>Max. Safe Operating Speed</t>
  </si>
  <si>
    <t>Linear Equivalent Speed</t>
  </si>
  <si>
    <t>(in/sec)</t>
  </si>
  <si>
    <t>Max. Safe Column Load</t>
  </si>
  <si>
    <t>Max D/d ratio</t>
  </si>
  <si>
    <t>Index</t>
  </si>
  <si>
    <t>Support Style Index</t>
  </si>
  <si>
    <t>Support Style OK for Length?</t>
  </si>
</sst>
</file>

<file path=xl/styles.xml><?xml version="1.0" encoding="utf-8"?>
<styleSheet xmlns="http://schemas.openxmlformats.org/spreadsheetml/2006/main">
  <numFmts count="1">
    <numFmt numFmtId="170" formatCode="0.000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rgb="FF333333"/>
      </left>
      <right/>
      <top/>
      <bottom/>
      <diagonal/>
    </border>
    <border>
      <left style="medium">
        <color rgb="FF333333"/>
      </left>
      <right/>
      <top/>
      <bottom style="medium">
        <color rgb="FF333333"/>
      </bottom>
      <diagonal/>
    </border>
    <border>
      <left style="medium">
        <color rgb="FF333333"/>
      </left>
      <right/>
      <top style="medium">
        <color rgb="FF333333"/>
      </top>
      <bottom style="thin">
        <color indexed="64"/>
      </bottom>
      <diagonal/>
    </border>
    <border>
      <left style="thin">
        <color indexed="64"/>
      </left>
      <right style="medium">
        <color rgb="FF333333"/>
      </right>
      <top style="medium">
        <color rgb="FF333333"/>
      </top>
      <bottom style="thin">
        <color indexed="64"/>
      </bottom>
      <diagonal/>
    </border>
    <border>
      <left style="thin">
        <color indexed="64"/>
      </left>
      <right style="medium">
        <color rgb="FF333333"/>
      </right>
      <top/>
      <bottom/>
      <diagonal/>
    </border>
    <border>
      <left style="thin">
        <color indexed="64"/>
      </left>
      <right style="medium">
        <color rgb="FF333333"/>
      </right>
      <top/>
      <bottom style="medium">
        <color rgb="FF33333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0" fontId="0" fillId="3" borderId="5" xfId="0" applyFill="1" applyBorder="1" applyAlignment="1">
      <alignment vertical="top"/>
    </xf>
    <xf numFmtId="0" fontId="0" fillId="3" borderId="6" xfId="0" applyFill="1" applyBorder="1" applyAlignment="1">
      <alignment vertical="top"/>
    </xf>
    <xf numFmtId="170" fontId="1" fillId="0" borderId="0" xfId="0" applyNumberFormat="1" applyFont="1"/>
    <xf numFmtId="2" fontId="1" fillId="0" borderId="0" xfId="0" applyNumberFormat="1" applyFont="1"/>
    <xf numFmtId="0" fontId="2" fillId="0" borderId="0" xfId="0" applyFont="1"/>
    <xf numFmtId="2" fontId="3" fillId="0" borderId="0" xfId="0" applyNumberFormat="1" applyFont="1"/>
    <xf numFmtId="0" fontId="2" fillId="2" borderId="7" xfId="0" applyFont="1" applyFill="1" applyBorder="1"/>
    <xf numFmtId="0" fontId="2" fillId="2" borderId="8" xfId="0" applyFont="1" applyFill="1" applyBorder="1"/>
    <xf numFmtId="0" fontId="2" fillId="2" borderId="9" xfId="0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1" fillId="0" borderId="0" xfId="0" applyFont="1"/>
    <xf numFmtId="1" fontId="1" fillId="0" borderId="0" xfId="0" applyNumberFormat="1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"/>
  <sheetViews>
    <sheetView tabSelected="1" workbookViewId="0">
      <selection activeCell="B5" sqref="B5"/>
    </sheetView>
  </sheetViews>
  <sheetFormatPr defaultRowHeight="15"/>
  <cols>
    <col min="1" max="1" width="26.85546875" bestFit="1" customWidth="1"/>
    <col min="7" max="7" width="27.85546875" bestFit="1" customWidth="1"/>
    <col min="8" max="8" width="19.140625" bestFit="1" customWidth="1"/>
    <col min="9" max="9" width="19.28515625" bestFit="1" customWidth="1"/>
    <col min="10" max="10" width="17.85546875" bestFit="1" customWidth="1"/>
    <col min="11" max="11" width="13.28515625" bestFit="1" customWidth="1"/>
  </cols>
  <sheetData>
    <row r="1" spans="1:8" ht="15" customHeight="1">
      <c r="A1" t="s">
        <v>0</v>
      </c>
      <c r="B1">
        <v>150</v>
      </c>
      <c r="C1" t="s">
        <v>1</v>
      </c>
      <c r="G1" s="5" t="s">
        <v>17</v>
      </c>
      <c r="H1" s="6" t="s">
        <v>30</v>
      </c>
    </row>
    <row r="2" spans="1:8">
      <c r="G2" s="3" t="s">
        <v>18</v>
      </c>
      <c r="H2" s="7">
        <v>0.8</v>
      </c>
    </row>
    <row r="3" spans="1:8">
      <c r="A3" t="s">
        <v>2</v>
      </c>
      <c r="B3">
        <v>0.75</v>
      </c>
      <c r="C3" t="s">
        <v>11</v>
      </c>
      <c r="G3" s="3" t="s">
        <v>19</v>
      </c>
      <c r="H3" s="7">
        <v>0.16</v>
      </c>
    </row>
    <row r="4" spans="1:8">
      <c r="A4" t="s">
        <v>3</v>
      </c>
      <c r="B4">
        <v>10</v>
      </c>
      <c r="C4" t="s">
        <v>4</v>
      </c>
      <c r="G4" s="3" t="s">
        <v>20</v>
      </c>
      <c r="H4" s="7">
        <v>0.4</v>
      </c>
    </row>
    <row r="5" spans="1:8">
      <c r="A5" t="s">
        <v>5</v>
      </c>
      <c r="B5" s="2">
        <v>0.15</v>
      </c>
      <c r="C5" t="s">
        <v>6</v>
      </c>
      <c r="G5" s="3" t="s">
        <v>21</v>
      </c>
      <c r="H5" s="7">
        <v>0.15</v>
      </c>
    </row>
    <row r="6" spans="1:8">
      <c r="A6" t="s">
        <v>7</v>
      </c>
      <c r="B6">
        <v>29</v>
      </c>
      <c r="C6" t="s">
        <v>8</v>
      </c>
      <c r="G6" s="3" t="s">
        <v>22</v>
      </c>
      <c r="H6" s="7">
        <v>0.35</v>
      </c>
    </row>
    <row r="7" spans="1:8">
      <c r="A7" t="s">
        <v>9</v>
      </c>
      <c r="B7">
        <v>1</v>
      </c>
      <c r="C7" t="s">
        <v>6</v>
      </c>
      <c r="G7" s="3" t="s">
        <v>23</v>
      </c>
      <c r="H7" s="7">
        <v>0.19</v>
      </c>
    </row>
    <row r="8" spans="1:8">
      <c r="G8" s="3" t="s">
        <v>24</v>
      </c>
      <c r="H8" s="7">
        <v>0.4</v>
      </c>
    </row>
    <row r="9" spans="1:8">
      <c r="A9" t="s">
        <v>31</v>
      </c>
      <c r="B9" s="9">
        <f>1/B4/2</f>
        <v>0.05</v>
      </c>
      <c r="C9" t="s">
        <v>11</v>
      </c>
      <c r="G9" s="3" t="s">
        <v>25</v>
      </c>
      <c r="H9" s="7">
        <v>0.2</v>
      </c>
    </row>
    <row r="10" spans="1:8">
      <c r="A10" t="s">
        <v>10</v>
      </c>
      <c r="B10" s="9">
        <f>B3-B9</f>
        <v>0.7</v>
      </c>
      <c r="C10" t="s">
        <v>11</v>
      </c>
      <c r="G10" s="3" t="s">
        <v>26</v>
      </c>
      <c r="H10" s="7">
        <v>0.23</v>
      </c>
    </row>
    <row r="11" spans="1:8">
      <c r="A11" t="s">
        <v>13</v>
      </c>
      <c r="B11" s="10">
        <f>DEGREES(ATAN(1/(B4*PI()*B10)))*B7</f>
        <v>2.6036082911472418</v>
      </c>
      <c r="C11" t="s">
        <v>8</v>
      </c>
      <c r="G11" s="3" t="s">
        <v>27</v>
      </c>
      <c r="H11" s="7">
        <v>0.15</v>
      </c>
    </row>
    <row r="12" spans="1:8">
      <c r="A12" t="s">
        <v>12</v>
      </c>
      <c r="B12" s="9">
        <f>PI()*B10*TAN(RADIANS(B11))</f>
        <v>9.9999999999999992E-2</v>
      </c>
      <c r="C12" t="s">
        <v>11</v>
      </c>
      <c r="G12" s="3" t="s">
        <v>28</v>
      </c>
      <c r="H12" s="7">
        <v>0.15</v>
      </c>
    </row>
    <row r="13" spans="1:8" ht="15.75" thickBot="1">
      <c r="G13" s="4" t="s">
        <v>29</v>
      </c>
      <c r="H13" s="8">
        <v>0.125</v>
      </c>
    </row>
    <row r="14" spans="1:8">
      <c r="A14" s="11" t="s">
        <v>14</v>
      </c>
      <c r="B14" s="12">
        <f>B1*B10/2*(B12+PI()*B5*B10)/(PI()*B10-B5*B12)</f>
        <v>10.332803435352714</v>
      </c>
      <c r="C14" s="11" t="s">
        <v>16</v>
      </c>
    </row>
    <row r="15" spans="1:8">
      <c r="A15" s="11" t="s">
        <v>15</v>
      </c>
      <c r="B15" s="12">
        <f>B1*B10/2*(PI()*B5*B10-B12)/(PI()*B10+B5*B12)</f>
        <v>5.4504984066047566</v>
      </c>
      <c r="C15" s="11" t="s">
        <v>16</v>
      </c>
    </row>
    <row r="17" spans="1:11" ht="15.75" thickBot="1">
      <c r="A17" t="s">
        <v>32</v>
      </c>
      <c r="B17">
        <v>40</v>
      </c>
      <c r="C17" t="s">
        <v>11</v>
      </c>
    </row>
    <row r="18" spans="1:11">
      <c r="A18" t="s">
        <v>49</v>
      </c>
      <c r="B18" s="1">
        <v>2</v>
      </c>
      <c r="C18" t="s">
        <v>6</v>
      </c>
      <c r="F18" s="13" t="s">
        <v>48</v>
      </c>
      <c r="G18" s="14" t="s">
        <v>35</v>
      </c>
      <c r="H18" s="14" t="s">
        <v>36</v>
      </c>
      <c r="I18" s="14" t="s">
        <v>33</v>
      </c>
      <c r="J18" s="14" t="s">
        <v>34</v>
      </c>
      <c r="K18" s="15" t="s">
        <v>47</v>
      </c>
    </row>
    <row r="19" spans="1:11">
      <c r="A19" t="s">
        <v>50</v>
      </c>
      <c r="B19" s="22" t="b">
        <f>LOOKUP(B18,F19:F22,K19:K22)*B3&gt;B17</f>
        <v>1</v>
      </c>
      <c r="F19" s="16">
        <v>0</v>
      </c>
      <c r="G19" s="17" t="s">
        <v>37</v>
      </c>
      <c r="H19" s="17" t="s">
        <v>38</v>
      </c>
      <c r="I19" s="17">
        <v>0.32</v>
      </c>
      <c r="J19" s="17">
        <v>0.25</v>
      </c>
      <c r="K19" s="18">
        <v>25</v>
      </c>
    </row>
    <row r="20" spans="1:11">
      <c r="A20" t="s">
        <v>40</v>
      </c>
      <c r="B20">
        <v>2</v>
      </c>
      <c r="C20" t="s">
        <v>6</v>
      </c>
      <c r="F20" s="16">
        <v>1</v>
      </c>
      <c r="G20" s="17" t="s">
        <v>39</v>
      </c>
      <c r="H20" s="17" t="s">
        <v>39</v>
      </c>
      <c r="I20" s="17">
        <v>1</v>
      </c>
      <c r="J20" s="17">
        <v>1</v>
      </c>
      <c r="K20" s="18">
        <v>50</v>
      </c>
    </row>
    <row r="21" spans="1:11">
      <c r="A21" t="s">
        <v>41</v>
      </c>
      <c r="B21" s="23">
        <f>4760000*(B3-2*B9)*LOOKUP(B18,F19:F22,I19:I22)/B17^2</f>
        <v>2997.3125</v>
      </c>
      <c r="C21" t="s">
        <v>42</v>
      </c>
      <c r="F21" s="16">
        <v>2</v>
      </c>
      <c r="G21" s="17" t="s">
        <v>37</v>
      </c>
      <c r="H21" s="17" t="s">
        <v>39</v>
      </c>
      <c r="I21" s="17">
        <v>1.55</v>
      </c>
      <c r="J21" s="17">
        <v>2</v>
      </c>
      <c r="K21" s="18">
        <v>71</v>
      </c>
    </row>
    <row r="22" spans="1:11" ht="15.75" thickBot="1">
      <c r="A22" s="11" t="s">
        <v>43</v>
      </c>
      <c r="B22" s="24">
        <f>B21*LOOKUP(B18,F19:F22,I19:I22)/B20</f>
        <v>2322.9171875000002</v>
      </c>
      <c r="C22" s="11" t="s">
        <v>42</v>
      </c>
      <c r="F22" s="19">
        <v>3</v>
      </c>
      <c r="G22" s="20" t="s">
        <v>37</v>
      </c>
      <c r="H22" s="20" t="s">
        <v>37</v>
      </c>
      <c r="I22" s="20">
        <v>2.2400000000000002</v>
      </c>
      <c r="J22" s="20">
        <v>4</v>
      </c>
      <c r="K22" s="21">
        <v>100</v>
      </c>
    </row>
    <row r="23" spans="1:11">
      <c r="A23" s="11" t="s">
        <v>44</v>
      </c>
      <c r="B23" s="12">
        <f>B22/60/B4</f>
        <v>3.871528645833334</v>
      </c>
      <c r="C23" s="11" t="s">
        <v>45</v>
      </c>
    </row>
    <row r="24" spans="1:11">
      <c r="A24" s="11" t="s">
        <v>46</v>
      </c>
      <c r="B24" s="24">
        <f>LOOKUP(B18,F19:F22,J19:J22)*14030000*(B3-2*B9)^4/B17^2/B20</f>
        <v>1565.2766796875003</v>
      </c>
      <c r="C24" s="11" t="s">
        <v>1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kloux</dc:creator>
  <cp:lastModifiedBy>kloux</cp:lastModifiedBy>
  <dcterms:created xsi:type="dcterms:W3CDTF">2013-01-24T14:32:55Z</dcterms:created>
  <dcterms:modified xsi:type="dcterms:W3CDTF">2013-01-24T15:23:05Z</dcterms:modified>
</cp:coreProperties>
</file>