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D40F3DF8-212F-4E8D-A521-82B7A635B540}" xr6:coauthVersionLast="47" xr6:coauthVersionMax="47" xr10:uidLastSave="{00000000-0000-0000-0000-000000000000}"/>
  <bookViews>
    <workbookView xWindow="28680" yWindow="-4995" windowWidth="29040" windowHeight="15840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F22" i="8" l="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2" i="8"/>
  <c r="BG22" i="8"/>
  <c r="AV22" i="8"/>
  <c r="BH22" i="8"/>
  <c r="AW22" i="8"/>
  <c r="AX22" i="8"/>
  <c r="AY22" i="8"/>
  <c r="AZ22" i="8"/>
  <c r="BE22" i="8"/>
  <c r="BA22" i="8"/>
  <c r="BD22" i="8"/>
  <c r="BB22" i="8"/>
  <c r="BC22" i="8"/>
  <c r="BF22" i="8"/>
  <c r="BG21" i="8"/>
  <c r="AV21" i="8"/>
  <c r="BH21" i="8"/>
  <c r="AW21" i="8"/>
  <c r="AX21" i="8"/>
  <c r="AY21" i="8"/>
  <c r="AZ21" i="8"/>
  <c r="BE21" i="8"/>
  <c r="BA21" i="8"/>
  <c r="BB21" i="8"/>
  <c r="BC21" i="8"/>
  <c r="BD21" i="8"/>
  <c r="BF21" i="8"/>
  <c r="BG20" i="8"/>
  <c r="BE20" i="8"/>
  <c r="AV20" i="8"/>
  <c r="BH20" i="8"/>
  <c r="AW20" i="8"/>
  <c r="AX20" i="8"/>
  <c r="AY20" i="8"/>
  <c r="AZ20" i="8"/>
  <c r="BA20" i="8"/>
  <c r="BB20" i="8"/>
  <c r="BC20" i="8"/>
  <c r="BD20" i="8"/>
  <c r="BF20" i="8"/>
  <c r="BG19" i="8"/>
  <c r="AV19" i="8"/>
  <c r="BH19" i="8"/>
  <c r="AW19" i="8"/>
  <c r="AX19" i="8"/>
  <c r="AY19" i="8"/>
  <c r="BE19" i="8"/>
  <c r="AZ19" i="8"/>
  <c r="BA19" i="8"/>
  <c r="BB19" i="8"/>
  <c r="BC19" i="8"/>
  <c r="BD19" i="8"/>
  <c r="BF19" i="8"/>
  <c r="BG18" i="8"/>
  <c r="AV18" i="8"/>
  <c r="BH18" i="8"/>
  <c r="AW18" i="8"/>
  <c r="AX18" i="8"/>
  <c r="AY18" i="8"/>
  <c r="AZ18" i="8"/>
  <c r="BA18" i="8"/>
  <c r="BB18" i="8"/>
  <c r="BE18" i="8"/>
  <c r="BC18" i="8"/>
  <c r="BD18" i="8"/>
  <c r="BF18" i="8"/>
  <c r="BG17" i="8"/>
  <c r="AV17" i="8"/>
  <c r="BH17" i="8"/>
  <c r="AW17" i="8"/>
  <c r="AX17" i="8"/>
  <c r="BF17" i="8"/>
  <c r="AY17" i="8"/>
  <c r="AZ17" i="8"/>
  <c r="BA17" i="8"/>
  <c r="BB17" i="8"/>
  <c r="BC17" i="8"/>
  <c r="BD17" i="8"/>
  <c r="BE17" i="8"/>
  <c r="BG16" i="8"/>
  <c r="AV16" i="8"/>
  <c r="BH16" i="8"/>
  <c r="BE16" i="8"/>
  <c r="AW16" i="8"/>
  <c r="AX16" i="8"/>
  <c r="AY16" i="8"/>
  <c r="AZ16" i="8"/>
  <c r="BA16" i="8"/>
  <c r="BB16" i="8"/>
  <c r="BC16" i="8"/>
  <c r="BD16" i="8"/>
  <c r="BF16" i="8"/>
  <c r="BG15" i="8"/>
  <c r="BH15" i="8"/>
  <c r="AV15" i="8"/>
  <c r="AW15" i="8"/>
  <c r="AX15" i="8"/>
  <c r="AY15" i="8"/>
  <c r="AZ15" i="8"/>
  <c r="BA15" i="8"/>
  <c r="BF15" i="8"/>
  <c r="BB15" i="8"/>
  <c r="BC15" i="8"/>
  <c r="BD15" i="8"/>
  <c r="BE15" i="8"/>
  <c r="BG14" i="8"/>
  <c r="AV14" i="8"/>
  <c r="BH14" i="8"/>
  <c r="AW14" i="8"/>
  <c r="BD14" i="8"/>
  <c r="AX14" i="8"/>
  <c r="BE14" i="8"/>
  <c r="AY14" i="8"/>
  <c r="AZ14" i="8"/>
  <c r="BA14" i="8"/>
  <c r="BB14" i="8"/>
  <c r="BC14" i="8"/>
  <c r="BF14" i="8"/>
  <c r="BG13" i="8"/>
  <c r="AV13" i="8"/>
  <c r="BH13" i="8"/>
  <c r="BC13" i="8"/>
  <c r="BF13" i="8"/>
  <c r="AW13" i="8"/>
  <c r="BE13" i="8"/>
  <c r="AX13" i="8"/>
  <c r="AY13" i="8"/>
  <c r="AZ13" i="8"/>
  <c r="BA13" i="8"/>
  <c r="BB13" i="8"/>
  <c r="BD13" i="8"/>
  <c r="BG12" i="8"/>
  <c r="AV12" i="8"/>
  <c r="BH12" i="8"/>
  <c r="AW12" i="8"/>
  <c r="AX12" i="8"/>
  <c r="AY12" i="8"/>
  <c r="BE12" i="8"/>
  <c r="AZ12" i="8"/>
  <c r="BA12" i="8"/>
  <c r="BD12" i="8"/>
  <c r="BF12" i="8"/>
  <c r="BB12" i="8"/>
  <c r="BC12" i="8"/>
  <c r="BG11" i="8"/>
  <c r="BH11" i="8"/>
  <c r="AV11" i="8"/>
  <c r="AW11" i="8"/>
  <c r="AX11" i="8"/>
  <c r="AY11" i="8"/>
  <c r="AZ11" i="8"/>
  <c r="BA11" i="8"/>
  <c r="BB11" i="8"/>
  <c r="BD11" i="8"/>
  <c r="BE11" i="8"/>
  <c r="BC11" i="8"/>
  <c r="BF11" i="8"/>
  <c r="BG10" i="8"/>
  <c r="BE10" i="8"/>
  <c r="AV10" i="8"/>
  <c r="BH10" i="8"/>
  <c r="AW10" i="8"/>
  <c r="AX10" i="8"/>
  <c r="AY10" i="8"/>
  <c r="BD10" i="8"/>
  <c r="BF10" i="8"/>
  <c r="AZ10" i="8"/>
  <c r="BA10" i="8"/>
  <c r="BB10" i="8"/>
  <c r="BC10" i="8"/>
  <c r="BG9" i="8"/>
  <c r="BF9" i="8"/>
  <c r="AV9" i="8"/>
  <c r="BH9" i="8"/>
  <c r="BC9" i="8"/>
  <c r="BD9" i="8"/>
  <c r="BE9" i="8"/>
  <c r="AW9" i="8"/>
  <c r="AX9" i="8"/>
  <c r="AY9" i="8"/>
  <c r="AZ9" i="8"/>
  <c r="BB9" i="8"/>
  <c r="BA9" i="8"/>
  <c r="BG8" i="8"/>
  <c r="AV8" i="8"/>
  <c r="BH8" i="8"/>
  <c r="AX8" i="8"/>
  <c r="BA8" i="8"/>
  <c r="AW8" i="8"/>
  <c r="BE8" i="8"/>
  <c r="AY8" i="8"/>
  <c r="AZ8" i="8"/>
  <c r="BD8" i="8"/>
  <c r="BF8" i="8"/>
  <c r="BB8" i="8"/>
  <c r="BC8" i="8"/>
  <c r="BG7" i="8"/>
  <c r="AV7" i="8"/>
  <c r="BH7" i="8"/>
  <c r="BB7" i="8"/>
  <c r="BE7" i="8"/>
  <c r="AW7" i="8"/>
  <c r="BD7" i="8"/>
  <c r="BF7" i="8"/>
  <c r="AX7" i="8"/>
  <c r="BC7" i="8"/>
  <c r="AY7" i="8"/>
  <c r="AZ7" i="8"/>
  <c r="BA7" i="8"/>
  <c r="BG6" i="8"/>
  <c r="AV6" i="8"/>
  <c r="BH6" i="8"/>
  <c r="BD6" i="8"/>
  <c r="AW6" i="8"/>
  <c r="AX6" i="8"/>
  <c r="BF6" i="8"/>
  <c r="AY6" i="8"/>
  <c r="AZ6" i="8"/>
  <c r="BA6" i="8"/>
  <c r="BB6" i="8"/>
  <c r="BC6" i="8"/>
  <c r="BE6" i="8"/>
  <c r="BG5" i="8"/>
  <c r="BA2" i="8"/>
  <c r="AV5" i="8"/>
  <c r="BH5" i="8"/>
  <c r="AV2" i="8"/>
  <c r="AW5" i="8"/>
  <c r="AW2" i="8"/>
  <c r="AX5" i="8"/>
  <c r="BF2" i="8"/>
  <c r="AY5" i="8"/>
  <c r="BD2" i="8"/>
  <c r="AZ5" i="8"/>
  <c r="BG2" i="8"/>
  <c r="BA5" i="8"/>
  <c r="AZ2" i="8"/>
  <c r="BC5" i="8"/>
  <c r="BH2" i="8"/>
  <c r="BB5" i="8"/>
  <c r="AX2" i="8"/>
  <c r="BB2" i="8"/>
  <c r="BC2" i="8"/>
  <c r="AY2" i="8"/>
  <c r="BF5" i="8"/>
  <c r="BE2" i="8"/>
  <c r="BD5" i="8"/>
  <c r="BE5" i="8"/>
  <c r="BN22" i="8" l="1"/>
  <c r="BM22" i="8"/>
  <c r="BL22" i="8"/>
  <c r="BK22" i="8"/>
  <c r="BJ22" i="8"/>
  <c r="BI22" i="8"/>
  <c r="BN21" i="8"/>
  <c r="BM21" i="8"/>
  <c r="BL21" i="8"/>
  <c r="BK21" i="8"/>
  <c r="BJ21" i="8"/>
  <c r="BI21" i="8"/>
  <c r="BN20" i="8"/>
  <c r="BM20" i="8"/>
  <c r="BL20" i="8"/>
  <c r="BK20" i="8"/>
  <c r="BJ20" i="8"/>
  <c r="BI20" i="8"/>
  <c r="BN19" i="8"/>
  <c r="BM19" i="8"/>
  <c r="BL19" i="8"/>
  <c r="BK19" i="8"/>
  <c r="BJ19" i="8"/>
  <c r="BI19" i="8"/>
  <c r="BN18" i="8"/>
  <c r="BM18" i="8"/>
  <c r="BL18" i="8"/>
  <c r="BK18" i="8"/>
  <c r="BJ18" i="8"/>
  <c r="BI18" i="8"/>
  <c r="BN17" i="8"/>
  <c r="BM17" i="8"/>
  <c r="BL17" i="8"/>
  <c r="BK17" i="8"/>
  <c r="BJ17" i="8"/>
  <c r="BI17" i="8"/>
  <c r="BN16" i="8"/>
  <c r="BM16" i="8"/>
  <c r="BL16" i="8"/>
  <c r="BK16" i="8"/>
  <c r="BJ16" i="8"/>
  <c r="BI16" i="8"/>
  <c r="BN15" i="8"/>
  <c r="BM15" i="8"/>
  <c r="BL15" i="8"/>
  <c r="BK15" i="8"/>
  <c r="BJ15" i="8"/>
  <c r="BI15" i="8"/>
  <c r="BN14" i="8"/>
  <c r="BM14" i="8"/>
  <c r="BL14" i="8"/>
  <c r="BK14" i="8"/>
  <c r="BJ14" i="8"/>
  <c r="BI14" i="8"/>
  <c r="BN13" i="8"/>
  <c r="BM13" i="8"/>
  <c r="BL13" i="8"/>
  <c r="BK13" i="8"/>
  <c r="BJ13" i="8"/>
  <c r="BI13" i="8"/>
  <c r="BN12" i="8"/>
  <c r="BM12" i="8"/>
  <c r="BL12" i="8"/>
  <c r="BK12" i="8"/>
  <c r="BJ12" i="8"/>
  <c r="BI12" i="8"/>
  <c r="BN11" i="8"/>
  <c r="BM11" i="8"/>
  <c r="BL11" i="8"/>
  <c r="BK11" i="8"/>
  <c r="BJ11" i="8"/>
  <c r="BI11" i="8"/>
  <c r="BN10" i="8"/>
  <c r="BM10" i="8"/>
  <c r="BL10" i="8"/>
  <c r="BK10" i="8"/>
  <c r="BJ10" i="8"/>
  <c r="BI10" i="8"/>
  <c r="BN9" i="8"/>
  <c r="BM9" i="8"/>
  <c r="BL9" i="8"/>
  <c r="BK9" i="8"/>
  <c r="BJ9" i="8"/>
  <c r="BI9" i="8"/>
  <c r="BM8" i="8"/>
  <c r="BL8" i="8"/>
  <c r="BJ8" i="8"/>
  <c r="BN8" i="8"/>
  <c r="BK8" i="8"/>
  <c r="BI8" i="8"/>
  <c r="BN7" i="8"/>
  <c r="BM7" i="8"/>
  <c r="BL7" i="8"/>
  <c r="BK7" i="8"/>
  <c r="BJ7" i="8"/>
  <c r="BI7" i="8"/>
  <c r="BN6" i="8"/>
  <c r="BM6" i="8"/>
  <c r="BL6" i="8"/>
  <c r="BK6" i="8"/>
  <c r="BJ6" i="8"/>
  <c r="BI6" i="8"/>
  <c r="BN5" i="8"/>
  <c r="BM5" i="8"/>
  <c r="BL5" i="8"/>
  <c r="BK5" i="8"/>
  <c r="BJ5" i="8"/>
  <c r="BI5" i="8"/>
  <c r="BJ2" i="8"/>
  <c r="BI2" i="8"/>
  <c r="BK2" i="8"/>
  <c r="BN2" i="8"/>
  <c r="BM2" i="8"/>
  <c r="BL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H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S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U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<sst xmlns="http://schemas.openxmlformats.org/spreadsheetml/2006/main" count="197" uniqueCount="104">
  <si>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</si>
  <si>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</si>
  <si>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</si>
  <si>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</si>
  <si>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</si>
  <si>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</si>
  <si>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</si>
  <si>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</si>
  <si>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</si>
  <si>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</si>
  <si>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</si>
  <si>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</si>
  <si>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</si>
  <si>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</si>
  <si>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</si>
  <si>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</si>
  <si>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</si>
  <si>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</si>
  <si>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</si>
  <si>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</si>
  <si>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</si>
  <si>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</si>
  <si>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</si>
  <si>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</si>
  <si>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</si>
  <si>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</si>
  <si>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</si>
  <si>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</si>
  <si>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</si>
  <si>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</si>
  <si>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</si>
  <si>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</si>
  <si>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</si>
  <si>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</si>
  <si>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</si>
  <si>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</si>
  <si>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</si>
  <si>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</si>
  <si>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</si>
  <si>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</si>
  <si>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</si>
  <si>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</si>
  <si>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</si>
  <si>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</si>
  <si>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</si>
  <si>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</si>
  <si>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</si>
  <si>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</si>
  <si>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</si>
  <si>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</si>
  <si>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</si>
  <si>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</si>
  <si>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</si>
  <si>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</si>
  <si>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</si>
  <si>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</si>
  <si>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</si>
  <si>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</si>
  <si>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</si>
  <si>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</si>
  <si>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</si>
  <si>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</si>
  <si>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</si>
  <si>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</si>
  <si>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</si>
  <si>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[6,7]</t>
  </si>
  <si>
    <t>[10.7,11.1,10.3,11.5,12.4,9.3,5.8]</t>
  </si>
  <si>
    <t>[4,5,3,2,1,8,9]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</si>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</sst>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6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N22" totalsRowShown="0" headerRowDxfId="64" dataDxfId="63" tableBorderDxfId="62">
  <autoFilter ref="A1:BN22" xr:uid="{00000000-0009-0000-0100-00000A000000}"/>
  <tableColumns count="66">
    <tableColumn id="2" xr3:uid="{57120D76-837B-420B-8789-742C14F566ED}" name="scouter" dataDxfId="61"/>
    <tableColumn id="7" xr3:uid="{295E95BC-FD0C-44B4-AD60-06E68739F77C}" name="varsityOrJV"/>
    <tableColumn id="34" xr3:uid="{CC380EE1-D4BB-490E-9A04-7D40FF472162}" name="eventCode" dataDxfId="60"/>
    <tableColumn id="33" xr3:uid="{AAAE748B-CC35-4AA8-A5E1-7D881177BFA8}" name="matchLevel" dataDxfId="59"/>
    <tableColumn id="32" xr3:uid="{A9872F3F-D581-458A-8B2B-0607C0A28C41}" name="matchNumber" dataDxfId="58"/>
    <tableColumn id="1" xr3:uid="{F28CAB33-6A98-4F06-B9E8-8BAEB150DCCB}" name="match_key" dataDxfId="57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56"/>
    <tableColumn id="3" xr3:uid="{6FD25F9C-1F41-497F-BFF4-9781437EA199}" name="teamNumber" dataDxfId="55"/>
    <tableColumn id="9" xr3:uid="{655949C9-B906-4060-9869-33CAEE3FAD61}" name="autoStartingLocation" dataDxfId="54"/>
    <tableColumn id="53" xr3:uid="{9C8E7B97-748E-4FB3-A341-6B1004D40060}" name="autoScoredGrid" dataDxfId="53"/>
    <tableColumn id="15" xr3:uid="{BDD1FAE3-4D73-4911-A3FD-274EEE646916}" name="autoTryScoreFailed" dataDxfId="12"/>
    <tableColumn id="54" xr3:uid="{2845CF8C-3287-4062-943D-DF358FAF5016}" name="autoCrossedCable" dataDxfId="52"/>
    <tableColumn id="56" xr3:uid="{054C8AA6-8D1F-4031-86BB-F25F9CB75EB5}" name="autoCrossedChargingStation" dataDxfId="51"/>
    <tableColumn id="55" xr3:uid="{E97E3583-73A4-49A0-B392-2071F3659BD3}" name="autoMobility" dataDxfId="50"/>
    <tableColumn id="60" xr3:uid="{9884A482-69F0-407D-8CD5-09921D28C640}" name="autoDocked" dataDxfId="49"/>
    <tableColumn id="59" xr3:uid="{FE6068BA-68B8-400E-9AAB-BB0B6CE1F2F5}" name="cycleTimes" dataDxfId="48"/>
    <tableColumn id="42" xr3:uid="{54612E06-73EA-434E-A780-18CA04B3DA27}" name="scoredGrid" dataDxfId="47"/>
    <tableColumn id="20" xr3:uid="{400C0BA2-1DBB-45CE-B30C-0A5825BE444C}" name="tryScoreFailed" dataDxfId="11"/>
    <tableColumn id="16" xr3:uid="{268E6509-13CC-4DE9-BBE5-D135BD2C4E04}" name="feedCount" dataDxfId="46"/>
    <tableColumn id="72" xr3:uid="{1BF39ABD-43AB-48AB-9B6C-642CC0BB4F2B}" name="wasFed" dataDxfId="45"/>
    <tableColumn id="18" xr3:uid="{1DE9C03E-0EC4-453B-A446-4F288F60CEA0}" name="wasDefended" dataDxfId="44"/>
    <tableColumn id="63" xr3:uid="{E924EA5D-940E-4130-8769-B4F675B0C901}" name="whoDefended" dataDxfId="43"/>
    <tableColumn id="65" xr3:uid="{58AB5D2F-A4C6-477A-860D-68706D75702F}" name="smartLinks" dataDxfId="42"/>
    <tableColumn id="66" xr3:uid="{1F543861-BF4E-4A32-8143-B55D05068247}" name="floorPickUp" dataDxfId="41"/>
    <tableColumn id="21" xr3:uid="{BE58F92D-59BD-420F-B27A-AFCACC951D80}" name="singleSubPickUp" dataDxfId="10"/>
    <tableColumn id="22" xr3:uid="{87787A51-D7CE-41AE-B073-071BAC11D7B7}" name="doubleSubPickUp" dataDxfId="9"/>
    <tableColumn id="24" xr3:uid="{6C32A8D7-A9AE-49EC-AA14-66646B5344A4}" name="crossedChargeStation" dataDxfId="8"/>
    <tableColumn id="25" xr3:uid="{03563899-5AB9-448B-A1D2-A61F97A09CDE}" name="trafficJam" dataDxfId="7"/>
    <tableColumn id="26" xr3:uid="{F82D711B-B18E-4E8D-A332-603736451D2D}" name="fouls2OrMore" dataDxfId="6"/>
    <tableColumn id="28" xr3:uid="{40AACE83-FE3F-4BF2-8F3D-6369DB8F5E83}" name="yellowCard" dataDxfId="5"/>
    <tableColumn id="29" xr3:uid="{99EE49B9-C50A-4B11-805C-583A8E32A1DE}" name="redCard" dataDxfId="4"/>
    <tableColumn id="67" xr3:uid="{D5DF88FC-2198-4F0A-8E9C-DA3379D9166A}" name="dockingTime" dataDxfId="40"/>
    <tableColumn id="75" xr3:uid="{66D2763C-F145-49A0-A6D9-3746EB85098A}" name="finalState"/>
    <tableColumn id="77" xr3:uid="{A19CF959-B7F9-4B11-9778-E8AE49F72EFB}" name="numOfRobotsDocked"/>
    <tableColumn id="30" xr3:uid="{428A50F2-2924-4201-8891-366CC16C7625}" name="driverSkillComment"/>
    <tableColumn id="70" xr3:uid="{7659916C-CD5A-4D12-B367-876D98040892}" name="driverSkill" dataDxfId="39"/>
    <tableColumn id="78" xr3:uid="{20C5E0B6-0A01-4F0F-B3C9-6C46A6606877}" name="linksScored"/>
    <tableColumn id="71" xr3:uid="{39C6D63C-65E0-4A1B-9189-2C10EE97F173}" name="defenseRating" dataDxfId="38"/>
    <tableColumn id="40" xr3:uid="{6B3426A2-A657-44CA-8ACD-00E497BD272C}" name="swerveDrive" dataDxfId="37"/>
    <tableColumn id="43" xr3:uid="{F5421853-F7E7-4FDA-8EA1-7174D740B04A}" name="speedRating" dataDxfId="36"/>
    <tableColumn id="36" xr3:uid="{9970774D-C4B7-4F0C-9212-19060A2F92F8}" name="diedOrTipped" dataDxfId="35"/>
    <tableColumn id="35" xr3:uid="{F7358F0E-DE78-4093-8D81-DC67EFEE70FE}" name="driverWasReckless" dataDxfId="3"/>
    <tableColumn id="41" xr3:uid="{B2F88C8C-ED79-4B63-BA2D-DDA1E959A98A}" name="tippy" dataDxfId="34"/>
    <tableColumn id="37" xr3:uid="{2EF3B5B1-1345-468D-AAC0-5DEDE3879AD5}" name="tippedOver" dataDxfId="2"/>
    <tableColumn id="79" xr3:uid="{7B8111A6-79D2-4173-9106-1A2477FFE1BB}" name="droppedCones"/>
    <tableColumn id="19" xr3:uid="{F2E04EA2-B7AF-404B-B173-D101558DDCDC}" name="goodPartner" dataDxfId="33"/>
    <tableColumn id="51" xr3:uid="{70561FAB-2633-4647-B409-2E81255BC174}" name="comments" dataDxfId="32"/>
    <tableColumn id="4" xr3:uid="{3BD88F53-BEAA-4A0C-B753-B686399DC55B}" name="autoGamePieces" dataDxfId="31">
      <calculatedColumnFormula>getTotalCount(ScoutingData[[#This Row],[autoScoredGrid]])</calculatedColumnFormula>
    </tableColumn>
    <tableColumn id="74" xr3:uid="{8B219B6A-C564-42C7-854A-776DBD5167F4}" name="autoCubes" dataDxfId="30">
      <calculatedColumnFormula>getCubeCount(ScoutingData[[#This Row],[autoScoredGrid]])</calculatedColumnFormula>
    </tableColumn>
    <tableColumn id="23" xr3:uid="{B2A0B1D7-F2FC-4F42-8DEA-EF241612981C}" name="autoCones" dataDxfId="29">
      <calculatedColumnFormula>getConeCount(ScoutingData[[#This Row],[autoScoredGrid]])</calculatedColumnFormula>
    </tableColumn>
    <tableColumn id="73" xr3:uid="{54DBEFB9-DA30-4754-A269-3E8C2E0A4782}" name="autoHigh" dataDxfId="28">
      <calculatedColumnFormula>getHighCount(ScoutingData[[#This Row],[autoScoredGrid]])</calculatedColumnFormula>
    </tableColumn>
    <tableColumn id="46" xr3:uid="{F8BC7A7C-4BF4-485A-AC53-F32862572576}" name="autoMed" dataDxfId="27">
      <calculatedColumnFormula>getMedCount(ScoutingData[[#This Row],[autoScoredGrid]])</calculatedColumnFormula>
    </tableColumn>
    <tableColumn id="47" xr3:uid="{AB8341E7-B3A8-4906-BB8C-57AB054FF592}" name="autoLow" dataDxfId="26">
      <calculatedColumnFormula>getLowCount(ScoutingData[[#This Row],[autoScoredGrid]])</calculatedColumnFormula>
    </tableColumn>
    <tableColumn id="50" xr3:uid="{3B828B9B-FFCC-4897-B7D3-C6B1C82ADE07}" name="avgCycleTime" dataDxfId="25">
      <calculatedColumnFormula>getAvgCycleTime(ScoutingData[[#This Row],[cycleTimes]])</calculatedColumnFormula>
    </tableColumn>
    <tableColumn id="27" xr3:uid="{F7CC712C-CBB5-442E-829A-FA5ED02C8777}" name="teleopGamePieces" dataDxfId="24">
      <calculatedColumnFormula>getTotalCount(ScoutingData[[#This Row],[scoredGrid]])</calculatedColumnFormula>
    </tableColumn>
    <tableColumn id="52" xr3:uid="{78438921-1E19-42E9-B8D2-48C91010F815}" name="teleopCubes" dataDxfId="23">
      <calculatedColumnFormula>getCubeCount(ScoutingData[[#This Row],[scoredGrid]])</calculatedColumnFormula>
    </tableColumn>
    <tableColumn id="5" xr3:uid="{55082722-1B0F-4677-99B8-1D067F4BDF21}" name="teleopCones" dataDxfId="22">
      <calculatedColumnFormula>getConeCount(ScoutingData[[#This Row],[scoredGrid]])</calculatedColumnFormula>
    </tableColumn>
    <tableColumn id="8" xr3:uid="{EDC1D520-5557-418E-B2ED-DDFAF2F77499}" name="teleopHigh" dataDxfId="21">
      <calculatedColumnFormula>getHighCount(ScoutingData[[#This Row],[scoredGrid]])</calculatedColumnFormula>
    </tableColumn>
    <tableColumn id="10" xr3:uid="{86B1F94A-5EEC-42C8-9CA8-F64391788CC9}" name="teleopMed" dataDxfId="20">
      <calculatedColumnFormula>getMedCount(ScoutingData[[#This Row],[scoredGrid]])</calculatedColumnFormula>
    </tableColumn>
    <tableColumn id="11" xr3:uid="{BACAA238-122F-4380-855F-29FA58977A83}" name="teleopLow" dataDxfId="19">
      <calculatedColumnFormula>getLowCount(ScoutingData[[#This Row],[scoredGrid]])</calculatedColumnFormula>
    </tableColumn>
    <tableColumn id="12" xr3:uid="{91F84488-26C9-437C-A41A-38D976771823}" name="totalGamePieces" dataDxfId="18">
      <calculatedColumnFormula>ScoutingData[[#This Row],[autoGamePieces]]+ScoutingData[[#This Row],[teleopGamePieces]]</calculatedColumnFormula>
    </tableColumn>
    <tableColumn id="13" xr3:uid="{0D7B1A40-1D30-4EA4-A5E9-E9E8707AA108}" name="totalCubes" dataDxfId="17">
      <calculatedColumnFormula>ScoutingData[[#This Row],[autoCubes]]+ScoutingData[[#This Row],[teleopCubes]]</calculatedColumnFormula>
    </tableColumn>
    <tableColumn id="14" xr3:uid="{0E79569B-84D7-4ED8-9343-E7844CF8F534}" name="totalCones" dataDxfId="16">
      <calculatedColumnFormula>ScoutingData[[#This Row],[autoCones]]+ScoutingData[[#This Row],[teleopCones]]</calculatedColumnFormula>
    </tableColumn>
    <tableColumn id="76" xr3:uid="{09B45EB6-8B77-4649-80B5-212BE270911B}" name="totalHigh" dataDxfId="15">
      <calculatedColumnFormula>ScoutingData[[#This Row],[autoHigh]]+ScoutingData[[#This Row],[teleopHigh]]</calculatedColumnFormula>
    </tableColumn>
    <tableColumn id="17" xr3:uid="{F232AEC2-40C0-4260-985A-956F42CC7F84}" name="totalMed" dataDxfId="14">
      <calculatedColumnFormula>ScoutingData[[#This Row],[autoMed]]+ScoutingData[[#This Row],[teleopMed]]</calculatedColumnFormula>
    </tableColumn>
    <tableColumn id="6" xr3:uid="{23A5F46F-316A-4172-A947-A9154C209B6C}" name="totalLow" dataDxfId="13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M9" sqref="M9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64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68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18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topLeftCell="A10"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N22"/>
  <sheetViews>
    <sheetView zoomScaleNormal="100" workbookViewId="0">
      <selection activeCell="A2" sqref="A2"/>
    </sheetView>
  </sheetViews>
  <sheetFormatPr defaultColWidth="14.42578125" defaultRowHeight="15"/>
  <cols>
    <col min="1" max="2" width="14.28515625" customWidth="1"/>
    <col min="3" max="5" width="14.42578125" customWidth="1"/>
    <col min="6" max="6" width="16.28515625" bestFit="1" customWidth="1"/>
    <col min="10" max="10" width="9.140625" customWidth="1"/>
    <col min="11" max="11" width="13.140625" customWidth="1"/>
    <col min="14" max="14" width="16.28515625" customWidth="1"/>
    <col min="15" max="15" width="11" customWidth="1"/>
    <col min="16" max="16" width="14.5703125" customWidth="1"/>
    <col min="17" max="17" width="16.42578125" customWidth="1"/>
    <col min="18" max="18" width="14.7109375" customWidth="1"/>
    <col min="19" max="19" width="16.5703125" customWidth="1"/>
    <col min="20" max="20" width="12" customWidth="1"/>
    <col min="21" max="21" width="13.42578125" customWidth="1"/>
    <col min="23" max="23" width="16.42578125" customWidth="1"/>
    <col min="24" max="33" width="18.5703125" customWidth="1"/>
    <col min="34" max="36" width="14.42578125" customWidth="1"/>
    <col min="37" max="37" width="12.5703125" customWidth="1"/>
    <col min="38" max="39" width="15.28515625" customWidth="1"/>
    <col min="41" max="44" width="13.42578125" customWidth="1"/>
    <col min="49" max="50" width="12.140625" customWidth="1"/>
    <col min="55" max="3778" width="14.42578125" customWidth="1"/>
  </cols>
  <sheetData>
    <row r="1" spans="1:66" ht="15" customHeight="1">
      <c r="A1" t="s">
        <v>2</v>
      </c>
      <c r="B1" t="s">
        <v>84</v>
      </c>
      <c r="C1" t="s">
        <v>3</v>
      </c>
      <c r="D1" t="s">
        <v>5</v>
      </c>
      <c r="E1" t="s">
        <v>7</v>
      </c>
      <c r="F1" t="s">
        <v>1</v>
      </c>
      <c r="G1" t="s">
        <v>6</v>
      </c>
      <c r="H1" t="s">
        <v>4</v>
      </c>
      <c r="I1" t="s">
        <v>8</v>
      </c>
      <c r="J1" t="s">
        <v>29</v>
      </c>
      <c r="K1" t="s">
        <v>89</v>
      </c>
      <c r="L1" t="s">
        <v>25</v>
      </c>
      <c r="M1" t="s">
        <v>26</v>
      </c>
      <c r="N1" t="s">
        <v>27</v>
      </c>
      <c r="O1" t="s">
        <v>28</v>
      </c>
      <c r="P1" t="s">
        <v>30</v>
      </c>
      <c r="Q1" t="s">
        <v>31</v>
      </c>
      <c r="R1" t="s">
        <v>90</v>
      </c>
      <c r="S1" t="s">
        <v>33</v>
      </c>
      <c r="T1" t="s">
        <v>32</v>
      </c>
      <c r="U1" t="s">
        <v>11</v>
      </c>
      <c r="V1" t="s">
        <v>34</v>
      </c>
      <c r="W1" t="s">
        <v>35</v>
      </c>
      <c r="X1" t="s">
        <v>36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37</v>
      </c>
      <c r="AG1" t="s">
        <v>38</v>
      </c>
      <c r="AH1" t="s">
        <v>39</v>
      </c>
      <c r="AI1" t="s">
        <v>99</v>
      </c>
      <c r="AJ1" t="s">
        <v>10</v>
      </c>
      <c r="AK1" t="s">
        <v>40</v>
      </c>
      <c r="AL1" t="s">
        <v>9</v>
      </c>
      <c r="AM1" t="s">
        <v>16</v>
      </c>
      <c r="AN1" t="s">
        <v>17</v>
      </c>
      <c r="AO1" t="s">
        <v>13</v>
      </c>
      <c r="AP1" t="s">
        <v>100</v>
      </c>
      <c r="AQ1" t="s">
        <v>41</v>
      </c>
      <c r="AR1" t="s">
        <v>101</v>
      </c>
      <c r="AS1" t="s">
        <v>42</v>
      </c>
      <c r="AT1" t="s">
        <v>14</v>
      </c>
      <c r="AU1" t="s">
        <v>12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</row>
    <row r="2" spans="1:66">
      <c r="A2" t="s">
        <v>43</v>
      </c>
      <c r="C2" t="s">
        <v>44</v>
      </c>
      <c r="D2" t="s">
        <v>0</v>
      </c>
      <c r="E2">
        <v>2</v>
      </c>
      <c r="F2" t="str">
        <f>ScoutingData[[#This Row],[eventCode]]&amp;"_"&amp;ScoutingData[[#This Row],[matchLevel]]&amp;ScoutingData[[#This Row],[matchNumber]]</f>
        <v>2022carv_qm2</v>
      </c>
      <c r="G2" t="s">
        <v>22</v>
      </c>
      <c r="H2">
        <v>2451</v>
      </c>
      <c r="I2">
        <v>47</v>
      </c>
      <c r="J2" t="s">
        <v>65</v>
      </c>
      <c r="L2">
        <v>0</v>
      </c>
      <c r="M2">
        <v>1</v>
      </c>
      <c r="N2">
        <v>1</v>
      </c>
      <c r="O2" t="s">
        <v>23</v>
      </c>
      <c r="P2" t="s">
        <v>66</v>
      </c>
      <c r="Q2" t="s">
        <v>67</v>
      </c>
      <c r="S2">
        <v>0</v>
      </c>
      <c r="T2">
        <v>0</v>
      </c>
      <c r="U2">
        <v>1</v>
      </c>
      <c r="W2">
        <v>1</v>
      </c>
      <c r="X2" t="s">
        <v>20</v>
      </c>
      <c r="AF2">
        <v>9.5</v>
      </c>
      <c r="AG2" t="s">
        <v>23</v>
      </c>
      <c r="AH2">
        <v>2</v>
      </c>
      <c r="AJ2" t="s">
        <v>21</v>
      </c>
      <c r="AK2">
        <v>5</v>
      </c>
      <c r="AL2" t="s">
        <v>19</v>
      </c>
      <c r="AM2">
        <v>1</v>
      </c>
      <c r="AN2">
        <v>5</v>
      </c>
      <c r="AO2">
        <v>0</v>
      </c>
      <c r="AQ2">
        <v>0</v>
      </c>
      <c r="AS2">
        <v>0</v>
      </c>
      <c r="AT2">
        <v>1</v>
      </c>
      <c r="AU2" t="s">
        <v>15</v>
      </c>
      <c r="AV2">
        <f>getTotalCount(ScoutingData[[#This Row],[autoScoredGrid]])</f>
        <v>2</v>
      </c>
      <c r="AW2">
        <f>getCubeCount(ScoutingData[[#This Row],[autoScoredGrid]])</f>
        <v>0</v>
      </c>
      <c r="AX2">
        <f>getConeCount(ScoutingData[[#This Row],[autoScoredGrid]])</f>
        <v>2</v>
      </c>
      <c r="AY2">
        <f>getHighCount(ScoutingData[[#This Row],[autoScoredGrid]])</f>
        <v>2</v>
      </c>
      <c r="AZ2">
        <f>getMedCount(ScoutingData[[#This Row],[autoScoredGrid]])</f>
        <v>0</v>
      </c>
      <c r="BA2">
        <f>getLowCount(ScoutingData[[#This Row],[autoScoredGrid]])</f>
        <v>0</v>
      </c>
      <c r="BB2">
        <f>getAvgCycleTime(ScoutingData[[#This Row],[cycleTimes]])</f>
        <v>10.157142857142857</v>
      </c>
      <c r="BC2">
        <f>getTotalCount(ScoutingData[[#This Row],[scoredGrid]])</f>
        <v>7</v>
      </c>
      <c r="BD2">
        <f>getCubeCount(ScoutingData[[#This Row],[scoredGrid]])</f>
        <v>3</v>
      </c>
      <c r="BE2">
        <f>getConeCount(ScoutingData[[#This Row],[scoredGrid]])</f>
        <v>4</v>
      </c>
      <c r="BF2">
        <f>getHighCount(ScoutingData[[#This Row],[scoredGrid]])</f>
        <v>7</v>
      </c>
      <c r="BG2">
        <f>getMedCount(ScoutingData[[#This Row],[scoredGrid]])</f>
        <v>0</v>
      </c>
      <c r="BH2">
        <f>getLowCount(ScoutingData[[#This Row],[scoredGrid]])</f>
        <v>0</v>
      </c>
      <c r="BI2">
        <f>ScoutingData[[#This Row],[autoGamePieces]]+ScoutingData[[#This Row],[teleopGamePieces]]</f>
        <v>9</v>
      </c>
      <c r="BJ2">
        <f>ScoutingData[[#This Row],[autoCubes]]+ScoutingData[[#This Row],[teleopCubes]]</f>
        <v>3</v>
      </c>
      <c r="BK2">
        <f>ScoutingData[[#This Row],[autoCones]]+ScoutingData[[#This Row],[teleopCones]]</f>
        <v>6</v>
      </c>
      <c r="BL2">
        <f>ScoutingData[[#This Row],[autoHigh]]+ScoutingData[[#This Row],[teleopHigh]]</f>
        <v>9</v>
      </c>
      <c r="BM2">
        <f>ScoutingData[[#This Row],[autoMed]]+ScoutingData[[#This Row],[teleopMed]]</f>
        <v>0</v>
      </c>
      <c r="BN2">
        <f>ScoutingData[[#This Row],[autoLow]]+ScoutingData[[#This Row],[teleopLow]]</f>
        <v>0</v>
      </c>
    </row>
    <row r="5" spans="1:66">
      <c r="A5" s="23" t="s">
        <v>85</v>
      </c>
      <c r="B5">
        <v>0</v>
      </c>
      <c r="C5" s="23" t="s">
        <v>86</v>
      </c>
      <c r="D5" s="23"/>
      <c r="E5" s="23"/>
      <c r="F5" s="24" t="str">
        <f>ScoutingData[[#This Row],[eventCode]]&amp;"_"&amp;ScoutingData[[#This Row],[matchLevel]]&amp;ScoutingData[[#This Row],[matchNumber]]</f>
        <v>2023inwla_</v>
      </c>
      <c r="G5" s="23"/>
      <c r="H5" s="23"/>
      <c r="I5" s="23"/>
      <c r="J5" s="24"/>
      <c r="K5" s="24"/>
      <c r="L5" s="23"/>
      <c r="M5" s="23"/>
      <c r="N5" s="23"/>
      <c r="O5" s="23"/>
      <c r="P5" s="23"/>
      <c r="Q5" s="23"/>
      <c r="R5" s="23"/>
      <c r="S5" s="23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J5" s="24"/>
      <c r="AL5" s="24"/>
      <c r="AM5" s="24"/>
      <c r="AN5" s="24"/>
      <c r="AO5" s="24"/>
      <c r="AP5" s="24"/>
      <c r="AQ5" s="24"/>
      <c r="AR5" s="24"/>
      <c r="AT5" s="24"/>
      <c r="AU5" s="24"/>
      <c r="AV5" s="24" t="e">
        <f>getTotalCount(ScoutingData[[#This Row],[autoScoredGrid]])</f>
        <v>#VALUE!</v>
      </c>
      <c r="AW5" s="24" t="e">
        <f>getCubeCount(ScoutingData[[#This Row],[autoScoredGrid]])</f>
        <v>#VALUE!</v>
      </c>
      <c r="AX5" s="24" t="e">
        <f>getConeCount(ScoutingData[[#This Row],[autoScoredGrid]])</f>
        <v>#VALUE!</v>
      </c>
      <c r="AY5" s="24" t="e">
        <f>getHighCount(ScoutingData[[#This Row],[autoScoredGrid]])</f>
        <v>#VALUE!</v>
      </c>
      <c r="AZ5" s="24" t="e">
        <f>getMedCount(ScoutingData[[#This Row],[autoScoredGrid]])</f>
        <v>#VALUE!</v>
      </c>
      <c r="BA5" s="24" t="e">
        <f>getLowCount(ScoutingData[[#This Row],[autoScoredGrid]])</f>
        <v>#VALUE!</v>
      </c>
      <c r="BB5" s="24" t="e">
        <f>getAvgCycleTime(ScoutingData[[#This Row],[cycleTimes]])</f>
        <v>#VALUE!</v>
      </c>
      <c r="BC5" s="24" t="e">
        <f>getTotalCount(ScoutingData[[#This Row],[scoredGrid]])</f>
        <v>#VALUE!</v>
      </c>
      <c r="BD5" s="24" t="e">
        <f>getCubeCount(ScoutingData[[#This Row],[scoredGrid]])</f>
        <v>#VALUE!</v>
      </c>
      <c r="BE5" s="24" t="e">
        <f>getConeCount(ScoutingData[[#This Row],[scoredGrid]])</f>
        <v>#VALUE!</v>
      </c>
      <c r="BF5" s="24" t="e">
        <f>getHighCount(ScoutingData[[#This Row],[scoredGrid]])</f>
        <v>#VALUE!</v>
      </c>
      <c r="BG5" s="24" t="e">
        <f>getMedCount(ScoutingData[[#This Row],[scoredGrid]])</f>
        <v>#VALUE!</v>
      </c>
      <c r="BH5" s="24" t="e">
        <f>getLowCount(ScoutingData[[#This Row],[scoredGrid]])</f>
        <v>#VALUE!</v>
      </c>
      <c r="BI5" s="24" t="e">
        <f>ScoutingData[[#This Row],[autoGamePieces]]+ScoutingData[[#This Row],[teleopGamePieces]]</f>
        <v>#VALUE!</v>
      </c>
      <c r="BJ5" s="24" t="e">
        <f>ScoutingData[[#This Row],[autoCubes]]+ScoutingData[[#This Row],[teleopCubes]]</f>
        <v>#VALUE!</v>
      </c>
      <c r="BK5" s="24" t="e">
        <f>ScoutingData[[#This Row],[autoCones]]+ScoutingData[[#This Row],[teleopCones]]</f>
        <v>#VALUE!</v>
      </c>
      <c r="BL5" s="24" t="e">
        <f>ScoutingData[[#This Row],[autoHigh]]+ScoutingData[[#This Row],[teleopHigh]]</f>
        <v>#VALUE!</v>
      </c>
      <c r="BM5" s="24" t="e">
        <f>ScoutingData[[#This Row],[autoMed]]+ScoutingData[[#This Row],[teleopMed]]</f>
        <v>#VALUE!</v>
      </c>
      <c r="BN5" s="24" t="e">
        <f>ScoutingData[[#This Row],[autoLow]]+ScoutingData[[#This Row],[teleopLow]]</f>
        <v>#VALUE!</v>
      </c>
    </row>
    <row r="6" spans="1:66">
      <c r="A6" s="23" t="s">
        <v>85</v>
      </c>
      <c r="B6">
        <v>0</v>
      </c>
      <c r="C6" s="23" t="s">
        <v>86</v>
      </c>
      <c r="D6" s="23" t="s">
        <v>0</v>
      </c>
      <c r="E6" s="23">
        <v>1</v>
      </c>
      <c r="F6" s="24" t="str">
        <f>ScoutingData[[#This Row],[eventCode]]&amp;"_"&amp;ScoutingData[[#This Row],[matchLevel]]&amp;ScoutingData[[#This Row],[matchNumber]]</f>
        <v>2023inwla_qm1</v>
      </c>
      <c r="G6" s="23" t="s">
        <v>87</v>
      </c>
      <c r="H6" s="23">
        <v>3176</v>
      </c>
      <c r="I6" s="23">
        <v>38</v>
      </c>
      <c r="J6" s="24" t="s">
        <v>88</v>
      </c>
      <c r="K6" s="24"/>
      <c r="L6" s="23"/>
      <c r="M6" s="23"/>
      <c r="N6" s="23"/>
      <c r="O6" s="23"/>
      <c r="P6" s="23"/>
      <c r="Q6" s="23"/>
      <c r="R6" s="23"/>
      <c r="S6" s="23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J6" s="24"/>
      <c r="AL6" s="24"/>
      <c r="AM6" s="24"/>
      <c r="AN6" s="24"/>
      <c r="AO6" s="24"/>
      <c r="AP6" s="24"/>
      <c r="AQ6" s="24"/>
      <c r="AR6" s="24"/>
      <c r="AT6" s="24"/>
      <c r="AU6" s="24"/>
      <c r="AV6" s="24">
        <f>getTotalCount(ScoutingData[[#This Row],[autoScoredGrid]])</f>
        <v>0</v>
      </c>
      <c r="AW6" s="24">
        <f>getCubeCount(ScoutingData[[#This Row],[autoScoredGrid]])</f>
        <v>0</v>
      </c>
      <c r="AX6" s="24">
        <f>getConeCount(ScoutingData[[#This Row],[autoScoredGrid]])</f>
        <v>0</v>
      </c>
      <c r="AY6" s="24">
        <f>getHighCount(ScoutingData[[#This Row],[autoScoredGrid]])</f>
        <v>0</v>
      </c>
      <c r="AZ6" s="24">
        <f>getMedCount(ScoutingData[[#This Row],[autoScoredGrid]])</f>
        <v>0</v>
      </c>
      <c r="BA6" s="24">
        <f>getLowCount(ScoutingData[[#This Row],[autoScoredGrid]])</f>
        <v>0</v>
      </c>
      <c r="BB6" s="24" t="e">
        <f>getAvgCycleTime(ScoutingData[[#This Row],[cycleTimes]])</f>
        <v>#VALUE!</v>
      </c>
      <c r="BC6" s="24" t="e">
        <f>getTotalCount(ScoutingData[[#This Row],[scoredGrid]])</f>
        <v>#VALUE!</v>
      </c>
      <c r="BD6" s="24" t="e">
        <f>getCubeCount(ScoutingData[[#This Row],[scoredGrid]])</f>
        <v>#VALUE!</v>
      </c>
      <c r="BE6" s="24" t="e">
        <f>getConeCount(ScoutingData[[#This Row],[scoredGrid]])</f>
        <v>#VALUE!</v>
      </c>
      <c r="BF6" s="24" t="e">
        <f>getHighCount(ScoutingData[[#This Row],[scoredGrid]])</f>
        <v>#VALUE!</v>
      </c>
      <c r="BG6" s="24" t="e">
        <f>getMedCount(ScoutingData[[#This Row],[scoredGrid]])</f>
        <v>#VALUE!</v>
      </c>
      <c r="BH6" s="24" t="e">
        <f>getLowCount(ScoutingData[[#This Row],[scoredGrid]])</f>
        <v>#VALUE!</v>
      </c>
      <c r="BI6" s="24" t="e">
        <f>ScoutingData[[#This Row],[autoGamePieces]]+ScoutingData[[#This Row],[teleopGamePieces]]</f>
        <v>#VALUE!</v>
      </c>
      <c r="BJ6" s="24" t="e">
        <f>ScoutingData[[#This Row],[autoCubes]]+ScoutingData[[#This Row],[teleopCubes]]</f>
        <v>#VALUE!</v>
      </c>
      <c r="BK6" s="24" t="e">
        <f>ScoutingData[[#This Row],[autoCones]]+ScoutingData[[#This Row],[teleopCones]]</f>
        <v>#VALUE!</v>
      </c>
      <c r="BL6" s="24" t="e">
        <f>ScoutingData[[#This Row],[autoHigh]]+ScoutingData[[#This Row],[teleopHigh]]</f>
        <v>#VALUE!</v>
      </c>
      <c r="BM6" s="24" t="e">
        <f>ScoutingData[[#This Row],[autoMed]]+ScoutingData[[#This Row],[teleopMed]]</f>
        <v>#VALUE!</v>
      </c>
      <c r="BN6" s="24" t="e">
        <f>ScoutingData[[#This Row],[autoLow]]+ScoutingData[[#This Row],[teleopLow]]</f>
        <v>#VALUE!</v>
      </c>
    </row>
    <row r="7" spans="1:66">
      <c r="A7" s="23" t="s">
        <v>85</v>
      </c>
      <c r="B7">
        <v>0</v>
      </c>
      <c r="C7" s="23" t="s">
        <v>86</v>
      </c>
      <c r="D7" s="23" t="s">
        <v>0</v>
      </c>
      <c r="E7" s="23">
        <v>1</v>
      </c>
      <c r="F7" s="24" t="str">
        <f>ScoutingData[[#This Row],[eventCode]]&amp;"_"&amp;ScoutingData[[#This Row],[matchLevel]]&amp;ScoutingData[[#This Row],[matchNumber]]</f>
        <v>2023inwla_qm1</v>
      </c>
      <c r="G7" s="23" t="s">
        <v>87</v>
      </c>
      <c r="H7" s="23">
        <v>3176</v>
      </c>
      <c r="I7" s="23">
        <v>38</v>
      </c>
      <c r="J7" s="24" t="s">
        <v>88</v>
      </c>
      <c r="K7" s="24"/>
      <c r="L7" s="23"/>
      <c r="M7" s="23"/>
      <c r="N7" s="23"/>
      <c r="O7" s="23"/>
      <c r="P7" s="23"/>
      <c r="Q7" s="23"/>
      <c r="R7" s="23"/>
      <c r="S7" s="23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J7" s="24"/>
      <c r="AL7" s="24"/>
      <c r="AM7" s="24"/>
      <c r="AN7" s="24"/>
      <c r="AO7" s="24"/>
      <c r="AP7" s="24"/>
      <c r="AQ7" s="24"/>
      <c r="AR7" s="24"/>
      <c r="AT7" s="24"/>
      <c r="AU7" s="24"/>
      <c r="AV7" s="24">
        <f>getTotalCount(ScoutingData[[#This Row],[autoScoredGrid]])</f>
        <v>0</v>
      </c>
      <c r="AW7" s="24">
        <f>getCubeCount(ScoutingData[[#This Row],[autoScoredGrid]])</f>
        <v>0</v>
      </c>
      <c r="AX7" s="24">
        <f>getConeCount(ScoutingData[[#This Row],[autoScoredGrid]])</f>
        <v>0</v>
      </c>
      <c r="AY7" s="24">
        <f>getHighCount(ScoutingData[[#This Row],[autoScoredGrid]])</f>
        <v>0</v>
      </c>
      <c r="AZ7" s="24">
        <f>getMedCount(ScoutingData[[#This Row],[autoScoredGrid]])</f>
        <v>0</v>
      </c>
      <c r="BA7" s="24">
        <f>getLowCount(ScoutingData[[#This Row],[autoScoredGrid]])</f>
        <v>0</v>
      </c>
      <c r="BB7" s="24" t="e">
        <f>getAvgCycleTime(ScoutingData[[#This Row],[cycleTimes]])</f>
        <v>#VALUE!</v>
      </c>
      <c r="BC7" s="24" t="e">
        <f>getTotalCount(ScoutingData[[#This Row],[scoredGrid]])</f>
        <v>#VALUE!</v>
      </c>
      <c r="BD7" s="24" t="e">
        <f>getCubeCount(ScoutingData[[#This Row],[scoredGrid]])</f>
        <v>#VALUE!</v>
      </c>
      <c r="BE7" s="24" t="e">
        <f>getConeCount(ScoutingData[[#This Row],[scoredGrid]])</f>
        <v>#VALUE!</v>
      </c>
      <c r="BF7" s="24" t="e">
        <f>getHighCount(ScoutingData[[#This Row],[scoredGrid]])</f>
        <v>#VALUE!</v>
      </c>
      <c r="BG7" s="24" t="e">
        <f>getMedCount(ScoutingData[[#This Row],[scoredGrid]])</f>
        <v>#VALUE!</v>
      </c>
      <c r="BH7" s="24" t="e">
        <f>getLowCount(ScoutingData[[#This Row],[scoredGrid]])</f>
        <v>#VALUE!</v>
      </c>
      <c r="BI7" s="24" t="e">
        <f>ScoutingData[[#This Row],[autoGamePieces]]+ScoutingData[[#This Row],[teleopGamePieces]]</f>
        <v>#VALUE!</v>
      </c>
      <c r="BJ7" s="24" t="e">
        <f>ScoutingData[[#This Row],[autoCubes]]+ScoutingData[[#This Row],[teleopCubes]]</f>
        <v>#VALUE!</v>
      </c>
      <c r="BK7" s="24" t="e">
        <f>ScoutingData[[#This Row],[autoCones]]+ScoutingData[[#This Row],[teleopCones]]</f>
        <v>#VALUE!</v>
      </c>
      <c r="BL7" s="24" t="e">
        <f>ScoutingData[[#This Row],[autoHigh]]+ScoutingData[[#This Row],[teleopHigh]]</f>
        <v>#VALUE!</v>
      </c>
      <c r="BM7" s="24" t="e">
        <f>ScoutingData[[#This Row],[autoMed]]+ScoutingData[[#This Row],[teleopMed]]</f>
        <v>#VALUE!</v>
      </c>
      <c r="BN7" s="24" t="e">
        <f>ScoutingData[[#This Row],[autoLow]]+ScoutingData[[#This Row],[teleopLow]]</f>
        <v>#VALUE!</v>
      </c>
    </row>
    <row r="8" spans="1:66">
      <c r="A8" s="23" t="s">
        <v>85</v>
      </c>
      <c r="B8">
        <v>0</v>
      </c>
      <c r="C8" s="23" t="s">
        <v>86</v>
      </c>
      <c r="D8" s="23" t="s">
        <v>0</v>
      </c>
      <c r="E8" s="23">
        <v>1</v>
      </c>
      <c r="F8" s="24" t="str">
        <f>ScoutingData[[#This Row],[eventCode]]&amp;"_"&amp;ScoutingData[[#This Row],[matchLevel]]&amp;ScoutingData[[#This Row],[matchNumber]]</f>
        <v>2023inwla_qm1</v>
      </c>
      <c r="G8" s="23" t="s">
        <v>87</v>
      </c>
      <c r="H8" s="23">
        <v>3176</v>
      </c>
      <c r="I8" s="23">
        <v>38</v>
      </c>
      <c r="J8" s="24" t="s">
        <v>88</v>
      </c>
      <c r="K8" s="24"/>
      <c r="L8" s="23"/>
      <c r="M8" s="23"/>
      <c r="N8" s="23"/>
      <c r="O8" s="23"/>
      <c r="P8" s="23"/>
      <c r="Q8" s="23"/>
      <c r="R8" s="23"/>
      <c r="S8" s="23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J8" s="24"/>
      <c r="AL8" s="24"/>
      <c r="AM8" s="24"/>
      <c r="AN8" s="24"/>
      <c r="AO8" s="24"/>
      <c r="AP8" s="24"/>
      <c r="AQ8" s="24"/>
      <c r="AR8" s="24"/>
      <c r="AT8" s="24"/>
      <c r="AU8" s="24"/>
      <c r="AV8" s="24">
        <f>getTotalCount(ScoutingData[[#This Row],[autoScoredGrid]])</f>
        <v>0</v>
      </c>
      <c r="AW8" s="24">
        <f>getCubeCount(ScoutingData[[#This Row],[autoScoredGrid]])</f>
        <v>0</v>
      </c>
      <c r="AX8" s="24">
        <f>getConeCount(ScoutingData[[#This Row],[autoScoredGrid]])</f>
        <v>0</v>
      </c>
      <c r="AY8" s="24">
        <f>getHighCount(ScoutingData[[#This Row],[autoScoredGrid]])</f>
        <v>0</v>
      </c>
      <c r="AZ8" s="24">
        <f>getMedCount(ScoutingData[[#This Row],[autoScoredGrid]])</f>
        <v>0</v>
      </c>
      <c r="BA8" s="24">
        <f>getLowCount(ScoutingData[[#This Row],[autoScoredGrid]])</f>
        <v>0</v>
      </c>
      <c r="BB8" s="24" t="e">
        <f>getAvgCycleTime(ScoutingData[[#This Row],[cycleTimes]])</f>
        <v>#VALUE!</v>
      </c>
      <c r="BC8" s="24" t="e">
        <f>getTotalCount(ScoutingData[[#This Row],[scoredGrid]])</f>
        <v>#VALUE!</v>
      </c>
      <c r="BD8" s="24" t="e">
        <f>getCubeCount(ScoutingData[[#This Row],[scoredGrid]])</f>
        <v>#VALUE!</v>
      </c>
      <c r="BE8" s="24" t="e">
        <f>getConeCount(ScoutingData[[#This Row],[scoredGrid]])</f>
        <v>#VALUE!</v>
      </c>
      <c r="BF8" s="24" t="e">
        <f>getHighCount(ScoutingData[[#This Row],[scoredGrid]])</f>
        <v>#VALUE!</v>
      </c>
      <c r="BG8" s="24" t="e">
        <f>getMedCount(ScoutingData[[#This Row],[scoredGrid]])</f>
        <v>#VALUE!</v>
      </c>
      <c r="BH8" s="24" t="e">
        <f>getLowCount(ScoutingData[[#This Row],[scoredGrid]])</f>
        <v>#VALUE!</v>
      </c>
      <c r="BI8" s="24" t="e">
        <f>ScoutingData[[#This Row],[autoGamePieces]]+ScoutingData[[#This Row],[teleopGamePieces]]</f>
        <v>#VALUE!</v>
      </c>
      <c r="BJ8" s="24" t="e">
        <f>ScoutingData[[#This Row],[autoCubes]]+ScoutingData[[#This Row],[teleopCubes]]</f>
        <v>#VALUE!</v>
      </c>
      <c r="BK8" s="24" t="e">
        <f>ScoutingData[[#This Row],[autoCones]]+ScoutingData[[#This Row],[teleopCones]]</f>
        <v>#VALUE!</v>
      </c>
      <c r="BL8" s="24" t="e">
        <f>ScoutingData[[#This Row],[autoHigh]]+ScoutingData[[#This Row],[teleopHigh]]</f>
        <v>#VALUE!</v>
      </c>
      <c r="BM8" s="24" t="e">
        <f>ScoutingData[[#This Row],[autoMed]]+ScoutingData[[#This Row],[teleopMed]]</f>
        <v>#VALUE!</v>
      </c>
      <c r="BN8" s="24" t="e">
        <f>ScoutingData[[#This Row],[autoLow]]+ScoutingData[[#This Row],[teleopLow]]</f>
        <v>#VALUE!</v>
      </c>
    </row>
    <row r="9" spans="1:66">
      <c r="A9" s="23" t="s">
        <v>85</v>
      </c>
      <c r="B9">
        <v>0</v>
      </c>
      <c r="C9" s="23" t="s">
        <v>86</v>
      </c>
      <c r="D9" s="23" t="s">
        <v>0</v>
      </c>
      <c r="E9" s="23">
        <v>1</v>
      </c>
      <c r="F9" s="24" t="str">
        <f>ScoutingData[[#This Row],[eventCode]]&amp;"_"&amp;ScoutingData[[#This Row],[matchLevel]]&amp;ScoutingData[[#This Row],[matchNumber]]</f>
        <v>2023inwla_qm1</v>
      </c>
      <c r="G9" s="23" t="s">
        <v>87</v>
      </c>
      <c r="H9" s="23">
        <v>3176</v>
      </c>
      <c r="I9" s="23">
        <v>38</v>
      </c>
      <c r="J9" s="24" t="s">
        <v>88</v>
      </c>
      <c r="K9" s="24">
        <v>1</v>
      </c>
      <c r="L9" s="23"/>
      <c r="M9" s="23"/>
      <c r="N9" s="23"/>
      <c r="O9" s="23"/>
      <c r="P9" s="23"/>
      <c r="Q9" s="23"/>
      <c r="R9" s="23"/>
      <c r="S9" s="23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J9" s="24"/>
      <c r="AL9" s="24"/>
      <c r="AM9" s="24"/>
      <c r="AN9" s="24"/>
      <c r="AO9" s="24"/>
      <c r="AP9" s="24"/>
      <c r="AQ9" s="24"/>
      <c r="AR9" s="24"/>
      <c r="AT9" s="24"/>
      <c r="AU9" s="24"/>
      <c r="AV9" s="24">
        <f>getTotalCount(ScoutingData[[#This Row],[autoScoredGrid]])</f>
        <v>0</v>
      </c>
      <c r="AW9" s="24">
        <f>getCubeCount(ScoutingData[[#This Row],[autoScoredGrid]])</f>
        <v>0</v>
      </c>
      <c r="AX9" s="24">
        <f>getConeCount(ScoutingData[[#This Row],[autoScoredGrid]])</f>
        <v>0</v>
      </c>
      <c r="AY9" s="24">
        <f>getHighCount(ScoutingData[[#This Row],[autoScoredGrid]])</f>
        <v>0</v>
      </c>
      <c r="AZ9" s="24">
        <f>getMedCount(ScoutingData[[#This Row],[autoScoredGrid]])</f>
        <v>0</v>
      </c>
      <c r="BA9" s="24">
        <f>getLowCount(ScoutingData[[#This Row],[autoScoredGrid]])</f>
        <v>0</v>
      </c>
      <c r="BB9" s="24" t="e">
        <f>getAvgCycleTime(ScoutingData[[#This Row],[cycleTimes]])</f>
        <v>#VALUE!</v>
      </c>
      <c r="BC9" s="24" t="e">
        <f>getTotalCount(ScoutingData[[#This Row],[scoredGrid]])</f>
        <v>#VALUE!</v>
      </c>
      <c r="BD9" s="24" t="e">
        <f>getCubeCount(ScoutingData[[#This Row],[scoredGrid]])</f>
        <v>#VALUE!</v>
      </c>
      <c r="BE9" s="24" t="e">
        <f>getConeCount(ScoutingData[[#This Row],[scoredGrid]])</f>
        <v>#VALUE!</v>
      </c>
      <c r="BF9" s="24" t="e">
        <f>getHighCount(ScoutingData[[#This Row],[scoredGrid]])</f>
        <v>#VALUE!</v>
      </c>
      <c r="BG9" s="24" t="e">
        <f>getMedCount(ScoutingData[[#This Row],[scoredGrid]])</f>
        <v>#VALUE!</v>
      </c>
      <c r="BH9" s="24" t="e">
        <f>getLowCount(ScoutingData[[#This Row],[scoredGrid]])</f>
        <v>#VALUE!</v>
      </c>
      <c r="BI9" s="24" t="e">
        <f>ScoutingData[[#This Row],[autoGamePieces]]+ScoutingData[[#This Row],[teleopGamePieces]]</f>
        <v>#VALUE!</v>
      </c>
      <c r="BJ9" s="24" t="e">
        <f>ScoutingData[[#This Row],[autoCubes]]+ScoutingData[[#This Row],[teleopCubes]]</f>
        <v>#VALUE!</v>
      </c>
      <c r="BK9" s="24" t="e">
        <f>ScoutingData[[#This Row],[autoCones]]+ScoutingData[[#This Row],[teleopCones]]</f>
        <v>#VALUE!</v>
      </c>
      <c r="BL9" s="24" t="e">
        <f>ScoutingData[[#This Row],[autoHigh]]+ScoutingData[[#This Row],[teleopHigh]]</f>
        <v>#VALUE!</v>
      </c>
      <c r="BM9" s="24" t="e">
        <f>ScoutingData[[#This Row],[autoMed]]+ScoutingData[[#This Row],[teleopMed]]</f>
        <v>#VALUE!</v>
      </c>
      <c r="BN9" s="24" t="e">
        <f>ScoutingData[[#This Row],[autoLow]]+ScoutingData[[#This Row],[teleopLow]]</f>
        <v>#VALUE!</v>
      </c>
    </row>
    <row r="10" spans="1:66">
      <c r="A10" s="23" t="s">
        <v>85</v>
      </c>
      <c r="B10">
        <v>0</v>
      </c>
      <c r="C10" s="23" t="s">
        <v>86</v>
      </c>
      <c r="D10" s="23" t="s">
        <v>0</v>
      </c>
      <c r="E10" s="23">
        <v>1</v>
      </c>
      <c r="F10" s="24" t="str">
        <f>ScoutingData[[#This Row],[eventCode]]&amp;"_"&amp;ScoutingData[[#This Row],[matchLevel]]&amp;ScoutingData[[#This Row],[matchNumber]]</f>
        <v>2023inwla_qm1</v>
      </c>
      <c r="G10" s="23" t="s">
        <v>87</v>
      </c>
      <c r="H10" s="23">
        <v>3176</v>
      </c>
      <c r="I10" s="23">
        <v>38</v>
      </c>
      <c r="J10" s="24" t="s">
        <v>88</v>
      </c>
      <c r="K10" s="24">
        <v>1</v>
      </c>
      <c r="L10" s="23"/>
      <c r="M10" s="23"/>
      <c r="N10" s="23">
        <v>1</v>
      </c>
      <c r="O10" s="23">
        <v>0</v>
      </c>
      <c r="P10" s="23"/>
      <c r="Q10" s="23"/>
      <c r="R10" s="23"/>
      <c r="S10" s="23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J10" s="24"/>
      <c r="AL10" s="24"/>
      <c r="AM10" s="24"/>
      <c r="AN10" s="24"/>
      <c r="AO10" s="24"/>
      <c r="AP10" s="24"/>
      <c r="AQ10" s="24"/>
      <c r="AR10" s="24"/>
      <c r="AT10" s="24"/>
      <c r="AU10" s="24"/>
      <c r="AV10" s="24">
        <f>getTotalCount(ScoutingData[[#This Row],[autoScoredGrid]])</f>
        <v>0</v>
      </c>
      <c r="AW10" s="24">
        <f>getCubeCount(ScoutingData[[#This Row],[autoScoredGrid]])</f>
        <v>0</v>
      </c>
      <c r="AX10" s="24">
        <f>getConeCount(ScoutingData[[#This Row],[autoScoredGrid]])</f>
        <v>0</v>
      </c>
      <c r="AY10" s="24">
        <f>getHighCount(ScoutingData[[#This Row],[autoScoredGrid]])</f>
        <v>0</v>
      </c>
      <c r="AZ10" s="24">
        <f>getMedCount(ScoutingData[[#This Row],[autoScoredGrid]])</f>
        <v>0</v>
      </c>
      <c r="BA10" s="24">
        <f>getLowCount(ScoutingData[[#This Row],[autoScoredGrid]])</f>
        <v>0</v>
      </c>
      <c r="BB10" s="24" t="e">
        <f>getAvgCycleTime(ScoutingData[[#This Row],[cycleTimes]])</f>
        <v>#VALUE!</v>
      </c>
      <c r="BC10" s="24" t="e">
        <f>getTotalCount(ScoutingData[[#This Row],[scoredGrid]])</f>
        <v>#VALUE!</v>
      </c>
      <c r="BD10" s="24" t="e">
        <f>getCubeCount(ScoutingData[[#This Row],[scoredGrid]])</f>
        <v>#VALUE!</v>
      </c>
      <c r="BE10" s="24" t="e">
        <f>getConeCount(ScoutingData[[#This Row],[scoredGrid]])</f>
        <v>#VALUE!</v>
      </c>
      <c r="BF10" s="24" t="e">
        <f>getHighCount(ScoutingData[[#This Row],[scoredGrid]])</f>
        <v>#VALUE!</v>
      </c>
      <c r="BG10" s="24" t="e">
        <f>getMedCount(ScoutingData[[#This Row],[scoredGrid]])</f>
        <v>#VALUE!</v>
      </c>
      <c r="BH10" s="24" t="e">
        <f>getLowCount(ScoutingData[[#This Row],[scoredGrid]])</f>
        <v>#VALUE!</v>
      </c>
      <c r="BI10" s="24" t="e">
        <f>ScoutingData[[#This Row],[autoGamePieces]]+ScoutingData[[#This Row],[teleopGamePieces]]</f>
        <v>#VALUE!</v>
      </c>
      <c r="BJ10" s="24" t="e">
        <f>ScoutingData[[#This Row],[autoCubes]]+ScoutingData[[#This Row],[teleopCubes]]</f>
        <v>#VALUE!</v>
      </c>
      <c r="BK10" s="24" t="e">
        <f>ScoutingData[[#This Row],[autoCones]]+ScoutingData[[#This Row],[teleopCones]]</f>
        <v>#VALUE!</v>
      </c>
      <c r="BL10" s="24" t="e">
        <f>ScoutingData[[#This Row],[autoHigh]]+ScoutingData[[#This Row],[teleopHigh]]</f>
        <v>#VALUE!</v>
      </c>
      <c r="BM10" s="24" t="e">
        <f>ScoutingData[[#This Row],[autoMed]]+ScoutingData[[#This Row],[teleopMed]]</f>
        <v>#VALUE!</v>
      </c>
      <c r="BN10" s="24" t="e">
        <f>ScoutingData[[#This Row],[autoLow]]+ScoutingData[[#This Row],[teleopLow]]</f>
        <v>#VALUE!</v>
      </c>
    </row>
    <row r="11" spans="1:66">
      <c r="A11" s="23"/>
      <c r="C11" s="23"/>
      <c r="D11" s="23"/>
      <c r="E11" s="23"/>
      <c r="F11" s="24" t="str">
        <f>ScoutingData[[#This Row],[eventCode]]&amp;"_"&amp;ScoutingData[[#This Row],[matchLevel]]&amp;ScoutingData[[#This Row],[matchNumber]]</f>
        <v>_</v>
      </c>
      <c r="G11" s="23"/>
      <c r="H11" s="23"/>
      <c r="I11" s="23"/>
      <c r="J11" s="24"/>
      <c r="K11" s="24"/>
      <c r="L11" s="23"/>
      <c r="M11" s="23"/>
      <c r="N11" s="23"/>
      <c r="O11" s="23"/>
      <c r="P11" s="23"/>
      <c r="Q11" s="23"/>
      <c r="R11" s="23"/>
      <c r="S11" s="23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J11" s="24"/>
      <c r="AL11" s="24"/>
      <c r="AM11" s="24"/>
      <c r="AN11" s="24"/>
      <c r="AO11" s="24"/>
      <c r="AP11" s="24"/>
      <c r="AQ11" s="24"/>
      <c r="AR11" s="24"/>
      <c r="AT11" s="24"/>
      <c r="AU11" s="24"/>
      <c r="AV11" s="24" t="e">
        <f>getTotalCount(ScoutingData[[#This Row],[autoScoredGrid]])</f>
        <v>#VALUE!</v>
      </c>
      <c r="AW11" s="24" t="e">
        <f>getCubeCount(ScoutingData[[#This Row],[autoScoredGrid]])</f>
        <v>#VALUE!</v>
      </c>
      <c r="AX11" s="24" t="e">
        <f>getConeCount(ScoutingData[[#This Row],[autoScoredGrid]])</f>
        <v>#VALUE!</v>
      </c>
      <c r="AY11" s="24" t="e">
        <f>getHighCount(ScoutingData[[#This Row],[autoScoredGrid]])</f>
        <v>#VALUE!</v>
      </c>
      <c r="AZ11" s="24" t="e">
        <f>getMedCount(ScoutingData[[#This Row],[autoScoredGrid]])</f>
        <v>#VALUE!</v>
      </c>
      <c r="BA11" s="24" t="e">
        <f>getLowCount(ScoutingData[[#This Row],[autoScoredGrid]])</f>
        <v>#VALUE!</v>
      </c>
      <c r="BB11" s="24" t="e">
        <f>getAvgCycleTime(ScoutingData[[#This Row],[cycleTimes]])</f>
        <v>#VALUE!</v>
      </c>
      <c r="BC11" s="24" t="e">
        <f>getTotalCount(ScoutingData[[#This Row],[scoredGrid]])</f>
        <v>#VALUE!</v>
      </c>
      <c r="BD11" s="24" t="e">
        <f>getCubeCount(ScoutingData[[#This Row],[scoredGrid]])</f>
        <v>#VALUE!</v>
      </c>
      <c r="BE11" s="24" t="e">
        <f>getConeCount(ScoutingData[[#This Row],[scoredGrid]])</f>
        <v>#VALUE!</v>
      </c>
      <c r="BF11" s="24" t="e">
        <f>getHighCount(ScoutingData[[#This Row],[scoredGrid]])</f>
        <v>#VALUE!</v>
      </c>
      <c r="BG11" s="24" t="e">
        <f>getMedCount(ScoutingData[[#This Row],[scoredGrid]])</f>
        <v>#VALUE!</v>
      </c>
      <c r="BH11" s="24" t="e">
        <f>getLowCount(ScoutingData[[#This Row],[scoredGrid]])</f>
        <v>#VALUE!</v>
      </c>
      <c r="BI11" s="24" t="e">
        <f>ScoutingData[[#This Row],[autoGamePieces]]+ScoutingData[[#This Row],[teleopGamePieces]]</f>
        <v>#VALUE!</v>
      </c>
      <c r="BJ11" s="24" t="e">
        <f>ScoutingData[[#This Row],[autoCubes]]+ScoutingData[[#This Row],[teleopCubes]]</f>
        <v>#VALUE!</v>
      </c>
      <c r="BK11" s="24" t="e">
        <f>ScoutingData[[#This Row],[autoCones]]+ScoutingData[[#This Row],[teleopCones]]</f>
        <v>#VALUE!</v>
      </c>
      <c r="BL11" s="24" t="e">
        <f>ScoutingData[[#This Row],[autoHigh]]+ScoutingData[[#This Row],[teleopHigh]]</f>
        <v>#VALUE!</v>
      </c>
      <c r="BM11" s="24" t="e">
        <f>ScoutingData[[#This Row],[autoMed]]+ScoutingData[[#This Row],[teleopMed]]</f>
        <v>#VALUE!</v>
      </c>
      <c r="BN11" s="24" t="e">
        <f>ScoutingData[[#This Row],[autoLow]]+ScoutingData[[#This Row],[teleopLow]]</f>
        <v>#VALUE!</v>
      </c>
    </row>
    <row r="12" spans="1:66">
      <c r="A12" s="23" t="s">
        <v>85</v>
      </c>
      <c r="B12">
        <v>0</v>
      </c>
      <c r="C12" s="23" t="s">
        <v>86</v>
      </c>
      <c r="D12" s="23" t="s">
        <v>0</v>
      </c>
      <c r="E12" s="23">
        <v>1</v>
      </c>
      <c r="F12" s="24" t="str">
        <f>ScoutingData[[#This Row],[eventCode]]&amp;"_"&amp;ScoutingData[[#This Row],[matchLevel]]&amp;ScoutingData[[#This Row],[matchNumber]]</f>
        <v>2023inwla_qm1</v>
      </c>
      <c r="G12" s="23" t="s">
        <v>87</v>
      </c>
      <c r="H12" s="23">
        <v>3176</v>
      </c>
      <c r="I12" s="23">
        <v>38</v>
      </c>
      <c r="J12" s="24" t="s">
        <v>88</v>
      </c>
      <c r="K12" s="24">
        <v>1</v>
      </c>
      <c r="L12" s="23"/>
      <c r="M12" s="23"/>
      <c r="N12" s="23">
        <v>1</v>
      </c>
      <c r="O12" s="23">
        <v>0</v>
      </c>
      <c r="P12" s="23"/>
      <c r="Q12" s="23" t="s">
        <v>91</v>
      </c>
      <c r="R12" s="23">
        <v>0</v>
      </c>
      <c r="S12" s="23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J12" s="24"/>
      <c r="AL12" s="24"/>
      <c r="AM12" s="24"/>
      <c r="AN12" s="24"/>
      <c r="AO12" s="24"/>
      <c r="AP12" s="24"/>
      <c r="AQ12" s="24"/>
      <c r="AR12" s="24"/>
      <c r="AT12" s="24"/>
      <c r="AU12" s="24"/>
      <c r="AV12" s="24">
        <f>getTotalCount(ScoutingData[[#This Row],[autoScoredGrid]])</f>
        <v>0</v>
      </c>
      <c r="AW12" s="24">
        <f>getCubeCount(ScoutingData[[#This Row],[autoScoredGrid]])</f>
        <v>0</v>
      </c>
      <c r="AX12" s="24">
        <f>getConeCount(ScoutingData[[#This Row],[autoScoredGrid]])</f>
        <v>0</v>
      </c>
      <c r="AY12" s="24">
        <f>getHighCount(ScoutingData[[#This Row],[autoScoredGrid]])</f>
        <v>0</v>
      </c>
      <c r="AZ12" s="24">
        <f>getMedCount(ScoutingData[[#This Row],[autoScoredGrid]])</f>
        <v>0</v>
      </c>
      <c r="BA12" s="24">
        <f>getLowCount(ScoutingData[[#This Row],[autoScoredGrid]])</f>
        <v>0</v>
      </c>
      <c r="BB12" s="24" t="e">
        <f>getAvgCycleTime(ScoutingData[[#This Row],[cycleTimes]])</f>
        <v>#VALUE!</v>
      </c>
      <c r="BC12" s="24">
        <f>getTotalCount(ScoutingData[[#This Row],[scoredGrid]])</f>
        <v>4</v>
      </c>
      <c r="BD12" s="24">
        <f>getCubeCount(ScoutingData[[#This Row],[scoredGrid]])</f>
        <v>2</v>
      </c>
      <c r="BE12" s="24">
        <f>getConeCount(ScoutingData[[#This Row],[scoredGrid]])</f>
        <v>2</v>
      </c>
      <c r="BF12" s="24">
        <f>getHighCount(ScoutingData[[#This Row],[scoredGrid]])</f>
        <v>2</v>
      </c>
      <c r="BG12" s="24">
        <f>getMedCount(ScoutingData[[#This Row],[scoredGrid]])</f>
        <v>2</v>
      </c>
      <c r="BH12" s="24">
        <f>getLowCount(ScoutingData[[#This Row],[scoredGrid]])</f>
        <v>0</v>
      </c>
      <c r="BI12" s="24">
        <f>ScoutingData[[#This Row],[autoGamePieces]]+ScoutingData[[#This Row],[teleopGamePieces]]</f>
        <v>4</v>
      </c>
      <c r="BJ12" s="24">
        <f>ScoutingData[[#This Row],[autoCubes]]+ScoutingData[[#This Row],[teleopCubes]]</f>
        <v>2</v>
      </c>
      <c r="BK12" s="24">
        <f>ScoutingData[[#This Row],[autoCones]]+ScoutingData[[#This Row],[teleopCones]]</f>
        <v>2</v>
      </c>
      <c r="BL12" s="24">
        <f>ScoutingData[[#This Row],[autoHigh]]+ScoutingData[[#This Row],[teleopHigh]]</f>
        <v>2</v>
      </c>
      <c r="BM12" s="24">
        <f>ScoutingData[[#This Row],[autoMed]]+ScoutingData[[#This Row],[teleopMed]]</f>
        <v>2</v>
      </c>
      <c r="BN12" s="24">
        <f>ScoutingData[[#This Row],[autoLow]]+ScoutingData[[#This Row],[teleopLow]]</f>
        <v>0</v>
      </c>
    </row>
    <row r="13" spans="1:66">
      <c r="A13" s="23" t="s">
        <v>85</v>
      </c>
      <c r="B13">
        <v>0</v>
      </c>
      <c r="C13" s="23" t="s">
        <v>86</v>
      </c>
      <c r="D13" s="23" t="s">
        <v>0</v>
      </c>
      <c r="E13" s="23">
        <v>1</v>
      </c>
      <c r="F13" s="24" t="str">
        <f>ScoutingData[[#This Row],[eventCode]]&amp;"_"&amp;ScoutingData[[#This Row],[matchLevel]]&amp;ScoutingData[[#This Row],[matchNumber]]</f>
        <v>2023inwla_qm1</v>
      </c>
      <c r="G13" s="23" t="s">
        <v>87</v>
      </c>
      <c r="H13" s="23">
        <v>3176</v>
      </c>
      <c r="I13" s="23">
        <v>38</v>
      </c>
      <c r="J13" s="24" t="s">
        <v>88</v>
      </c>
      <c r="K13" s="24">
        <v>1</v>
      </c>
      <c r="L13" s="23"/>
      <c r="M13" s="23"/>
      <c r="N13" s="23">
        <v>1</v>
      </c>
      <c r="O13" s="23">
        <v>0</v>
      </c>
      <c r="P13" s="23"/>
      <c r="Q13" s="23" t="s">
        <v>91</v>
      </c>
      <c r="R13" s="23">
        <v>0</v>
      </c>
      <c r="S13" s="23">
        <v>0</v>
      </c>
      <c r="T13" s="24">
        <v>0</v>
      </c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J13" s="24"/>
      <c r="AL13" s="24"/>
      <c r="AM13" s="24"/>
      <c r="AN13" s="24"/>
      <c r="AO13" s="24"/>
      <c r="AP13" s="24"/>
      <c r="AQ13" s="24"/>
      <c r="AR13" s="24"/>
      <c r="AS13">
        <v>0</v>
      </c>
      <c r="AT13" s="24"/>
      <c r="AU13" s="24"/>
      <c r="AV13" s="24">
        <f>getTotalCount(ScoutingData[[#This Row],[autoScoredGrid]])</f>
        <v>0</v>
      </c>
      <c r="AW13" s="24">
        <f>getCubeCount(ScoutingData[[#This Row],[autoScoredGrid]])</f>
        <v>0</v>
      </c>
      <c r="AX13" s="24">
        <f>getConeCount(ScoutingData[[#This Row],[autoScoredGrid]])</f>
        <v>0</v>
      </c>
      <c r="AY13" s="24">
        <f>getHighCount(ScoutingData[[#This Row],[autoScoredGrid]])</f>
        <v>0</v>
      </c>
      <c r="AZ13" s="24">
        <f>getMedCount(ScoutingData[[#This Row],[autoScoredGrid]])</f>
        <v>0</v>
      </c>
      <c r="BA13" s="24">
        <f>getLowCount(ScoutingData[[#This Row],[autoScoredGrid]])</f>
        <v>0</v>
      </c>
      <c r="BB13" s="24" t="e">
        <f>getAvgCycleTime(ScoutingData[[#This Row],[cycleTimes]])</f>
        <v>#VALUE!</v>
      </c>
      <c r="BC13" s="24">
        <f>getTotalCount(ScoutingData[[#This Row],[scoredGrid]])</f>
        <v>4</v>
      </c>
      <c r="BD13" s="24">
        <f>getCubeCount(ScoutingData[[#This Row],[scoredGrid]])</f>
        <v>2</v>
      </c>
      <c r="BE13" s="24">
        <f>getConeCount(ScoutingData[[#This Row],[scoredGrid]])</f>
        <v>2</v>
      </c>
      <c r="BF13" s="24">
        <f>getHighCount(ScoutingData[[#This Row],[scoredGrid]])</f>
        <v>2</v>
      </c>
      <c r="BG13" s="24">
        <f>getMedCount(ScoutingData[[#This Row],[scoredGrid]])</f>
        <v>2</v>
      </c>
      <c r="BH13" s="24">
        <f>getLowCount(ScoutingData[[#This Row],[scoredGrid]])</f>
        <v>0</v>
      </c>
      <c r="BI13" s="24">
        <f>ScoutingData[[#This Row],[autoGamePieces]]+ScoutingData[[#This Row],[teleopGamePieces]]</f>
        <v>4</v>
      </c>
      <c r="BJ13" s="24">
        <f>ScoutingData[[#This Row],[autoCubes]]+ScoutingData[[#This Row],[teleopCubes]]</f>
        <v>2</v>
      </c>
      <c r="BK13" s="24">
        <f>ScoutingData[[#This Row],[autoCones]]+ScoutingData[[#This Row],[teleopCones]]</f>
        <v>2</v>
      </c>
      <c r="BL13" s="24">
        <f>ScoutingData[[#This Row],[autoHigh]]+ScoutingData[[#This Row],[teleopHigh]]</f>
        <v>2</v>
      </c>
      <c r="BM13" s="24">
        <f>ScoutingData[[#This Row],[autoMed]]+ScoutingData[[#This Row],[teleopMed]]</f>
        <v>2</v>
      </c>
      <c r="BN13" s="24">
        <f>ScoutingData[[#This Row],[autoLow]]+ScoutingData[[#This Row],[teleopLow]]</f>
        <v>0</v>
      </c>
    </row>
    <row r="14" spans="1:66">
      <c r="A14" s="23" t="s">
        <v>85</v>
      </c>
      <c r="B14">
        <v>0</v>
      </c>
      <c r="C14" s="23" t="s">
        <v>86</v>
      </c>
      <c r="D14" s="23" t="s">
        <v>0</v>
      </c>
      <c r="E14" s="23">
        <v>1</v>
      </c>
      <c r="F14" s="24" t="str">
        <f>ScoutingData[[#This Row],[eventCode]]&amp;"_"&amp;ScoutingData[[#This Row],[matchLevel]]&amp;ScoutingData[[#This Row],[matchNumber]]</f>
        <v>2023inwla_qm1</v>
      </c>
      <c r="G14" s="23" t="s">
        <v>87</v>
      </c>
      <c r="H14" s="23">
        <v>3176</v>
      </c>
      <c r="I14" s="23">
        <v>38</v>
      </c>
      <c r="J14" s="24" t="s">
        <v>88</v>
      </c>
      <c r="K14" s="24">
        <v>1</v>
      </c>
      <c r="L14" s="23"/>
      <c r="M14" s="23"/>
      <c r="N14" s="23">
        <v>1</v>
      </c>
      <c r="O14" s="23">
        <v>0</v>
      </c>
      <c r="P14" s="23"/>
      <c r="Q14" s="23" t="s">
        <v>91</v>
      </c>
      <c r="R14" s="23">
        <v>0</v>
      </c>
      <c r="S14" s="23">
        <v>0</v>
      </c>
      <c r="T14" s="24">
        <v>0</v>
      </c>
      <c r="U14" s="24"/>
      <c r="V14" s="24"/>
      <c r="W14" s="24">
        <v>0</v>
      </c>
      <c r="X14" s="24">
        <v>0</v>
      </c>
      <c r="Y14" s="24"/>
      <c r="Z14" s="24"/>
      <c r="AA14" s="24"/>
      <c r="AB14" s="24"/>
      <c r="AC14" s="24"/>
      <c r="AD14" s="24"/>
      <c r="AE14" s="24"/>
      <c r="AF14" s="24"/>
      <c r="AJ14" s="24"/>
      <c r="AL14" s="24"/>
      <c r="AM14" s="24"/>
      <c r="AN14" s="24"/>
      <c r="AO14" s="24"/>
      <c r="AP14" s="24"/>
      <c r="AQ14" s="24"/>
      <c r="AR14" s="24"/>
      <c r="AS14">
        <v>0</v>
      </c>
      <c r="AT14" s="24"/>
      <c r="AU14" s="24"/>
      <c r="AV14" s="24">
        <f>getTotalCount(ScoutingData[[#This Row],[autoScoredGrid]])</f>
        <v>0</v>
      </c>
      <c r="AW14" s="24">
        <f>getCubeCount(ScoutingData[[#This Row],[autoScoredGrid]])</f>
        <v>0</v>
      </c>
      <c r="AX14" s="24">
        <f>getConeCount(ScoutingData[[#This Row],[autoScoredGrid]])</f>
        <v>0</v>
      </c>
      <c r="AY14" s="24">
        <f>getHighCount(ScoutingData[[#This Row],[autoScoredGrid]])</f>
        <v>0</v>
      </c>
      <c r="AZ14" s="24">
        <f>getMedCount(ScoutingData[[#This Row],[autoScoredGrid]])</f>
        <v>0</v>
      </c>
      <c r="BA14" s="24">
        <f>getLowCount(ScoutingData[[#This Row],[autoScoredGrid]])</f>
        <v>0</v>
      </c>
      <c r="BB14" s="24" t="e">
        <f>getAvgCycleTime(ScoutingData[[#This Row],[cycleTimes]])</f>
        <v>#VALUE!</v>
      </c>
      <c r="BC14" s="24">
        <f>getTotalCount(ScoutingData[[#This Row],[scoredGrid]])</f>
        <v>4</v>
      </c>
      <c r="BD14" s="24">
        <f>getCubeCount(ScoutingData[[#This Row],[scoredGrid]])</f>
        <v>2</v>
      </c>
      <c r="BE14" s="24">
        <f>getConeCount(ScoutingData[[#This Row],[scoredGrid]])</f>
        <v>2</v>
      </c>
      <c r="BF14" s="24">
        <f>getHighCount(ScoutingData[[#This Row],[scoredGrid]])</f>
        <v>2</v>
      </c>
      <c r="BG14" s="24">
        <f>getMedCount(ScoutingData[[#This Row],[scoredGrid]])</f>
        <v>2</v>
      </c>
      <c r="BH14" s="24">
        <f>getLowCount(ScoutingData[[#This Row],[scoredGrid]])</f>
        <v>0</v>
      </c>
      <c r="BI14" s="24">
        <f>ScoutingData[[#This Row],[autoGamePieces]]+ScoutingData[[#This Row],[teleopGamePieces]]</f>
        <v>4</v>
      </c>
      <c r="BJ14" s="24">
        <f>ScoutingData[[#This Row],[autoCubes]]+ScoutingData[[#This Row],[teleopCubes]]</f>
        <v>2</v>
      </c>
      <c r="BK14" s="24">
        <f>ScoutingData[[#This Row],[autoCones]]+ScoutingData[[#This Row],[teleopCones]]</f>
        <v>2</v>
      </c>
      <c r="BL14" s="24">
        <f>ScoutingData[[#This Row],[autoHigh]]+ScoutingData[[#This Row],[teleopHigh]]</f>
        <v>2</v>
      </c>
      <c r="BM14" s="24">
        <f>ScoutingData[[#This Row],[autoMed]]+ScoutingData[[#This Row],[teleopMed]]</f>
        <v>2</v>
      </c>
      <c r="BN14" s="24">
        <f>ScoutingData[[#This Row],[autoLow]]+ScoutingData[[#This Row],[teleopLow]]</f>
        <v>0</v>
      </c>
    </row>
    <row r="15" spans="1:66">
      <c r="A15" s="23" t="s">
        <v>85</v>
      </c>
      <c r="B15">
        <v>0</v>
      </c>
      <c r="C15" s="23" t="s">
        <v>86</v>
      </c>
      <c r="D15" s="23" t="s">
        <v>0</v>
      </c>
      <c r="E15" s="23">
        <v>1</v>
      </c>
      <c r="F15" s="24" t="str">
        <f>ScoutingData[[#This Row],[eventCode]]&amp;"_"&amp;ScoutingData[[#This Row],[matchLevel]]&amp;ScoutingData[[#This Row],[matchNumber]]</f>
        <v>2023inwla_qm1</v>
      </c>
      <c r="G15" s="23" t="s">
        <v>87</v>
      </c>
      <c r="H15" s="23">
        <v>3176</v>
      </c>
      <c r="I15" s="23">
        <v>38</v>
      </c>
      <c r="J15" s="24" t="s">
        <v>88</v>
      </c>
      <c r="K15" s="24">
        <v>1</v>
      </c>
      <c r="L15" s="23"/>
      <c r="M15" s="23"/>
      <c r="N15" s="23">
        <v>1</v>
      </c>
      <c r="O15" s="23">
        <v>0</v>
      </c>
      <c r="P15" s="23"/>
      <c r="Q15" s="23" t="s">
        <v>91</v>
      </c>
      <c r="R15" s="23">
        <v>0</v>
      </c>
      <c r="S15" s="23">
        <v>0</v>
      </c>
      <c r="T15" s="24">
        <v>0</v>
      </c>
      <c r="U15" s="24"/>
      <c r="V15" s="24"/>
      <c r="W15" s="24">
        <v>0</v>
      </c>
      <c r="X15" s="24">
        <v>0</v>
      </c>
      <c r="Y15" s="24">
        <v>0</v>
      </c>
      <c r="Z15" s="24"/>
      <c r="AA15" s="24"/>
      <c r="AB15" s="24"/>
      <c r="AC15" s="24"/>
      <c r="AD15" s="24"/>
      <c r="AE15" s="24"/>
      <c r="AF15" s="24"/>
      <c r="AJ15" s="24"/>
      <c r="AL15" s="24"/>
      <c r="AM15" s="24"/>
      <c r="AN15" s="24"/>
      <c r="AO15" s="24"/>
      <c r="AP15" s="24"/>
      <c r="AQ15" s="24"/>
      <c r="AR15" s="24"/>
      <c r="AS15">
        <v>0</v>
      </c>
      <c r="AT15" s="24"/>
      <c r="AU15" s="24"/>
      <c r="AV15" s="24">
        <f>getTotalCount(ScoutingData[[#This Row],[autoScoredGrid]])</f>
        <v>0</v>
      </c>
      <c r="AW15" s="24">
        <f>getCubeCount(ScoutingData[[#This Row],[autoScoredGrid]])</f>
        <v>0</v>
      </c>
      <c r="AX15" s="24">
        <f>getConeCount(ScoutingData[[#This Row],[autoScoredGrid]])</f>
        <v>0</v>
      </c>
      <c r="AY15" s="24">
        <f>getHighCount(ScoutingData[[#This Row],[autoScoredGrid]])</f>
        <v>0</v>
      </c>
      <c r="AZ15" s="24">
        <f>getMedCount(ScoutingData[[#This Row],[autoScoredGrid]])</f>
        <v>0</v>
      </c>
      <c r="BA15" s="24">
        <f>getLowCount(ScoutingData[[#This Row],[autoScoredGrid]])</f>
        <v>0</v>
      </c>
      <c r="BB15" s="24" t="e">
        <f>getAvgCycleTime(ScoutingData[[#This Row],[cycleTimes]])</f>
        <v>#VALUE!</v>
      </c>
      <c r="BC15" s="24">
        <f>getTotalCount(ScoutingData[[#This Row],[scoredGrid]])</f>
        <v>4</v>
      </c>
      <c r="BD15" s="24">
        <f>getCubeCount(ScoutingData[[#This Row],[scoredGrid]])</f>
        <v>2</v>
      </c>
      <c r="BE15" s="24">
        <f>getConeCount(ScoutingData[[#This Row],[scoredGrid]])</f>
        <v>2</v>
      </c>
      <c r="BF15" s="24">
        <f>getHighCount(ScoutingData[[#This Row],[scoredGrid]])</f>
        <v>2</v>
      </c>
      <c r="BG15" s="24">
        <f>getMedCount(ScoutingData[[#This Row],[scoredGrid]])</f>
        <v>2</v>
      </c>
      <c r="BH15" s="24">
        <f>getLowCount(ScoutingData[[#This Row],[scoredGrid]])</f>
        <v>0</v>
      </c>
      <c r="BI15" s="24">
        <f>ScoutingData[[#This Row],[autoGamePieces]]+ScoutingData[[#This Row],[teleopGamePieces]]</f>
        <v>4</v>
      </c>
      <c r="BJ15" s="24">
        <f>ScoutingData[[#This Row],[autoCubes]]+ScoutingData[[#This Row],[teleopCubes]]</f>
        <v>2</v>
      </c>
      <c r="BK15" s="24">
        <f>ScoutingData[[#This Row],[autoCones]]+ScoutingData[[#This Row],[teleopCones]]</f>
        <v>2</v>
      </c>
      <c r="BL15" s="24">
        <f>ScoutingData[[#This Row],[autoHigh]]+ScoutingData[[#This Row],[teleopHigh]]</f>
        <v>2</v>
      </c>
      <c r="BM15" s="24">
        <f>ScoutingData[[#This Row],[autoMed]]+ScoutingData[[#This Row],[teleopMed]]</f>
        <v>2</v>
      </c>
      <c r="BN15" s="24">
        <f>ScoutingData[[#This Row],[autoLow]]+ScoutingData[[#This Row],[teleopLow]]</f>
        <v>0</v>
      </c>
    </row>
    <row r="16" spans="1:66">
      <c r="A16" s="23" t="s">
        <v>85</v>
      </c>
      <c r="B16">
        <v>0</v>
      </c>
      <c r="C16" s="23" t="s">
        <v>86</v>
      </c>
      <c r="D16" s="23" t="s">
        <v>0</v>
      </c>
      <c r="E16" s="23">
        <v>1</v>
      </c>
      <c r="F16" s="24" t="str">
        <f>ScoutingData[[#This Row],[eventCode]]&amp;"_"&amp;ScoutingData[[#This Row],[matchLevel]]&amp;ScoutingData[[#This Row],[matchNumber]]</f>
        <v>2023inwla_qm1</v>
      </c>
      <c r="G16" s="23" t="s">
        <v>87</v>
      </c>
      <c r="H16" s="23">
        <v>3176</v>
      </c>
      <c r="I16" s="23">
        <v>38</v>
      </c>
      <c r="J16" s="24" t="s">
        <v>88</v>
      </c>
      <c r="K16" s="24">
        <v>1</v>
      </c>
      <c r="L16" s="23"/>
      <c r="M16" s="23"/>
      <c r="N16" s="23">
        <v>1</v>
      </c>
      <c r="O16" s="23">
        <v>0</v>
      </c>
      <c r="P16" s="23"/>
      <c r="Q16" s="23" t="s">
        <v>91</v>
      </c>
      <c r="R16" s="23">
        <v>0</v>
      </c>
      <c r="S16" s="23">
        <v>0</v>
      </c>
      <c r="T16" s="24">
        <v>0</v>
      </c>
      <c r="U16" s="24"/>
      <c r="V16" s="24"/>
      <c r="W16" s="24">
        <v>0</v>
      </c>
      <c r="X16" s="24">
        <v>0</v>
      </c>
      <c r="Y16" s="24">
        <v>0</v>
      </c>
      <c r="Z16" s="24"/>
      <c r="AA16" s="24"/>
      <c r="AB16" s="24"/>
      <c r="AC16" s="24"/>
      <c r="AD16" s="24"/>
      <c r="AE16" s="24"/>
      <c r="AF16" s="24"/>
      <c r="AJ16" s="24"/>
      <c r="AL16" s="24"/>
      <c r="AM16" s="24"/>
      <c r="AN16" s="24"/>
      <c r="AO16" s="24"/>
      <c r="AP16" s="24"/>
      <c r="AQ16" s="24"/>
      <c r="AR16" s="24"/>
      <c r="AS16">
        <v>0</v>
      </c>
      <c r="AT16" s="24"/>
      <c r="AU16" s="24"/>
      <c r="AV16" s="24">
        <f>getTotalCount(ScoutingData[[#This Row],[autoScoredGrid]])</f>
        <v>0</v>
      </c>
      <c r="AW16" s="24">
        <f>getCubeCount(ScoutingData[[#This Row],[autoScoredGrid]])</f>
        <v>0</v>
      </c>
      <c r="AX16" s="24">
        <f>getConeCount(ScoutingData[[#This Row],[autoScoredGrid]])</f>
        <v>0</v>
      </c>
      <c r="AY16" s="24">
        <f>getHighCount(ScoutingData[[#This Row],[autoScoredGrid]])</f>
        <v>0</v>
      </c>
      <c r="AZ16" s="24">
        <f>getMedCount(ScoutingData[[#This Row],[autoScoredGrid]])</f>
        <v>0</v>
      </c>
      <c r="BA16" s="24">
        <f>getLowCount(ScoutingData[[#This Row],[autoScoredGrid]])</f>
        <v>0</v>
      </c>
      <c r="BB16" s="24" t="e">
        <f>getAvgCycleTime(ScoutingData[[#This Row],[cycleTimes]])</f>
        <v>#VALUE!</v>
      </c>
      <c r="BC16" s="24">
        <f>getTotalCount(ScoutingData[[#This Row],[scoredGrid]])</f>
        <v>4</v>
      </c>
      <c r="BD16" s="24">
        <f>getCubeCount(ScoutingData[[#This Row],[scoredGrid]])</f>
        <v>2</v>
      </c>
      <c r="BE16" s="24">
        <f>getConeCount(ScoutingData[[#This Row],[scoredGrid]])</f>
        <v>2</v>
      </c>
      <c r="BF16" s="24">
        <f>getHighCount(ScoutingData[[#This Row],[scoredGrid]])</f>
        <v>2</v>
      </c>
      <c r="BG16" s="24">
        <f>getMedCount(ScoutingData[[#This Row],[scoredGrid]])</f>
        <v>2</v>
      </c>
      <c r="BH16" s="24">
        <f>getLowCount(ScoutingData[[#This Row],[scoredGrid]])</f>
        <v>0</v>
      </c>
      <c r="BI16" s="24">
        <f>ScoutingData[[#This Row],[autoGamePieces]]+ScoutingData[[#This Row],[teleopGamePieces]]</f>
        <v>4</v>
      </c>
      <c r="BJ16" s="24">
        <f>ScoutingData[[#This Row],[autoCubes]]+ScoutingData[[#This Row],[teleopCubes]]</f>
        <v>2</v>
      </c>
      <c r="BK16" s="24">
        <f>ScoutingData[[#This Row],[autoCones]]+ScoutingData[[#This Row],[teleopCones]]</f>
        <v>2</v>
      </c>
      <c r="BL16" s="24">
        <f>ScoutingData[[#This Row],[autoHigh]]+ScoutingData[[#This Row],[teleopHigh]]</f>
        <v>2</v>
      </c>
      <c r="BM16" s="24">
        <f>ScoutingData[[#This Row],[autoMed]]+ScoutingData[[#This Row],[teleopMed]]</f>
        <v>2</v>
      </c>
      <c r="BN16" s="24">
        <f>ScoutingData[[#This Row],[autoLow]]+ScoutingData[[#This Row],[teleopLow]]</f>
        <v>0</v>
      </c>
    </row>
    <row r="17" spans="1:66">
      <c r="A17" s="23" t="s">
        <v>85</v>
      </c>
      <c r="B17">
        <v>0</v>
      </c>
      <c r="C17" s="23" t="s">
        <v>86</v>
      </c>
      <c r="D17" s="23" t="s">
        <v>0</v>
      </c>
      <c r="E17" s="23">
        <v>1</v>
      </c>
      <c r="F17" s="24" t="str">
        <f>ScoutingData[[#This Row],[eventCode]]&amp;"_"&amp;ScoutingData[[#This Row],[matchLevel]]&amp;ScoutingData[[#This Row],[matchNumber]]</f>
        <v>2023inwla_qm1</v>
      </c>
      <c r="G17" s="23" t="s">
        <v>87</v>
      </c>
      <c r="H17" s="23">
        <v>3176</v>
      </c>
      <c r="I17" s="23">
        <v>38</v>
      </c>
      <c r="J17" s="24" t="s">
        <v>88</v>
      </c>
      <c r="K17" s="24">
        <v>1</v>
      </c>
      <c r="L17" s="23"/>
      <c r="M17" s="23"/>
      <c r="N17" s="23">
        <v>1</v>
      </c>
      <c r="O17" s="23">
        <v>0</v>
      </c>
      <c r="P17" s="23"/>
      <c r="Q17" s="23" t="s">
        <v>91</v>
      </c>
      <c r="R17" s="23">
        <v>0</v>
      </c>
      <c r="S17" s="23">
        <v>0</v>
      </c>
      <c r="T17" s="24">
        <v>0</v>
      </c>
      <c r="U17" s="24">
        <v>0</v>
      </c>
      <c r="V17" s="24"/>
      <c r="W17" s="24">
        <v>0</v>
      </c>
      <c r="X17" s="24">
        <v>0</v>
      </c>
      <c r="Y17" s="24">
        <v>0</v>
      </c>
      <c r="Z17" s="24"/>
      <c r="AA17" s="24"/>
      <c r="AB17" s="24"/>
      <c r="AC17" s="24"/>
      <c r="AD17" s="24"/>
      <c r="AE17" s="24"/>
      <c r="AF17" s="24"/>
      <c r="AG17">
        <v>2</v>
      </c>
      <c r="AH17">
        <v>0</v>
      </c>
      <c r="AJ17" s="24"/>
      <c r="AL17" s="24">
        <v>0</v>
      </c>
      <c r="AM17" s="24"/>
      <c r="AN17" s="24">
        <v>3</v>
      </c>
      <c r="AO17" s="24">
        <v>0</v>
      </c>
      <c r="AP17" s="24"/>
      <c r="AQ17" s="24">
        <v>0</v>
      </c>
      <c r="AR17" s="24"/>
      <c r="AS17">
        <v>0</v>
      </c>
      <c r="AT17" s="24"/>
      <c r="AU17" s="24"/>
      <c r="AV17" s="24">
        <f>getTotalCount(ScoutingData[[#This Row],[autoScoredGrid]])</f>
        <v>0</v>
      </c>
      <c r="AW17" s="24">
        <f>getCubeCount(ScoutingData[[#This Row],[autoScoredGrid]])</f>
        <v>0</v>
      </c>
      <c r="AX17" s="24">
        <f>getConeCount(ScoutingData[[#This Row],[autoScoredGrid]])</f>
        <v>0</v>
      </c>
      <c r="AY17" s="24">
        <f>getHighCount(ScoutingData[[#This Row],[autoScoredGrid]])</f>
        <v>0</v>
      </c>
      <c r="AZ17" s="24">
        <f>getMedCount(ScoutingData[[#This Row],[autoScoredGrid]])</f>
        <v>0</v>
      </c>
      <c r="BA17" s="24">
        <f>getLowCount(ScoutingData[[#This Row],[autoScoredGrid]])</f>
        <v>0</v>
      </c>
      <c r="BB17" s="24" t="e">
        <f>getAvgCycleTime(ScoutingData[[#This Row],[cycleTimes]])</f>
        <v>#VALUE!</v>
      </c>
      <c r="BC17" s="24">
        <f>getTotalCount(ScoutingData[[#This Row],[scoredGrid]])</f>
        <v>4</v>
      </c>
      <c r="BD17" s="24">
        <f>getCubeCount(ScoutingData[[#This Row],[scoredGrid]])</f>
        <v>2</v>
      </c>
      <c r="BE17" s="24">
        <f>getConeCount(ScoutingData[[#This Row],[scoredGrid]])</f>
        <v>2</v>
      </c>
      <c r="BF17" s="24">
        <f>getHighCount(ScoutingData[[#This Row],[scoredGrid]])</f>
        <v>2</v>
      </c>
      <c r="BG17" s="24">
        <f>getMedCount(ScoutingData[[#This Row],[scoredGrid]])</f>
        <v>2</v>
      </c>
      <c r="BH17" s="24">
        <f>getLowCount(ScoutingData[[#This Row],[scoredGrid]])</f>
        <v>0</v>
      </c>
      <c r="BI17" s="24">
        <f>ScoutingData[[#This Row],[autoGamePieces]]+ScoutingData[[#This Row],[teleopGamePieces]]</f>
        <v>4</v>
      </c>
      <c r="BJ17" s="24">
        <f>ScoutingData[[#This Row],[autoCubes]]+ScoutingData[[#This Row],[teleopCubes]]</f>
        <v>2</v>
      </c>
      <c r="BK17" s="24">
        <f>ScoutingData[[#This Row],[autoCones]]+ScoutingData[[#This Row],[teleopCones]]</f>
        <v>2</v>
      </c>
      <c r="BL17" s="24">
        <f>ScoutingData[[#This Row],[autoHigh]]+ScoutingData[[#This Row],[teleopHigh]]</f>
        <v>2</v>
      </c>
      <c r="BM17" s="24">
        <f>ScoutingData[[#This Row],[autoMed]]+ScoutingData[[#This Row],[teleopMed]]</f>
        <v>2</v>
      </c>
      <c r="BN17" s="24">
        <f>ScoutingData[[#This Row],[autoLow]]+ScoutingData[[#This Row],[teleopLow]]</f>
        <v>0</v>
      </c>
    </row>
    <row r="18" spans="1:66">
      <c r="A18" s="23" t="s">
        <v>85</v>
      </c>
      <c r="B18">
        <v>0</v>
      </c>
      <c r="C18" s="23" t="s">
        <v>86</v>
      </c>
      <c r="D18" s="23" t="s">
        <v>0</v>
      </c>
      <c r="E18" s="23">
        <v>1</v>
      </c>
      <c r="F18" s="24" t="str">
        <f>ScoutingData[[#This Row],[eventCode]]&amp;"_"&amp;ScoutingData[[#This Row],[matchLevel]]&amp;ScoutingData[[#This Row],[matchNumber]]</f>
        <v>2023inwla_qm1</v>
      </c>
      <c r="G18" s="23" t="s">
        <v>87</v>
      </c>
      <c r="H18" s="23">
        <v>3176</v>
      </c>
      <c r="I18" s="23">
        <v>38</v>
      </c>
      <c r="J18" s="24" t="s">
        <v>88</v>
      </c>
      <c r="K18" s="24">
        <v>1</v>
      </c>
      <c r="L18" s="23"/>
      <c r="M18" s="23"/>
      <c r="N18" s="23">
        <v>1</v>
      </c>
      <c r="O18" s="23">
        <v>0</v>
      </c>
      <c r="P18" s="23"/>
      <c r="Q18" s="23" t="s">
        <v>91</v>
      </c>
      <c r="R18" s="23">
        <v>0</v>
      </c>
      <c r="S18" s="23">
        <v>0</v>
      </c>
      <c r="T18" s="24">
        <v>0</v>
      </c>
      <c r="U18" s="24"/>
      <c r="V18" s="24"/>
      <c r="W18" s="24">
        <v>0</v>
      </c>
      <c r="X18" s="24">
        <v>0</v>
      </c>
      <c r="Y18" s="24">
        <v>0</v>
      </c>
      <c r="Z18" s="24"/>
      <c r="AA18" s="24"/>
      <c r="AB18" s="24"/>
      <c r="AC18" s="24"/>
      <c r="AD18" s="24"/>
      <c r="AE18" s="24"/>
      <c r="AF18" s="24"/>
      <c r="AJ18" s="24"/>
      <c r="AL18" s="24"/>
      <c r="AM18" s="24"/>
      <c r="AN18" s="24"/>
      <c r="AO18" s="24"/>
      <c r="AP18" s="24"/>
      <c r="AQ18" s="24"/>
      <c r="AR18" s="24"/>
      <c r="AS18">
        <v>0</v>
      </c>
      <c r="AT18" s="24"/>
      <c r="AU18" s="24"/>
      <c r="AV18" s="24">
        <f>getTotalCount(ScoutingData[[#This Row],[autoScoredGrid]])</f>
        <v>0</v>
      </c>
      <c r="AW18" s="24">
        <f>getCubeCount(ScoutingData[[#This Row],[autoScoredGrid]])</f>
        <v>0</v>
      </c>
      <c r="AX18" s="24">
        <f>getConeCount(ScoutingData[[#This Row],[autoScoredGrid]])</f>
        <v>0</v>
      </c>
      <c r="AY18" s="24">
        <f>getHighCount(ScoutingData[[#This Row],[autoScoredGrid]])</f>
        <v>0</v>
      </c>
      <c r="AZ18" s="24">
        <f>getMedCount(ScoutingData[[#This Row],[autoScoredGrid]])</f>
        <v>0</v>
      </c>
      <c r="BA18" s="24">
        <f>getLowCount(ScoutingData[[#This Row],[autoScoredGrid]])</f>
        <v>0</v>
      </c>
      <c r="BB18" s="24" t="e">
        <f>getAvgCycleTime(ScoutingData[[#This Row],[cycleTimes]])</f>
        <v>#VALUE!</v>
      </c>
      <c r="BC18" s="24">
        <f>getTotalCount(ScoutingData[[#This Row],[scoredGrid]])</f>
        <v>4</v>
      </c>
      <c r="BD18" s="24">
        <f>getCubeCount(ScoutingData[[#This Row],[scoredGrid]])</f>
        <v>2</v>
      </c>
      <c r="BE18" s="24">
        <f>getConeCount(ScoutingData[[#This Row],[scoredGrid]])</f>
        <v>2</v>
      </c>
      <c r="BF18" s="24">
        <f>getHighCount(ScoutingData[[#This Row],[scoredGrid]])</f>
        <v>2</v>
      </c>
      <c r="BG18" s="24">
        <f>getMedCount(ScoutingData[[#This Row],[scoredGrid]])</f>
        <v>2</v>
      </c>
      <c r="BH18" s="24">
        <f>getLowCount(ScoutingData[[#This Row],[scoredGrid]])</f>
        <v>0</v>
      </c>
      <c r="BI18" s="24">
        <f>ScoutingData[[#This Row],[autoGamePieces]]+ScoutingData[[#This Row],[teleopGamePieces]]</f>
        <v>4</v>
      </c>
      <c r="BJ18" s="24">
        <f>ScoutingData[[#This Row],[autoCubes]]+ScoutingData[[#This Row],[teleopCubes]]</f>
        <v>2</v>
      </c>
      <c r="BK18" s="24">
        <f>ScoutingData[[#This Row],[autoCones]]+ScoutingData[[#This Row],[teleopCones]]</f>
        <v>2</v>
      </c>
      <c r="BL18" s="24">
        <f>ScoutingData[[#This Row],[autoHigh]]+ScoutingData[[#This Row],[teleopHigh]]</f>
        <v>2</v>
      </c>
      <c r="BM18" s="24">
        <f>ScoutingData[[#This Row],[autoMed]]+ScoutingData[[#This Row],[teleopMed]]</f>
        <v>2</v>
      </c>
      <c r="BN18" s="24">
        <f>ScoutingData[[#This Row],[autoLow]]+ScoutingData[[#This Row],[teleopLow]]</f>
        <v>0</v>
      </c>
    </row>
    <row r="19" spans="1:66">
      <c r="A19" s="23" t="s">
        <v>85</v>
      </c>
      <c r="B19">
        <v>0</v>
      </c>
      <c r="C19" s="23" t="s">
        <v>86</v>
      </c>
      <c r="D19" s="23" t="s">
        <v>0</v>
      </c>
      <c r="E19" s="23">
        <v>1</v>
      </c>
      <c r="F19" s="24" t="str">
        <f>ScoutingData[[#This Row],[eventCode]]&amp;"_"&amp;ScoutingData[[#This Row],[matchLevel]]&amp;ScoutingData[[#This Row],[matchNumber]]</f>
        <v>2023inwla_qm1</v>
      </c>
      <c r="G19" s="23" t="s">
        <v>87</v>
      </c>
      <c r="H19" s="23">
        <v>3176</v>
      </c>
      <c r="I19" s="23">
        <v>38</v>
      </c>
      <c r="J19" s="24" t="s">
        <v>88</v>
      </c>
      <c r="K19" s="24">
        <v>1</v>
      </c>
      <c r="L19" s="23"/>
      <c r="M19" s="23"/>
      <c r="N19" s="23">
        <v>1</v>
      </c>
      <c r="O19" s="23">
        <v>0</v>
      </c>
      <c r="P19" s="23"/>
      <c r="Q19" s="23" t="s">
        <v>91</v>
      </c>
      <c r="R19" s="23">
        <v>0</v>
      </c>
      <c r="S19" s="23">
        <v>0</v>
      </c>
      <c r="T19" s="24">
        <v>0</v>
      </c>
      <c r="U19" s="24"/>
      <c r="V19" s="24"/>
      <c r="W19" s="24">
        <v>0</v>
      </c>
      <c r="X19" s="24">
        <v>0</v>
      </c>
      <c r="Y19" s="24">
        <v>0</v>
      </c>
      <c r="Z19" s="24">
        <v>0</v>
      </c>
      <c r="AA19" s="24"/>
      <c r="AB19" s="24"/>
      <c r="AC19" s="24"/>
      <c r="AD19" s="24"/>
      <c r="AE19" s="24"/>
      <c r="AF19" s="24"/>
      <c r="AJ19" s="24"/>
      <c r="AL19" s="24"/>
      <c r="AM19" s="24"/>
      <c r="AN19" s="24"/>
      <c r="AO19" s="24"/>
      <c r="AP19" s="24"/>
      <c r="AQ19" s="24"/>
      <c r="AR19" s="24"/>
      <c r="AS19">
        <v>0</v>
      </c>
      <c r="AT19" s="24"/>
      <c r="AU19" s="24"/>
      <c r="AV19" s="24">
        <f>getTotalCount(ScoutingData[[#This Row],[autoScoredGrid]])</f>
        <v>0</v>
      </c>
      <c r="AW19" s="24">
        <f>getCubeCount(ScoutingData[[#This Row],[autoScoredGrid]])</f>
        <v>0</v>
      </c>
      <c r="AX19" s="24">
        <f>getConeCount(ScoutingData[[#This Row],[autoScoredGrid]])</f>
        <v>0</v>
      </c>
      <c r="AY19" s="24">
        <f>getHighCount(ScoutingData[[#This Row],[autoScoredGrid]])</f>
        <v>0</v>
      </c>
      <c r="AZ19" s="24">
        <f>getMedCount(ScoutingData[[#This Row],[autoScoredGrid]])</f>
        <v>0</v>
      </c>
      <c r="BA19" s="24">
        <f>getLowCount(ScoutingData[[#This Row],[autoScoredGrid]])</f>
        <v>0</v>
      </c>
      <c r="BB19" s="24" t="e">
        <f>getAvgCycleTime(ScoutingData[[#This Row],[cycleTimes]])</f>
        <v>#VALUE!</v>
      </c>
      <c r="BC19" s="24">
        <f>getTotalCount(ScoutingData[[#This Row],[scoredGrid]])</f>
        <v>4</v>
      </c>
      <c r="BD19" s="24">
        <f>getCubeCount(ScoutingData[[#This Row],[scoredGrid]])</f>
        <v>2</v>
      </c>
      <c r="BE19" s="24">
        <f>getConeCount(ScoutingData[[#This Row],[scoredGrid]])</f>
        <v>2</v>
      </c>
      <c r="BF19" s="24">
        <f>getHighCount(ScoutingData[[#This Row],[scoredGrid]])</f>
        <v>2</v>
      </c>
      <c r="BG19" s="24">
        <f>getMedCount(ScoutingData[[#This Row],[scoredGrid]])</f>
        <v>2</v>
      </c>
      <c r="BH19" s="24">
        <f>getLowCount(ScoutingData[[#This Row],[scoredGrid]])</f>
        <v>0</v>
      </c>
      <c r="BI19" s="24">
        <f>ScoutingData[[#This Row],[autoGamePieces]]+ScoutingData[[#This Row],[teleopGamePieces]]</f>
        <v>4</v>
      </c>
      <c r="BJ19" s="24">
        <f>ScoutingData[[#This Row],[autoCubes]]+ScoutingData[[#This Row],[teleopCubes]]</f>
        <v>2</v>
      </c>
      <c r="BK19" s="24">
        <f>ScoutingData[[#This Row],[autoCones]]+ScoutingData[[#This Row],[teleopCones]]</f>
        <v>2</v>
      </c>
      <c r="BL19" s="24">
        <f>ScoutingData[[#This Row],[autoHigh]]+ScoutingData[[#This Row],[teleopHigh]]</f>
        <v>2</v>
      </c>
      <c r="BM19" s="24">
        <f>ScoutingData[[#This Row],[autoMed]]+ScoutingData[[#This Row],[teleopMed]]</f>
        <v>2</v>
      </c>
      <c r="BN19" s="24">
        <f>ScoutingData[[#This Row],[autoLow]]+ScoutingData[[#This Row],[teleopLow]]</f>
        <v>0</v>
      </c>
    </row>
    <row r="20" spans="1:66">
      <c r="A20" s="23" t="s">
        <v>85</v>
      </c>
      <c r="B20">
        <v>0</v>
      </c>
      <c r="C20" s="23" t="s">
        <v>86</v>
      </c>
      <c r="D20" s="23" t="s">
        <v>0</v>
      </c>
      <c r="E20" s="23">
        <v>1</v>
      </c>
      <c r="F20" s="24" t="str">
        <f>ScoutingData[[#This Row],[eventCode]]&amp;"_"&amp;ScoutingData[[#This Row],[matchLevel]]&amp;ScoutingData[[#This Row],[matchNumber]]</f>
        <v>2023inwla_qm1</v>
      </c>
      <c r="G20" s="23" t="s">
        <v>87</v>
      </c>
      <c r="H20" s="23">
        <v>3176</v>
      </c>
      <c r="I20" s="23">
        <v>38</v>
      </c>
      <c r="J20" s="24" t="s">
        <v>88</v>
      </c>
      <c r="K20" s="24">
        <v>1</v>
      </c>
      <c r="L20" s="23"/>
      <c r="M20" s="23"/>
      <c r="N20" s="23">
        <v>1</v>
      </c>
      <c r="O20" s="23">
        <v>0</v>
      </c>
      <c r="P20" s="23"/>
      <c r="Q20" s="23" t="s">
        <v>91</v>
      </c>
      <c r="R20" s="23">
        <v>0</v>
      </c>
      <c r="S20" s="23">
        <v>0</v>
      </c>
      <c r="T20" s="24">
        <v>0</v>
      </c>
      <c r="U20" s="24"/>
      <c r="V20" s="24"/>
      <c r="W20" s="24">
        <v>0</v>
      </c>
      <c r="X20" s="24">
        <v>0</v>
      </c>
      <c r="Y20" s="24">
        <v>0</v>
      </c>
      <c r="Z20" s="24">
        <v>0</v>
      </c>
      <c r="AA20" s="24"/>
      <c r="AB20" s="24"/>
      <c r="AC20" s="24"/>
      <c r="AD20" s="24"/>
      <c r="AE20" s="24"/>
      <c r="AF20" s="24"/>
      <c r="AJ20" s="24"/>
      <c r="AL20" s="24"/>
      <c r="AM20" s="24"/>
      <c r="AN20" s="24"/>
      <c r="AO20" s="24"/>
      <c r="AP20" s="24"/>
      <c r="AQ20" s="24"/>
      <c r="AR20" s="24"/>
      <c r="AS20">
        <v>0</v>
      </c>
      <c r="AT20" s="24"/>
      <c r="AU20" s="24"/>
      <c r="AV20" s="24">
        <f>getTotalCount(ScoutingData[[#This Row],[autoScoredGrid]])</f>
        <v>0</v>
      </c>
      <c r="AW20" s="24">
        <f>getCubeCount(ScoutingData[[#This Row],[autoScoredGrid]])</f>
        <v>0</v>
      </c>
      <c r="AX20" s="24">
        <f>getConeCount(ScoutingData[[#This Row],[autoScoredGrid]])</f>
        <v>0</v>
      </c>
      <c r="AY20" s="24">
        <f>getHighCount(ScoutingData[[#This Row],[autoScoredGrid]])</f>
        <v>0</v>
      </c>
      <c r="AZ20" s="24">
        <f>getMedCount(ScoutingData[[#This Row],[autoScoredGrid]])</f>
        <v>0</v>
      </c>
      <c r="BA20" s="24">
        <f>getLowCount(ScoutingData[[#This Row],[autoScoredGrid]])</f>
        <v>0</v>
      </c>
      <c r="BB20" s="24" t="e">
        <f>getAvgCycleTime(ScoutingData[[#This Row],[cycleTimes]])</f>
        <v>#VALUE!</v>
      </c>
      <c r="BC20" s="24">
        <f>getTotalCount(ScoutingData[[#This Row],[scoredGrid]])</f>
        <v>4</v>
      </c>
      <c r="BD20" s="24">
        <f>getCubeCount(ScoutingData[[#This Row],[scoredGrid]])</f>
        <v>2</v>
      </c>
      <c r="BE20" s="24">
        <f>getConeCount(ScoutingData[[#This Row],[scoredGrid]])</f>
        <v>2</v>
      </c>
      <c r="BF20" s="24">
        <f>getHighCount(ScoutingData[[#This Row],[scoredGrid]])</f>
        <v>2</v>
      </c>
      <c r="BG20" s="24">
        <f>getMedCount(ScoutingData[[#This Row],[scoredGrid]])</f>
        <v>2</v>
      </c>
      <c r="BH20" s="24">
        <f>getLowCount(ScoutingData[[#This Row],[scoredGrid]])</f>
        <v>0</v>
      </c>
      <c r="BI20" s="24">
        <f>ScoutingData[[#This Row],[autoGamePieces]]+ScoutingData[[#This Row],[teleopGamePieces]]</f>
        <v>4</v>
      </c>
      <c r="BJ20" s="24">
        <f>ScoutingData[[#This Row],[autoCubes]]+ScoutingData[[#This Row],[teleopCubes]]</f>
        <v>2</v>
      </c>
      <c r="BK20" s="24">
        <f>ScoutingData[[#This Row],[autoCones]]+ScoutingData[[#This Row],[teleopCones]]</f>
        <v>2</v>
      </c>
      <c r="BL20" s="24">
        <f>ScoutingData[[#This Row],[autoHigh]]+ScoutingData[[#This Row],[teleopHigh]]</f>
        <v>2</v>
      </c>
      <c r="BM20" s="24">
        <f>ScoutingData[[#This Row],[autoMed]]+ScoutingData[[#This Row],[teleopMed]]</f>
        <v>2</v>
      </c>
      <c r="BN20" s="24">
        <f>ScoutingData[[#This Row],[autoLow]]+ScoutingData[[#This Row],[teleopLow]]</f>
        <v>0</v>
      </c>
    </row>
    <row r="21" spans="1:66">
      <c r="A21" s="23" t="s">
        <v>85</v>
      </c>
      <c r="B21">
        <v>0</v>
      </c>
      <c r="C21" s="23" t="s">
        <v>86</v>
      </c>
      <c r="D21" s="23" t="s">
        <v>0</v>
      </c>
      <c r="E21" s="23">
        <v>1</v>
      </c>
      <c r="F21" s="24" t="str">
        <f>ScoutingData[[#This Row],[eventCode]]&amp;"_"&amp;ScoutingData[[#This Row],[matchLevel]]&amp;ScoutingData[[#This Row],[matchNumber]]</f>
        <v>2023inwla_qm1</v>
      </c>
      <c r="G21" s="23" t="s">
        <v>87</v>
      </c>
      <c r="H21" s="23">
        <v>3176</v>
      </c>
      <c r="I21" s="23">
        <v>38</v>
      </c>
      <c r="J21" s="24" t="s">
        <v>88</v>
      </c>
      <c r="K21" s="24">
        <v>1</v>
      </c>
      <c r="L21" s="23"/>
      <c r="M21" s="23"/>
      <c r="N21" s="23">
        <v>1</v>
      </c>
      <c r="O21" s="23">
        <v>0</v>
      </c>
      <c r="P21" s="23"/>
      <c r="Q21" s="23" t="s">
        <v>91</v>
      </c>
      <c r="R21" s="23">
        <v>0</v>
      </c>
      <c r="S21" s="23">
        <v>0</v>
      </c>
      <c r="T21" s="24">
        <v>0</v>
      </c>
      <c r="U21" s="24"/>
      <c r="V21" s="24"/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1</v>
      </c>
      <c r="AD21" s="24">
        <v>1</v>
      </c>
      <c r="AE21" s="24">
        <v>1</v>
      </c>
      <c r="AF21" s="24"/>
      <c r="AJ21" s="24"/>
      <c r="AL21" s="24"/>
      <c r="AM21" s="24"/>
      <c r="AN21" s="24"/>
      <c r="AO21" s="24">
        <v>1</v>
      </c>
      <c r="AP21" s="24"/>
      <c r="AQ21" s="24"/>
      <c r="AR21" s="24"/>
      <c r="AS21">
        <v>0</v>
      </c>
      <c r="AT21" s="24"/>
      <c r="AU21" s="24"/>
      <c r="AV21" s="24">
        <f>getTotalCount(ScoutingData[[#This Row],[autoScoredGrid]])</f>
        <v>0</v>
      </c>
      <c r="AW21" s="24">
        <f>getCubeCount(ScoutingData[[#This Row],[autoScoredGrid]])</f>
        <v>0</v>
      </c>
      <c r="AX21" s="24">
        <f>getConeCount(ScoutingData[[#This Row],[autoScoredGrid]])</f>
        <v>0</v>
      </c>
      <c r="AY21" s="24">
        <f>getHighCount(ScoutingData[[#This Row],[autoScoredGrid]])</f>
        <v>0</v>
      </c>
      <c r="AZ21" s="24">
        <f>getMedCount(ScoutingData[[#This Row],[autoScoredGrid]])</f>
        <v>0</v>
      </c>
      <c r="BA21" s="24">
        <f>getLowCount(ScoutingData[[#This Row],[autoScoredGrid]])</f>
        <v>0</v>
      </c>
      <c r="BB21" s="24" t="e">
        <f>getAvgCycleTime(ScoutingData[[#This Row],[cycleTimes]])</f>
        <v>#VALUE!</v>
      </c>
      <c r="BC21" s="24">
        <f>getTotalCount(ScoutingData[[#This Row],[scoredGrid]])</f>
        <v>4</v>
      </c>
      <c r="BD21" s="24">
        <f>getCubeCount(ScoutingData[[#This Row],[scoredGrid]])</f>
        <v>2</v>
      </c>
      <c r="BE21" s="24">
        <f>getConeCount(ScoutingData[[#This Row],[scoredGrid]])</f>
        <v>2</v>
      </c>
      <c r="BF21" s="24">
        <f>getHighCount(ScoutingData[[#This Row],[scoredGrid]])</f>
        <v>2</v>
      </c>
      <c r="BG21" s="24">
        <f>getMedCount(ScoutingData[[#This Row],[scoredGrid]])</f>
        <v>2</v>
      </c>
      <c r="BH21" s="24">
        <f>getLowCount(ScoutingData[[#This Row],[scoredGrid]])</f>
        <v>0</v>
      </c>
      <c r="BI21" s="24">
        <f>ScoutingData[[#This Row],[autoGamePieces]]+ScoutingData[[#This Row],[teleopGamePieces]]</f>
        <v>4</v>
      </c>
      <c r="BJ21" s="24">
        <f>ScoutingData[[#This Row],[autoCubes]]+ScoutingData[[#This Row],[teleopCubes]]</f>
        <v>2</v>
      </c>
      <c r="BK21" s="24">
        <f>ScoutingData[[#This Row],[autoCones]]+ScoutingData[[#This Row],[teleopCones]]</f>
        <v>2</v>
      </c>
      <c r="BL21" s="24">
        <f>ScoutingData[[#This Row],[autoHigh]]+ScoutingData[[#This Row],[teleopHigh]]</f>
        <v>2</v>
      </c>
      <c r="BM21" s="24">
        <f>ScoutingData[[#This Row],[autoMed]]+ScoutingData[[#This Row],[teleopMed]]</f>
        <v>2</v>
      </c>
      <c r="BN21" s="24">
        <f>ScoutingData[[#This Row],[autoLow]]+ScoutingData[[#This Row],[teleopLow]]</f>
        <v>0</v>
      </c>
    </row>
    <row r="22" spans="1:66">
      <c r="A22" s="23" t="s">
        <v>85</v>
      </c>
      <c r="B22">
        <v>0</v>
      </c>
      <c r="C22" s="23" t="s">
        <v>86</v>
      </c>
      <c r="D22" s="23" t="s">
        <v>0</v>
      </c>
      <c r="E22" s="23">
        <v>1</v>
      </c>
      <c r="F22" s="24" t="str">
        <f>ScoutingData[[#This Row],[eventCode]]&amp;"_"&amp;ScoutingData[[#This Row],[matchLevel]]&amp;ScoutingData[[#This Row],[matchNumber]]</f>
        <v>2023inwla_qm1</v>
      </c>
      <c r="G22" s="23" t="s">
        <v>87</v>
      </c>
      <c r="H22" s="23">
        <v>3176</v>
      </c>
      <c r="I22" s="23">
        <v>38</v>
      </c>
      <c r="J22" s="24" t="s">
        <v>88</v>
      </c>
      <c r="K22" s="24">
        <v>1</v>
      </c>
      <c r="L22" s="23"/>
      <c r="M22" s="23"/>
      <c r="N22" s="23">
        <v>1</v>
      </c>
      <c r="O22" s="23">
        <v>0</v>
      </c>
      <c r="P22" s="23"/>
      <c r="Q22" s="23" t="s">
        <v>91</v>
      </c>
      <c r="R22" s="23">
        <v>0</v>
      </c>
      <c r="S22" s="23">
        <v>0</v>
      </c>
      <c r="T22" s="24">
        <v>0</v>
      </c>
      <c r="U22" s="24">
        <v>0</v>
      </c>
      <c r="V22" s="24"/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1</v>
      </c>
      <c r="AD22" s="24">
        <v>1</v>
      </c>
      <c r="AE22" s="24">
        <v>1</v>
      </c>
      <c r="AF22" s="24"/>
      <c r="AG22">
        <v>2</v>
      </c>
      <c r="AH22">
        <v>0</v>
      </c>
      <c r="AI22" t="s">
        <v>102</v>
      </c>
      <c r="AJ22" s="24">
        <v>1</v>
      </c>
      <c r="AL22" s="24">
        <v>0</v>
      </c>
      <c r="AM22" s="24"/>
      <c r="AN22" s="24">
        <v>3</v>
      </c>
      <c r="AO22" s="24">
        <v>1</v>
      </c>
      <c r="AP22" s="24">
        <v>1</v>
      </c>
      <c r="AQ22" s="24">
        <v>0</v>
      </c>
      <c r="AR22" s="24">
        <v>0</v>
      </c>
      <c r="AS22">
        <v>0</v>
      </c>
      <c r="AT22" s="24"/>
      <c r="AU22" s="24" t="s">
        <v>103</v>
      </c>
      <c r="AV22" s="24">
        <f>getTotalCount(ScoutingData[[#This Row],[autoScoredGrid]])</f>
        <v>0</v>
      </c>
      <c r="AW22" s="24">
        <f>getCubeCount(ScoutingData[[#This Row],[autoScoredGrid]])</f>
        <v>0</v>
      </c>
      <c r="AX22" s="24">
        <f>getConeCount(ScoutingData[[#This Row],[autoScoredGrid]])</f>
        <v>0</v>
      </c>
      <c r="AY22" s="24">
        <f>getHighCount(ScoutingData[[#This Row],[autoScoredGrid]])</f>
        <v>0</v>
      </c>
      <c r="AZ22" s="24">
        <f>getMedCount(ScoutingData[[#This Row],[autoScoredGrid]])</f>
        <v>0</v>
      </c>
      <c r="BA22" s="24">
        <f>getLowCount(ScoutingData[[#This Row],[autoScoredGrid]])</f>
        <v>0</v>
      </c>
      <c r="BB22" s="24" t="e">
        <f>getAvgCycleTime(ScoutingData[[#This Row],[cycleTimes]])</f>
        <v>#VALUE!</v>
      </c>
      <c r="BC22" s="24">
        <f>getTotalCount(ScoutingData[[#This Row],[scoredGrid]])</f>
        <v>4</v>
      </c>
      <c r="BD22" s="24">
        <f>getCubeCount(ScoutingData[[#This Row],[scoredGrid]])</f>
        <v>2</v>
      </c>
      <c r="BE22" s="24">
        <f>getConeCount(ScoutingData[[#This Row],[scoredGrid]])</f>
        <v>2</v>
      </c>
      <c r="BF22" s="24">
        <f>getHighCount(ScoutingData[[#This Row],[scoredGrid]])</f>
        <v>2</v>
      </c>
      <c r="BG22" s="24">
        <f>getMedCount(ScoutingData[[#This Row],[scoredGrid]])</f>
        <v>2</v>
      </c>
      <c r="BH22" s="24">
        <f>getLowCount(ScoutingData[[#This Row],[scoredGrid]])</f>
        <v>0</v>
      </c>
      <c r="BI22" s="24">
        <f>ScoutingData[[#This Row],[autoGamePieces]]+ScoutingData[[#This Row],[teleopGamePieces]]</f>
        <v>4</v>
      </c>
      <c r="BJ22" s="24">
        <f>ScoutingData[[#This Row],[autoCubes]]+ScoutingData[[#This Row],[teleopCubes]]</f>
        <v>2</v>
      </c>
      <c r="BK22" s="24">
        <f>ScoutingData[[#This Row],[autoCones]]+ScoutingData[[#This Row],[teleopCones]]</f>
        <v>2</v>
      </c>
      <c r="BL22" s="24">
        <f>ScoutingData[[#This Row],[autoHigh]]+ScoutingData[[#This Row],[teleopHigh]]</f>
        <v>2</v>
      </c>
      <c r="BM22" s="24">
        <f>ScoutingData[[#This Row],[autoMed]]+ScoutingData[[#This Row],[teleopMed]]</f>
        <v>2</v>
      </c>
      <c r="BN22" s="24">
        <f>ScoutingData[[#This Row],[autoLow]]+ScoutingData[[#This Row],[teleopLow]]</f>
        <v>0</v>
      </c>
    </row>
  </sheetData>
  <sheetProtection selectLockedCells="1"/>
  <phoneticPr fontId="15" type="noConversion"/>
  <conditionalFormatting sqref="J1:K1 J23:K1048576">
    <cfRule type="expression" dxfId="1" priority="7">
      <formula>INDIRECT("ScoutingData[@taxi]")&lt;&gt;LEFT(INDIRECT("ScoutingData[@apiTaxi]"),1)</formula>
    </cfRule>
  </conditionalFormatting>
  <conditionalFormatting sqref="V1 U23:U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H2" sqref="H2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83</v>
      </c>
      <c r="I1" t="s">
        <v>75</v>
      </c>
      <c r="J1" t="s">
        <v>76</v>
      </c>
      <c r="K1" t="s">
        <v>81</v>
      </c>
      <c r="L1" t="s">
        <v>77</v>
      </c>
    </row>
    <row r="2" spans="1:12">
      <c r="A2">
        <v>2451</v>
      </c>
      <c r="B2">
        <v>120</v>
      </c>
      <c r="C2">
        <v>120</v>
      </c>
      <c r="D2" t="s">
        <v>78</v>
      </c>
      <c r="F2" t="s">
        <v>19</v>
      </c>
      <c r="G2" t="s">
        <v>79</v>
      </c>
      <c r="H2">
        <v>12</v>
      </c>
      <c r="I2" t="s">
        <v>80</v>
      </c>
      <c r="J2" t="s">
        <v>80</v>
      </c>
      <c r="K2" t="s">
        <v>80</v>
      </c>
      <c r="L2" t="s">
        <v>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2023-03-24T01:26:44Z</dcterms:modified>
</cp:coreProperties>
</file>