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bots\RapidReact2022\docs\"/>
    </mc:Choice>
  </mc:AlternateContent>
  <xr:revisionPtr revIDLastSave="0" documentId="13_ncr:1_{D645A6CA-32BB-4963-BC9B-A0463B2FA30A}" xr6:coauthVersionLast="47" xr6:coauthVersionMax="47" xr10:uidLastSave="{00000000-0000-0000-0000-000000000000}"/>
  <bookViews>
    <workbookView xWindow="-120" yWindow="-120" windowWidth="38640" windowHeight="23640" xr2:uid="{C6B70BD9-11A2-4C92-A322-C9C475918C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8" i="1" l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X7" i="1"/>
  <c r="W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N7" i="1"/>
  <c r="M7" i="1"/>
  <c r="L7" i="1"/>
  <c r="U7" i="1"/>
  <c r="K7" i="1"/>
  <c r="D3" i="1"/>
  <c r="D8" i="1"/>
  <c r="D13" i="1"/>
  <c r="D14" i="1"/>
  <c r="D7" i="1"/>
  <c r="L5" i="1"/>
  <c r="M5" i="1" s="1"/>
  <c r="N5" i="1" s="1"/>
  <c r="K24" i="1"/>
  <c r="K25" i="1"/>
  <c r="K26" i="1"/>
  <c r="K27" i="1"/>
  <c r="K29" i="1"/>
  <c r="K30" i="1"/>
  <c r="K23" i="1"/>
  <c r="I24" i="1"/>
  <c r="I25" i="1"/>
  <c r="I29" i="1"/>
  <c r="I30" i="1"/>
  <c r="J24" i="1"/>
  <c r="J25" i="1"/>
  <c r="J26" i="1"/>
  <c r="I26" i="1" s="1"/>
  <c r="J27" i="1"/>
  <c r="I27" i="1" s="1"/>
  <c r="J28" i="1"/>
  <c r="I28" i="1" s="1"/>
  <c r="J29" i="1"/>
  <c r="J30" i="1"/>
  <c r="J23" i="1"/>
  <c r="I23" i="1" s="1"/>
  <c r="I15" i="1"/>
  <c r="I14" i="1"/>
  <c r="I13" i="1"/>
  <c r="I12" i="1"/>
  <c r="I11" i="1"/>
  <c r="I10" i="1"/>
  <c r="I9" i="1"/>
  <c r="I8" i="1"/>
  <c r="I7" i="1"/>
  <c r="H15" i="1"/>
  <c r="H14" i="1"/>
  <c r="H13" i="1"/>
  <c r="H12" i="1"/>
  <c r="H11" i="1"/>
  <c r="H10" i="1"/>
  <c r="H9" i="1"/>
  <c r="H8" i="1"/>
  <c r="H7" i="1"/>
  <c r="G15" i="1"/>
  <c r="G14" i="1"/>
  <c r="G13" i="1"/>
  <c r="G12" i="1"/>
  <c r="G11" i="1"/>
  <c r="G10" i="1"/>
  <c r="G9" i="1"/>
  <c r="G8" i="1"/>
  <c r="G7" i="1"/>
  <c r="F8" i="1"/>
  <c r="F9" i="1"/>
  <c r="F10" i="1"/>
  <c r="F11" i="1"/>
  <c r="F12" i="1"/>
  <c r="F13" i="1"/>
  <c r="F14" i="1"/>
  <c r="F15" i="1"/>
  <c r="F7" i="1"/>
  <c r="B15" i="1"/>
  <c r="C15" i="1" s="1"/>
  <c r="D15" i="1" s="1"/>
  <c r="B14" i="1"/>
  <c r="C14" i="1" s="1"/>
  <c r="B13" i="1"/>
  <c r="C13" i="1" s="1"/>
  <c r="B12" i="1"/>
  <c r="C12" i="1" s="1"/>
  <c r="D12" i="1" s="1"/>
  <c r="B11" i="1"/>
  <c r="C11" i="1" s="1"/>
  <c r="D11" i="1" s="1"/>
  <c r="B10" i="1"/>
  <c r="C10" i="1" s="1"/>
  <c r="D10" i="1" s="1"/>
  <c r="B9" i="1"/>
  <c r="C9" i="1" s="1"/>
  <c r="D9" i="1" s="1"/>
  <c r="B8" i="1"/>
  <c r="C8" i="1" s="1"/>
  <c r="B7" i="1"/>
  <c r="C7" i="1" s="1"/>
  <c r="P7" i="1" l="1"/>
  <c r="K28" i="1"/>
  <c r="K17" i="1"/>
  <c r="P10" i="1"/>
  <c r="P8" i="1"/>
  <c r="P9" i="1"/>
  <c r="Q8" i="1"/>
  <c r="Q10" i="1"/>
  <c r="P11" i="1"/>
  <c r="P12" i="1"/>
  <c r="Q9" i="1"/>
  <c r="P13" i="1"/>
  <c r="P14" i="1"/>
  <c r="P15" i="1"/>
  <c r="N17" i="1"/>
  <c r="M17" i="1"/>
  <c r="L17" i="1"/>
  <c r="Q14" i="1" l="1"/>
  <c r="Q7" i="1"/>
  <c r="V7" i="1" s="1"/>
  <c r="Q13" i="1"/>
  <c r="R14" i="1"/>
  <c r="R13" i="1"/>
  <c r="R9" i="1"/>
  <c r="Q15" i="1"/>
  <c r="Q12" i="1"/>
  <c r="Q11" i="1"/>
  <c r="R10" i="1"/>
  <c r="R7" i="1"/>
  <c r="R8" i="1"/>
  <c r="S8" i="1" l="1"/>
  <c r="S7" i="1"/>
  <c r="S10" i="1"/>
  <c r="R11" i="1"/>
  <c r="R12" i="1"/>
  <c r="R15" i="1"/>
  <c r="S9" i="1"/>
  <c r="S13" i="1"/>
  <c r="Y13" i="1"/>
  <c r="G29" i="1" s="1"/>
  <c r="S14" i="1"/>
  <c r="Y14" i="1" l="1"/>
  <c r="G30" i="1" s="1"/>
  <c r="Y10" i="1"/>
  <c r="G26" i="1" s="1"/>
  <c r="Y7" i="1"/>
  <c r="G23" i="1" s="1"/>
  <c r="Y8" i="1"/>
  <c r="G24" i="1" s="1"/>
  <c r="F30" i="1"/>
  <c r="H30" i="1"/>
  <c r="F29" i="1"/>
  <c r="H29" i="1"/>
  <c r="H26" i="1"/>
  <c r="F26" i="1"/>
  <c r="H23" i="1"/>
  <c r="F23" i="1"/>
  <c r="F24" i="1"/>
  <c r="H24" i="1"/>
  <c r="Y9" i="1"/>
  <c r="G25" i="1" s="1"/>
  <c r="S15" i="1"/>
  <c r="S12" i="1"/>
  <c r="S11" i="1"/>
  <c r="Y11" i="1" s="1"/>
  <c r="G27" i="1" s="1"/>
  <c r="Y15" i="1" l="1"/>
  <c r="H27" i="1"/>
  <c r="F27" i="1"/>
  <c r="Y12" i="1"/>
  <c r="G28" i="1" s="1"/>
  <c r="F25" i="1"/>
  <c r="H25" i="1"/>
  <c r="F28" i="1" l="1"/>
  <c r="H28" i="1"/>
</calcChain>
</file>

<file path=xl/sharedStrings.xml><?xml version="1.0" encoding="utf-8"?>
<sst xmlns="http://schemas.openxmlformats.org/spreadsheetml/2006/main" count="60" uniqueCount="39">
  <si>
    <t>Motor Ticks</t>
  </si>
  <si>
    <t>Rotations</t>
  </si>
  <si>
    <t>Degrees</t>
  </si>
  <si>
    <t>Diameter</t>
  </si>
  <si>
    <t>25 max len</t>
  </si>
  <si>
    <t>50 max len</t>
  </si>
  <si>
    <t>75 max len</t>
  </si>
  <si>
    <t>100 max len</t>
  </si>
  <si>
    <t>Total Len</t>
  </si>
  <si>
    <t>25 contribution degrees</t>
  </si>
  <si>
    <t>50 contribution degrees</t>
  </si>
  <si>
    <t>75 contribution degrees</t>
  </si>
  <si>
    <t>100 contribution degrees</t>
  </si>
  <si>
    <t>25 max degrees</t>
  </si>
  <si>
    <t>50 max degrees</t>
  </si>
  <si>
    <t>75 max degrees</t>
  </si>
  <si>
    <t>100 max degrees</t>
  </si>
  <si>
    <t>Motor Ticks Low</t>
  </si>
  <si>
    <t>Motor Ticks Target</t>
  </si>
  <si>
    <t>Motor Ticks High</t>
  </si>
  <si>
    <t>25 contribution length</t>
  </si>
  <si>
    <t>50 contribution length</t>
  </si>
  <si>
    <t>75 contribution length</t>
  </si>
  <si>
    <t>100 contribution length</t>
  </si>
  <si>
    <t>Total Len / Height</t>
  </si>
  <si>
    <t>Height Target</t>
  </si>
  <si>
    <t>Height High</t>
  </si>
  <si>
    <t>Height Low</t>
  </si>
  <si>
    <t>Tests!!!</t>
  </si>
  <si>
    <t>Gear Ratio</t>
  </si>
  <si>
    <t>After Reduction Degrees</t>
  </si>
  <si>
    <t>should fail</t>
  </si>
  <si>
    <t>should pass and round-trip</t>
  </si>
  <si>
    <t xml:space="preserve">new double []{ </t>
  </si>
  <si>
    <t>pass and round trip</t>
  </si>
  <si>
    <t>fail</t>
  </si>
  <si>
    <t>pass but not round trip</t>
  </si>
  <si>
    <t>round trip result = 3601.6</t>
  </si>
  <si>
    <t>round trip result = 5402.3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</si>
</sst>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8F94-0407-4D56-856F-8EAD586EAEB3}">
  <dimension ref="A2:Y30"/>
  <sheetViews>
    <sheetView tabSelected="1" topLeftCell="C1" workbookViewId="0">
      <selection activeCell="Q28" sqref="Q28"/>
    </sheetView>
  </sheetViews>
  <sheetFormatPr defaultRowHeight="15" x14ac:dyDescent="0.25"/>
  <cols>
    <col min="1" max="1" width="11.140625" bestFit="1" customWidth="1"/>
    <col min="2" max="2" width="14.5703125" customWidth="1"/>
    <col min="3" max="3" width="13.28515625" customWidth="1"/>
    <col min="4" max="4" width="23.140625" bestFit="1" customWidth="1"/>
    <col min="5" max="5" width="8.5703125" customWidth="1"/>
    <col min="6" max="6" width="10.85546875" bestFit="1" customWidth="1"/>
    <col min="7" max="7" width="12.85546875" bestFit="1" customWidth="1"/>
    <col min="8" max="8" width="11.28515625" bestFit="1" customWidth="1"/>
    <col min="9" max="9" width="15.28515625" bestFit="1" customWidth="1"/>
    <col min="10" max="10" width="17.42578125" bestFit="1" customWidth="1"/>
    <col min="11" max="11" width="15.7109375" bestFit="1" customWidth="1"/>
    <col min="12" max="13" width="14.85546875" bestFit="1" customWidth="1"/>
    <col min="14" max="14" width="15.85546875" bestFit="1" customWidth="1"/>
    <col min="16" max="18" width="22.42578125" bestFit="1" customWidth="1"/>
    <col min="19" max="19" width="23.42578125" bestFit="1" customWidth="1"/>
    <col min="21" max="23" width="20.85546875" bestFit="1" customWidth="1"/>
    <col min="24" max="24" width="22" bestFit="1" customWidth="1"/>
    <col min="25" max="25" width="16.7109375" bestFit="1" customWidth="1"/>
  </cols>
  <sheetData>
    <row r="2" spans="1:25" x14ac:dyDescent="0.25">
      <c r="C2" t="s">
        <v>8</v>
      </c>
      <c r="D2">
        <v>32</v>
      </c>
    </row>
    <row r="3" spans="1:25" x14ac:dyDescent="0.25">
      <c r="C3" t="s">
        <v>29</v>
      </c>
      <c r="D3">
        <f>(60 / 11) * (64 / 18)</f>
        <v>19.393939393939391</v>
      </c>
      <c r="K3" s="1">
        <v>0.25</v>
      </c>
      <c r="L3" s="1">
        <v>0.5</v>
      </c>
      <c r="M3" s="1">
        <v>0.75</v>
      </c>
      <c r="N3" s="1">
        <v>1</v>
      </c>
    </row>
    <row r="4" spans="1:25" x14ac:dyDescent="0.25">
      <c r="K4" t="s">
        <v>3</v>
      </c>
      <c r="L4" t="s">
        <v>3</v>
      </c>
      <c r="M4" t="s">
        <v>3</v>
      </c>
      <c r="N4" t="s">
        <v>3</v>
      </c>
    </row>
    <row r="5" spans="1:25" x14ac:dyDescent="0.25">
      <c r="K5">
        <v>1.56</v>
      </c>
      <c r="L5">
        <f>K5-0.02</f>
        <v>1.54</v>
      </c>
      <c r="M5">
        <f t="shared" ref="M5:N5" si="0">L5-0.02</f>
        <v>1.52</v>
      </c>
      <c r="N5">
        <f t="shared" si="0"/>
        <v>1.5</v>
      </c>
    </row>
    <row r="6" spans="1:25" x14ac:dyDescent="0.25">
      <c r="A6" t="s">
        <v>0</v>
      </c>
      <c r="B6" t="s">
        <v>1</v>
      </c>
      <c r="C6" t="s">
        <v>2</v>
      </c>
      <c r="D6" t="s">
        <v>30</v>
      </c>
      <c r="F6" t="s">
        <v>4</v>
      </c>
      <c r="G6" t="s">
        <v>5</v>
      </c>
      <c r="H6" t="s">
        <v>6</v>
      </c>
      <c r="I6" t="s">
        <v>7</v>
      </c>
      <c r="K6" t="s">
        <v>13</v>
      </c>
      <c r="L6" t="s">
        <v>14</v>
      </c>
      <c r="M6" t="s">
        <v>15</v>
      </c>
      <c r="N6" t="s">
        <v>16</v>
      </c>
      <c r="P6" t="s">
        <v>9</v>
      </c>
      <c r="Q6" t="s">
        <v>10</v>
      </c>
      <c r="R6" t="s">
        <v>11</v>
      </c>
      <c r="S6" t="s">
        <v>12</v>
      </c>
      <c r="U6" t="s">
        <v>20</v>
      </c>
      <c r="V6" t="s">
        <v>21</v>
      </c>
      <c r="W6" t="s">
        <v>22</v>
      </c>
      <c r="X6" t="s">
        <v>23</v>
      </c>
      <c r="Y6" t="s">
        <v>24</v>
      </c>
    </row>
    <row r="7" spans="1:25" x14ac:dyDescent="0.25">
      <c r="A7">
        <v>0</v>
      </c>
      <c r="B7">
        <f>A7/42</f>
        <v>0</v>
      </c>
      <c r="C7">
        <f>B7*360</f>
        <v>0</v>
      </c>
      <c r="D7">
        <f>C7/$D$3</f>
        <v>0</v>
      </c>
      <c r="F7">
        <f>$D$2*0.25</f>
        <v>8</v>
      </c>
      <c r="G7">
        <f>$D$2*0.25</f>
        <v>8</v>
      </c>
      <c r="H7">
        <f>$D$2*0.25</f>
        <v>8</v>
      </c>
      <c r="I7">
        <f>$D$2*0.25</f>
        <v>8</v>
      </c>
      <c r="K7">
        <f>F7/(3.141592653*$K$5)*360*$D$3</f>
        <v>11396.829493475325</v>
      </c>
      <c r="L7">
        <f>G7/(3.141592653*$L$5)*360*$D$3</f>
        <v>11544.840266117864</v>
      </c>
      <c r="M7">
        <f>H7/(3.141592653*$M$5)*360*$D$3</f>
        <v>11696.746059093097</v>
      </c>
      <c r="N7">
        <f>I7/(3.141592653*$N$5)*360*$D$3</f>
        <v>11852.70267321434</v>
      </c>
      <c r="P7">
        <f>IF(ABS(C7)&gt;K7,K7* SIGN(C7),C7)</f>
        <v>0</v>
      </c>
      <c r="Q7">
        <f>IF(ABS(P7)&gt;=K7,IF(ABS(C7)-K7&gt;L7,L7* SIGN(C7),(ABS(C7)-K7)* SIGN(C7)),0)</f>
        <v>0</v>
      </c>
      <c r="R7">
        <f>IF(ABS(Q7)&gt;=L7,IF(ABS(C7)-SUM(K7:L7)&gt;M7,M7* SIGN(C7),(ABS(C7)-SUM(K7:L7))* SIGN(C7)),0)</f>
        <v>0</v>
      </c>
      <c r="S7">
        <f>IF(ABS(R7)&gt;=M7,IF(ABS(C7)-SUM(K7:M7)&gt;N7,N7* SIGN(C7),(ABS(C7)-SUM(K7:M7))* SIGN(C7)),0)</f>
        <v>0</v>
      </c>
      <c r="U7">
        <f>P7*3.141592653*K$5/(360 *$D$3)</f>
        <v>0</v>
      </c>
      <c r="V7">
        <f>Q7*3.141592653*L$5/(360 *$D$3)</f>
        <v>0</v>
      </c>
      <c r="W7">
        <f>R7*3.141592653*M$5/(360 *$D$3)</f>
        <v>0</v>
      </c>
      <c r="X7">
        <f>S7*3.141592653*N$5/(360 *$D$3)</f>
        <v>0</v>
      </c>
      <c r="Y7">
        <f>SUM(U7:X7)</f>
        <v>0</v>
      </c>
    </row>
    <row r="8" spans="1:25" x14ac:dyDescent="0.25">
      <c r="A8">
        <v>42</v>
      </c>
      <c r="B8">
        <f t="shared" ref="B8:B15" si="1">A8/42</f>
        <v>1</v>
      </c>
      <c r="C8">
        <f t="shared" ref="C8:C15" si="2">B8*360</f>
        <v>360</v>
      </c>
      <c r="D8">
        <f t="shared" ref="D8:D15" si="3">C8/$D$3</f>
        <v>18.562500000000004</v>
      </c>
      <c r="F8">
        <f>$D$2*0.25</f>
        <v>8</v>
      </c>
      <c r="G8">
        <f>$D$2*0.25</f>
        <v>8</v>
      </c>
      <c r="H8">
        <f>$D$2*0.25</f>
        <v>8</v>
      </c>
      <c r="I8">
        <f>$D$2*0.25</f>
        <v>8</v>
      </c>
      <c r="K8">
        <f t="shared" ref="K8:K15" si="4">F8/(3.141592653*$K$5)*360*$D$3</f>
        <v>11396.829493475325</v>
      </c>
      <c r="L8">
        <f t="shared" ref="L8:L15" si="5">G8/(3.141592653*$L$5)*360*$D$3</f>
        <v>11544.840266117864</v>
      </c>
      <c r="M8">
        <f t="shared" ref="M8:M15" si="6">H8/(3.141592653*$M$5)*360*$D$3</f>
        <v>11696.746059093097</v>
      </c>
      <c r="N8">
        <f t="shared" ref="N8:N15" si="7">I8/(3.141592653*$N$5)*360*$D$3</f>
        <v>11852.70267321434</v>
      </c>
      <c r="P8">
        <f>IF(ABS(C8)&gt;K8,K8* SIGN(C8),C8)</f>
        <v>360</v>
      </c>
      <c r="Q8">
        <f>IF(ABS(P8)&gt;=K8,IF(ABS(C8)-K8&gt;L8,L8* SIGN(C8),(ABS(C8)-K8)* SIGN(C8)),0)</f>
        <v>0</v>
      </c>
      <c r="R8">
        <f t="shared" ref="R8:R15" si="8">IF(ABS(Q8)&gt;=L8,IF(ABS(C8)-SUM(K8:L8)&gt;M8,M8* SIGN(C8),(ABS(C8)-SUM(K8:L8))* SIGN(C8)),0)</f>
        <v>0</v>
      </c>
      <c r="S8">
        <f t="shared" ref="S8:S15" si="9">IF(ABS(R8)&gt;=M8,IF(ABS(C8)-SUM(K8:M8)&gt;N8,N8* SIGN(C8),(ABS(C8)-SUM(K8:M8))* SIGN(C8)),0)</f>
        <v>0</v>
      </c>
      <c r="U8">
        <f t="shared" ref="U8:U15" si="10">P8*3.141592653*K$5/(360 *$D$3)</f>
        <v>0.25270185902568754</v>
      </c>
      <c r="V8">
        <f t="shared" ref="V8:V15" si="11">Q8*3.141592653*L$5/(360 *$D$3)</f>
        <v>0</v>
      </c>
      <c r="W8">
        <f t="shared" ref="W8:W15" si="12">R8*3.141592653*M$5/(360 *$D$3)</f>
        <v>0</v>
      </c>
      <c r="X8">
        <f t="shared" ref="X8:X15" si="13">S8*3.141592653*N$5/(360 *$D$3)</f>
        <v>0</v>
      </c>
      <c r="Y8">
        <f t="shared" ref="Y8:Y15" si="14">SUM(U8:X8)</f>
        <v>0.25270185902568754</v>
      </c>
    </row>
    <row r="9" spans="1:25" x14ac:dyDescent="0.25">
      <c r="A9">
        <v>420</v>
      </c>
      <c r="B9">
        <f t="shared" si="1"/>
        <v>10</v>
      </c>
      <c r="C9">
        <f t="shared" si="2"/>
        <v>3600</v>
      </c>
      <c r="D9">
        <f t="shared" si="3"/>
        <v>185.62500000000003</v>
      </c>
      <c r="F9">
        <f>$D$2*0.25</f>
        <v>8</v>
      </c>
      <c r="G9">
        <f>$D$2*0.25</f>
        <v>8</v>
      </c>
      <c r="H9">
        <f>$D$2*0.25</f>
        <v>8</v>
      </c>
      <c r="I9">
        <f>$D$2*0.25</f>
        <v>8</v>
      </c>
      <c r="K9">
        <f t="shared" si="4"/>
        <v>11396.829493475325</v>
      </c>
      <c r="L9">
        <f t="shared" si="5"/>
        <v>11544.840266117864</v>
      </c>
      <c r="M9">
        <f t="shared" si="6"/>
        <v>11696.746059093097</v>
      </c>
      <c r="N9">
        <f t="shared" si="7"/>
        <v>11852.70267321434</v>
      </c>
      <c r="P9">
        <f>IF(ABS(C9)&gt;K9,K9* SIGN(C9),C9)</f>
        <v>3600</v>
      </c>
      <c r="Q9">
        <f>IF(ABS(P9)&gt;=K9,IF(ABS(C9)-K9&gt;L9,L9* SIGN(C9),(ABS(C9)-K9)* SIGN(C9)),0)</f>
        <v>0</v>
      </c>
      <c r="R9">
        <f t="shared" si="8"/>
        <v>0</v>
      </c>
      <c r="S9">
        <f t="shared" si="9"/>
        <v>0</v>
      </c>
      <c r="U9">
        <f t="shared" si="10"/>
        <v>2.5270185902568754</v>
      </c>
      <c r="V9">
        <f t="shared" si="11"/>
        <v>0</v>
      </c>
      <c r="W9">
        <f t="shared" si="12"/>
        <v>0</v>
      </c>
      <c r="X9">
        <f t="shared" si="13"/>
        <v>0</v>
      </c>
      <c r="Y9">
        <f t="shared" si="14"/>
        <v>2.5270185902568754</v>
      </c>
    </row>
    <row r="10" spans="1:25" x14ac:dyDescent="0.25">
      <c r="A10">
        <v>1500</v>
      </c>
      <c r="B10">
        <f t="shared" si="1"/>
        <v>35.714285714285715</v>
      </c>
      <c r="C10">
        <f t="shared" si="2"/>
        <v>12857.142857142857</v>
      </c>
      <c r="D10">
        <f t="shared" si="3"/>
        <v>662.94642857142867</v>
      </c>
      <c r="F10">
        <f>$D$2*0.25</f>
        <v>8</v>
      </c>
      <c r="G10">
        <f>$D$2*0.25</f>
        <v>8</v>
      </c>
      <c r="H10">
        <f>$D$2*0.25</f>
        <v>8</v>
      </c>
      <c r="I10">
        <f>$D$2*0.25</f>
        <v>8</v>
      </c>
      <c r="K10">
        <f t="shared" si="4"/>
        <v>11396.829493475325</v>
      </c>
      <c r="L10">
        <f t="shared" si="5"/>
        <v>11544.840266117864</v>
      </c>
      <c r="M10">
        <f t="shared" si="6"/>
        <v>11696.746059093097</v>
      </c>
      <c r="N10">
        <f t="shared" si="7"/>
        <v>11852.70267321434</v>
      </c>
      <c r="P10">
        <f>IF(ABS(C10)&gt;K10,K10* SIGN(C10),C10)</f>
        <v>11396.829493475325</v>
      </c>
      <c r="Q10">
        <f>IF(ABS(P10)&gt;=K10,IF(ABS(C10)-K10&gt;L10,L10* SIGN(C10),(ABS(C10)-K10)* SIGN(C10)),0)</f>
        <v>1460.313363667532</v>
      </c>
      <c r="R10">
        <f t="shared" si="8"/>
        <v>0</v>
      </c>
      <c r="S10">
        <f t="shared" si="9"/>
        <v>0</v>
      </c>
      <c r="U10">
        <f t="shared" si="10"/>
        <v>7.9999999999999982</v>
      </c>
      <c r="V10">
        <f t="shared" si="11"/>
        <v>1.0119245169312927</v>
      </c>
      <c r="W10">
        <f t="shared" si="12"/>
        <v>0</v>
      </c>
      <c r="X10">
        <f t="shared" si="13"/>
        <v>0</v>
      </c>
      <c r="Y10">
        <f t="shared" si="14"/>
        <v>9.0119245169312912</v>
      </c>
    </row>
    <row r="11" spans="1:25" x14ac:dyDescent="0.25">
      <c r="A11">
        <v>3600</v>
      </c>
      <c r="B11">
        <f t="shared" si="1"/>
        <v>85.714285714285708</v>
      </c>
      <c r="C11">
        <f t="shared" si="2"/>
        <v>30857.142857142855</v>
      </c>
      <c r="D11">
        <f t="shared" si="3"/>
        <v>1591.0714285714287</v>
      </c>
      <c r="F11">
        <f>$D$2*0.25</f>
        <v>8</v>
      </c>
      <c r="G11">
        <f>$D$2*0.25</f>
        <v>8</v>
      </c>
      <c r="H11">
        <f>$D$2*0.25</f>
        <v>8</v>
      </c>
      <c r="I11">
        <f>$D$2*0.25</f>
        <v>8</v>
      </c>
      <c r="K11">
        <f t="shared" si="4"/>
        <v>11396.829493475325</v>
      </c>
      <c r="L11">
        <f t="shared" si="5"/>
        <v>11544.840266117864</v>
      </c>
      <c r="M11">
        <f t="shared" si="6"/>
        <v>11696.746059093097</v>
      </c>
      <c r="N11">
        <f t="shared" si="7"/>
        <v>11852.70267321434</v>
      </c>
      <c r="P11">
        <f>IF(ABS(C11)&gt;K11,K11* SIGN(C11),C11)</f>
        <v>11396.829493475325</v>
      </c>
      <c r="Q11">
        <f>IF(ABS(P11)&gt;=K11,IF(ABS(C11)-K11&gt;L11,L11* SIGN(C11),(ABS(C11)-K11)* SIGN(C11)),0)</f>
        <v>11544.840266117864</v>
      </c>
      <c r="R11">
        <f t="shared" si="8"/>
        <v>7915.4730975496641</v>
      </c>
      <c r="S11">
        <f t="shared" si="9"/>
        <v>0</v>
      </c>
      <c r="U11">
        <f t="shared" si="10"/>
        <v>7.9999999999999982</v>
      </c>
      <c r="V11">
        <f t="shared" si="11"/>
        <v>8</v>
      </c>
      <c r="W11">
        <f t="shared" si="12"/>
        <v>5.4137949529278826</v>
      </c>
      <c r="X11">
        <f t="shared" si="13"/>
        <v>0</v>
      </c>
      <c r="Y11">
        <f t="shared" si="14"/>
        <v>21.41379495292788</v>
      </c>
    </row>
    <row r="12" spans="1:25" x14ac:dyDescent="0.25">
      <c r="A12">
        <v>5400</v>
      </c>
      <c r="B12">
        <f t="shared" si="1"/>
        <v>128.57142857142858</v>
      </c>
      <c r="C12">
        <f t="shared" si="2"/>
        <v>46285.71428571429</v>
      </c>
      <c r="D12">
        <f t="shared" si="3"/>
        <v>2386.6071428571436</v>
      </c>
      <c r="F12">
        <f>$D$2*0.25</f>
        <v>8</v>
      </c>
      <c r="G12">
        <f>$D$2*0.25</f>
        <v>8</v>
      </c>
      <c r="H12">
        <f>$D$2*0.25</f>
        <v>8</v>
      </c>
      <c r="I12">
        <f>$D$2*0.25</f>
        <v>8</v>
      </c>
      <c r="K12">
        <f t="shared" si="4"/>
        <v>11396.829493475325</v>
      </c>
      <c r="L12">
        <f t="shared" si="5"/>
        <v>11544.840266117864</v>
      </c>
      <c r="M12">
        <f t="shared" si="6"/>
        <v>11696.746059093097</v>
      </c>
      <c r="N12">
        <f t="shared" si="7"/>
        <v>11852.70267321434</v>
      </c>
      <c r="P12">
        <f>IF(ABS(C12)&gt;K12,K12* SIGN(C12),C12)</f>
        <v>11396.829493475325</v>
      </c>
      <c r="Q12">
        <f>IF(ABS(P12)&gt;=K12,IF(ABS(C12)-K12&gt;L12,L12* SIGN(C12),(ABS(C12)-K12)* SIGN(C12)),0)</f>
        <v>11544.840266117864</v>
      </c>
      <c r="R12">
        <f t="shared" si="8"/>
        <v>11696.746059093097</v>
      </c>
      <c r="S12">
        <f t="shared" si="9"/>
        <v>11647.298467027998</v>
      </c>
      <c r="U12">
        <f t="shared" si="10"/>
        <v>7.9999999999999982</v>
      </c>
      <c r="V12">
        <f t="shared" si="11"/>
        <v>8</v>
      </c>
      <c r="W12">
        <f t="shared" si="12"/>
        <v>7.9999999999999991</v>
      </c>
      <c r="X12">
        <f t="shared" si="13"/>
        <v>7.8613621133680986</v>
      </c>
      <c r="Y12">
        <f t="shared" si="14"/>
        <v>31.861362113368095</v>
      </c>
    </row>
    <row r="13" spans="1:25" x14ac:dyDescent="0.25">
      <c r="A13">
        <v>-2</v>
      </c>
      <c r="B13">
        <f t="shared" si="1"/>
        <v>-4.7619047619047616E-2</v>
      </c>
      <c r="C13">
        <f t="shared" si="2"/>
        <v>-17.142857142857142</v>
      </c>
      <c r="D13">
        <f t="shared" si="3"/>
        <v>-0.88392857142857151</v>
      </c>
      <c r="F13">
        <f>$D$2*0.25</f>
        <v>8</v>
      </c>
      <c r="G13">
        <f>$D$2*0.25</f>
        <v>8</v>
      </c>
      <c r="H13">
        <f>$D$2*0.25</f>
        <v>8</v>
      </c>
      <c r="I13">
        <f>$D$2*0.25</f>
        <v>8</v>
      </c>
      <c r="K13">
        <f t="shared" si="4"/>
        <v>11396.829493475325</v>
      </c>
      <c r="L13">
        <f t="shared" si="5"/>
        <v>11544.840266117864</v>
      </c>
      <c r="M13">
        <f t="shared" si="6"/>
        <v>11696.746059093097</v>
      </c>
      <c r="N13">
        <f t="shared" si="7"/>
        <v>11852.70267321434</v>
      </c>
      <c r="P13">
        <f>IF(ABS(C13)&gt;K13,K13* SIGN(C13),C13)</f>
        <v>-17.142857142857142</v>
      </c>
      <c r="Q13">
        <f>IF(ABS(P13)&gt;=K13,IF(ABS(C13)-K13&gt;L13,L13* SIGN(C13),(ABS(C13)-K13)* SIGN(C13)),0)</f>
        <v>0</v>
      </c>
      <c r="R13">
        <f t="shared" si="8"/>
        <v>0</v>
      </c>
      <c r="S13">
        <f t="shared" si="9"/>
        <v>0</v>
      </c>
      <c r="U13">
        <f t="shared" si="10"/>
        <v>-1.2033421858366072E-2</v>
      </c>
      <c r="V13">
        <f t="shared" si="11"/>
        <v>0</v>
      </c>
      <c r="W13">
        <f t="shared" si="12"/>
        <v>0</v>
      </c>
      <c r="X13">
        <f t="shared" si="13"/>
        <v>0</v>
      </c>
      <c r="Y13">
        <f t="shared" si="14"/>
        <v>-1.2033421858366072E-2</v>
      </c>
    </row>
    <row r="14" spans="1:25" x14ac:dyDescent="0.25">
      <c r="A14">
        <v>-42</v>
      </c>
      <c r="B14">
        <f t="shared" si="1"/>
        <v>-1</v>
      </c>
      <c r="C14">
        <f t="shared" si="2"/>
        <v>-360</v>
      </c>
      <c r="D14">
        <f t="shared" si="3"/>
        <v>-18.562500000000004</v>
      </c>
      <c r="F14">
        <f>$D$2*0.25</f>
        <v>8</v>
      </c>
      <c r="G14">
        <f>$D$2*0.25</f>
        <v>8</v>
      </c>
      <c r="H14">
        <f>$D$2*0.25</f>
        <v>8</v>
      </c>
      <c r="I14">
        <f>$D$2*0.25</f>
        <v>8</v>
      </c>
      <c r="K14">
        <f t="shared" si="4"/>
        <v>11396.829493475325</v>
      </c>
      <c r="L14">
        <f t="shared" si="5"/>
        <v>11544.840266117864</v>
      </c>
      <c r="M14">
        <f t="shared" si="6"/>
        <v>11696.746059093097</v>
      </c>
      <c r="N14">
        <f t="shared" si="7"/>
        <v>11852.70267321434</v>
      </c>
      <c r="P14">
        <f>IF(ABS(C14)&gt;K14,K14* SIGN(C14),C14)</f>
        <v>-360</v>
      </c>
      <c r="Q14">
        <f>IF(ABS(P14)&gt;=K14,IF(ABS(C14)-K14&gt;L14,L14* SIGN(C14),(ABS(C14)-K14)* SIGN(C14)),0)</f>
        <v>0</v>
      </c>
      <c r="R14">
        <f t="shared" si="8"/>
        <v>0</v>
      </c>
      <c r="S14">
        <f t="shared" si="9"/>
        <v>0</v>
      </c>
      <c r="U14">
        <f t="shared" si="10"/>
        <v>-0.25270185902568754</v>
      </c>
      <c r="V14">
        <f t="shared" si="11"/>
        <v>0</v>
      </c>
      <c r="W14">
        <f t="shared" si="12"/>
        <v>0</v>
      </c>
      <c r="X14">
        <f t="shared" si="13"/>
        <v>0</v>
      </c>
      <c r="Y14">
        <f t="shared" si="14"/>
        <v>-0.25270185902568754</v>
      </c>
    </row>
    <row r="15" spans="1:25" x14ac:dyDescent="0.25">
      <c r="A15">
        <v>-420</v>
      </c>
      <c r="B15">
        <f t="shared" si="1"/>
        <v>-10</v>
      </c>
      <c r="C15">
        <f t="shared" si="2"/>
        <v>-3600</v>
      </c>
      <c r="D15">
        <f t="shared" si="3"/>
        <v>-185.62500000000003</v>
      </c>
      <c r="F15">
        <f>$D$2*0.25</f>
        <v>8</v>
      </c>
      <c r="G15">
        <f>$D$2*0.25</f>
        <v>8</v>
      </c>
      <c r="H15">
        <f>$D$2*0.25</f>
        <v>8</v>
      </c>
      <c r="I15">
        <f>$D$2*0.25</f>
        <v>8</v>
      </c>
      <c r="K15">
        <f t="shared" si="4"/>
        <v>11396.829493475325</v>
      </c>
      <c r="L15">
        <f t="shared" si="5"/>
        <v>11544.840266117864</v>
      </c>
      <c r="M15">
        <f t="shared" si="6"/>
        <v>11696.746059093097</v>
      </c>
      <c r="N15">
        <f t="shared" si="7"/>
        <v>11852.70267321434</v>
      </c>
      <c r="P15">
        <f>IF(ABS(C15)&gt;K15,K15* SIGN(C15),C15)</f>
        <v>-3600</v>
      </c>
      <c r="Q15">
        <f>IF(ABS(P15)&gt;=K15,IF(ABS(C15)-K15&gt;L15,L15* SIGN(C15),(ABS(C15)-K15)* SIGN(C15)),0)</f>
        <v>0</v>
      </c>
      <c r="R15">
        <f t="shared" si="8"/>
        <v>0</v>
      </c>
      <c r="S15">
        <f t="shared" si="9"/>
        <v>0</v>
      </c>
      <c r="U15">
        <f t="shared" si="10"/>
        <v>-2.5270185902568754</v>
      </c>
      <c r="V15">
        <f t="shared" si="11"/>
        <v>0</v>
      </c>
      <c r="W15">
        <f t="shared" si="12"/>
        <v>0</v>
      </c>
      <c r="X15">
        <f t="shared" si="13"/>
        <v>0</v>
      </c>
      <c r="Y15">
        <f t="shared" si="14"/>
        <v>-2.5270185902568754</v>
      </c>
    </row>
    <row r="17" spans="5:17" x14ac:dyDescent="0.25">
      <c r="K17">
        <f>K15/360</f>
        <v>31.657859704098126</v>
      </c>
      <c r="L17">
        <f t="shared" ref="L17:N17" si="15">L15/360</f>
        <v>32.069000739216293</v>
      </c>
      <c r="M17">
        <f t="shared" si="15"/>
        <v>32.490961275258606</v>
      </c>
      <c r="N17">
        <f t="shared" si="15"/>
        <v>32.924174092262056</v>
      </c>
    </row>
    <row r="20" spans="5:17" x14ac:dyDescent="0.25">
      <c r="F20" t="s">
        <v>28</v>
      </c>
    </row>
    <row r="22" spans="5:17" x14ac:dyDescent="0.25">
      <c r="F22" t="s">
        <v>27</v>
      </c>
      <c r="G22" t="s">
        <v>25</v>
      </c>
      <c r="H22" t="s">
        <v>26</v>
      </c>
      <c r="I22" t="s">
        <v>17</v>
      </c>
      <c r="J22" t="s">
        <v>18</v>
      </c>
      <c r="K22" t="s">
        <v>19</v>
      </c>
    </row>
    <row r="23" spans="5:17" x14ac:dyDescent="0.25">
      <c r="E23" t="s">
        <v>33</v>
      </c>
      <c r="F23">
        <f>G23 - 0.01</f>
        <v>-0.01</v>
      </c>
      <c r="G23">
        <f>Y7</f>
        <v>0</v>
      </c>
      <c r="H23">
        <f>G23+0.01</f>
        <v>0.01</v>
      </c>
      <c r="I23">
        <f>J23-1</f>
        <v>-1</v>
      </c>
      <c r="J23">
        <f>A7</f>
        <v>0</v>
      </c>
      <c r="K23">
        <f>J23+1</f>
        <v>1</v>
      </c>
      <c r="L23" t="s">
        <v>32</v>
      </c>
      <c r="N23" t="s">
        <v>34</v>
      </c>
    </row>
    <row r="24" spans="5:17" x14ac:dyDescent="0.25">
      <c r="E24" t="s">
        <v>33</v>
      </c>
      <c r="F24">
        <f t="shared" ref="F24:F30" si="16">G24 - G24*0.01</f>
        <v>0.25017484043543065</v>
      </c>
      <c r="G24">
        <f t="shared" ref="G24:G30" si="17">Y8</f>
        <v>0.25270185902568754</v>
      </c>
      <c r="H24">
        <f t="shared" ref="H24:H30" si="18">G24+G24*0.01</f>
        <v>0.25522887761594443</v>
      </c>
      <c r="I24">
        <f t="shared" ref="I24:I30" si="19">J24-1</f>
        <v>41</v>
      </c>
      <c r="J24">
        <f t="shared" ref="J24:J30" si="20">A8</f>
        <v>42</v>
      </c>
      <c r="K24">
        <f t="shared" ref="K24:K30" si="21">J24+1</f>
        <v>43</v>
      </c>
      <c r="L24" t="s">
        <v>32</v>
      </c>
      <c r="N24" t="s">
        <v>34</v>
      </c>
    </row>
    <row r="25" spans="5:17" x14ac:dyDescent="0.25">
      <c r="E25" t="s">
        <v>33</v>
      </c>
      <c r="F25">
        <f t="shared" si="16"/>
        <v>2.5017484043543066</v>
      </c>
      <c r="G25">
        <f t="shared" si="17"/>
        <v>2.5270185902568754</v>
      </c>
      <c r="H25">
        <f t="shared" si="18"/>
        <v>2.5522887761594442</v>
      </c>
      <c r="I25">
        <f t="shared" si="19"/>
        <v>419</v>
      </c>
      <c r="J25">
        <f t="shared" si="20"/>
        <v>420</v>
      </c>
      <c r="K25">
        <f t="shared" si="21"/>
        <v>421</v>
      </c>
      <c r="L25" t="s">
        <v>32</v>
      </c>
      <c r="N25" t="s">
        <v>34</v>
      </c>
    </row>
    <row r="26" spans="5:17" x14ac:dyDescent="0.25">
      <c r="E26" t="s">
        <v>33</v>
      </c>
      <c r="F26">
        <f t="shared" si="16"/>
        <v>8.9218052717619791</v>
      </c>
      <c r="G26">
        <f t="shared" si="17"/>
        <v>9.0119245169312912</v>
      </c>
      <c r="H26">
        <f t="shared" si="18"/>
        <v>9.1020437621006032</v>
      </c>
      <c r="I26">
        <f t="shared" si="19"/>
        <v>1499</v>
      </c>
      <c r="J26">
        <f t="shared" si="20"/>
        <v>1500</v>
      </c>
      <c r="K26">
        <f t="shared" si="21"/>
        <v>1501</v>
      </c>
      <c r="L26" t="s">
        <v>32</v>
      </c>
      <c r="N26" t="s">
        <v>34</v>
      </c>
    </row>
    <row r="27" spans="5:17" x14ac:dyDescent="0.25">
      <c r="E27" t="s">
        <v>33</v>
      </c>
      <c r="F27">
        <f t="shared" si="16"/>
        <v>21.199657003398602</v>
      </c>
      <c r="G27">
        <f t="shared" si="17"/>
        <v>21.41379495292788</v>
      </c>
      <c r="H27">
        <f t="shared" si="18"/>
        <v>21.627932902457157</v>
      </c>
      <c r="I27">
        <f t="shared" si="19"/>
        <v>3599</v>
      </c>
      <c r="J27">
        <f t="shared" si="20"/>
        <v>3600</v>
      </c>
      <c r="K27">
        <f t="shared" si="21"/>
        <v>3601</v>
      </c>
      <c r="L27" t="s">
        <v>32</v>
      </c>
      <c r="N27" t="s">
        <v>36</v>
      </c>
      <c r="P27" t="s">
        <v>37</v>
      </c>
    </row>
    <row r="28" spans="5:17" x14ac:dyDescent="0.25">
      <c r="E28" t="s">
        <v>33</v>
      </c>
      <c r="F28">
        <f t="shared" si="16"/>
        <v>31.542748492234413</v>
      </c>
      <c r="G28">
        <f t="shared" si="17"/>
        <v>31.861362113368095</v>
      </c>
      <c r="H28">
        <f t="shared" si="18"/>
        <v>32.179975734501774</v>
      </c>
      <c r="I28">
        <f t="shared" si="19"/>
        <v>5399</v>
      </c>
      <c r="J28">
        <f t="shared" si="20"/>
        <v>5400</v>
      </c>
      <c r="K28">
        <f t="shared" si="21"/>
        <v>5401</v>
      </c>
      <c r="L28" t="s">
        <v>32</v>
      </c>
      <c r="N28" t="s">
        <v>36</v>
      </c>
      <c r="P28" t="s">
        <v>38</v>
      </c>
      <c r="Q28">
        <f>2.3/5400</f>
        <v>4.259259259259259E-4</v>
      </c>
    </row>
    <row r="29" spans="5:17" x14ac:dyDescent="0.25">
      <c r="E29" t="s">
        <v>33</v>
      </c>
      <c r="F29">
        <f t="shared" si="16"/>
        <v>-1.191308763978241E-2</v>
      </c>
      <c r="G29">
        <f t="shared" si="17"/>
        <v>-1.2033421858366072E-2</v>
      </c>
      <c r="H29">
        <f t="shared" si="18"/>
        <v>-1.2153756076949733E-2</v>
      </c>
      <c r="I29">
        <f t="shared" si="19"/>
        <v>-3</v>
      </c>
      <c r="J29">
        <f t="shared" si="20"/>
        <v>-2</v>
      </c>
      <c r="K29">
        <f t="shared" si="21"/>
        <v>-1</v>
      </c>
      <c r="L29" t="s">
        <v>31</v>
      </c>
      <c r="N29" t="s">
        <v>35</v>
      </c>
    </row>
    <row r="30" spans="5:17" x14ac:dyDescent="0.25">
      <c r="E30" t="s">
        <v>33</v>
      </c>
      <c r="F30">
        <f t="shared" si="16"/>
        <v>-0.25017484043543065</v>
      </c>
      <c r="G30">
        <f t="shared" si="17"/>
        <v>-0.25270185902568754</v>
      </c>
      <c r="H30">
        <f t="shared" si="18"/>
        <v>-0.25522887761594443</v>
      </c>
      <c r="I30">
        <f t="shared" si="19"/>
        <v>-43</v>
      </c>
      <c r="J30">
        <f t="shared" si="20"/>
        <v>-42</v>
      </c>
      <c r="K30">
        <f t="shared" si="21"/>
        <v>-41</v>
      </c>
      <c r="L30" t="s">
        <v>31</v>
      </c>
      <c r="N30" t="s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McAdams</dc:creator>
  <cp:lastModifiedBy>Mike McAdams</cp:lastModifiedBy>
  <dcterms:created xsi:type="dcterms:W3CDTF">2022-02-26T00:18:18Z</dcterms:created>
  <dcterms:modified xsi:type="dcterms:W3CDTF">2022-02-26T06:34:05Z</dcterms:modified>
</cp:coreProperties>
</file>