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https://edurocwb-my.sharepoint.com/personal/d230195_edu_rocwb_nl/Documents/Periode_6/project/Asteroids/Documentatie/persoonlijke burndown charts/"/>
    </mc:Choice>
  </mc:AlternateContent>
  <xr:revisionPtr revIDLastSave="17" documentId="103_{12861CA0-3729-4FC6-B6FB-361A4ED07662}" xr6:coauthVersionLast="24" xr6:coauthVersionMax="24" xr10:uidLastSave="{C0B87D51-9F82-4705-BF89-4158E6820DAF}"/>
  <bookViews>
    <workbookView xWindow="0" yWindow="0" windowWidth="28800" windowHeight="12210" tabRatio="824" xr2:uid="{00000000-000D-0000-FFFF-FFFF00000000}"/>
  </bookViews>
  <sheets>
    <sheet name="Leerling TestKees" sheetId="1" r:id="rId1"/>
  </sheets>
  <definedNames>
    <definedName name="_xlnm.Print_Area" localSheetId="0">'Leerling TestKees'!$AD$1:$AK$11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9" i="1" l="1"/>
  <c r="B53" i="1"/>
  <c r="B27" i="1"/>
  <c r="I46" i="1" l="1"/>
  <c r="E47" i="1"/>
  <c r="E46" i="1"/>
  <c r="E98" i="1"/>
  <c r="E72" i="1"/>
  <c r="E20" i="1"/>
  <c r="AG4" i="1" l="1"/>
  <c r="AE5" i="1"/>
  <c r="AE4" i="1"/>
  <c r="D204" i="1" l="1"/>
  <c r="D203" i="1"/>
  <c r="D202" i="1"/>
  <c r="D201" i="1"/>
  <c r="D200" i="1"/>
  <c r="E199" i="1"/>
  <c r="D199" i="1"/>
  <c r="I198" i="1"/>
  <c r="E198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AB186" i="1"/>
  <c r="I197" i="1" s="1"/>
  <c r="D186" i="1"/>
  <c r="D185" i="1"/>
  <c r="D179" i="1"/>
  <c r="D178" i="1"/>
  <c r="D177" i="1"/>
  <c r="D176" i="1"/>
  <c r="D175" i="1"/>
  <c r="E174" i="1"/>
  <c r="D174" i="1"/>
  <c r="I173" i="1"/>
  <c r="E173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AB161" i="1"/>
  <c r="H179" i="1" s="1"/>
  <c r="D161" i="1"/>
  <c r="D160" i="1"/>
  <c r="D154" i="1"/>
  <c r="D153" i="1"/>
  <c r="D152" i="1"/>
  <c r="D151" i="1"/>
  <c r="D150" i="1"/>
  <c r="E149" i="1"/>
  <c r="D149" i="1"/>
  <c r="I148" i="1"/>
  <c r="E148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AB136" i="1"/>
  <c r="H154" i="1" s="1"/>
  <c r="D136" i="1"/>
  <c r="D135" i="1"/>
  <c r="D129" i="1"/>
  <c r="D128" i="1"/>
  <c r="D127" i="1"/>
  <c r="D126" i="1"/>
  <c r="D125" i="1"/>
  <c r="I124" i="1"/>
  <c r="I125" i="1" s="1"/>
  <c r="E124" i="1"/>
  <c r="D124" i="1"/>
  <c r="I123" i="1"/>
  <c r="E123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AB111" i="1"/>
  <c r="H129" i="1" s="1"/>
  <c r="D111" i="1"/>
  <c r="H110" i="1"/>
  <c r="H111" i="1" s="1"/>
  <c r="D110" i="1"/>
  <c r="D104" i="1"/>
  <c r="D103" i="1"/>
  <c r="D102" i="1"/>
  <c r="D101" i="1"/>
  <c r="D100" i="1"/>
  <c r="E99" i="1"/>
  <c r="D99" i="1"/>
  <c r="I98" i="1"/>
  <c r="D98" i="1"/>
  <c r="D97" i="1"/>
  <c r="D96" i="1"/>
  <c r="D95" i="1"/>
  <c r="D94" i="1"/>
  <c r="D93" i="1"/>
  <c r="D92" i="1"/>
  <c r="D91" i="1"/>
  <c r="D90" i="1"/>
  <c r="D89" i="1"/>
  <c r="D88" i="1"/>
  <c r="D87" i="1"/>
  <c r="AB86" i="1"/>
  <c r="D86" i="1"/>
  <c r="D84" i="1"/>
  <c r="D78" i="1"/>
  <c r="D77" i="1"/>
  <c r="D76" i="1"/>
  <c r="D75" i="1"/>
  <c r="D74" i="1"/>
  <c r="E73" i="1"/>
  <c r="D73" i="1"/>
  <c r="I72" i="1"/>
  <c r="D72" i="1"/>
  <c r="D71" i="1"/>
  <c r="D70" i="1"/>
  <c r="D69" i="1"/>
  <c r="D68" i="1"/>
  <c r="D67" i="1"/>
  <c r="D66" i="1"/>
  <c r="D65" i="1"/>
  <c r="D64" i="1"/>
  <c r="D63" i="1"/>
  <c r="D62" i="1"/>
  <c r="D61" i="1"/>
  <c r="AB60" i="1"/>
  <c r="D60" i="1"/>
  <c r="D58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AB34" i="1"/>
  <c r="D34" i="1"/>
  <c r="D32" i="1"/>
  <c r="I97" i="1" l="1"/>
  <c r="AE10" i="1" s="1"/>
  <c r="G84" i="1"/>
  <c r="H84" i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I71" i="1"/>
  <c r="AE9" i="1" s="1"/>
  <c r="G58" i="1"/>
  <c r="H58" i="1"/>
  <c r="H32" i="1"/>
  <c r="H33" i="1" s="1"/>
  <c r="H34" i="1" s="1"/>
  <c r="G32" i="1"/>
  <c r="H104" i="1"/>
  <c r="AI10" i="1" s="1"/>
  <c r="AF10" i="1"/>
  <c r="I45" i="1"/>
  <c r="AE8" i="1" s="1"/>
  <c r="I47" i="1"/>
  <c r="I48" i="1" s="1"/>
  <c r="H78" i="1"/>
  <c r="AI9" i="1" s="1"/>
  <c r="AF9" i="1"/>
  <c r="H52" i="1"/>
  <c r="AI8" i="1" s="1"/>
  <c r="AF8" i="1"/>
  <c r="I122" i="1"/>
  <c r="I147" i="1"/>
  <c r="H135" i="1"/>
  <c r="H136" i="1" s="1"/>
  <c r="I174" i="1"/>
  <c r="I175" i="1" s="1"/>
  <c r="I172" i="1"/>
  <c r="H160" i="1"/>
  <c r="H161" i="1" s="1"/>
  <c r="I99" i="1"/>
  <c r="H204" i="1"/>
  <c r="H185" i="1"/>
  <c r="H186" i="1" s="1"/>
  <c r="I199" i="1"/>
  <c r="I200" i="1" s="1"/>
  <c r="I149" i="1"/>
  <c r="I150" i="1" s="1"/>
  <c r="I73" i="1"/>
  <c r="AF5" i="1"/>
  <c r="E21" i="1"/>
  <c r="AG5" i="1" s="1"/>
  <c r="I20" i="1"/>
  <c r="AB8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6" i="1"/>
  <c r="I84" i="1" l="1"/>
  <c r="G85" i="1"/>
  <c r="H35" i="1"/>
  <c r="H36" i="1" s="1"/>
  <c r="H37" i="1" s="1"/>
  <c r="H38" i="1" s="1"/>
  <c r="H39" i="1" s="1"/>
  <c r="H40" i="1" s="1"/>
  <c r="H41" i="1" s="1"/>
  <c r="H42" i="1" s="1"/>
  <c r="H59" i="1"/>
  <c r="H60" i="1" s="1"/>
  <c r="H61" i="1" s="1"/>
  <c r="H62" i="1" s="1"/>
  <c r="H63" i="1" s="1"/>
  <c r="H64" i="1" s="1"/>
  <c r="H65" i="1" s="1"/>
  <c r="H66" i="1" s="1"/>
  <c r="H67" i="1" s="1"/>
  <c r="H68" i="1" s="1"/>
  <c r="G59" i="1"/>
  <c r="I58" i="1"/>
  <c r="G33" i="1"/>
  <c r="I32" i="1"/>
  <c r="I19" i="1"/>
  <c r="AE6" i="1" s="1"/>
  <c r="G6" i="1"/>
  <c r="G7" i="1" s="1"/>
  <c r="I100" i="1"/>
  <c r="AG10" i="1"/>
  <c r="AH10" i="1" s="1"/>
  <c r="I74" i="1"/>
  <c r="AG9" i="1"/>
  <c r="AH9" i="1"/>
  <c r="AG8" i="1"/>
  <c r="AH8" i="1" s="1"/>
  <c r="H26" i="1"/>
  <c r="AI6" i="1" s="1"/>
  <c r="AF6" i="1"/>
  <c r="G160" i="1"/>
  <c r="G161" i="1" s="1"/>
  <c r="G185" i="1"/>
  <c r="G186" i="1" s="1"/>
  <c r="G135" i="1"/>
  <c r="I135" i="1" s="1"/>
  <c r="G110" i="1"/>
  <c r="I110" i="1" s="1"/>
  <c r="H6" i="1"/>
  <c r="H7" i="1" s="1"/>
  <c r="I21" i="1"/>
  <c r="I7" i="1" l="1"/>
  <c r="H8" i="1"/>
  <c r="H9" i="1" s="1"/>
  <c r="H10" i="1" s="1"/>
  <c r="H11" i="1" s="1"/>
  <c r="H12" i="1" s="1"/>
  <c r="H13" i="1" s="1"/>
  <c r="H14" i="1" s="1"/>
  <c r="H15" i="1" s="1"/>
  <c r="H16" i="1" s="1"/>
  <c r="G86" i="1"/>
  <c r="I85" i="1"/>
  <c r="G34" i="1"/>
  <c r="I33" i="1"/>
  <c r="G60" i="1"/>
  <c r="I59" i="1"/>
  <c r="G8" i="1"/>
  <c r="G9" i="1" s="1"/>
  <c r="I6" i="1"/>
  <c r="I22" i="1"/>
  <c r="AG6" i="1"/>
  <c r="AH6" i="1" s="1"/>
  <c r="G111" i="1"/>
  <c r="G112" i="1" s="1"/>
  <c r="I185" i="1"/>
  <c r="G136" i="1"/>
  <c r="G137" i="1" s="1"/>
  <c r="I160" i="1"/>
  <c r="I136" i="1"/>
  <c r="I186" i="1"/>
  <c r="G187" i="1"/>
  <c r="I161" i="1"/>
  <c r="G162" i="1"/>
  <c r="I111" i="1"/>
  <c r="G87" i="1" l="1"/>
  <c r="I86" i="1"/>
  <c r="G35" i="1"/>
  <c r="I34" i="1"/>
  <c r="G61" i="1"/>
  <c r="I60" i="1"/>
  <c r="I8" i="1"/>
  <c r="I137" i="1"/>
  <c r="G138" i="1"/>
  <c r="I187" i="1"/>
  <c r="G188" i="1"/>
  <c r="G163" i="1"/>
  <c r="I162" i="1"/>
  <c r="G113" i="1"/>
  <c r="I112" i="1"/>
  <c r="G10" i="1"/>
  <c r="I9" i="1"/>
  <c r="G88" i="1" l="1"/>
  <c r="I87" i="1"/>
  <c r="G36" i="1"/>
  <c r="I35" i="1"/>
  <c r="G62" i="1"/>
  <c r="I61" i="1"/>
  <c r="I138" i="1"/>
  <c r="G139" i="1"/>
  <c r="G189" i="1"/>
  <c r="I188" i="1"/>
  <c r="I163" i="1"/>
  <c r="G164" i="1"/>
  <c r="I113" i="1"/>
  <c r="G114" i="1"/>
  <c r="G11" i="1"/>
  <c r="I10" i="1"/>
  <c r="G89" i="1" l="1"/>
  <c r="I88" i="1"/>
  <c r="G37" i="1"/>
  <c r="I36" i="1"/>
  <c r="G63" i="1"/>
  <c r="I62" i="1"/>
  <c r="I139" i="1"/>
  <c r="G140" i="1"/>
  <c r="I189" i="1"/>
  <c r="G190" i="1"/>
  <c r="I164" i="1"/>
  <c r="G165" i="1"/>
  <c r="G115" i="1"/>
  <c r="I114" i="1"/>
  <c r="G12" i="1"/>
  <c r="I11" i="1"/>
  <c r="G90" i="1" l="1"/>
  <c r="I89" i="1"/>
  <c r="G38" i="1"/>
  <c r="I37" i="1"/>
  <c r="G64" i="1"/>
  <c r="I63" i="1"/>
  <c r="I140" i="1"/>
  <c r="G141" i="1"/>
  <c r="G191" i="1"/>
  <c r="I190" i="1"/>
  <c r="I165" i="1"/>
  <c r="G166" i="1"/>
  <c r="I115" i="1"/>
  <c r="G116" i="1"/>
  <c r="G13" i="1"/>
  <c r="I12" i="1"/>
  <c r="G91" i="1" l="1"/>
  <c r="I90" i="1"/>
  <c r="G39" i="1"/>
  <c r="I38" i="1"/>
  <c r="G65" i="1"/>
  <c r="I64" i="1"/>
  <c r="I141" i="1"/>
  <c r="G142" i="1"/>
  <c r="I191" i="1"/>
  <c r="G192" i="1"/>
  <c r="I166" i="1"/>
  <c r="G167" i="1"/>
  <c r="G117" i="1"/>
  <c r="I116" i="1"/>
  <c r="G14" i="1"/>
  <c r="I13" i="1"/>
  <c r="G92" i="1" l="1"/>
  <c r="I91" i="1"/>
  <c r="G40" i="1"/>
  <c r="I39" i="1"/>
  <c r="G66" i="1"/>
  <c r="I65" i="1"/>
  <c r="G143" i="1"/>
  <c r="I142" i="1"/>
  <c r="G193" i="1"/>
  <c r="I192" i="1"/>
  <c r="I167" i="1"/>
  <c r="G168" i="1"/>
  <c r="I117" i="1"/>
  <c r="G118" i="1"/>
  <c r="G15" i="1"/>
  <c r="I14" i="1"/>
  <c r="G93" i="1" l="1"/>
  <c r="I92" i="1"/>
  <c r="G41" i="1"/>
  <c r="I40" i="1"/>
  <c r="G67" i="1"/>
  <c r="I66" i="1"/>
  <c r="G144" i="1"/>
  <c r="I144" i="1" s="1"/>
  <c r="I143" i="1"/>
  <c r="I193" i="1"/>
  <c r="G194" i="1"/>
  <c r="I194" i="1" s="1"/>
  <c r="I168" i="1"/>
  <c r="G169" i="1"/>
  <c r="I169" i="1" s="1"/>
  <c r="I118" i="1"/>
  <c r="G119" i="1"/>
  <c r="I119" i="1" s="1"/>
  <c r="G16" i="1"/>
  <c r="I16" i="1" s="1"/>
  <c r="I15" i="1"/>
  <c r="G94" i="1" l="1"/>
  <c r="I94" i="1" s="1"/>
  <c r="I93" i="1"/>
  <c r="G42" i="1"/>
  <c r="I42" i="1" s="1"/>
  <c r="I41" i="1"/>
  <c r="G68" i="1"/>
  <c r="I67" i="1"/>
  <c r="I6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 Krimpen</author>
    <author>Fer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Fer Krimpen:</t>
        </r>
        <r>
          <rPr>
            <sz val="9"/>
            <color indexed="81"/>
            <rFont val="Tahoma"/>
            <family val="2"/>
          </rPr>
          <t xml:space="preserve">
Vul hier je eigen naam in.</t>
        </r>
      </text>
    </comment>
    <comment ref="D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dan loopt men achter op de planning</t>
        </r>
      </text>
    </comment>
    <comment ref="D31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31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dan loopt men achter op de planning</t>
        </r>
      </text>
    </comment>
    <comment ref="D57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57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dan loopt men achter op de planning</t>
        </r>
      </text>
    </comment>
    <comment ref="D83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83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dan loopt men achter op de planning</t>
        </r>
      </text>
    </comment>
    <comment ref="A105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09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09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11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30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34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34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36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55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59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59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61" authorId="1" shapeId="0" xr:uid="{00000000-0006-0000-0000-000015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80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84" authorId="1" shapeId="0" xr:uid="{00000000-0006-0000-0000-000017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84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86" authorId="1" shapeId="0" xr:uid="{00000000-0006-0000-0000-000019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</commentList>
</comments>
</file>

<file path=xl/sharedStrings.xml><?xml version="1.0" encoding="utf-8"?>
<sst xmlns="http://schemas.openxmlformats.org/spreadsheetml/2006/main" count="204" uniqueCount="66">
  <si>
    <t>Omschrijving taak</t>
  </si>
  <si>
    <t>Sprint 1</t>
  </si>
  <si>
    <t>aantal gevulde rijen</t>
  </si>
  <si>
    <t>totaal aantal punten</t>
  </si>
  <si>
    <t>Begin dag 2</t>
  </si>
  <si>
    <t>Begin dag 3</t>
  </si>
  <si>
    <t>Begin dag 4</t>
  </si>
  <si>
    <t>Begin dag 5</t>
  </si>
  <si>
    <t>Begin dag 6</t>
  </si>
  <si>
    <t>Begin dag 7</t>
  </si>
  <si>
    <t>Begin dag 8</t>
  </si>
  <si>
    <t>Begin dag 9</t>
  </si>
  <si>
    <t>Begin dag 10</t>
  </si>
  <si>
    <t>Totaal voldaan</t>
  </si>
  <si>
    <t>Gemiddeld # points per dag:</t>
  </si>
  <si>
    <t xml:space="preserve">De velocity van deze leerling is: </t>
  </si>
  <si>
    <t>Planning</t>
  </si>
  <si>
    <t>Resterende points</t>
  </si>
  <si>
    <t>Punten taak</t>
  </si>
  <si>
    <t>Check</t>
  </si>
  <si>
    <t>Kleur lijn in de grafiek</t>
  </si>
  <si>
    <t>Afwijking t.o.v. planning</t>
  </si>
  <si>
    <t>TestKees</t>
  </si>
  <si>
    <t>Sprint 2</t>
  </si>
  <si>
    <t>Sprint 3</t>
  </si>
  <si>
    <t>Sprint 4</t>
  </si>
  <si>
    <t>Sprint 5</t>
  </si>
  <si>
    <t>Sprint 6</t>
  </si>
  <si>
    <t>Sprint 7</t>
  </si>
  <si>
    <t>Sprint 8</t>
  </si>
  <si>
    <t>Uren taak</t>
  </si>
  <si>
    <t>Totaal # uren voldaan</t>
  </si>
  <si>
    <t>Resterende uren</t>
  </si>
  <si>
    <t xml:space="preserve">Overzicht velocity van </t>
  </si>
  <si>
    <t>sprint 1</t>
  </si>
  <si>
    <t>sprint 2</t>
  </si>
  <si>
    <t>sprint 3</t>
  </si>
  <si>
    <t>sprint 4</t>
  </si>
  <si>
    <t>Sprintnummer</t>
  </si>
  <si>
    <t>Velocity</t>
  </si>
  <si>
    <t>Resultaat</t>
  </si>
  <si>
    <t>Datum:</t>
  </si>
  <si>
    <t>WII-Project</t>
  </si>
  <si>
    <t>Gemiddeld # uren per dag:</t>
  </si>
  <si>
    <t>Jouw velocity is:</t>
  </si>
  <si>
    <t>Start dag 1</t>
  </si>
  <si>
    <t>Start dag 2</t>
  </si>
  <si>
    <t>Start dag 3</t>
  </si>
  <si>
    <t>Start dag 4</t>
  </si>
  <si>
    <t>Start dag 5</t>
  </si>
  <si>
    <t>Start dag 6</t>
  </si>
  <si>
    <t>Start dag 7</t>
  </si>
  <si>
    <t>Start dag 8</t>
  </si>
  <si>
    <t>Start dag 9</t>
  </si>
  <si>
    <t>Start dag 10</t>
  </si>
  <si>
    <t>Eind dag 10</t>
  </si>
  <si>
    <t>controll sheet</t>
  </si>
  <si>
    <t>klasse diagram</t>
  </si>
  <si>
    <t>MoSCoW</t>
  </si>
  <si>
    <t xml:space="preserve">research unity </t>
  </si>
  <si>
    <t>storyboard vereenvoudigen</t>
  </si>
  <si>
    <t>unity instaleren</t>
  </si>
  <si>
    <t>astroids spelen</t>
  </si>
  <si>
    <t>astroids onderzoeken</t>
  </si>
  <si>
    <t>Max</t>
  </si>
  <si>
    <t>Ontwerpen storyboard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</si>
</sst>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48"/>
      <color theme="9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/>
    <xf numFmtId="164" fontId="0" fillId="0" borderId="0" xfId="0" applyNumberFormat="1"/>
    <xf numFmtId="164" fontId="6" fillId="0" borderId="0" xfId="0" applyNumberFormat="1" applyFont="1"/>
    <xf numFmtId="0" fontId="5" fillId="0" borderId="0" xfId="0" applyFont="1"/>
    <xf numFmtId="0" fontId="0" fillId="0" borderId="0" xfId="0" applyBorder="1"/>
    <xf numFmtId="0" fontId="8" fillId="2" borderId="23" xfId="0" applyFont="1" applyFill="1" applyBorder="1" applyAlignment="1" applyProtection="1">
      <alignment vertical="center"/>
      <protection hidden="1"/>
    </xf>
    <xf numFmtId="0" fontId="8" fillId="2" borderId="24" xfId="0" applyFont="1" applyFill="1" applyBorder="1" applyAlignment="1" applyProtection="1">
      <alignment vertical="center"/>
      <protection hidden="1"/>
    </xf>
    <xf numFmtId="0" fontId="0" fillId="0" borderId="22" xfId="0" applyFill="1" applyBorder="1" applyProtection="1">
      <protection hidden="1"/>
    </xf>
    <xf numFmtId="0" fontId="0" fillId="0" borderId="13" xfId="0" applyFill="1" applyBorder="1" applyProtection="1">
      <protection hidden="1"/>
    </xf>
    <xf numFmtId="0" fontId="0" fillId="0" borderId="15" xfId="0" applyFill="1" applyBorder="1" applyProtection="1">
      <protection hidden="1"/>
    </xf>
    <xf numFmtId="0" fontId="9" fillId="2" borderId="4" xfId="0" applyFont="1" applyFill="1" applyBorder="1" applyAlignment="1" applyProtection="1">
      <alignment horizontal="center" vertical="center"/>
      <protection hidden="1"/>
    </xf>
    <xf numFmtId="0" fontId="0" fillId="2" borderId="1" xfId="0" applyFill="1" applyBorder="1"/>
    <xf numFmtId="0" fontId="8" fillId="2" borderId="26" xfId="0" applyFont="1" applyFill="1" applyBorder="1" applyAlignment="1" applyProtection="1">
      <alignment vertical="center"/>
      <protection hidden="1"/>
    </xf>
    <xf numFmtId="0" fontId="8" fillId="2" borderId="1" xfId="0" applyFont="1" applyFill="1" applyBorder="1" applyAlignment="1" applyProtection="1">
      <alignment horizontal="right" vertical="center"/>
      <protection hidden="1"/>
    </xf>
    <xf numFmtId="0" fontId="9" fillId="2" borderId="6" xfId="0" applyFont="1" applyFill="1" applyBorder="1" applyAlignment="1" applyProtection="1">
      <alignment horizontal="center" vertical="center"/>
      <protection hidden="1"/>
    </xf>
    <xf numFmtId="164" fontId="6" fillId="0" borderId="21" xfId="0" applyNumberFormat="1" applyFont="1" applyFill="1" applyBorder="1" applyAlignment="1" applyProtection="1">
      <alignment horizontal="center"/>
      <protection hidden="1"/>
    </xf>
    <xf numFmtId="164" fontId="6" fillId="0" borderId="9" xfId="0" applyNumberFormat="1" applyFont="1" applyFill="1" applyBorder="1" applyAlignment="1" applyProtection="1">
      <alignment horizontal="center"/>
      <protection hidden="1"/>
    </xf>
    <xf numFmtId="164" fontId="6" fillId="0" borderId="14" xfId="0" applyNumberFormat="1" applyFont="1" applyFill="1" applyBorder="1" applyAlignment="1" applyProtection="1">
      <alignment horizontal="center"/>
      <protection hidden="1"/>
    </xf>
    <xf numFmtId="0" fontId="5" fillId="0" borderId="21" xfId="0" applyFont="1" applyBorder="1" applyAlignment="1" applyProtection="1">
      <alignment horizontal="center"/>
      <protection hidden="1"/>
    </xf>
    <xf numFmtId="164" fontId="0" fillId="0" borderId="22" xfId="0" applyNumberFormat="1" applyBorder="1" applyAlignment="1" applyProtection="1">
      <alignment horizontal="center"/>
      <protection hidden="1"/>
    </xf>
    <xf numFmtId="164" fontId="0" fillId="0" borderId="13" xfId="0" applyNumberFormat="1" applyBorder="1" applyAlignment="1" applyProtection="1">
      <alignment horizontal="center"/>
      <protection hidden="1"/>
    </xf>
    <xf numFmtId="0" fontId="5" fillId="0" borderId="9" xfId="0" applyFont="1" applyBorder="1" applyAlignment="1" applyProtection="1">
      <alignment horizontal="center"/>
      <protection locked="0"/>
    </xf>
    <xf numFmtId="0" fontId="8" fillId="2" borderId="27" xfId="0" applyFont="1" applyFill="1" applyBorder="1" applyAlignment="1" applyProtection="1">
      <alignment vertical="center"/>
      <protection hidden="1"/>
    </xf>
    <xf numFmtId="0" fontId="8" fillId="2" borderId="28" xfId="0" applyFont="1" applyFill="1" applyBorder="1" applyAlignment="1" applyProtection="1">
      <alignment vertical="center"/>
      <protection hidden="1"/>
    </xf>
    <xf numFmtId="0" fontId="8" fillId="2" borderId="28" xfId="0" applyFont="1" applyFill="1" applyBorder="1" applyAlignment="1" applyProtection="1">
      <alignment horizontal="left" vertical="center"/>
      <protection hidden="1"/>
    </xf>
    <xf numFmtId="0" fontId="8" fillId="2" borderId="29" xfId="0" applyFont="1" applyFill="1" applyBorder="1" applyAlignment="1" applyProtection="1">
      <alignment vertical="center"/>
      <protection hidden="1"/>
    </xf>
    <xf numFmtId="164" fontId="9" fillId="2" borderId="2" xfId="0" applyNumberFormat="1" applyFont="1" applyFill="1" applyBorder="1" applyAlignment="1" applyProtection="1">
      <alignment horizontal="center" vertical="center"/>
      <protection hidden="1"/>
    </xf>
    <xf numFmtId="0" fontId="5" fillId="3" borderId="9" xfId="0" applyFont="1" applyFill="1" applyBorder="1" applyAlignment="1" applyProtection="1">
      <alignment horizontal="center"/>
      <protection locked="0"/>
    </xf>
    <xf numFmtId="0" fontId="8" fillId="5" borderId="25" xfId="0" applyFont="1" applyFill="1" applyBorder="1" applyAlignment="1" applyProtection="1">
      <alignment vertical="center"/>
      <protection hidden="1"/>
    </xf>
    <xf numFmtId="0" fontId="0" fillId="3" borderId="21" xfId="0" applyFill="1" applyBorder="1" applyProtection="1">
      <protection locked="0"/>
    </xf>
    <xf numFmtId="0" fontId="0" fillId="3" borderId="9" xfId="0" applyFill="1" applyBorder="1" applyProtection="1">
      <protection locked="0"/>
    </xf>
    <xf numFmtId="0" fontId="1" fillId="3" borderId="20" xfId="0" applyFont="1" applyFill="1" applyBorder="1" applyAlignment="1" applyProtection="1">
      <alignment horizontal="left"/>
      <protection locked="0"/>
    </xf>
    <xf numFmtId="0" fontId="1" fillId="3" borderId="17" xfId="0" applyFont="1" applyFill="1" applyBorder="1" applyAlignment="1" applyProtection="1">
      <alignment horizontal="left"/>
      <protection locked="0"/>
    </xf>
    <xf numFmtId="0" fontId="0" fillId="6" borderId="10" xfId="0" applyFill="1" applyBorder="1" applyAlignment="1">
      <alignment vertical="center" wrapText="1"/>
    </xf>
    <xf numFmtId="0" fontId="0" fillId="6" borderId="11" xfId="0" applyFill="1" applyBorder="1" applyAlignment="1">
      <alignment vertical="center" wrapText="1"/>
    </xf>
    <xf numFmtId="0" fontId="0" fillId="6" borderId="18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6" borderId="19" xfId="0" applyFill="1" applyBorder="1" applyAlignment="1">
      <alignment vertical="center" wrapText="1"/>
    </xf>
    <xf numFmtId="164" fontId="4" fillId="6" borderId="16" xfId="0" applyNumberFormat="1" applyFont="1" applyFill="1" applyBorder="1" applyAlignment="1">
      <alignment vertical="center"/>
    </xf>
    <xf numFmtId="0" fontId="4" fillId="6" borderId="16" xfId="0" applyFont="1" applyFill="1" applyBorder="1" applyAlignment="1">
      <alignment vertical="center" wrapText="1"/>
    </xf>
    <xf numFmtId="164" fontId="0" fillId="6" borderId="12" xfId="0" applyNumberFormat="1" applyFill="1" applyBorder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Fill="1"/>
    <xf numFmtId="164" fontId="0" fillId="2" borderId="0" xfId="0" applyNumberFormat="1" applyFill="1"/>
    <xf numFmtId="0" fontId="8" fillId="2" borderId="3" xfId="0" applyFont="1" applyFill="1" applyBorder="1" applyAlignment="1" applyProtection="1">
      <alignment vertical="center"/>
      <protection hidden="1"/>
    </xf>
    <xf numFmtId="0" fontId="8" fillId="2" borderId="0" xfId="0" applyFont="1" applyFill="1" applyBorder="1" applyAlignment="1" applyProtection="1">
      <alignment vertical="center"/>
      <protection hidden="1"/>
    </xf>
    <xf numFmtId="0" fontId="8" fillId="2" borderId="1" xfId="0" applyFont="1" applyFill="1" applyBorder="1" applyAlignment="1" applyProtection="1">
      <alignment vertical="center"/>
      <protection hidden="1"/>
    </xf>
    <xf numFmtId="0" fontId="8" fillId="2" borderId="2" xfId="0" applyFont="1" applyFill="1" applyBorder="1" applyAlignment="1" applyProtection="1">
      <alignment vertical="center"/>
      <protection hidden="1"/>
    </xf>
    <xf numFmtId="0" fontId="8" fillId="2" borderId="4" xfId="0" applyFont="1" applyFill="1" applyBorder="1" applyAlignment="1" applyProtection="1">
      <alignment vertical="center"/>
      <protection hidden="1"/>
    </xf>
    <xf numFmtId="0" fontId="8" fillId="2" borderId="4" xfId="0" applyFont="1" applyFill="1" applyBorder="1" applyAlignment="1" applyProtection="1">
      <alignment horizontal="center" vertical="center"/>
      <protection hidden="1"/>
    </xf>
    <xf numFmtId="164" fontId="6" fillId="2" borderId="5" xfId="0" applyNumberFormat="1" applyFont="1" applyFill="1" applyBorder="1"/>
    <xf numFmtId="0" fontId="5" fillId="2" borderId="6" xfId="0" applyFont="1" applyFill="1" applyBorder="1"/>
    <xf numFmtId="0" fontId="0" fillId="6" borderId="30" xfId="0" applyFill="1" applyBorder="1" applyAlignment="1">
      <alignment vertical="center" wrapText="1"/>
    </xf>
    <xf numFmtId="0" fontId="0" fillId="6" borderId="31" xfId="0" applyFill="1" applyBorder="1" applyAlignment="1">
      <alignment vertical="center" wrapText="1"/>
    </xf>
    <xf numFmtId="0" fontId="1" fillId="3" borderId="9" xfId="0" applyFont="1" applyFill="1" applyBorder="1" applyAlignment="1" applyProtection="1">
      <alignment horizontal="left"/>
      <protection locked="0"/>
    </xf>
    <xf numFmtId="0" fontId="1" fillId="3" borderId="30" xfId="0" applyFont="1" applyFill="1" applyBorder="1" applyAlignment="1" applyProtection="1">
      <alignment horizontal="left"/>
      <protection locked="0"/>
    </xf>
    <xf numFmtId="0" fontId="0" fillId="3" borderId="32" xfId="0" applyFill="1" applyBorder="1" applyProtection="1">
      <protection locked="0"/>
    </xf>
    <xf numFmtId="0" fontId="0" fillId="3" borderId="31" xfId="0" applyFill="1" applyBorder="1" applyProtection="1">
      <protection locked="0"/>
    </xf>
    <xf numFmtId="0" fontId="0" fillId="0" borderId="33" xfId="0" applyFill="1" applyBorder="1" applyProtection="1">
      <protection hidden="1"/>
    </xf>
    <xf numFmtId="0" fontId="0" fillId="0" borderId="34" xfId="0" applyFill="1" applyBorder="1" applyProtection="1">
      <protection hidden="1"/>
    </xf>
    <xf numFmtId="0" fontId="0" fillId="0" borderId="35" xfId="0" applyFill="1" applyBorder="1" applyProtection="1">
      <protection hidden="1"/>
    </xf>
    <xf numFmtId="0" fontId="0" fillId="3" borderId="22" xfId="0" applyFill="1" applyBorder="1" applyProtection="1">
      <protection locked="0"/>
    </xf>
    <xf numFmtId="0" fontId="1" fillId="3" borderId="36" xfId="0" applyFont="1" applyFill="1" applyBorder="1" applyAlignment="1" applyProtection="1">
      <alignment horizontal="left"/>
      <protection locked="0"/>
    </xf>
    <xf numFmtId="0" fontId="0" fillId="3" borderId="13" xfId="0" applyFill="1" applyBorder="1" applyProtection="1">
      <protection locked="0"/>
    </xf>
    <xf numFmtId="0" fontId="1" fillId="3" borderId="37" xfId="0" applyFont="1" applyFill="1" applyBorder="1" applyAlignment="1" applyProtection="1">
      <alignment horizontal="left"/>
      <protection locked="0"/>
    </xf>
    <xf numFmtId="0" fontId="0" fillId="3" borderId="15" xfId="0" applyFill="1" applyBorder="1" applyProtection="1">
      <protection locked="0"/>
    </xf>
    <xf numFmtId="0" fontId="0" fillId="3" borderId="38" xfId="0" applyFill="1" applyBorder="1" applyProtection="1">
      <protection locked="0"/>
    </xf>
    <xf numFmtId="0" fontId="0" fillId="3" borderId="39" xfId="0" applyFill="1" applyBorder="1" applyProtection="1">
      <protection locked="0"/>
    </xf>
    <xf numFmtId="0" fontId="1" fillId="3" borderId="40" xfId="0" applyFont="1" applyFill="1" applyBorder="1" applyAlignment="1" applyProtection="1">
      <alignment horizontal="left"/>
      <protection locked="0"/>
    </xf>
    <xf numFmtId="0" fontId="0" fillId="6" borderId="42" xfId="0" applyFill="1" applyBorder="1" applyAlignment="1">
      <alignment vertical="center" wrapText="1"/>
    </xf>
    <xf numFmtId="164" fontId="4" fillId="6" borderId="43" xfId="0" applyNumberFormat="1" applyFont="1" applyFill="1" applyBorder="1" applyAlignment="1">
      <alignment vertical="center"/>
    </xf>
    <xf numFmtId="0" fontId="4" fillId="6" borderId="43" xfId="0" applyFont="1" applyFill="1" applyBorder="1" applyAlignment="1">
      <alignment vertical="center" wrapText="1"/>
    </xf>
    <xf numFmtId="164" fontId="0" fillId="6" borderId="41" xfId="0" applyNumberFormat="1" applyFill="1" applyBorder="1" applyAlignment="1">
      <alignment vertical="center" wrapText="1"/>
    </xf>
    <xf numFmtId="0" fontId="0" fillId="3" borderId="36" xfId="0" applyFill="1" applyBorder="1" applyProtection="1">
      <protection locked="0"/>
    </xf>
    <xf numFmtId="0" fontId="0" fillId="3" borderId="37" xfId="0" applyFill="1" applyBorder="1" applyProtection="1">
      <protection locked="0"/>
    </xf>
    <xf numFmtId="164" fontId="0" fillId="0" borderId="15" xfId="0" applyNumberFormat="1" applyBorder="1" applyAlignment="1" applyProtection="1">
      <alignment horizontal="center"/>
      <protection hidden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right"/>
    </xf>
    <xf numFmtId="0" fontId="11" fillId="0" borderId="0" xfId="0" applyFont="1"/>
    <xf numFmtId="0" fontId="0" fillId="0" borderId="20" xfId="0" applyBorder="1" applyAlignment="1">
      <alignment horizontal="center"/>
    </xf>
    <xf numFmtId="0" fontId="0" fillId="0" borderId="21" xfId="0" applyBorder="1" applyAlignment="1">
      <alignment wrapText="1"/>
    </xf>
    <xf numFmtId="0" fontId="0" fillId="0" borderId="22" xfId="0" applyBorder="1"/>
    <xf numFmtId="0" fontId="0" fillId="0" borderId="3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7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4" fontId="4" fillId="6" borderId="31" xfId="0" applyNumberFormat="1" applyFont="1" applyFill="1" applyBorder="1" applyAlignment="1">
      <alignment vertical="center"/>
    </xf>
    <xf numFmtId="0" fontId="4" fillId="6" borderId="31" xfId="0" applyFont="1" applyFill="1" applyBorder="1" applyAlignment="1">
      <alignment vertical="center" wrapText="1"/>
    </xf>
    <xf numFmtId="0" fontId="8" fillId="2" borderId="44" xfId="0" applyFont="1" applyFill="1" applyBorder="1" applyAlignment="1" applyProtection="1">
      <alignment vertical="center"/>
      <protection hidden="1"/>
    </xf>
    <xf numFmtId="0" fontId="0" fillId="6" borderId="27" xfId="0" applyFill="1" applyBorder="1" applyAlignment="1">
      <alignment vertical="center"/>
    </xf>
    <xf numFmtId="0" fontId="5" fillId="0" borderId="9" xfId="0" applyFont="1" applyBorder="1" applyAlignment="1" applyProtection="1">
      <alignment horizontal="center"/>
      <protection hidden="1"/>
    </xf>
    <xf numFmtId="0" fontId="5" fillId="0" borderId="14" xfId="0" applyFont="1" applyBorder="1" applyAlignment="1" applyProtection="1">
      <alignment horizontal="center"/>
      <protection hidden="1"/>
    </xf>
    <xf numFmtId="0" fontId="0" fillId="0" borderId="46" xfId="0" applyFill="1" applyBorder="1" applyProtection="1">
      <protection hidden="1"/>
    </xf>
    <xf numFmtId="0" fontId="8" fillId="2" borderId="47" xfId="0" applyFont="1" applyFill="1" applyBorder="1" applyAlignment="1" applyProtection="1">
      <alignment vertical="center"/>
      <protection hidden="1"/>
    </xf>
    <xf numFmtId="0" fontId="0" fillId="3" borderId="17" xfId="0" applyFill="1" applyBorder="1" applyProtection="1">
      <protection locked="0"/>
    </xf>
    <xf numFmtId="164" fontId="6" fillId="0" borderId="32" xfId="0" applyNumberFormat="1" applyFont="1" applyFill="1" applyBorder="1" applyAlignment="1" applyProtection="1">
      <alignment horizontal="center"/>
      <protection hidden="1"/>
    </xf>
    <xf numFmtId="0" fontId="12" fillId="5" borderId="45" xfId="0" applyFont="1" applyFill="1" applyBorder="1" applyAlignment="1" applyProtection="1">
      <alignment vertical="center"/>
      <protection hidden="1"/>
    </xf>
    <xf numFmtId="0" fontId="4" fillId="4" borderId="20" xfId="0" quotePrefix="1" applyFont="1" applyFill="1" applyBorder="1" applyProtection="1">
      <protection hidden="1"/>
    </xf>
    <xf numFmtId="0" fontId="0" fillId="3" borderId="48" xfId="0" applyFill="1" applyBorder="1" applyProtection="1">
      <protection locked="0"/>
    </xf>
    <xf numFmtId="0" fontId="0" fillId="2" borderId="0" xfId="0" applyFill="1" applyBorder="1"/>
    <xf numFmtId="164" fontId="0" fillId="0" borderId="0" xfId="0" applyNumberFormat="1" applyBorder="1" applyAlignment="1" applyProtection="1">
      <alignment horizontal="center"/>
      <protection hidden="1"/>
    </xf>
    <xf numFmtId="164" fontId="8" fillId="2" borderId="1" xfId="0" applyNumberFormat="1" applyFont="1" applyFill="1" applyBorder="1" applyAlignment="1">
      <alignment horizontal="center"/>
    </xf>
    <xf numFmtId="164" fontId="8" fillId="2" borderId="2" xfId="0" applyNumberFormat="1" applyFont="1" applyFill="1" applyBorder="1" applyAlignment="1">
      <alignment horizontal="center"/>
    </xf>
    <xf numFmtId="0" fontId="8" fillId="4" borderId="3" xfId="0" applyFont="1" applyFill="1" applyBorder="1" applyAlignment="1" applyProtection="1">
      <alignment horizontal="center" vertical="center"/>
      <protection hidden="1"/>
    </xf>
    <xf numFmtId="0" fontId="8" fillId="4" borderId="0" xfId="0" applyFont="1" applyFill="1" applyBorder="1" applyAlignment="1" applyProtection="1">
      <alignment horizontal="center" vertical="center"/>
      <protection hidden="1"/>
    </xf>
    <xf numFmtId="0" fontId="7" fillId="2" borderId="1" xfId="0" applyFont="1" applyFill="1" applyBorder="1" applyAlignment="1">
      <alignment horizontal="center" vertical="center" textRotation="90"/>
    </xf>
    <xf numFmtId="0" fontId="7" fillId="2" borderId="3" xfId="0" applyFont="1" applyFill="1" applyBorder="1" applyAlignment="1">
      <alignment horizontal="center" vertical="center" textRotation="90"/>
    </xf>
    <xf numFmtId="0" fontId="7" fillId="2" borderId="5" xfId="0" applyFont="1" applyFill="1" applyBorder="1" applyAlignment="1">
      <alignment horizontal="center" vertical="center" textRotation="90"/>
    </xf>
    <xf numFmtId="0" fontId="8" fillId="4" borderId="5" xfId="0" applyFont="1" applyFill="1" applyBorder="1" applyAlignment="1" applyProtection="1">
      <alignment horizontal="right" vertical="center"/>
      <protection hidden="1"/>
    </xf>
    <xf numFmtId="0" fontId="8" fillId="4" borderId="7" xfId="0" applyFont="1" applyFill="1" applyBorder="1" applyAlignment="1" applyProtection="1">
      <alignment horizontal="right" vertical="center"/>
      <protection hidden="1"/>
    </xf>
    <xf numFmtId="0" fontId="10" fillId="3" borderId="0" xfId="0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</cellXfs>
  <cellStyles count="1">
    <cellStyle name="Standaard" xfId="0" builtinId="0"/>
  </cellStyles>
  <dxfs count="36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TestKees'!$G$6:$G$16</c:f>
              <c:numCache>
                <c:formatCode>0.0</c:formatCode>
                <c:ptCount val="11"/>
                <c:pt idx="0">
                  <c:v>40</c:v>
                </c:pt>
                <c:pt idx="1">
                  <c:v>36</c:v>
                </c:pt>
                <c:pt idx="2">
                  <c:v>32</c:v>
                </c:pt>
                <c:pt idx="3">
                  <c:v>28</c:v>
                </c:pt>
                <c:pt idx="4">
                  <c:v>24</c:v>
                </c:pt>
                <c:pt idx="5">
                  <c:v>20</c:v>
                </c:pt>
                <c:pt idx="6">
                  <c:v>16</c:v>
                </c:pt>
                <c:pt idx="7">
                  <c:v>12</c:v>
                </c:pt>
                <c:pt idx="8">
                  <c:v>8</c:v>
                </c:pt>
                <c:pt idx="9">
                  <c:v>4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5D-4527-B14E-25C91E9425BD}"/>
            </c:ext>
          </c:extLst>
        </c:ser>
        <c:ser>
          <c:idx val="1"/>
          <c:order val="1"/>
          <c:tx>
            <c:strRef>
              <c:f>'Leerling TestKees'!$H$5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TestKees'!$H$6:$H$16</c:f>
              <c:numCache>
                <c:formatCode>General</c:formatCode>
                <c:ptCount val="1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17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5D-4527-B14E-25C91E942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233592"/>
        <c:axId val="143302976"/>
      </c:lineChart>
      <c:catAx>
        <c:axId val="41823359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bg2">
                  <a:lumMod val="10000"/>
                  <a:alpha val="1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3302976"/>
        <c:crosses val="autoZero"/>
        <c:auto val="1"/>
        <c:lblAlgn val="ctr"/>
        <c:lblOffset val="100"/>
        <c:tickMarkSkip val="1"/>
        <c:noMultiLvlLbl val="0"/>
      </c:catAx>
      <c:valAx>
        <c:axId val="1433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10000"/>
                  <a:alpha val="10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823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2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TestKees'!$G$31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TestKees'!$G$32:$G$42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5-4029-B5BA-8EED6E4FC62D}"/>
            </c:ext>
          </c:extLst>
        </c:ser>
        <c:ser>
          <c:idx val="1"/>
          <c:order val="1"/>
          <c:tx>
            <c:strRef>
              <c:f>'Leerling TestKees'!$H$31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TestKees'!$H$32:$H$42</c:f>
              <c:numCache>
                <c:formatCode>General</c:formatCode>
                <c:ptCount val="1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5-4029-B5BA-8EED6E4FC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98272"/>
        <c:axId val="143303760"/>
      </c:lineChart>
      <c:catAx>
        <c:axId val="14329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10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3303760"/>
        <c:crosses val="autoZero"/>
        <c:auto val="1"/>
        <c:lblAlgn val="ctr"/>
        <c:lblOffset val="100"/>
        <c:tickMarkSkip val="1"/>
        <c:noMultiLvlLbl val="0"/>
      </c:catAx>
      <c:valAx>
        <c:axId val="14330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329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3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TestKees'!$G$57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TestKees'!$G$58:$G$68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D-43DD-8BC8-30C942B2AD98}"/>
            </c:ext>
          </c:extLst>
        </c:ser>
        <c:ser>
          <c:idx val="1"/>
          <c:order val="1"/>
          <c:tx>
            <c:strRef>
              <c:f>'Leerling TestKees'!$H$57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TestKees'!$H$58:$H$68</c:f>
              <c:numCache>
                <c:formatCode>General</c:formatCode>
                <c:ptCount val="1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D-43DD-8BC8-30C942B2A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04152"/>
        <c:axId val="143304544"/>
      </c:lineChart>
      <c:catAx>
        <c:axId val="14330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10000"/>
                  <a:alpha val="1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10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3304544"/>
        <c:crosses val="autoZero"/>
        <c:auto val="1"/>
        <c:lblAlgn val="ctr"/>
        <c:lblOffset val="100"/>
        <c:noMultiLvlLbl val="0"/>
      </c:catAx>
      <c:valAx>
        <c:axId val="1433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1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3304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4</a:t>
            </a: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TestKees'!$G$83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TestKees'!$G$84:$G$94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0-4D6B-80E8-5AA3C2A86486}"/>
            </c:ext>
          </c:extLst>
        </c:ser>
        <c:ser>
          <c:idx val="1"/>
          <c:order val="1"/>
          <c:tx>
            <c:strRef>
              <c:f>'Leerling TestKees'!$H$83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TestKees'!$H$84:$H$94</c:f>
              <c:numCache>
                <c:formatCode>General</c:formatCode>
                <c:ptCount val="1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0-4D6B-80E8-5AA3C2A86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7112"/>
        <c:axId val="145194368"/>
      </c:lineChart>
      <c:catAx>
        <c:axId val="14519711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194368"/>
        <c:crosses val="autoZero"/>
        <c:auto val="1"/>
        <c:lblAlgn val="ctr"/>
        <c:lblOffset val="100"/>
        <c:noMultiLvlLbl val="0"/>
      </c:catAx>
      <c:valAx>
        <c:axId val="1451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19711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TestKees'!$G$6:$G$16</c:f>
              <c:numCache>
                <c:formatCode>0.0</c:formatCode>
                <c:ptCount val="11"/>
                <c:pt idx="0">
                  <c:v>40</c:v>
                </c:pt>
                <c:pt idx="1">
                  <c:v>36</c:v>
                </c:pt>
                <c:pt idx="2">
                  <c:v>32</c:v>
                </c:pt>
                <c:pt idx="3">
                  <c:v>28</c:v>
                </c:pt>
                <c:pt idx="4">
                  <c:v>24</c:v>
                </c:pt>
                <c:pt idx="5">
                  <c:v>20</c:v>
                </c:pt>
                <c:pt idx="6">
                  <c:v>16</c:v>
                </c:pt>
                <c:pt idx="7">
                  <c:v>12</c:v>
                </c:pt>
                <c:pt idx="8">
                  <c:v>8</c:v>
                </c:pt>
                <c:pt idx="9">
                  <c:v>4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5-437E-AF8C-3B5D19D57EFB}"/>
            </c:ext>
          </c:extLst>
        </c:ser>
        <c:ser>
          <c:idx val="1"/>
          <c:order val="1"/>
          <c:tx>
            <c:strRef>
              <c:f>'Leerling TestKees'!$H$5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TestKees'!$H$6:$H$16</c:f>
              <c:numCache>
                <c:formatCode>General</c:formatCode>
                <c:ptCount val="1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17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5-437E-AF8C-3B5D19D57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3976"/>
        <c:axId val="145195936"/>
      </c:lineChart>
      <c:catAx>
        <c:axId val="145193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195936"/>
        <c:crosses val="autoZero"/>
        <c:auto val="1"/>
        <c:lblAlgn val="ctr"/>
        <c:lblOffset val="100"/>
        <c:noMultiLvlLbl val="0"/>
      </c:catAx>
      <c:valAx>
        <c:axId val="14519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1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TestKees'!$G$6:$G$16</c:f>
              <c:numCache>
                <c:formatCode>0.0</c:formatCode>
                <c:ptCount val="11"/>
                <c:pt idx="0">
                  <c:v>40</c:v>
                </c:pt>
                <c:pt idx="1">
                  <c:v>36</c:v>
                </c:pt>
                <c:pt idx="2">
                  <c:v>32</c:v>
                </c:pt>
                <c:pt idx="3">
                  <c:v>28</c:v>
                </c:pt>
                <c:pt idx="4">
                  <c:v>24</c:v>
                </c:pt>
                <c:pt idx="5">
                  <c:v>20</c:v>
                </c:pt>
                <c:pt idx="6">
                  <c:v>16</c:v>
                </c:pt>
                <c:pt idx="7">
                  <c:v>12</c:v>
                </c:pt>
                <c:pt idx="8">
                  <c:v>8</c:v>
                </c:pt>
                <c:pt idx="9">
                  <c:v>4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D7-4D4E-9D74-14D6D4A729F5}"/>
            </c:ext>
          </c:extLst>
        </c:ser>
        <c:ser>
          <c:idx val="1"/>
          <c:order val="1"/>
          <c:tx>
            <c:strRef>
              <c:f>'Leerling TestKees'!$H$5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TestKees'!$H$6:$H$16</c:f>
              <c:numCache>
                <c:formatCode>General</c:formatCode>
                <c:ptCount val="1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17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7-4D4E-9D74-14D6D4A72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7504"/>
        <c:axId val="145192016"/>
      </c:lineChart>
      <c:catAx>
        <c:axId val="14519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192016"/>
        <c:crosses val="autoZero"/>
        <c:auto val="1"/>
        <c:lblAlgn val="ctr"/>
        <c:lblOffset val="100"/>
        <c:noMultiLvlLbl val="0"/>
      </c:catAx>
      <c:valAx>
        <c:axId val="14519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19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TestKees'!$G$6:$G$16</c:f>
              <c:numCache>
                <c:formatCode>0.0</c:formatCode>
                <c:ptCount val="11"/>
                <c:pt idx="0">
                  <c:v>40</c:v>
                </c:pt>
                <c:pt idx="1">
                  <c:v>36</c:v>
                </c:pt>
                <c:pt idx="2">
                  <c:v>32</c:v>
                </c:pt>
                <c:pt idx="3">
                  <c:v>28</c:v>
                </c:pt>
                <c:pt idx="4">
                  <c:v>24</c:v>
                </c:pt>
                <c:pt idx="5">
                  <c:v>20</c:v>
                </c:pt>
                <c:pt idx="6">
                  <c:v>16</c:v>
                </c:pt>
                <c:pt idx="7">
                  <c:v>12</c:v>
                </c:pt>
                <c:pt idx="8">
                  <c:v>8</c:v>
                </c:pt>
                <c:pt idx="9">
                  <c:v>4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3-460C-8608-13D638D14001}"/>
            </c:ext>
          </c:extLst>
        </c:ser>
        <c:ser>
          <c:idx val="1"/>
          <c:order val="1"/>
          <c:tx>
            <c:strRef>
              <c:f>'Leerling TestKees'!$H$5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TestKees'!$H$6:$H$16</c:f>
              <c:numCache>
                <c:formatCode>General</c:formatCode>
                <c:ptCount val="1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17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3-460C-8608-13D638D14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8288"/>
        <c:axId val="145198680"/>
      </c:lineChart>
      <c:catAx>
        <c:axId val="14519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198680"/>
        <c:crosses val="autoZero"/>
        <c:auto val="1"/>
        <c:lblAlgn val="ctr"/>
        <c:lblOffset val="100"/>
        <c:noMultiLvlLbl val="0"/>
      </c:catAx>
      <c:valAx>
        <c:axId val="14519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19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TestKees'!$G$6:$G$16</c:f>
              <c:numCache>
                <c:formatCode>0.0</c:formatCode>
                <c:ptCount val="11"/>
                <c:pt idx="0">
                  <c:v>40</c:v>
                </c:pt>
                <c:pt idx="1">
                  <c:v>36</c:v>
                </c:pt>
                <c:pt idx="2">
                  <c:v>32</c:v>
                </c:pt>
                <c:pt idx="3">
                  <c:v>28</c:v>
                </c:pt>
                <c:pt idx="4">
                  <c:v>24</c:v>
                </c:pt>
                <c:pt idx="5">
                  <c:v>20</c:v>
                </c:pt>
                <c:pt idx="6">
                  <c:v>16</c:v>
                </c:pt>
                <c:pt idx="7">
                  <c:v>12</c:v>
                </c:pt>
                <c:pt idx="8">
                  <c:v>8</c:v>
                </c:pt>
                <c:pt idx="9">
                  <c:v>4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D-43E4-A85B-31E34F0DC8F9}"/>
            </c:ext>
          </c:extLst>
        </c:ser>
        <c:ser>
          <c:idx val="1"/>
          <c:order val="1"/>
          <c:tx>
            <c:strRef>
              <c:f>'Leerling TestKees'!$H$5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TestKees'!$H$6:$H$16</c:f>
              <c:numCache>
                <c:formatCode>General</c:formatCode>
                <c:ptCount val="1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17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DD-43E4-A85B-31E34F0DC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2800"/>
        <c:axId val="145193192"/>
      </c:lineChart>
      <c:catAx>
        <c:axId val="14519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193192"/>
        <c:crosses val="autoZero"/>
        <c:auto val="1"/>
        <c:lblAlgn val="ctr"/>
        <c:lblOffset val="100"/>
        <c:noMultiLvlLbl val="0"/>
      </c:catAx>
      <c:valAx>
        <c:axId val="14519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1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Velocity chart hele 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('Leerling TestKees'!$H$26,'Leerling TestKees'!$H$52,'Leerling TestKees'!$H$78,'Leerling TestKees'!$H$104)</c:f>
              <c:numCache>
                <c:formatCode>General</c:formatCode>
                <c:ptCount val="4"/>
                <c:pt idx="0">
                  <c:v>40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5-44F3-AB28-3062F534F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195544"/>
        <c:axId val="145196720"/>
      </c:barChart>
      <c:catAx>
        <c:axId val="145195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196720"/>
        <c:crosses val="autoZero"/>
        <c:auto val="1"/>
        <c:lblAlgn val="ctr"/>
        <c:lblOffset val="100"/>
        <c:noMultiLvlLbl val="0"/>
      </c:catAx>
      <c:valAx>
        <c:axId val="14519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195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  <a:alpha val="11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image" Target="../media/image1.jpeg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15239</xdr:colOff>
      <xdr:row>4</xdr:row>
      <xdr:rowOff>542926</xdr:rowOff>
    </xdr:from>
    <xdr:to>
      <xdr:col>24</xdr:col>
      <xdr:colOff>14286</xdr:colOff>
      <xdr:row>25</xdr:row>
      <xdr:rowOff>181669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198120</xdr:colOff>
      <xdr:row>3</xdr:row>
      <xdr:rowOff>190500</xdr:rowOff>
    </xdr:from>
    <xdr:to>
      <xdr:col>6</xdr:col>
      <xdr:colOff>373380</xdr:colOff>
      <xdr:row>3</xdr:row>
      <xdr:rowOff>594728</xdr:rowOff>
    </xdr:to>
    <xdr:sp macro="" textlink="">
      <xdr:nvSpPr>
        <xdr:cNvPr id="7" name="PIJL-OMLAAG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840480" y="73914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3</xdr:row>
      <xdr:rowOff>198120</xdr:rowOff>
    </xdr:from>
    <xdr:to>
      <xdr:col>7</xdr:col>
      <xdr:colOff>434340</xdr:colOff>
      <xdr:row>3</xdr:row>
      <xdr:rowOff>602348</xdr:rowOff>
    </xdr:to>
    <xdr:sp macro="" textlink="">
      <xdr:nvSpPr>
        <xdr:cNvPr id="8" name="PIJL-OMLAAG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434840" y="75438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10910</xdr:colOff>
      <xdr:row>31</xdr:row>
      <xdr:rowOff>12989</xdr:rowOff>
    </xdr:from>
    <xdr:to>
      <xdr:col>24</xdr:col>
      <xdr:colOff>10910</xdr:colOff>
      <xdr:row>51</xdr:row>
      <xdr:rowOff>173009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198120</xdr:colOff>
      <xdr:row>29</xdr:row>
      <xdr:rowOff>190500</xdr:rowOff>
    </xdr:from>
    <xdr:to>
      <xdr:col>6</xdr:col>
      <xdr:colOff>373380</xdr:colOff>
      <xdr:row>29</xdr:row>
      <xdr:rowOff>594728</xdr:rowOff>
    </xdr:to>
    <xdr:sp macro="" textlink="">
      <xdr:nvSpPr>
        <xdr:cNvPr id="10" name="PIJL-OMLAAG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29</xdr:row>
      <xdr:rowOff>198120</xdr:rowOff>
    </xdr:from>
    <xdr:to>
      <xdr:col>7</xdr:col>
      <xdr:colOff>434340</xdr:colOff>
      <xdr:row>29</xdr:row>
      <xdr:rowOff>602348</xdr:rowOff>
    </xdr:to>
    <xdr:sp macro="" textlink="">
      <xdr:nvSpPr>
        <xdr:cNvPr id="12" name="PIJL-OMLAAG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10842</xdr:colOff>
      <xdr:row>57</xdr:row>
      <xdr:rowOff>5871</xdr:rowOff>
    </xdr:from>
    <xdr:to>
      <xdr:col>18</xdr:col>
      <xdr:colOff>3342476</xdr:colOff>
      <xdr:row>78</xdr:row>
      <xdr:rowOff>14287</xdr:rowOff>
    </xdr:to>
    <xdr:graphicFrame macro="">
      <xdr:nvGraphicFramePr>
        <xdr:cNvPr id="15" name="Grafiek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198120</xdr:colOff>
      <xdr:row>55</xdr:row>
      <xdr:rowOff>190500</xdr:rowOff>
    </xdr:from>
    <xdr:to>
      <xdr:col>6</xdr:col>
      <xdr:colOff>373380</xdr:colOff>
      <xdr:row>55</xdr:row>
      <xdr:rowOff>594728</xdr:rowOff>
    </xdr:to>
    <xdr:sp macro="" textlink="">
      <xdr:nvSpPr>
        <xdr:cNvPr id="16" name="PIJL-OMLAAG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55</xdr:row>
      <xdr:rowOff>198120</xdr:rowOff>
    </xdr:from>
    <xdr:to>
      <xdr:col>7</xdr:col>
      <xdr:colOff>434340</xdr:colOff>
      <xdr:row>55</xdr:row>
      <xdr:rowOff>602348</xdr:rowOff>
    </xdr:to>
    <xdr:sp macro="" textlink="">
      <xdr:nvSpPr>
        <xdr:cNvPr id="17" name="PIJL-OMLAAG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15239</xdr:colOff>
      <xdr:row>83</xdr:row>
      <xdr:rowOff>0</xdr:rowOff>
    </xdr:from>
    <xdr:to>
      <xdr:col>24</xdr:col>
      <xdr:colOff>15239</xdr:colOff>
      <xdr:row>103</xdr:row>
      <xdr:rowOff>169178</xdr:rowOff>
    </xdr:to>
    <xdr:graphicFrame macro="">
      <xdr:nvGraphicFramePr>
        <xdr:cNvPr id="20" name="Grafiek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198120</xdr:colOff>
      <xdr:row>81</xdr:row>
      <xdr:rowOff>190500</xdr:rowOff>
    </xdr:from>
    <xdr:to>
      <xdr:col>6</xdr:col>
      <xdr:colOff>373380</xdr:colOff>
      <xdr:row>81</xdr:row>
      <xdr:rowOff>594728</xdr:rowOff>
    </xdr:to>
    <xdr:sp macro="" textlink="">
      <xdr:nvSpPr>
        <xdr:cNvPr id="21" name="PIJL-OMLAAG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81</xdr:row>
      <xdr:rowOff>198120</xdr:rowOff>
    </xdr:from>
    <xdr:to>
      <xdr:col>7</xdr:col>
      <xdr:colOff>434340</xdr:colOff>
      <xdr:row>81</xdr:row>
      <xdr:rowOff>602348</xdr:rowOff>
    </xdr:to>
    <xdr:sp macro="" textlink="">
      <xdr:nvSpPr>
        <xdr:cNvPr id="22" name="PIJL-OMLAAG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15240</xdr:colOff>
      <xdr:row>109</xdr:row>
      <xdr:rowOff>30480</xdr:rowOff>
    </xdr:from>
    <xdr:to>
      <xdr:col>18</xdr:col>
      <xdr:colOff>2689860</xdr:colOff>
      <xdr:row>128</xdr:row>
      <xdr:rowOff>160020</xdr:rowOff>
    </xdr:to>
    <xdr:graphicFrame macro="">
      <xdr:nvGraphicFramePr>
        <xdr:cNvPr id="25" name="Grafiek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198120</xdr:colOff>
      <xdr:row>107</xdr:row>
      <xdr:rowOff>190500</xdr:rowOff>
    </xdr:from>
    <xdr:to>
      <xdr:col>6</xdr:col>
      <xdr:colOff>373380</xdr:colOff>
      <xdr:row>107</xdr:row>
      <xdr:rowOff>594728</xdr:rowOff>
    </xdr:to>
    <xdr:sp macro="" textlink="">
      <xdr:nvSpPr>
        <xdr:cNvPr id="26" name="PIJL-OMLAAG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107</xdr:row>
      <xdr:rowOff>198120</xdr:rowOff>
    </xdr:from>
    <xdr:to>
      <xdr:col>7</xdr:col>
      <xdr:colOff>434340</xdr:colOff>
      <xdr:row>107</xdr:row>
      <xdr:rowOff>602348</xdr:rowOff>
    </xdr:to>
    <xdr:sp macro="" textlink="">
      <xdr:nvSpPr>
        <xdr:cNvPr id="27" name="PIJL-OMLAAG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106</xdr:row>
      <xdr:rowOff>106680</xdr:rowOff>
    </xdr:from>
    <xdr:to>
      <xdr:col>2</xdr:col>
      <xdr:colOff>167640</xdr:colOff>
      <xdr:row>107</xdr:row>
      <xdr:rowOff>274320</xdr:rowOff>
    </xdr:to>
    <xdr:sp macro="" textlink="">
      <xdr:nvSpPr>
        <xdr:cNvPr id="29" name="Ovale toelichting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396240" y="487680"/>
          <a:ext cx="1203960" cy="35052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134</xdr:row>
      <xdr:rowOff>30480</xdr:rowOff>
    </xdr:from>
    <xdr:to>
      <xdr:col>18</xdr:col>
      <xdr:colOff>2689860</xdr:colOff>
      <xdr:row>153</xdr:row>
      <xdr:rowOff>160020</xdr:rowOff>
    </xdr:to>
    <xdr:graphicFrame macro="">
      <xdr:nvGraphicFramePr>
        <xdr:cNvPr id="30" name="Grafiek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198120</xdr:colOff>
      <xdr:row>132</xdr:row>
      <xdr:rowOff>190500</xdr:rowOff>
    </xdr:from>
    <xdr:to>
      <xdr:col>6</xdr:col>
      <xdr:colOff>373380</xdr:colOff>
      <xdr:row>132</xdr:row>
      <xdr:rowOff>594728</xdr:rowOff>
    </xdr:to>
    <xdr:sp macro="" textlink="">
      <xdr:nvSpPr>
        <xdr:cNvPr id="31" name="PIJL-OMLAAG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132</xdr:row>
      <xdr:rowOff>198120</xdr:rowOff>
    </xdr:from>
    <xdr:to>
      <xdr:col>7</xdr:col>
      <xdr:colOff>434340</xdr:colOff>
      <xdr:row>132</xdr:row>
      <xdr:rowOff>602348</xdr:rowOff>
    </xdr:to>
    <xdr:sp macro="" textlink="">
      <xdr:nvSpPr>
        <xdr:cNvPr id="32" name="PIJL-OMLAAG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131</xdr:row>
      <xdr:rowOff>106680</xdr:rowOff>
    </xdr:from>
    <xdr:to>
      <xdr:col>2</xdr:col>
      <xdr:colOff>167640</xdr:colOff>
      <xdr:row>132</xdr:row>
      <xdr:rowOff>274320</xdr:rowOff>
    </xdr:to>
    <xdr:sp macro="" textlink="">
      <xdr:nvSpPr>
        <xdr:cNvPr id="34" name="Ovale toelichting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396240" y="487680"/>
          <a:ext cx="1203960" cy="35052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159</xdr:row>
      <xdr:rowOff>30480</xdr:rowOff>
    </xdr:from>
    <xdr:to>
      <xdr:col>18</xdr:col>
      <xdr:colOff>2689860</xdr:colOff>
      <xdr:row>178</xdr:row>
      <xdr:rowOff>160020</xdr:rowOff>
    </xdr:to>
    <xdr:graphicFrame macro="">
      <xdr:nvGraphicFramePr>
        <xdr:cNvPr id="35" name="Grafiek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198120</xdr:colOff>
      <xdr:row>157</xdr:row>
      <xdr:rowOff>190500</xdr:rowOff>
    </xdr:from>
    <xdr:to>
      <xdr:col>6</xdr:col>
      <xdr:colOff>373380</xdr:colOff>
      <xdr:row>157</xdr:row>
      <xdr:rowOff>594728</xdr:rowOff>
    </xdr:to>
    <xdr:sp macro="" textlink="">
      <xdr:nvSpPr>
        <xdr:cNvPr id="36" name="PIJL-OMLAAG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157</xdr:row>
      <xdr:rowOff>198120</xdr:rowOff>
    </xdr:from>
    <xdr:to>
      <xdr:col>7</xdr:col>
      <xdr:colOff>434340</xdr:colOff>
      <xdr:row>157</xdr:row>
      <xdr:rowOff>602348</xdr:rowOff>
    </xdr:to>
    <xdr:sp macro="" textlink="">
      <xdr:nvSpPr>
        <xdr:cNvPr id="37" name="PIJL-OMLAAG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156</xdr:row>
      <xdr:rowOff>106680</xdr:rowOff>
    </xdr:from>
    <xdr:to>
      <xdr:col>2</xdr:col>
      <xdr:colOff>167640</xdr:colOff>
      <xdr:row>157</xdr:row>
      <xdr:rowOff>274320</xdr:rowOff>
    </xdr:to>
    <xdr:sp macro="" textlink="">
      <xdr:nvSpPr>
        <xdr:cNvPr id="39" name="Ovale toelichting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396240" y="487680"/>
          <a:ext cx="1203960" cy="35052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184</xdr:row>
      <xdr:rowOff>30480</xdr:rowOff>
    </xdr:from>
    <xdr:to>
      <xdr:col>18</xdr:col>
      <xdr:colOff>2689860</xdr:colOff>
      <xdr:row>203</xdr:row>
      <xdr:rowOff>160020</xdr:rowOff>
    </xdr:to>
    <xdr:graphicFrame macro="">
      <xdr:nvGraphicFramePr>
        <xdr:cNvPr id="40" name="Grafiek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198120</xdr:colOff>
      <xdr:row>182</xdr:row>
      <xdr:rowOff>190500</xdr:rowOff>
    </xdr:from>
    <xdr:to>
      <xdr:col>6</xdr:col>
      <xdr:colOff>373380</xdr:colOff>
      <xdr:row>182</xdr:row>
      <xdr:rowOff>594728</xdr:rowOff>
    </xdr:to>
    <xdr:sp macro="" textlink="">
      <xdr:nvSpPr>
        <xdr:cNvPr id="41" name="PIJL-OMLAAG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182</xdr:row>
      <xdr:rowOff>198120</xdr:rowOff>
    </xdr:from>
    <xdr:to>
      <xdr:col>7</xdr:col>
      <xdr:colOff>434340</xdr:colOff>
      <xdr:row>182</xdr:row>
      <xdr:rowOff>602348</xdr:rowOff>
    </xdr:to>
    <xdr:sp macro="" textlink="">
      <xdr:nvSpPr>
        <xdr:cNvPr id="42" name="PIJL-OMLAAG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181</xdr:row>
      <xdr:rowOff>106680</xdr:rowOff>
    </xdr:from>
    <xdr:to>
      <xdr:col>2</xdr:col>
      <xdr:colOff>167640</xdr:colOff>
      <xdr:row>182</xdr:row>
      <xdr:rowOff>274320</xdr:rowOff>
    </xdr:to>
    <xdr:sp macro="" textlink="">
      <xdr:nvSpPr>
        <xdr:cNvPr id="44" name="Ovale toelichting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396240" y="487680"/>
          <a:ext cx="1203960" cy="35052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13</xdr:col>
      <xdr:colOff>15240</xdr:colOff>
      <xdr:row>0</xdr:row>
      <xdr:rowOff>22860</xdr:rowOff>
    </xdr:from>
    <xdr:to>
      <xdr:col>18</xdr:col>
      <xdr:colOff>22860</xdr:colOff>
      <xdr:row>4</xdr:row>
      <xdr:rowOff>546735</xdr:rowOff>
    </xdr:to>
    <xdr:graphicFrame macro="">
      <xdr:nvGraphicFramePr>
        <xdr:cNvPr id="2" name="Grafiek 1" title="Sprin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29</xdr:col>
      <xdr:colOff>63500</xdr:colOff>
      <xdr:row>0</xdr:row>
      <xdr:rowOff>152401</xdr:rowOff>
    </xdr:from>
    <xdr:to>
      <xdr:col>30</xdr:col>
      <xdr:colOff>76200</xdr:colOff>
      <xdr:row>2</xdr:row>
      <xdr:rowOff>93837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06900" y="152401"/>
          <a:ext cx="1943100" cy="3224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204"/>
  <sheetViews>
    <sheetView showGridLines="0" tabSelected="1" zoomScaleNormal="100" workbookViewId="0">
      <selection activeCell="F13" sqref="F13"/>
    </sheetView>
  </sheetViews>
  <sheetFormatPr defaultRowHeight="15" x14ac:dyDescent="0.25"/>
  <cols>
    <col min="1" max="1" width="7.140625" style="1" bestFit="1" customWidth="1"/>
    <col min="2" max="2" width="13.42578125" customWidth="1"/>
    <col min="3" max="3" width="7.5703125" customWidth="1"/>
    <col min="4" max="4" width="5.85546875" hidden="1" customWidth="1"/>
    <col min="5" max="5" width="11.140625" bestFit="1" customWidth="1"/>
    <col min="6" max="6" width="7.85546875" bestFit="1" customWidth="1"/>
    <col min="7" max="7" width="7.85546875" style="4" bestFit="1" customWidth="1"/>
    <col min="8" max="8" width="10.7109375" style="5" customWidth="1"/>
    <col min="9" max="9" width="14" style="3" customWidth="1"/>
    <col min="19" max="19" width="46.85546875" customWidth="1"/>
    <col min="20" max="24" width="2.140625" hidden="1" customWidth="1"/>
    <col min="25" max="25" width="7.7109375" customWidth="1"/>
    <col min="26" max="26" width="100.85546875" customWidth="1"/>
    <col min="27" max="27" width="20.42578125" bestFit="1" customWidth="1"/>
    <col min="28" max="28" width="4" bestFit="1" customWidth="1"/>
    <col min="29" max="29" width="8.28515625" customWidth="1"/>
    <col min="30" max="30" width="28.140625" bestFit="1" customWidth="1"/>
    <col min="31" max="31" width="18.42578125" customWidth="1"/>
    <col min="32" max="32" width="27.28515625" customWidth="1"/>
    <col min="33" max="33" width="10.85546875" customWidth="1"/>
    <col min="34" max="34" width="14.85546875" bestFit="1" customWidth="1"/>
  </cols>
  <sheetData>
    <row r="1" spans="1:35" x14ac:dyDescent="0.25">
      <c r="A1" s="43"/>
      <c r="B1" s="116" t="s">
        <v>64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44"/>
      <c r="S1" s="44"/>
    </row>
    <row r="2" spans="1:35" ht="16.5" thickBot="1" x14ac:dyDescent="0.3">
      <c r="A2" s="43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44"/>
      <c r="S2" s="44"/>
      <c r="AF2" s="82" t="s">
        <v>42</v>
      </c>
    </row>
    <row r="3" spans="1:35" x14ac:dyDescent="0.25">
      <c r="A3" s="43"/>
      <c r="B3" s="44"/>
      <c r="C3" s="44"/>
      <c r="D3" s="44"/>
      <c r="E3" s="44"/>
      <c r="F3" s="44"/>
      <c r="G3" s="107" t="s">
        <v>20</v>
      </c>
      <c r="H3" s="108"/>
      <c r="I3" s="45"/>
      <c r="J3" s="44"/>
      <c r="K3" s="44"/>
      <c r="L3" s="44"/>
      <c r="M3" s="44"/>
      <c r="S3" s="44"/>
    </row>
    <row r="4" spans="1:35" ht="49.35" customHeight="1" thickBot="1" x14ac:dyDescent="0.3">
      <c r="A4" s="43"/>
      <c r="B4" s="44"/>
      <c r="C4" s="44"/>
      <c r="D4" s="44"/>
      <c r="E4" s="44"/>
      <c r="F4" s="44"/>
      <c r="G4" s="52"/>
      <c r="H4" s="53"/>
      <c r="I4" s="45"/>
      <c r="J4" s="44"/>
      <c r="K4" s="44"/>
      <c r="L4" s="44"/>
      <c r="M4" s="44"/>
      <c r="S4" s="44"/>
      <c r="AD4" s="82" t="s">
        <v>33</v>
      </c>
      <c r="AE4" s="82" t="str">
        <f>B1</f>
        <v>Max</v>
      </c>
      <c r="AF4" s="81" t="s">
        <v>41</v>
      </c>
      <c r="AG4" s="80">
        <f ca="1">TODAY()</f>
        <v>43062</v>
      </c>
    </row>
    <row r="5" spans="1:35" ht="43.9" customHeight="1" thickBot="1" x14ac:dyDescent="0.3">
      <c r="A5" s="43"/>
      <c r="B5" s="54" t="s">
        <v>0</v>
      </c>
      <c r="C5" s="55" t="s">
        <v>30</v>
      </c>
      <c r="D5" s="37" t="s">
        <v>19</v>
      </c>
      <c r="E5" s="38"/>
      <c r="F5" s="54" t="s">
        <v>31</v>
      </c>
      <c r="G5" s="92" t="s">
        <v>16</v>
      </c>
      <c r="H5" s="93" t="s">
        <v>32</v>
      </c>
      <c r="I5" s="74" t="s">
        <v>21</v>
      </c>
      <c r="J5" s="44"/>
      <c r="K5" s="44"/>
      <c r="L5" s="44"/>
      <c r="M5" s="44"/>
      <c r="S5" s="44"/>
      <c r="AD5" s="83" t="s">
        <v>38</v>
      </c>
      <c r="AE5" s="84" t="str">
        <f>H19</f>
        <v>Gemiddeld # uren per dag:</v>
      </c>
      <c r="AF5" s="84" t="str">
        <f>E20</f>
        <v># Uren afgetikt aan het eind van de sprint:</v>
      </c>
      <c r="AG5" s="84" t="str">
        <f>E21</f>
        <v>Dit moesten er zijn:</v>
      </c>
      <c r="AH5" s="84" t="s">
        <v>40</v>
      </c>
      <c r="AI5" s="85" t="s">
        <v>39</v>
      </c>
    </row>
    <row r="6" spans="1:35" ht="14.45" customHeight="1" x14ac:dyDescent="0.25">
      <c r="A6" s="111" t="s">
        <v>1</v>
      </c>
      <c r="B6" s="33" t="s">
        <v>56</v>
      </c>
      <c r="C6" s="63">
        <v>3</v>
      </c>
      <c r="D6" s="60" t="str">
        <f>IF(C6&lt;&gt;"",IF(AND(C6&lt;&gt;1,C6&lt;&gt;2,C6&lt;&gt;3,C6&lt;&gt;5,C6&lt;&gt;8,C6&lt;&gt;13,C6&lt;&gt;20,C6&lt;&gt;40,C6&lt;&gt;100),"Fout",""),"")</f>
        <v/>
      </c>
      <c r="E6" s="94" t="s">
        <v>45</v>
      </c>
      <c r="F6" s="103">
        <v>0</v>
      </c>
      <c r="G6" s="17">
        <f>AB8</f>
        <v>40</v>
      </c>
      <c r="H6" s="20">
        <f>AB8-F6</f>
        <v>40</v>
      </c>
      <c r="I6" s="21">
        <f>G6-H6</f>
        <v>0</v>
      </c>
      <c r="AD6" s="86" t="s">
        <v>34</v>
      </c>
      <c r="AE6" s="78">
        <f>I19</f>
        <v>4</v>
      </c>
      <c r="AF6" s="79">
        <f>I20</f>
        <v>40</v>
      </c>
      <c r="AG6" s="79">
        <f>I21</f>
        <v>40</v>
      </c>
      <c r="AH6" s="79" t="str">
        <f>IF(AF6="","",IF(AF6&lt;AG6,"Te weinig","Keurig"))</f>
        <v>Keurig</v>
      </c>
      <c r="AI6" s="87">
        <f>H26</f>
        <v>40</v>
      </c>
    </row>
    <row r="7" spans="1:35" ht="14.45" customHeight="1" x14ac:dyDescent="0.25">
      <c r="A7" s="112"/>
      <c r="B7" s="34" t="s">
        <v>57</v>
      </c>
      <c r="C7" s="69">
        <v>10</v>
      </c>
      <c r="D7" s="98"/>
      <c r="E7" s="99" t="s">
        <v>46</v>
      </c>
      <c r="F7" s="100">
        <v>0</v>
      </c>
      <c r="G7" s="101">
        <f>(G6-(AB$8/10))</f>
        <v>36</v>
      </c>
      <c r="H7" s="96">
        <f>IF(F7="",NA(),H6-F7)</f>
        <v>40</v>
      </c>
      <c r="I7" s="22">
        <f t="shared" ref="I7:I10" si="0">IF(F7="","",G7-H7)</f>
        <v>-4</v>
      </c>
      <c r="AD7" s="86"/>
      <c r="AE7" s="78"/>
      <c r="AF7" s="79"/>
      <c r="AG7" s="79"/>
      <c r="AH7" s="79"/>
      <c r="AI7" s="87"/>
    </row>
    <row r="8" spans="1:35" x14ac:dyDescent="0.25">
      <c r="A8" s="112"/>
      <c r="B8" s="34" t="s">
        <v>58</v>
      </c>
      <c r="C8" s="65">
        <v>5</v>
      </c>
      <c r="D8" s="61" t="str">
        <f t="shared" ref="D8:D26" si="1">IF(C8&lt;&gt;"",IF(AND(C8&lt;&gt;1,C8&lt;&gt;2,C8&lt;&gt;3,C8&lt;&gt;5,C8&lt;&gt;8,C8&lt;&gt;13,C8&lt;&gt;20,C8&lt;&gt;40,C8&lt;&gt;100),"Fout",""),"")</f>
        <v/>
      </c>
      <c r="E8" s="99" t="s">
        <v>47</v>
      </c>
      <c r="F8" s="75">
        <v>0</v>
      </c>
      <c r="G8" s="18">
        <f>(G7-(AB$8/10))</f>
        <v>32</v>
      </c>
      <c r="H8" s="96">
        <f>IF(F8="",NA(),H7-F8)</f>
        <v>40</v>
      </c>
      <c r="I8" s="22">
        <f t="shared" si="0"/>
        <v>-8</v>
      </c>
      <c r="AA8" t="s">
        <v>3</v>
      </c>
      <c r="AB8">
        <f>SUM(C6:C26)</f>
        <v>40</v>
      </c>
      <c r="AD8" s="86" t="s">
        <v>35</v>
      </c>
      <c r="AE8" s="78">
        <f>I45</f>
        <v>0</v>
      </c>
      <c r="AF8" s="78" t="str">
        <f>I46</f>
        <v/>
      </c>
      <c r="AG8" s="78" t="str">
        <f>I47</f>
        <v/>
      </c>
      <c r="AH8" s="79" t="str">
        <f t="shared" ref="AH8:AH10" si="2">IF(AF8="","",IF(AF8&lt;AG8,"Te weinig","Keurig"))</f>
        <v/>
      </c>
      <c r="AI8" s="87" t="str">
        <f>H52</f>
        <v/>
      </c>
    </row>
    <row r="9" spans="1:35" x14ac:dyDescent="0.25">
      <c r="A9" s="112"/>
      <c r="B9" s="34" t="s">
        <v>59</v>
      </c>
      <c r="C9" s="65">
        <v>3</v>
      </c>
      <c r="D9" s="61" t="str">
        <f t="shared" si="1"/>
        <v/>
      </c>
      <c r="E9" s="99" t="s">
        <v>48</v>
      </c>
      <c r="F9" s="75">
        <v>0</v>
      </c>
      <c r="G9" s="18">
        <f t="shared" ref="G9:G16" si="3">(G8-(AB$8/10))</f>
        <v>28</v>
      </c>
      <c r="H9" s="96">
        <f t="shared" ref="H9:H16" si="4">IF(F9="",NA(),H8-F9)</f>
        <v>40</v>
      </c>
      <c r="I9" s="22">
        <f t="shared" si="0"/>
        <v>-12</v>
      </c>
      <c r="AD9" s="86" t="s">
        <v>36</v>
      </c>
      <c r="AE9" s="78">
        <f>I71</f>
        <v>0</v>
      </c>
      <c r="AF9" s="78" t="str">
        <f>I72</f>
        <v/>
      </c>
      <c r="AG9" s="78" t="str">
        <f>I73</f>
        <v/>
      </c>
      <c r="AH9" s="79" t="str">
        <f t="shared" si="2"/>
        <v/>
      </c>
      <c r="AI9" s="87" t="str">
        <f>H78</f>
        <v/>
      </c>
    </row>
    <row r="10" spans="1:35" ht="15.75" thickBot="1" x14ac:dyDescent="0.3">
      <c r="A10" s="112"/>
      <c r="B10" s="34" t="s">
        <v>60</v>
      </c>
      <c r="C10" s="65">
        <v>5</v>
      </c>
      <c r="D10" s="61" t="str">
        <f t="shared" si="1"/>
        <v/>
      </c>
      <c r="E10" s="99" t="s">
        <v>49</v>
      </c>
      <c r="F10" s="75">
        <v>23</v>
      </c>
      <c r="G10" s="18">
        <f t="shared" si="3"/>
        <v>24</v>
      </c>
      <c r="H10" s="96">
        <f t="shared" si="4"/>
        <v>17</v>
      </c>
      <c r="I10" s="22">
        <f t="shared" si="0"/>
        <v>7</v>
      </c>
      <c r="AD10" s="88" t="s">
        <v>37</v>
      </c>
      <c r="AE10" s="89">
        <f>I97</f>
        <v>0</v>
      </c>
      <c r="AF10" s="89" t="str">
        <f>I98</f>
        <v/>
      </c>
      <c r="AG10" s="89" t="str">
        <f>I99</f>
        <v/>
      </c>
      <c r="AH10" s="90" t="str">
        <f t="shared" si="2"/>
        <v/>
      </c>
      <c r="AI10" s="91" t="str">
        <f>H104</f>
        <v/>
      </c>
    </row>
    <row r="11" spans="1:35" x14ac:dyDescent="0.25">
      <c r="A11" s="112"/>
      <c r="B11" s="34" t="s">
        <v>61</v>
      </c>
      <c r="C11" s="65">
        <v>2</v>
      </c>
      <c r="D11" s="61" t="str">
        <f t="shared" si="1"/>
        <v/>
      </c>
      <c r="E11" s="99" t="s">
        <v>50</v>
      </c>
      <c r="F11" s="75">
        <v>2</v>
      </c>
      <c r="G11" s="18">
        <f t="shared" si="3"/>
        <v>20</v>
      </c>
      <c r="H11" s="96">
        <f t="shared" si="4"/>
        <v>15</v>
      </c>
      <c r="I11" s="22">
        <f>IF(F11="","",G11-H11)</f>
        <v>5</v>
      </c>
    </row>
    <row r="12" spans="1:35" x14ac:dyDescent="0.25">
      <c r="A12" s="112"/>
      <c r="B12" s="34" t="s">
        <v>62</v>
      </c>
      <c r="C12" s="65">
        <v>1</v>
      </c>
      <c r="D12" s="61" t="str">
        <f t="shared" si="1"/>
        <v/>
      </c>
      <c r="E12" s="99" t="s">
        <v>51</v>
      </c>
      <c r="F12" s="75">
        <v>15</v>
      </c>
      <c r="G12" s="18">
        <f t="shared" si="3"/>
        <v>16</v>
      </c>
      <c r="H12" s="96">
        <f t="shared" si="4"/>
        <v>0</v>
      </c>
      <c r="I12" s="22">
        <f t="shared" ref="I12:I16" si="5">IF(F12="","",G12-H12)</f>
        <v>16</v>
      </c>
    </row>
    <row r="13" spans="1:35" x14ac:dyDescent="0.25">
      <c r="A13" s="112"/>
      <c r="B13" s="34" t="s">
        <v>63</v>
      </c>
      <c r="C13" s="65">
        <v>1</v>
      </c>
      <c r="D13" s="61" t="str">
        <f t="shared" si="1"/>
        <v/>
      </c>
      <c r="E13" s="99" t="s">
        <v>52</v>
      </c>
      <c r="F13" s="75">
        <v>0</v>
      </c>
      <c r="G13" s="18">
        <f t="shared" si="3"/>
        <v>12</v>
      </c>
      <c r="H13" s="96">
        <f t="shared" si="4"/>
        <v>0</v>
      </c>
      <c r="I13" s="22">
        <f t="shared" si="5"/>
        <v>12</v>
      </c>
    </row>
    <row r="14" spans="1:35" x14ac:dyDescent="0.25">
      <c r="A14" s="112"/>
      <c r="B14" s="34" t="s">
        <v>65</v>
      </c>
      <c r="C14" s="65">
        <v>10</v>
      </c>
      <c r="D14" s="61" t="str">
        <f t="shared" si="1"/>
        <v>Fout</v>
      </c>
      <c r="E14" s="99" t="s">
        <v>53</v>
      </c>
      <c r="F14" s="75">
        <v>0</v>
      </c>
      <c r="G14" s="18">
        <f t="shared" si="3"/>
        <v>8</v>
      </c>
      <c r="H14" s="96">
        <f t="shared" si="4"/>
        <v>0</v>
      </c>
      <c r="I14" s="22">
        <f t="shared" si="5"/>
        <v>8</v>
      </c>
    </row>
    <row r="15" spans="1:35" x14ac:dyDescent="0.25">
      <c r="A15" s="112"/>
      <c r="B15" s="34"/>
      <c r="C15" s="65"/>
      <c r="D15" s="61" t="str">
        <f t="shared" si="1"/>
        <v/>
      </c>
      <c r="E15" s="99" t="s">
        <v>54</v>
      </c>
      <c r="F15" s="75">
        <v>0</v>
      </c>
      <c r="G15" s="18">
        <f t="shared" si="3"/>
        <v>4</v>
      </c>
      <c r="H15" s="96">
        <f t="shared" si="4"/>
        <v>0</v>
      </c>
      <c r="I15" s="22">
        <f t="shared" si="5"/>
        <v>4</v>
      </c>
    </row>
    <row r="16" spans="1:35" s="6" customFormat="1" ht="15.75" thickBot="1" x14ac:dyDescent="0.3">
      <c r="A16" s="112"/>
      <c r="B16" s="34"/>
      <c r="C16" s="65"/>
      <c r="D16" s="61" t="str">
        <f t="shared" si="1"/>
        <v/>
      </c>
      <c r="E16" s="102" t="s">
        <v>55</v>
      </c>
      <c r="F16" s="76">
        <v>0</v>
      </c>
      <c r="G16" s="19">
        <f t="shared" si="3"/>
        <v>0</v>
      </c>
      <c r="H16" s="97">
        <f t="shared" si="4"/>
        <v>0</v>
      </c>
      <c r="I16" s="77">
        <f t="shared" si="5"/>
        <v>0</v>
      </c>
    </row>
    <row r="17" spans="1:19" s="6" customFormat="1" x14ac:dyDescent="0.25">
      <c r="A17" s="112"/>
      <c r="B17" s="34"/>
      <c r="C17" s="65"/>
      <c r="D17" s="61" t="str">
        <f t="shared" si="1"/>
        <v/>
      </c>
      <c r="E17" s="46"/>
      <c r="F17" s="47"/>
      <c r="G17" s="47"/>
      <c r="H17" s="47"/>
      <c r="I17" s="50"/>
    </row>
    <row r="18" spans="1:19" s="6" customFormat="1" ht="15.75" thickBot="1" x14ac:dyDescent="0.3">
      <c r="A18" s="112"/>
      <c r="B18" s="34"/>
      <c r="C18" s="65"/>
      <c r="D18" s="61" t="str">
        <f t="shared" si="1"/>
        <v/>
      </c>
      <c r="E18" s="46"/>
      <c r="F18" s="47"/>
      <c r="G18" s="47"/>
      <c r="H18" s="47"/>
      <c r="I18" s="50"/>
    </row>
    <row r="19" spans="1:19" s="6" customFormat="1" ht="15.75" x14ac:dyDescent="0.25">
      <c r="A19" s="112"/>
      <c r="B19" s="34"/>
      <c r="C19" s="65"/>
      <c r="D19" s="61" t="str">
        <f t="shared" si="1"/>
        <v/>
      </c>
      <c r="E19" s="13"/>
      <c r="F19" s="14"/>
      <c r="G19" s="14"/>
      <c r="H19" s="15" t="s">
        <v>43</v>
      </c>
      <c r="I19" s="28">
        <f>AB8/10</f>
        <v>4</v>
      </c>
    </row>
    <row r="20" spans="1:19" s="6" customFormat="1" ht="15.75" x14ac:dyDescent="0.25">
      <c r="A20" s="112"/>
      <c r="B20" s="34"/>
      <c r="C20" s="65"/>
      <c r="D20" s="61" t="str">
        <f t="shared" si="1"/>
        <v/>
      </c>
      <c r="E20" s="109" t="str">
        <f>IF(F16&lt;&gt;"","# Uren afgetikt aan het eind van de sprint:","")</f>
        <v># Uren afgetikt aan het eind van de sprint:</v>
      </c>
      <c r="F20" s="110"/>
      <c r="G20" s="110"/>
      <c r="H20" s="110"/>
      <c r="I20" s="12">
        <f>IF(F16&lt;&gt;"",SUM(F6:F16),"")</f>
        <v>40</v>
      </c>
    </row>
    <row r="21" spans="1:19" s="6" customFormat="1" ht="16.5" thickBot="1" x14ac:dyDescent="0.3">
      <c r="A21" s="112"/>
      <c r="B21" s="64"/>
      <c r="C21" s="65"/>
      <c r="D21" s="61" t="str">
        <f t="shared" si="1"/>
        <v/>
      </c>
      <c r="E21" s="114" t="str">
        <f>IF(F16&lt;&gt;"","Dit moesten er zijn:","")</f>
        <v>Dit moesten er zijn:</v>
      </c>
      <c r="F21" s="115"/>
      <c r="G21" s="115"/>
      <c r="H21" s="115"/>
      <c r="I21" s="16">
        <f>IF(F16&lt;&gt;"",AB8,"")</f>
        <v>40</v>
      </c>
    </row>
    <row r="22" spans="1:19" s="6" customFormat="1" x14ac:dyDescent="0.25">
      <c r="A22" s="112"/>
      <c r="B22" s="64"/>
      <c r="C22" s="65"/>
      <c r="D22" s="61" t="str">
        <f t="shared" si="1"/>
        <v/>
      </c>
      <c r="E22" s="46"/>
      <c r="F22" s="47"/>
      <c r="G22" s="47"/>
      <c r="H22" s="47"/>
      <c r="I22" s="51" t="str">
        <f>IF(F16="","",IF(I20&lt;I21,"Dus te weinig.","Keurig"))</f>
        <v>Keurig</v>
      </c>
    </row>
    <row r="23" spans="1:19" s="6" customFormat="1" x14ac:dyDescent="0.25">
      <c r="A23" s="112"/>
      <c r="B23" s="64"/>
      <c r="C23" s="65"/>
      <c r="D23" s="61" t="str">
        <f t="shared" si="1"/>
        <v/>
      </c>
      <c r="E23" s="46"/>
      <c r="F23" s="47"/>
      <c r="G23" s="47"/>
      <c r="H23" s="47"/>
      <c r="I23" s="50"/>
    </row>
    <row r="24" spans="1:19" s="6" customFormat="1" x14ac:dyDescent="0.25">
      <c r="A24" s="112"/>
      <c r="B24" s="64"/>
      <c r="C24" s="65"/>
      <c r="D24" s="61" t="str">
        <f t="shared" si="1"/>
        <v/>
      </c>
      <c r="E24" s="46"/>
      <c r="F24" s="47"/>
      <c r="G24" s="47"/>
      <c r="H24" s="47"/>
      <c r="I24" s="50"/>
    </row>
    <row r="25" spans="1:19" s="6" customFormat="1" ht="15.75" thickBot="1" x14ac:dyDescent="0.3">
      <c r="A25" s="112"/>
      <c r="B25" s="64"/>
      <c r="C25" s="65"/>
      <c r="D25" s="61" t="str">
        <f t="shared" si="1"/>
        <v/>
      </c>
      <c r="E25" s="46"/>
      <c r="F25" s="47"/>
      <c r="G25" s="47"/>
      <c r="H25" s="47"/>
      <c r="I25" s="50"/>
    </row>
    <row r="26" spans="1:19" s="2" customFormat="1" ht="15.75" thickBot="1" x14ac:dyDescent="0.3">
      <c r="A26" s="113"/>
      <c r="B26" s="66"/>
      <c r="C26" s="67"/>
      <c r="D26" s="62" t="str">
        <f t="shared" si="1"/>
        <v/>
      </c>
      <c r="E26" s="24" t="s">
        <v>44</v>
      </c>
      <c r="F26" s="25"/>
      <c r="G26" s="25"/>
      <c r="H26" s="26">
        <f>I20</f>
        <v>40</v>
      </c>
      <c r="I26" s="27"/>
    </row>
    <row r="27" spans="1:19" x14ac:dyDescent="0.25">
      <c r="A27" s="43"/>
      <c r="B27" s="117" t="str">
        <f>B1</f>
        <v>Max</v>
      </c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44"/>
      <c r="N27" s="44"/>
      <c r="O27" s="44"/>
      <c r="P27" s="44"/>
      <c r="Q27" s="44"/>
      <c r="R27" s="44"/>
      <c r="S27" s="44"/>
    </row>
    <row r="28" spans="1:19" ht="15.75" thickBot="1" x14ac:dyDescent="0.3">
      <c r="A28" s="43"/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44"/>
      <c r="N28" s="44"/>
      <c r="O28" s="44"/>
      <c r="P28" s="44"/>
      <c r="Q28" s="44"/>
      <c r="R28" s="44"/>
      <c r="S28" s="44"/>
    </row>
    <row r="29" spans="1:19" x14ac:dyDescent="0.25">
      <c r="A29" s="43"/>
      <c r="B29" s="44"/>
      <c r="C29" s="44"/>
      <c r="D29" s="44"/>
      <c r="E29" s="44"/>
      <c r="F29" s="44"/>
      <c r="G29" s="107" t="s">
        <v>20</v>
      </c>
      <c r="H29" s="108"/>
      <c r="I29" s="45"/>
      <c r="J29" s="44"/>
      <c r="K29" s="44"/>
      <c r="L29" s="44"/>
      <c r="M29" s="44"/>
      <c r="N29" s="44"/>
      <c r="O29" s="44"/>
      <c r="P29" s="44"/>
      <c r="Q29" s="44"/>
      <c r="R29" s="44"/>
      <c r="S29" s="44"/>
    </row>
    <row r="30" spans="1:19" ht="49.35" customHeight="1" thickBot="1" x14ac:dyDescent="0.3">
      <c r="A30" s="43"/>
      <c r="B30" s="44"/>
      <c r="C30" s="44"/>
      <c r="D30" s="44"/>
      <c r="E30" s="44"/>
      <c r="F30" s="44"/>
      <c r="G30" s="52"/>
      <c r="H30" s="53"/>
      <c r="I30" s="45"/>
      <c r="J30" s="44"/>
      <c r="K30" s="44"/>
      <c r="L30" s="44"/>
      <c r="M30" s="44"/>
      <c r="N30" s="44"/>
      <c r="O30" s="44"/>
      <c r="P30" s="44"/>
      <c r="Q30" s="44"/>
      <c r="R30" s="44"/>
      <c r="S30" s="44"/>
    </row>
    <row r="31" spans="1:19" ht="43.9" customHeight="1" thickBot="1" x14ac:dyDescent="0.3">
      <c r="A31" s="43"/>
      <c r="B31" s="35" t="s">
        <v>0</v>
      </c>
      <c r="C31" s="55" t="s">
        <v>30</v>
      </c>
      <c r="D31" s="37" t="s">
        <v>19</v>
      </c>
      <c r="E31" s="95"/>
      <c r="F31" s="54" t="s">
        <v>31</v>
      </c>
      <c r="G31" s="92" t="s">
        <v>16</v>
      </c>
      <c r="H31" s="93" t="s">
        <v>32</v>
      </c>
      <c r="I31" s="74" t="s">
        <v>21</v>
      </c>
      <c r="J31" s="44"/>
      <c r="K31" s="44"/>
      <c r="L31" s="44"/>
      <c r="M31" s="44"/>
      <c r="N31" s="44"/>
      <c r="O31" s="44"/>
      <c r="P31" s="44"/>
      <c r="Q31" s="44"/>
      <c r="R31" s="44"/>
      <c r="S31" s="44"/>
    </row>
    <row r="32" spans="1:19" ht="14.45" customHeight="1" x14ac:dyDescent="0.25">
      <c r="A32" s="111" t="s">
        <v>23</v>
      </c>
      <c r="B32" s="33"/>
      <c r="C32" s="63"/>
      <c r="D32" s="60" t="str">
        <f>IF(C32&lt;&gt;"",IF(AND(C32&lt;&gt;1,C32&lt;&gt;2,C32&lt;&gt;3,C32&lt;&gt;5,C32&lt;&gt;8,C32&lt;&gt;13,C32&lt;&gt;20,C32&lt;&gt;40,C32&lt;&gt;100),"Fout",""),"")</f>
        <v/>
      </c>
      <c r="E32" s="94" t="s">
        <v>45</v>
      </c>
      <c r="F32" s="103">
        <v>0</v>
      </c>
      <c r="G32" s="17">
        <f>AB34</f>
        <v>0</v>
      </c>
      <c r="H32" s="20">
        <f>AB34-F32</f>
        <v>0</v>
      </c>
      <c r="I32" s="21">
        <f>G32-H32</f>
        <v>0</v>
      </c>
    </row>
    <row r="33" spans="1:28" ht="14.45" customHeight="1" x14ac:dyDescent="0.25">
      <c r="A33" s="112"/>
      <c r="B33" s="34"/>
      <c r="C33" s="104"/>
      <c r="D33" s="98"/>
      <c r="E33" s="99" t="s">
        <v>46</v>
      </c>
      <c r="F33" s="100"/>
      <c r="G33" s="101">
        <f t="shared" ref="G33:G42" si="6">(G32-(AB$34/10))</f>
        <v>0</v>
      </c>
      <c r="H33" s="96" t="e">
        <f>IF(F33="",NA(),H32-F33)</f>
        <v>#N/A</v>
      </c>
      <c r="I33" s="22" t="str">
        <f t="shared" ref="I33:I36" si="7">IF(F33="","",G33-H33)</f>
        <v/>
      </c>
    </row>
    <row r="34" spans="1:28" x14ac:dyDescent="0.25">
      <c r="A34" s="112"/>
      <c r="B34" s="64"/>
      <c r="C34" s="68"/>
      <c r="D34" s="61" t="str">
        <f t="shared" ref="D34:D52" si="8">IF(C34&lt;&gt;"",IF(AND(C34&lt;&gt;1,C34&lt;&gt;2,C34&lt;&gt;3,C34&lt;&gt;5,C34&lt;&gt;8,C34&lt;&gt;13,C34&lt;&gt;20,C34&lt;&gt;40,C34&lt;&gt;100),"Fout",""),"")</f>
        <v/>
      </c>
      <c r="E34" s="99" t="s">
        <v>47</v>
      </c>
      <c r="F34" s="75"/>
      <c r="G34" s="18">
        <f t="shared" si="6"/>
        <v>0</v>
      </c>
      <c r="H34" s="96" t="e">
        <f>IF(F34="",NA(),H33-F34)</f>
        <v>#N/A</v>
      </c>
      <c r="I34" s="22" t="str">
        <f t="shared" si="7"/>
        <v/>
      </c>
      <c r="AA34" t="s">
        <v>3</v>
      </c>
      <c r="AB34">
        <f>SUM(C32:C52)</f>
        <v>0</v>
      </c>
    </row>
    <row r="35" spans="1:28" x14ac:dyDescent="0.25">
      <c r="A35" s="112"/>
      <c r="B35" s="64"/>
      <c r="C35" s="65"/>
      <c r="D35" s="61" t="str">
        <f t="shared" si="8"/>
        <v/>
      </c>
      <c r="E35" s="99" t="s">
        <v>48</v>
      </c>
      <c r="F35" s="75"/>
      <c r="G35" s="18">
        <f t="shared" si="6"/>
        <v>0</v>
      </c>
      <c r="H35" s="96" t="e">
        <f t="shared" ref="H35:H42" si="9">IF(F35="",NA(),H34-F35)</f>
        <v>#N/A</v>
      </c>
      <c r="I35" s="22" t="str">
        <f t="shared" si="7"/>
        <v/>
      </c>
    </row>
    <row r="36" spans="1:28" x14ac:dyDescent="0.25">
      <c r="A36" s="112"/>
      <c r="B36" s="64"/>
      <c r="C36" s="65"/>
      <c r="D36" s="61" t="str">
        <f t="shared" si="8"/>
        <v/>
      </c>
      <c r="E36" s="99" t="s">
        <v>49</v>
      </c>
      <c r="F36" s="75"/>
      <c r="G36" s="18">
        <f t="shared" si="6"/>
        <v>0</v>
      </c>
      <c r="H36" s="96" t="e">
        <f t="shared" si="9"/>
        <v>#N/A</v>
      </c>
      <c r="I36" s="22" t="str">
        <f t="shared" si="7"/>
        <v/>
      </c>
    </row>
    <row r="37" spans="1:28" x14ac:dyDescent="0.25">
      <c r="A37" s="112"/>
      <c r="B37" s="64"/>
      <c r="C37" s="65"/>
      <c r="D37" s="61" t="str">
        <f t="shared" si="8"/>
        <v/>
      </c>
      <c r="E37" s="99" t="s">
        <v>50</v>
      </c>
      <c r="F37" s="75"/>
      <c r="G37" s="18">
        <f t="shared" si="6"/>
        <v>0</v>
      </c>
      <c r="H37" s="96" t="e">
        <f t="shared" si="9"/>
        <v>#N/A</v>
      </c>
      <c r="I37" s="22" t="str">
        <f>IF(F37="","",G37-H37)</f>
        <v/>
      </c>
    </row>
    <row r="38" spans="1:28" x14ac:dyDescent="0.25">
      <c r="A38" s="112"/>
      <c r="B38" s="64"/>
      <c r="C38" s="65"/>
      <c r="D38" s="61" t="str">
        <f t="shared" si="8"/>
        <v/>
      </c>
      <c r="E38" s="99" t="s">
        <v>51</v>
      </c>
      <c r="F38" s="75"/>
      <c r="G38" s="18">
        <f t="shared" si="6"/>
        <v>0</v>
      </c>
      <c r="H38" s="96" t="e">
        <f t="shared" si="9"/>
        <v>#N/A</v>
      </c>
      <c r="I38" s="22" t="str">
        <f t="shared" ref="I38:I42" si="10">IF(F38="","",G38-H38)</f>
        <v/>
      </c>
    </row>
    <row r="39" spans="1:28" x14ac:dyDescent="0.25">
      <c r="A39" s="112"/>
      <c r="B39" s="64"/>
      <c r="C39" s="65"/>
      <c r="D39" s="61" t="str">
        <f t="shared" si="8"/>
        <v/>
      </c>
      <c r="E39" s="99" t="s">
        <v>52</v>
      </c>
      <c r="F39" s="75"/>
      <c r="G39" s="18">
        <f t="shared" si="6"/>
        <v>0</v>
      </c>
      <c r="H39" s="96" t="e">
        <f t="shared" si="9"/>
        <v>#N/A</v>
      </c>
      <c r="I39" s="22" t="str">
        <f t="shared" si="10"/>
        <v/>
      </c>
    </row>
    <row r="40" spans="1:28" x14ac:dyDescent="0.25">
      <c r="A40" s="112"/>
      <c r="B40" s="64"/>
      <c r="C40" s="65"/>
      <c r="D40" s="61" t="str">
        <f t="shared" si="8"/>
        <v/>
      </c>
      <c r="E40" s="99" t="s">
        <v>53</v>
      </c>
      <c r="F40" s="75"/>
      <c r="G40" s="18">
        <f t="shared" si="6"/>
        <v>0</v>
      </c>
      <c r="H40" s="96" t="e">
        <f t="shared" si="9"/>
        <v>#N/A</v>
      </c>
      <c r="I40" s="22" t="str">
        <f t="shared" si="10"/>
        <v/>
      </c>
    </row>
    <row r="41" spans="1:28" x14ac:dyDescent="0.25">
      <c r="A41" s="112"/>
      <c r="B41" s="64"/>
      <c r="C41" s="65"/>
      <c r="D41" s="61" t="str">
        <f t="shared" si="8"/>
        <v/>
      </c>
      <c r="E41" s="99" t="s">
        <v>54</v>
      </c>
      <c r="F41" s="75"/>
      <c r="G41" s="18">
        <f t="shared" si="6"/>
        <v>0</v>
      </c>
      <c r="H41" s="96" t="e">
        <f t="shared" si="9"/>
        <v>#N/A</v>
      </c>
      <c r="I41" s="22" t="str">
        <f t="shared" si="10"/>
        <v/>
      </c>
    </row>
    <row r="42" spans="1:28" s="6" customFormat="1" ht="15.75" thickBot="1" x14ac:dyDescent="0.3">
      <c r="A42" s="112"/>
      <c r="B42" s="64"/>
      <c r="C42" s="65"/>
      <c r="D42" s="61" t="str">
        <f t="shared" si="8"/>
        <v/>
      </c>
      <c r="E42" s="102" t="s">
        <v>55</v>
      </c>
      <c r="F42" s="76"/>
      <c r="G42" s="19">
        <f t="shared" si="6"/>
        <v>0</v>
      </c>
      <c r="H42" s="97" t="e">
        <f t="shared" si="9"/>
        <v>#N/A</v>
      </c>
      <c r="I42" s="77" t="str">
        <f t="shared" si="10"/>
        <v/>
      </c>
    </row>
    <row r="43" spans="1:28" s="6" customFormat="1" x14ac:dyDescent="0.25">
      <c r="A43" s="112"/>
      <c r="B43" s="64"/>
      <c r="C43" s="65"/>
      <c r="D43" s="61" t="str">
        <f t="shared" si="8"/>
        <v/>
      </c>
      <c r="E43" s="48"/>
      <c r="F43" s="47"/>
      <c r="G43" s="47"/>
      <c r="H43" s="47"/>
      <c r="I43" s="50"/>
    </row>
    <row r="44" spans="1:28" s="6" customFormat="1" ht="15.75" thickBot="1" x14ac:dyDescent="0.3">
      <c r="A44" s="112"/>
      <c r="B44" s="64"/>
      <c r="C44" s="65"/>
      <c r="D44" s="61" t="str">
        <f t="shared" si="8"/>
        <v/>
      </c>
      <c r="E44" s="46"/>
      <c r="F44" s="47"/>
      <c r="G44" s="47"/>
      <c r="H44" s="47"/>
      <c r="I44" s="50"/>
    </row>
    <row r="45" spans="1:28" s="6" customFormat="1" ht="15.75" x14ac:dyDescent="0.25">
      <c r="A45" s="112"/>
      <c r="B45" s="64"/>
      <c r="C45" s="65"/>
      <c r="D45" s="61" t="str">
        <f t="shared" si="8"/>
        <v/>
      </c>
      <c r="E45" s="13"/>
      <c r="F45" s="14"/>
      <c r="G45" s="14"/>
      <c r="H45" s="15" t="s">
        <v>43</v>
      </c>
      <c r="I45" s="28">
        <f>AB34/10</f>
        <v>0</v>
      </c>
    </row>
    <row r="46" spans="1:28" s="6" customFormat="1" ht="15.75" x14ac:dyDescent="0.25">
      <c r="A46" s="112"/>
      <c r="B46" s="64"/>
      <c r="C46" s="65"/>
      <c r="D46" s="61" t="str">
        <f t="shared" si="8"/>
        <v/>
      </c>
      <c r="E46" s="109" t="str">
        <f>IF(F42&lt;&gt;"","# Uren afgetikt aan het eind van de sprint:","")</f>
        <v/>
      </c>
      <c r="F46" s="110"/>
      <c r="G46" s="110"/>
      <c r="H46" s="110"/>
      <c r="I46" s="12" t="str">
        <f>IF(F42&lt;&gt;"",SUM(F32:F42),"")</f>
        <v/>
      </c>
    </row>
    <row r="47" spans="1:28" s="6" customFormat="1" ht="16.5" thickBot="1" x14ac:dyDescent="0.3">
      <c r="A47" s="112"/>
      <c r="B47" s="64"/>
      <c r="C47" s="65"/>
      <c r="D47" s="61" t="str">
        <f t="shared" si="8"/>
        <v/>
      </c>
      <c r="E47" s="114" t="str">
        <f>IF(F42&lt;&gt;"","Dit moesten er zijn:","")</f>
        <v/>
      </c>
      <c r="F47" s="115"/>
      <c r="G47" s="115"/>
      <c r="H47" s="115"/>
      <c r="I47" s="16" t="str">
        <f>IF(F42&lt;&gt;"",AB34,"")</f>
        <v/>
      </c>
    </row>
    <row r="48" spans="1:28" s="6" customFormat="1" x14ac:dyDescent="0.25">
      <c r="A48" s="112"/>
      <c r="B48" s="34"/>
      <c r="C48" s="69"/>
      <c r="D48" s="61" t="str">
        <f t="shared" si="8"/>
        <v/>
      </c>
      <c r="E48" s="46"/>
      <c r="F48" s="47"/>
      <c r="G48" s="47"/>
      <c r="H48" s="47"/>
      <c r="I48" s="51" t="str">
        <f>IF(F42="","",IF(I46&lt;I47,"Dus te weinig.","Keurig"))</f>
        <v/>
      </c>
    </row>
    <row r="49" spans="1:28" s="6" customFormat="1" x14ac:dyDescent="0.25">
      <c r="A49" s="112"/>
      <c r="B49" s="34"/>
      <c r="C49" s="65"/>
      <c r="D49" s="61" t="str">
        <f t="shared" si="8"/>
        <v/>
      </c>
      <c r="E49" s="46"/>
      <c r="F49" s="47"/>
      <c r="G49" s="47"/>
      <c r="H49" s="47"/>
      <c r="I49" s="50"/>
    </row>
    <row r="50" spans="1:28" s="6" customFormat="1" x14ac:dyDescent="0.25">
      <c r="A50" s="112"/>
      <c r="B50" s="34"/>
      <c r="C50" s="65"/>
      <c r="D50" s="61" t="str">
        <f t="shared" si="8"/>
        <v/>
      </c>
      <c r="E50" s="46"/>
      <c r="F50" s="47"/>
      <c r="G50" s="47"/>
      <c r="H50" s="47"/>
      <c r="I50" s="50"/>
    </row>
    <row r="51" spans="1:28" s="6" customFormat="1" ht="15.75" thickBot="1" x14ac:dyDescent="0.3">
      <c r="A51" s="112"/>
      <c r="B51" s="34"/>
      <c r="C51" s="65"/>
      <c r="D51" s="61" t="str">
        <f t="shared" si="8"/>
        <v/>
      </c>
      <c r="E51" s="46"/>
      <c r="F51" s="47"/>
      <c r="G51" s="47"/>
      <c r="H51" s="47"/>
      <c r="I51" s="50"/>
    </row>
    <row r="52" spans="1:28" s="2" customFormat="1" ht="15.75" thickBot="1" x14ac:dyDescent="0.3">
      <c r="A52" s="113"/>
      <c r="B52" s="70"/>
      <c r="C52" s="67"/>
      <c r="D52" s="62" t="str">
        <f t="shared" si="8"/>
        <v/>
      </c>
      <c r="E52" s="24" t="s">
        <v>44</v>
      </c>
      <c r="F52" s="25"/>
      <c r="G52" s="25"/>
      <c r="H52" s="26" t="str">
        <f>I46</f>
        <v/>
      </c>
      <c r="I52" s="27"/>
    </row>
    <row r="53" spans="1:28" x14ac:dyDescent="0.25">
      <c r="A53" s="43"/>
      <c r="B53" s="117" t="str">
        <f>B1</f>
        <v>Max</v>
      </c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44"/>
      <c r="N53" s="44"/>
      <c r="O53" s="44"/>
      <c r="P53" s="44"/>
      <c r="Q53" s="44"/>
      <c r="R53" s="44"/>
      <c r="S53" s="44"/>
    </row>
    <row r="54" spans="1:28" ht="15.75" thickBot="1" x14ac:dyDescent="0.3">
      <c r="A54" s="43"/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44"/>
      <c r="N54" s="44"/>
      <c r="O54" s="44"/>
      <c r="P54" s="44"/>
      <c r="Q54" s="44"/>
      <c r="R54" s="44"/>
      <c r="S54" s="44"/>
    </row>
    <row r="55" spans="1:28" x14ac:dyDescent="0.25">
      <c r="A55" s="43"/>
      <c r="B55" s="44"/>
      <c r="C55" s="44"/>
      <c r="D55" s="44"/>
      <c r="E55" s="44"/>
      <c r="F55" s="44"/>
      <c r="G55" s="107" t="s">
        <v>20</v>
      </c>
      <c r="H55" s="108"/>
      <c r="I55" s="45"/>
      <c r="J55" s="44"/>
      <c r="K55" s="44"/>
      <c r="L55" s="44"/>
      <c r="M55" s="44"/>
      <c r="N55" s="44"/>
      <c r="O55" s="44"/>
      <c r="P55" s="44"/>
      <c r="Q55" s="44"/>
      <c r="R55" s="44"/>
      <c r="S55" s="44"/>
    </row>
    <row r="56" spans="1:28" ht="49.35" customHeight="1" thickBot="1" x14ac:dyDescent="0.3">
      <c r="A56" s="43"/>
      <c r="B56" s="44"/>
      <c r="C56" s="44"/>
      <c r="D56" s="44"/>
      <c r="E56" s="44"/>
      <c r="F56" s="44"/>
      <c r="G56" s="52"/>
      <c r="H56" s="53"/>
      <c r="I56" s="45"/>
      <c r="J56" s="44"/>
      <c r="K56" s="44"/>
      <c r="L56" s="44"/>
      <c r="M56" s="44"/>
      <c r="N56" s="44"/>
      <c r="O56" s="44"/>
      <c r="P56" s="44"/>
      <c r="Q56" s="44"/>
      <c r="R56" s="44"/>
      <c r="S56" s="44"/>
    </row>
    <row r="57" spans="1:28" ht="43.9" customHeight="1" thickBot="1" x14ac:dyDescent="0.3">
      <c r="A57" s="43"/>
      <c r="B57" s="54" t="s">
        <v>0</v>
      </c>
      <c r="C57" s="55" t="s">
        <v>30</v>
      </c>
      <c r="D57" s="37" t="s">
        <v>19</v>
      </c>
      <c r="E57" s="95"/>
      <c r="F57" s="54" t="s">
        <v>31</v>
      </c>
      <c r="G57" s="92" t="s">
        <v>16</v>
      </c>
      <c r="H57" s="93" t="s">
        <v>32</v>
      </c>
      <c r="I57" s="74" t="s">
        <v>21</v>
      </c>
      <c r="J57" s="105"/>
      <c r="K57" s="44"/>
      <c r="L57" s="44"/>
      <c r="M57" s="44"/>
      <c r="N57" s="44"/>
      <c r="O57" s="44"/>
      <c r="P57" s="44"/>
      <c r="Q57" s="44"/>
      <c r="R57" s="44"/>
      <c r="S57" s="44"/>
    </row>
    <row r="58" spans="1:28" ht="14.45" customHeight="1" x14ac:dyDescent="0.25">
      <c r="A58" s="111" t="s">
        <v>24</v>
      </c>
      <c r="B58" s="33"/>
      <c r="C58" s="63"/>
      <c r="D58" s="60" t="str">
        <f>IF(C58&lt;&gt;"",IF(AND(C58&lt;&gt;1,C58&lt;&gt;2,C58&lt;&gt;3,C58&lt;&gt;5,C58&lt;&gt;8,C58&lt;&gt;13,C58&lt;&gt;20,C58&lt;&gt;40,C58&lt;&gt;100),"Fout",""),"")</f>
        <v/>
      </c>
      <c r="E58" s="94" t="s">
        <v>45</v>
      </c>
      <c r="F58" s="103">
        <v>0</v>
      </c>
      <c r="G58" s="17">
        <f>AB60</f>
        <v>0</v>
      </c>
      <c r="H58" s="20">
        <f>AB60-F58</f>
        <v>0</v>
      </c>
      <c r="I58" s="21">
        <f>G58-H58</f>
        <v>0</v>
      </c>
      <c r="J58" s="106"/>
    </row>
    <row r="59" spans="1:28" ht="14.45" customHeight="1" x14ac:dyDescent="0.25">
      <c r="A59" s="112"/>
      <c r="B59" s="34"/>
      <c r="C59" s="104"/>
      <c r="D59" s="98"/>
      <c r="E59" s="99" t="s">
        <v>46</v>
      </c>
      <c r="F59" s="100"/>
      <c r="G59" s="101">
        <f t="shared" ref="G59:G68" si="11">(G58-(AB$60/10))</f>
        <v>0</v>
      </c>
      <c r="H59" s="96" t="e">
        <f>IF(F59="",NA(),H58-F59)</f>
        <v>#N/A</v>
      </c>
      <c r="I59" s="22" t="str">
        <f t="shared" ref="I59:I62" si="12">IF(F59="","",G59-H59)</f>
        <v/>
      </c>
      <c r="J59" s="106"/>
    </row>
    <row r="60" spans="1:28" x14ac:dyDescent="0.25">
      <c r="A60" s="112"/>
      <c r="B60" s="64"/>
      <c r="C60" s="68"/>
      <c r="D60" s="61" t="str">
        <f t="shared" ref="D60:D78" si="13">IF(C60&lt;&gt;"",IF(AND(C60&lt;&gt;1,C60&lt;&gt;2,C60&lt;&gt;3,C60&lt;&gt;5,C60&lt;&gt;8,C60&lt;&gt;13,C60&lt;&gt;20,C60&lt;&gt;40,C60&lt;&gt;100),"Fout",""),"")</f>
        <v/>
      </c>
      <c r="E60" s="99" t="s">
        <v>47</v>
      </c>
      <c r="F60" s="75"/>
      <c r="G60" s="18">
        <f t="shared" si="11"/>
        <v>0</v>
      </c>
      <c r="H60" s="96" t="e">
        <f>IF(F60="",NA(),H59-F60)</f>
        <v>#N/A</v>
      </c>
      <c r="I60" s="22" t="str">
        <f t="shared" si="12"/>
        <v/>
      </c>
      <c r="J60" s="106"/>
      <c r="AA60" t="s">
        <v>3</v>
      </c>
      <c r="AB60">
        <f>SUM(C58:C78)</f>
        <v>0</v>
      </c>
    </row>
    <row r="61" spans="1:28" x14ac:dyDescent="0.25">
      <c r="A61" s="112"/>
      <c r="B61" s="64"/>
      <c r="C61" s="65"/>
      <c r="D61" s="61" t="str">
        <f t="shared" si="13"/>
        <v/>
      </c>
      <c r="E61" s="99" t="s">
        <v>48</v>
      </c>
      <c r="F61" s="75"/>
      <c r="G61" s="18">
        <f t="shared" si="11"/>
        <v>0</v>
      </c>
      <c r="H61" s="96" t="e">
        <f t="shared" ref="H61:H68" si="14">IF(F61="",NA(),H60-F61)</f>
        <v>#N/A</v>
      </c>
      <c r="I61" s="22" t="str">
        <f t="shared" si="12"/>
        <v/>
      </c>
      <c r="J61" s="106"/>
    </row>
    <row r="62" spans="1:28" x14ac:dyDescent="0.25">
      <c r="A62" s="112"/>
      <c r="B62" s="64"/>
      <c r="C62" s="65"/>
      <c r="D62" s="61" t="str">
        <f t="shared" si="13"/>
        <v/>
      </c>
      <c r="E62" s="99" t="s">
        <v>49</v>
      </c>
      <c r="F62" s="75"/>
      <c r="G62" s="18">
        <f t="shared" si="11"/>
        <v>0</v>
      </c>
      <c r="H62" s="96" t="e">
        <f t="shared" si="14"/>
        <v>#N/A</v>
      </c>
      <c r="I62" s="22" t="str">
        <f t="shared" si="12"/>
        <v/>
      </c>
      <c r="J62" s="106"/>
    </row>
    <row r="63" spans="1:28" x14ac:dyDescent="0.25">
      <c r="A63" s="112"/>
      <c r="B63" s="64"/>
      <c r="C63" s="65"/>
      <c r="D63" s="61" t="str">
        <f t="shared" si="13"/>
        <v/>
      </c>
      <c r="E63" s="99" t="s">
        <v>50</v>
      </c>
      <c r="F63" s="75"/>
      <c r="G63" s="18">
        <f t="shared" si="11"/>
        <v>0</v>
      </c>
      <c r="H63" s="96" t="e">
        <f t="shared" si="14"/>
        <v>#N/A</v>
      </c>
      <c r="I63" s="22" t="str">
        <f>IF(F63="","",G63-H63)</f>
        <v/>
      </c>
      <c r="J63" s="106"/>
    </row>
    <row r="64" spans="1:28" x14ac:dyDescent="0.25">
      <c r="A64" s="112"/>
      <c r="B64" s="64"/>
      <c r="C64" s="65"/>
      <c r="D64" s="61" t="str">
        <f t="shared" si="13"/>
        <v/>
      </c>
      <c r="E64" s="99" t="s">
        <v>51</v>
      </c>
      <c r="F64" s="75"/>
      <c r="G64" s="18">
        <f t="shared" si="11"/>
        <v>0</v>
      </c>
      <c r="H64" s="96" t="e">
        <f t="shared" si="14"/>
        <v>#N/A</v>
      </c>
      <c r="I64" s="22" t="str">
        <f t="shared" ref="I64:I68" si="15">IF(F64="","",G64-H64)</f>
        <v/>
      </c>
      <c r="J64" s="106"/>
    </row>
    <row r="65" spans="1:19" x14ac:dyDescent="0.25">
      <c r="A65" s="112"/>
      <c r="B65" s="64"/>
      <c r="C65" s="65"/>
      <c r="D65" s="61" t="str">
        <f t="shared" si="13"/>
        <v/>
      </c>
      <c r="E65" s="99" t="s">
        <v>52</v>
      </c>
      <c r="F65" s="75"/>
      <c r="G65" s="18">
        <f t="shared" si="11"/>
        <v>0</v>
      </c>
      <c r="H65" s="96" t="e">
        <f t="shared" si="14"/>
        <v>#N/A</v>
      </c>
      <c r="I65" s="22" t="str">
        <f t="shared" si="15"/>
        <v/>
      </c>
      <c r="J65" s="106"/>
    </row>
    <row r="66" spans="1:19" x14ac:dyDescent="0.25">
      <c r="A66" s="112"/>
      <c r="B66" s="64"/>
      <c r="C66" s="65"/>
      <c r="D66" s="61" t="str">
        <f t="shared" si="13"/>
        <v/>
      </c>
      <c r="E66" s="99" t="s">
        <v>53</v>
      </c>
      <c r="F66" s="75"/>
      <c r="G66" s="18">
        <f t="shared" si="11"/>
        <v>0</v>
      </c>
      <c r="H66" s="96" t="e">
        <f t="shared" si="14"/>
        <v>#N/A</v>
      </c>
      <c r="I66" s="22" t="str">
        <f t="shared" si="15"/>
        <v/>
      </c>
      <c r="J66" s="106"/>
    </row>
    <row r="67" spans="1:19" x14ac:dyDescent="0.25">
      <c r="A67" s="112"/>
      <c r="B67" s="64"/>
      <c r="C67" s="65"/>
      <c r="D67" s="61" t="str">
        <f t="shared" si="13"/>
        <v/>
      </c>
      <c r="E67" s="99" t="s">
        <v>54</v>
      </c>
      <c r="F67" s="75"/>
      <c r="G67" s="18">
        <f t="shared" si="11"/>
        <v>0</v>
      </c>
      <c r="H67" s="96" t="e">
        <f t="shared" si="14"/>
        <v>#N/A</v>
      </c>
      <c r="I67" s="22" t="str">
        <f t="shared" si="15"/>
        <v/>
      </c>
      <c r="J67" s="106"/>
    </row>
    <row r="68" spans="1:19" s="6" customFormat="1" ht="15.75" thickBot="1" x14ac:dyDescent="0.3">
      <c r="A68" s="112"/>
      <c r="B68" s="64"/>
      <c r="C68" s="65"/>
      <c r="D68" s="61" t="str">
        <f t="shared" si="13"/>
        <v/>
      </c>
      <c r="E68" s="102" t="s">
        <v>55</v>
      </c>
      <c r="F68" s="76"/>
      <c r="G68" s="19">
        <f t="shared" si="11"/>
        <v>0</v>
      </c>
      <c r="H68" s="97" t="e">
        <f t="shared" si="14"/>
        <v>#N/A</v>
      </c>
      <c r="I68" s="77" t="str">
        <f t="shared" si="15"/>
        <v/>
      </c>
      <c r="J68" s="106"/>
    </row>
    <row r="69" spans="1:19" s="6" customFormat="1" x14ac:dyDescent="0.25">
      <c r="A69" s="112"/>
      <c r="B69" s="64"/>
      <c r="C69" s="65"/>
      <c r="D69" s="61" t="str">
        <f t="shared" si="13"/>
        <v/>
      </c>
      <c r="E69" s="48"/>
      <c r="F69" s="47"/>
      <c r="G69" s="47"/>
      <c r="H69" s="47"/>
      <c r="I69" s="50"/>
    </row>
    <row r="70" spans="1:19" s="6" customFormat="1" ht="15.75" thickBot="1" x14ac:dyDescent="0.3">
      <c r="A70" s="112"/>
      <c r="B70" s="64"/>
      <c r="C70" s="65"/>
      <c r="D70" s="61" t="str">
        <f t="shared" si="13"/>
        <v/>
      </c>
      <c r="E70" s="46"/>
      <c r="F70" s="47"/>
      <c r="G70" s="47"/>
      <c r="H70" s="47"/>
      <c r="I70" s="50"/>
    </row>
    <row r="71" spans="1:19" s="6" customFormat="1" ht="15.75" x14ac:dyDescent="0.25">
      <c r="A71" s="112"/>
      <c r="B71" s="64"/>
      <c r="C71" s="65"/>
      <c r="D71" s="61" t="str">
        <f t="shared" si="13"/>
        <v/>
      </c>
      <c r="E71" s="13"/>
      <c r="F71" s="14"/>
      <c r="G71" s="14"/>
      <c r="H71" s="15" t="s">
        <v>43</v>
      </c>
      <c r="I71" s="28">
        <f>AB60/10</f>
        <v>0</v>
      </c>
    </row>
    <row r="72" spans="1:19" s="6" customFormat="1" ht="15.75" x14ac:dyDescent="0.25">
      <c r="A72" s="112"/>
      <c r="B72" s="64"/>
      <c r="C72" s="65"/>
      <c r="D72" s="61" t="str">
        <f t="shared" si="13"/>
        <v/>
      </c>
      <c r="E72" s="109" t="str">
        <f>IF(F68&lt;&gt;"","# Uren afgetikt aan het eind van de sprint:","")</f>
        <v/>
      </c>
      <c r="F72" s="110"/>
      <c r="G72" s="110"/>
      <c r="H72" s="110"/>
      <c r="I72" s="12" t="str">
        <f>IF(F68&lt;&gt;"",SUM(F58:F68),"")</f>
        <v/>
      </c>
    </row>
    <row r="73" spans="1:19" s="6" customFormat="1" ht="16.5" thickBot="1" x14ac:dyDescent="0.3">
      <c r="A73" s="112"/>
      <c r="B73" s="64"/>
      <c r="C73" s="65"/>
      <c r="D73" s="61" t="str">
        <f t="shared" si="13"/>
        <v/>
      </c>
      <c r="E73" s="114" t="str">
        <f>IF(F68&lt;&gt;"","Dit moesten er zijn:","")</f>
        <v/>
      </c>
      <c r="F73" s="115"/>
      <c r="G73" s="115"/>
      <c r="H73" s="115"/>
      <c r="I73" s="16" t="str">
        <f>IF(F68&lt;&gt;"",AB60,"")</f>
        <v/>
      </c>
    </row>
    <row r="74" spans="1:19" s="6" customFormat="1" x14ac:dyDescent="0.25">
      <c r="A74" s="112"/>
      <c r="B74" s="64"/>
      <c r="C74" s="65"/>
      <c r="D74" s="61" t="str">
        <f t="shared" si="13"/>
        <v/>
      </c>
      <c r="E74" s="46"/>
      <c r="F74" s="47"/>
      <c r="G74" s="47"/>
      <c r="H74" s="47"/>
      <c r="I74" s="51" t="str">
        <f>IF(F68="","",IF(I72&lt;I73,"Dus te weinig.","Keurig"))</f>
        <v/>
      </c>
    </row>
    <row r="75" spans="1:19" s="6" customFormat="1" x14ac:dyDescent="0.25">
      <c r="A75" s="112"/>
      <c r="B75" s="64"/>
      <c r="C75" s="65"/>
      <c r="D75" s="61" t="str">
        <f t="shared" si="13"/>
        <v/>
      </c>
      <c r="E75" s="46"/>
      <c r="F75" s="47"/>
      <c r="G75" s="47"/>
      <c r="H75" s="47"/>
      <c r="I75" s="50"/>
    </row>
    <row r="76" spans="1:19" s="6" customFormat="1" x14ac:dyDescent="0.25">
      <c r="A76" s="112"/>
      <c r="B76" s="64"/>
      <c r="C76" s="65"/>
      <c r="D76" s="61" t="str">
        <f t="shared" si="13"/>
        <v/>
      </c>
      <c r="E76" s="46"/>
      <c r="F76" s="47"/>
      <c r="G76" s="47"/>
      <c r="H76" s="47"/>
      <c r="I76" s="50"/>
    </row>
    <row r="77" spans="1:19" s="6" customFormat="1" ht="15.75" thickBot="1" x14ac:dyDescent="0.3">
      <c r="A77" s="112"/>
      <c r="B77" s="64"/>
      <c r="C77" s="65"/>
      <c r="D77" s="61" t="str">
        <f t="shared" si="13"/>
        <v/>
      </c>
      <c r="E77" s="46"/>
      <c r="F77" s="47"/>
      <c r="G77" s="47"/>
      <c r="H77" s="47"/>
      <c r="I77" s="50"/>
    </row>
    <row r="78" spans="1:19" s="2" customFormat="1" ht="15.75" thickBot="1" x14ac:dyDescent="0.3">
      <c r="A78" s="113"/>
      <c r="B78" s="66"/>
      <c r="C78" s="67"/>
      <c r="D78" s="62" t="str">
        <f t="shared" si="13"/>
        <v/>
      </c>
      <c r="E78" s="24" t="s">
        <v>44</v>
      </c>
      <c r="F78" s="25"/>
      <c r="G78" s="25"/>
      <c r="H78" s="26" t="str">
        <f>I72</f>
        <v/>
      </c>
      <c r="I78" s="27"/>
    </row>
    <row r="79" spans="1:19" x14ac:dyDescent="0.25">
      <c r="A79" s="43"/>
      <c r="B79" s="117" t="str">
        <f>B1</f>
        <v>Max</v>
      </c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44"/>
      <c r="N79" s="44"/>
      <c r="O79" s="44"/>
      <c r="P79" s="44"/>
      <c r="Q79" s="44"/>
      <c r="R79" s="44"/>
      <c r="S79" s="44"/>
    </row>
    <row r="80" spans="1:19" ht="15.75" thickBot="1" x14ac:dyDescent="0.3">
      <c r="A80" s="43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44"/>
      <c r="N80" s="44"/>
      <c r="O80" s="44"/>
      <c r="P80" s="44"/>
      <c r="Q80" s="44"/>
      <c r="R80" s="44"/>
      <c r="S80" s="44"/>
    </row>
    <row r="81" spans="1:28" x14ac:dyDescent="0.25">
      <c r="A81" s="43"/>
      <c r="B81" s="44"/>
      <c r="C81" s="44"/>
      <c r="D81" s="44"/>
      <c r="E81" s="44"/>
      <c r="F81" s="44"/>
      <c r="G81" s="107" t="s">
        <v>20</v>
      </c>
      <c r="H81" s="108"/>
      <c r="I81" s="45"/>
      <c r="J81" s="44"/>
      <c r="K81" s="44"/>
      <c r="L81" s="44"/>
      <c r="M81" s="44"/>
      <c r="N81" s="44"/>
      <c r="O81" s="44"/>
      <c r="P81" s="44"/>
      <c r="Q81" s="44"/>
      <c r="R81" s="44"/>
      <c r="S81" s="44"/>
    </row>
    <row r="82" spans="1:28" ht="49.35" customHeight="1" thickBot="1" x14ac:dyDescent="0.3">
      <c r="A82" s="43"/>
      <c r="B82" s="44"/>
      <c r="C82" s="44"/>
      <c r="D82" s="44"/>
      <c r="E82" s="44"/>
      <c r="F82" s="44"/>
      <c r="G82" s="52"/>
      <c r="H82" s="53"/>
      <c r="I82" s="45"/>
      <c r="J82" s="44"/>
      <c r="K82" s="44"/>
      <c r="L82" s="44"/>
      <c r="M82" s="44"/>
      <c r="N82" s="44"/>
      <c r="O82" s="44"/>
      <c r="P82" s="44"/>
      <c r="Q82" s="44"/>
      <c r="R82" s="44"/>
      <c r="S82" s="44"/>
    </row>
    <row r="83" spans="1:28" ht="43.9" customHeight="1" thickBot="1" x14ac:dyDescent="0.3">
      <c r="A83" s="43"/>
      <c r="B83" s="54" t="s">
        <v>0</v>
      </c>
      <c r="C83" s="55" t="s">
        <v>30</v>
      </c>
      <c r="D83" s="37" t="s">
        <v>19</v>
      </c>
      <c r="E83" s="38"/>
      <c r="F83" s="71" t="s">
        <v>31</v>
      </c>
      <c r="G83" s="72" t="s">
        <v>16</v>
      </c>
      <c r="H83" s="73" t="s">
        <v>32</v>
      </c>
      <c r="I83" s="74" t="s">
        <v>21</v>
      </c>
      <c r="J83" s="105"/>
      <c r="K83" s="44"/>
      <c r="L83" s="44"/>
      <c r="M83" s="44"/>
      <c r="N83" s="44"/>
      <c r="O83" s="44"/>
      <c r="P83" s="44"/>
      <c r="Q83" s="44"/>
      <c r="R83" s="44"/>
      <c r="S83" s="44"/>
    </row>
    <row r="84" spans="1:28" ht="14.45" customHeight="1" x14ac:dyDescent="0.25">
      <c r="A84" s="111" t="s">
        <v>25</v>
      </c>
      <c r="B84" s="33"/>
      <c r="C84" s="63"/>
      <c r="D84" s="60" t="str">
        <f>IF(C84&lt;&gt;"",IF(AND(C84&lt;&gt;1,C84&lt;&gt;2,C84&lt;&gt;3,C84&lt;&gt;5,C84&lt;&gt;8,C84&lt;&gt;13,C84&lt;&gt;20,C84&lt;&gt;40,C84&lt;&gt;100),"Fout",""),"")</f>
        <v/>
      </c>
      <c r="E84" s="94" t="s">
        <v>45</v>
      </c>
      <c r="F84" s="103">
        <v>0</v>
      </c>
      <c r="G84" s="17">
        <f>AB86</f>
        <v>0</v>
      </c>
      <c r="H84" s="20">
        <f>AB86-F84</f>
        <v>0</v>
      </c>
      <c r="I84" s="21">
        <f>G84-H84</f>
        <v>0</v>
      </c>
    </row>
    <row r="85" spans="1:28" ht="14.45" customHeight="1" x14ac:dyDescent="0.25">
      <c r="A85" s="112"/>
      <c r="B85" s="34"/>
      <c r="C85" s="69"/>
      <c r="D85" s="98"/>
      <c r="E85" s="99" t="s">
        <v>46</v>
      </c>
      <c r="F85" s="100"/>
      <c r="G85" s="101">
        <f t="shared" ref="G85:G94" si="16">(G84-(AB$86/10))</f>
        <v>0</v>
      </c>
      <c r="H85" s="96" t="e">
        <f>IF(F85="",NA(),H84-F85)</f>
        <v>#N/A</v>
      </c>
      <c r="I85" s="22" t="str">
        <f t="shared" ref="I85:I88" si="17">IF(F85="","",G85-H85)</f>
        <v/>
      </c>
    </row>
    <row r="86" spans="1:28" x14ac:dyDescent="0.25">
      <c r="A86" s="112"/>
      <c r="B86" s="64"/>
      <c r="C86" s="65"/>
      <c r="D86" s="61" t="str">
        <f t="shared" ref="D86:D104" si="18">IF(C86&lt;&gt;"",IF(AND(C86&lt;&gt;1,C86&lt;&gt;2,C86&lt;&gt;3,C86&lt;&gt;5,C86&lt;&gt;8,C86&lt;&gt;13,C86&lt;&gt;20,C86&lt;&gt;40,C86&lt;&gt;100),"Fout",""),"")</f>
        <v/>
      </c>
      <c r="E86" s="99" t="s">
        <v>47</v>
      </c>
      <c r="F86" s="75"/>
      <c r="G86" s="18">
        <f t="shared" si="16"/>
        <v>0</v>
      </c>
      <c r="H86" s="96" t="e">
        <f>IF(F86="",NA(),H85-F86)</f>
        <v>#N/A</v>
      </c>
      <c r="I86" s="22" t="str">
        <f t="shared" si="17"/>
        <v/>
      </c>
      <c r="AA86" t="s">
        <v>3</v>
      </c>
      <c r="AB86">
        <f>SUM(C84:C104)</f>
        <v>0</v>
      </c>
    </row>
    <row r="87" spans="1:28" x14ac:dyDescent="0.25">
      <c r="A87" s="112"/>
      <c r="B87" s="64"/>
      <c r="C87" s="65"/>
      <c r="D87" s="61" t="str">
        <f t="shared" si="18"/>
        <v/>
      </c>
      <c r="E87" s="99" t="s">
        <v>48</v>
      </c>
      <c r="F87" s="75"/>
      <c r="G87" s="18">
        <f t="shared" si="16"/>
        <v>0</v>
      </c>
      <c r="H87" s="96" t="e">
        <f t="shared" ref="H87:H94" si="19">IF(F87="",NA(),H86-F87)</f>
        <v>#N/A</v>
      </c>
      <c r="I87" s="22" t="str">
        <f t="shared" si="17"/>
        <v/>
      </c>
    </row>
    <row r="88" spans="1:28" x14ac:dyDescent="0.25">
      <c r="A88" s="112"/>
      <c r="B88" s="64"/>
      <c r="C88" s="65"/>
      <c r="D88" s="61" t="str">
        <f t="shared" si="18"/>
        <v/>
      </c>
      <c r="E88" s="99" t="s">
        <v>49</v>
      </c>
      <c r="F88" s="75"/>
      <c r="G88" s="18">
        <f t="shared" si="16"/>
        <v>0</v>
      </c>
      <c r="H88" s="96" t="e">
        <f t="shared" si="19"/>
        <v>#N/A</v>
      </c>
      <c r="I88" s="22" t="str">
        <f t="shared" si="17"/>
        <v/>
      </c>
    </row>
    <row r="89" spans="1:28" x14ac:dyDescent="0.25">
      <c r="A89" s="112"/>
      <c r="B89" s="64"/>
      <c r="C89" s="65"/>
      <c r="D89" s="61" t="str">
        <f t="shared" si="18"/>
        <v/>
      </c>
      <c r="E89" s="99" t="s">
        <v>50</v>
      </c>
      <c r="F89" s="75"/>
      <c r="G89" s="18">
        <f t="shared" si="16"/>
        <v>0</v>
      </c>
      <c r="H89" s="96" t="e">
        <f t="shared" si="19"/>
        <v>#N/A</v>
      </c>
      <c r="I89" s="22" t="str">
        <f>IF(F89="","",G89-H89)</f>
        <v/>
      </c>
    </row>
    <row r="90" spans="1:28" x14ac:dyDescent="0.25">
      <c r="A90" s="112"/>
      <c r="B90" s="64"/>
      <c r="C90" s="65"/>
      <c r="D90" s="61" t="str">
        <f t="shared" si="18"/>
        <v/>
      </c>
      <c r="E90" s="99" t="s">
        <v>51</v>
      </c>
      <c r="F90" s="75"/>
      <c r="G90" s="18">
        <f t="shared" si="16"/>
        <v>0</v>
      </c>
      <c r="H90" s="96" t="e">
        <f t="shared" si="19"/>
        <v>#N/A</v>
      </c>
      <c r="I90" s="22" t="str">
        <f t="shared" ref="I90:I94" si="20">IF(F90="","",G90-H90)</f>
        <v/>
      </c>
    </row>
    <row r="91" spans="1:28" x14ac:dyDescent="0.25">
      <c r="A91" s="112"/>
      <c r="B91" s="64"/>
      <c r="C91" s="65"/>
      <c r="D91" s="61" t="str">
        <f t="shared" si="18"/>
        <v/>
      </c>
      <c r="E91" s="99" t="s">
        <v>52</v>
      </c>
      <c r="F91" s="75"/>
      <c r="G91" s="18">
        <f t="shared" si="16"/>
        <v>0</v>
      </c>
      <c r="H91" s="96" t="e">
        <f t="shared" si="19"/>
        <v>#N/A</v>
      </c>
      <c r="I91" s="22" t="str">
        <f t="shared" si="20"/>
        <v/>
      </c>
    </row>
    <row r="92" spans="1:28" x14ac:dyDescent="0.25">
      <c r="A92" s="112"/>
      <c r="B92" s="64"/>
      <c r="C92" s="65"/>
      <c r="D92" s="61" t="str">
        <f t="shared" si="18"/>
        <v/>
      </c>
      <c r="E92" s="99" t="s">
        <v>53</v>
      </c>
      <c r="F92" s="75"/>
      <c r="G92" s="18">
        <f t="shared" si="16"/>
        <v>0</v>
      </c>
      <c r="H92" s="96" t="e">
        <f t="shared" si="19"/>
        <v>#N/A</v>
      </c>
      <c r="I92" s="22" t="str">
        <f t="shared" si="20"/>
        <v/>
      </c>
    </row>
    <row r="93" spans="1:28" x14ac:dyDescent="0.25">
      <c r="A93" s="112"/>
      <c r="B93" s="64"/>
      <c r="C93" s="65"/>
      <c r="D93" s="61" t="str">
        <f t="shared" si="18"/>
        <v/>
      </c>
      <c r="E93" s="99" t="s">
        <v>54</v>
      </c>
      <c r="F93" s="75"/>
      <c r="G93" s="18">
        <f t="shared" si="16"/>
        <v>0</v>
      </c>
      <c r="H93" s="96" t="e">
        <f t="shared" si="19"/>
        <v>#N/A</v>
      </c>
      <c r="I93" s="22" t="str">
        <f t="shared" si="20"/>
        <v/>
      </c>
    </row>
    <row r="94" spans="1:28" s="6" customFormat="1" ht="15.75" thickBot="1" x14ac:dyDescent="0.3">
      <c r="A94" s="112"/>
      <c r="B94" s="64"/>
      <c r="C94" s="65"/>
      <c r="D94" s="61" t="str">
        <f t="shared" si="18"/>
        <v/>
      </c>
      <c r="E94" s="102" t="s">
        <v>55</v>
      </c>
      <c r="F94" s="76"/>
      <c r="G94" s="19">
        <f t="shared" si="16"/>
        <v>0</v>
      </c>
      <c r="H94" s="97" t="e">
        <f t="shared" si="19"/>
        <v>#N/A</v>
      </c>
      <c r="I94" s="77" t="str">
        <f t="shared" si="20"/>
        <v/>
      </c>
    </row>
    <row r="95" spans="1:28" s="6" customFormat="1" x14ac:dyDescent="0.25">
      <c r="A95" s="112"/>
      <c r="B95" s="64"/>
      <c r="C95" s="65"/>
      <c r="D95" s="61" t="str">
        <f t="shared" si="18"/>
        <v/>
      </c>
      <c r="E95" s="48"/>
      <c r="F95" s="47"/>
      <c r="G95" s="47"/>
      <c r="H95" s="47"/>
      <c r="I95" s="50"/>
    </row>
    <row r="96" spans="1:28" s="6" customFormat="1" ht="15.75" thickBot="1" x14ac:dyDescent="0.3">
      <c r="A96" s="112"/>
      <c r="B96" s="64"/>
      <c r="C96" s="65"/>
      <c r="D96" s="61" t="str">
        <f t="shared" si="18"/>
        <v/>
      </c>
      <c r="E96" s="46"/>
      <c r="F96" s="47"/>
      <c r="G96" s="47"/>
      <c r="H96" s="47"/>
      <c r="I96" s="50"/>
    </row>
    <row r="97" spans="1:28" s="6" customFormat="1" ht="15.75" x14ac:dyDescent="0.25">
      <c r="A97" s="112"/>
      <c r="B97" s="64"/>
      <c r="C97" s="65"/>
      <c r="D97" s="61" t="str">
        <f t="shared" si="18"/>
        <v/>
      </c>
      <c r="E97" s="13"/>
      <c r="F97" s="14"/>
      <c r="G97" s="14"/>
      <c r="H97" s="15" t="s">
        <v>43</v>
      </c>
      <c r="I97" s="28">
        <f>AB86/10</f>
        <v>0</v>
      </c>
    </row>
    <row r="98" spans="1:28" s="6" customFormat="1" ht="15.75" x14ac:dyDescent="0.25">
      <c r="A98" s="112"/>
      <c r="B98" s="64"/>
      <c r="C98" s="65"/>
      <c r="D98" s="61" t="str">
        <f t="shared" si="18"/>
        <v/>
      </c>
      <c r="E98" s="109" t="str">
        <f>IF(F94&lt;&gt;"","# Uren afgetikt aan het eind van de sprint:","")</f>
        <v/>
      </c>
      <c r="F98" s="110"/>
      <c r="G98" s="110"/>
      <c r="H98" s="110"/>
      <c r="I98" s="12" t="str">
        <f>IF(F94&lt;&gt;"",SUM(F84:F94),"")</f>
        <v/>
      </c>
    </row>
    <row r="99" spans="1:28" s="6" customFormat="1" ht="16.5" thickBot="1" x14ac:dyDescent="0.3">
      <c r="A99" s="112"/>
      <c r="B99" s="64"/>
      <c r="C99" s="65"/>
      <c r="D99" s="61" t="str">
        <f t="shared" si="18"/>
        <v/>
      </c>
      <c r="E99" s="114" t="str">
        <f>IF(F94&lt;&gt;"","Dit moesten er zijn:","")</f>
        <v/>
      </c>
      <c r="F99" s="115"/>
      <c r="G99" s="115"/>
      <c r="H99" s="115"/>
      <c r="I99" s="16" t="str">
        <f>IF(F94&lt;&gt;"",AB86,"")</f>
        <v/>
      </c>
    </row>
    <row r="100" spans="1:28" s="6" customFormat="1" x14ac:dyDescent="0.25">
      <c r="A100" s="112"/>
      <c r="B100" s="64"/>
      <c r="C100" s="65"/>
      <c r="D100" s="61" t="str">
        <f t="shared" si="18"/>
        <v/>
      </c>
      <c r="E100" s="46"/>
      <c r="F100" s="47"/>
      <c r="G100" s="47"/>
      <c r="H100" s="47"/>
      <c r="I100" s="51" t="str">
        <f>IF(F94="","",IF(I98&lt;I99,"Dus te weinig.","Keurig"))</f>
        <v/>
      </c>
    </row>
    <row r="101" spans="1:28" s="6" customFormat="1" x14ac:dyDescent="0.25">
      <c r="A101" s="112"/>
      <c r="B101" s="64"/>
      <c r="C101" s="65"/>
      <c r="D101" s="61" t="str">
        <f t="shared" si="18"/>
        <v/>
      </c>
      <c r="E101" s="46"/>
      <c r="F101" s="47"/>
      <c r="G101" s="47"/>
      <c r="H101" s="47"/>
      <c r="I101" s="50"/>
    </row>
    <row r="102" spans="1:28" s="6" customFormat="1" x14ac:dyDescent="0.25">
      <c r="A102" s="112"/>
      <c r="B102" s="64"/>
      <c r="C102" s="65"/>
      <c r="D102" s="61" t="str">
        <f t="shared" si="18"/>
        <v/>
      </c>
      <c r="E102" s="46"/>
      <c r="F102" s="47"/>
      <c r="G102" s="47"/>
      <c r="H102" s="47"/>
      <c r="I102" s="50"/>
    </row>
    <row r="103" spans="1:28" s="6" customFormat="1" ht="15.75" thickBot="1" x14ac:dyDescent="0.3">
      <c r="A103" s="112"/>
      <c r="B103" s="64"/>
      <c r="C103" s="65"/>
      <c r="D103" s="61" t="str">
        <f t="shared" si="18"/>
        <v/>
      </c>
      <c r="E103" s="46"/>
      <c r="F103" s="47"/>
      <c r="G103" s="47"/>
      <c r="H103" s="47"/>
      <c r="I103" s="50"/>
    </row>
    <row r="104" spans="1:28" s="2" customFormat="1" ht="15.75" thickBot="1" x14ac:dyDescent="0.3">
      <c r="A104" s="113"/>
      <c r="B104" s="66"/>
      <c r="C104" s="67"/>
      <c r="D104" s="62" t="str">
        <f t="shared" si="18"/>
        <v/>
      </c>
      <c r="E104" s="24" t="s">
        <v>44</v>
      </c>
      <c r="F104" s="25"/>
      <c r="G104" s="25"/>
      <c r="H104" s="26" t="str">
        <f>I98</f>
        <v/>
      </c>
      <c r="I104" s="27"/>
    </row>
    <row r="105" spans="1:28" hidden="1" x14ac:dyDescent="0.25">
      <c r="A105" s="43"/>
      <c r="B105" s="117" t="s">
        <v>22</v>
      </c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44"/>
      <c r="N105" s="44"/>
      <c r="O105" s="44"/>
      <c r="P105" s="44"/>
      <c r="Q105" s="44"/>
      <c r="R105" s="44"/>
      <c r="S105" s="44"/>
    </row>
    <row r="106" spans="1:28" ht="15.75" hidden="1" thickBot="1" x14ac:dyDescent="0.3">
      <c r="A106" s="43"/>
      <c r="B106" s="117"/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44"/>
      <c r="N106" s="44"/>
      <c r="O106" s="44"/>
      <c r="P106" s="44"/>
      <c r="Q106" s="44"/>
      <c r="R106" s="44"/>
      <c r="S106" s="44"/>
    </row>
    <row r="107" spans="1:28" hidden="1" x14ac:dyDescent="0.25">
      <c r="A107" s="43"/>
      <c r="B107" s="44"/>
      <c r="C107" s="44"/>
      <c r="D107" s="44"/>
      <c r="E107" s="44"/>
      <c r="F107" s="44"/>
      <c r="G107" s="107" t="s">
        <v>20</v>
      </c>
      <c r="H107" s="108"/>
      <c r="I107" s="45"/>
      <c r="J107" s="44"/>
      <c r="K107" s="44"/>
      <c r="L107" s="44"/>
      <c r="M107" s="44"/>
      <c r="N107" s="44"/>
      <c r="O107" s="44"/>
      <c r="P107" s="44"/>
      <c r="Q107" s="44"/>
      <c r="R107" s="44"/>
      <c r="S107" s="44"/>
    </row>
    <row r="108" spans="1:28" ht="49.35" hidden="1" customHeight="1" thickBot="1" x14ac:dyDescent="0.3">
      <c r="A108" s="43"/>
      <c r="B108" s="44"/>
      <c r="C108" s="44"/>
      <c r="D108" s="44"/>
      <c r="E108" s="44"/>
      <c r="F108" s="44"/>
      <c r="G108" s="52"/>
      <c r="H108" s="53"/>
      <c r="I108" s="45"/>
      <c r="J108" s="44"/>
      <c r="K108" s="44"/>
      <c r="L108" s="44"/>
      <c r="M108" s="44"/>
      <c r="N108" s="44"/>
      <c r="O108" s="44"/>
      <c r="P108" s="44"/>
      <c r="Q108" s="44"/>
      <c r="R108" s="44"/>
      <c r="S108" s="44"/>
    </row>
    <row r="109" spans="1:28" ht="43.9" hidden="1" customHeight="1" thickBot="1" x14ac:dyDescent="0.3">
      <c r="A109" s="43"/>
      <c r="B109" s="54" t="s">
        <v>0</v>
      </c>
      <c r="C109" s="55" t="s">
        <v>18</v>
      </c>
      <c r="D109" s="37" t="s">
        <v>19</v>
      </c>
      <c r="E109" s="38"/>
      <c r="F109" s="39" t="s">
        <v>13</v>
      </c>
      <c r="G109" s="40" t="s">
        <v>16</v>
      </c>
      <c r="H109" s="41" t="s">
        <v>17</v>
      </c>
      <c r="I109" s="42" t="s">
        <v>21</v>
      </c>
      <c r="J109" s="44"/>
      <c r="K109" s="44"/>
      <c r="L109" s="44"/>
      <c r="M109" s="44"/>
      <c r="N109" s="44"/>
      <c r="O109" s="44"/>
      <c r="P109" s="44"/>
      <c r="Q109" s="44"/>
      <c r="R109" s="44"/>
      <c r="S109" s="44"/>
    </row>
    <row r="110" spans="1:28" ht="14.45" hidden="1" customHeight="1" x14ac:dyDescent="0.25">
      <c r="A110" s="111" t="s">
        <v>26</v>
      </c>
      <c r="B110" s="56"/>
      <c r="C110" s="32"/>
      <c r="D110" s="9" t="str">
        <f>IF(C110&lt;&gt;"",IF(AND(C110&lt;&gt;1,C110&lt;&gt;2,C110&lt;&gt;3,C110&lt;&gt;5,C110&lt;&gt;8,C110&lt;&gt;13,C110&lt;&gt;20,C110&lt;&gt;40,C110&lt;&gt;100),"Fout",""),"")</f>
        <v/>
      </c>
      <c r="E110" s="7" t="s">
        <v>4</v>
      </c>
      <c r="F110" s="31"/>
      <c r="G110" s="17">
        <f>AB111-(AB$8/10)</f>
        <v>-4</v>
      </c>
      <c r="H110" s="20">
        <f>AB111-F110</f>
        <v>0</v>
      </c>
      <c r="I110" s="21">
        <f>G110-H110</f>
        <v>-4</v>
      </c>
      <c r="AA110" t="s">
        <v>2</v>
      </c>
    </row>
    <row r="111" spans="1:28" hidden="1" x14ac:dyDescent="0.25">
      <c r="A111" s="112"/>
      <c r="B111" s="56"/>
      <c r="C111" s="32"/>
      <c r="D111" s="10" t="str">
        <f t="shared" ref="D111:D129" si="21">IF(C111&lt;&gt;"",IF(AND(C111&lt;&gt;1,C111&lt;&gt;2,C111&lt;&gt;3,C111&lt;&gt;5,C111&lt;&gt;8,C111&lt;&gt;13,C111&lt;&gt;20,C111&lt;&gt;40,C111&lt;&gt;100),"Fout",""),"")</f>
        <v/>
      </c>
      <c r="E111" s="8" t="s">
        <v>5</v>
      </c>
      <c r="F111" s="32"/>
      <c r="G111" s="18">
        <f>(G110-(AB$8/10))</f>
        <v>-8</v>
      </c>
      <c r="H111" s="23">
        <f>H110-F111</f>
        <v>0</v>
      </c>
      <c r="I111" s="22" t="str">
        <f t="shared" ref="I111:I113" si="22">IF(F111="","",G111-H111)</f>
        <v/>
      </c>
      <c r="AA111" t="s">
        <v>3</v>
      </c>
      <c r="AB111">
        <f>SUM(C110:C129)</f>
        <v>0</v>
      </c>
    </row>
    <row r="112" spans="1:28" hidden="1" x14ac:dyDescent="0.25">
      <c r="A112" s="112"/>
      <c r="B112" s="56"/>
      <c r="C112" s="32"/>
      <c r="D112" s="10" t="str">
        <f t="shared" si="21"/>
        <v/>
      </c>
      <c r="E112" s="8" t="s">
        <v>6</v>
      </c>
      <c r="F112" s="32"/>
      <c r="G112" s="18">
        <f t="shared" ref="G112:G119" si="23">(G111-(AB$8/10))</f>
        <v>-12</v>
      </c>
      <c r="H112" s="29"/>
      <c r="I112" s="22" t="str">
        <f t="shared" si="22"/>
        <v/>
      </c>
    </row>
    <row r="113" spans="1:9" hidden="1" x14ac:dyDescent="0.25">
      <c r="A113" s="112"/>
      <c r="B113" s="56"/>
      <c r="C113" s="32"/>
      <c r="D113" s="10" t="str">
        <f t="shared" si="21"/>
        <v/>
      </c>
      <c r="E113" s="8" t="s">
        <v>7</v>
      </c>
      <c r="F113" s="32"/>
      <c r="G113" s="18">
        <f t="shared" si="23"/>
        <v>-16</v>
      </c>
      <c r="H113" s="29"/>
      <c r="I113" s="22" t="str">
        <f t="shared" si="22"/>
        <v/>
      </c>
    </row>
    <row r="114" spans="1:9" hidden="1" x14ac:dyDescent="0.25">
      <c r="A114" s="112"/>
      <c r="B114" s="56"/>
      <c r="C114" s="32"/>
      <c r="D114" s="10" t="str">
        <f t="shared" si="21"/>
        <v/>
      </c>
      <c r="E114" s="8" t="s">
        <v>8</v>
      </c>
      <c r="F114" s="32"/>
      <c r="G114" s="18">
        <f t="shared" si="23"/>
        <v>-20</v>
      </c>
      <c r="H114" s="29"/>
      <c r="I114" s="22" t="str">
        <f>IF(F114="","",G114-H114)</f>
        <v/>
      </c>
    </row>
    <row r="115" spans="1:9" hidden="1" x14ac:dyDescent="0.25">
      <c r="A115" s="112"/>
      <c r="B115" s="56"/>
      <c r="C115" s="32"/>
      <c r="D115" s="10" t="str">
        <f t="shared" si="21"/>
        <v/>
      </c>
      <c r="E115" s="8" t="s">
        <v>9</v>
      </c>
      <c r="F115" s="32"/>
      <c r="G115" s="18">
        <f t="shared" si="23"/>
        <v>-24</v>
      </c>
      <c r="H115" s="29"/>
      <c r="I115" s="22" t="str">
        <f t="shared" ref="I115:I119" si="24">IF(F115="","",G115-H115)</f>
        <v/>
      </c>
    </row>
    <row r="116" spans="1:9" hidden="1" x14ac:dyDescent="0.25">
      <c r="A116" s="112"/>
      <c r="B116" s="56"/>
      <c r="C116" s="32"/>
      <c r="D116" s="10" t="str">
        <f t="shared" si="21"/>
        <v/>
      </c>
      <c r="E116" s="8" t="s">
        <v>10</v>
      </c>
      <c r="F116" s="32"/>
      <c r="G116" s="18">
        <f t="shared" si="23"/>
        <v>-28</v>
      </c>
      <c r="H116" s="29"/>
      <c r="I116" s="22" t="str">
        <f t="shared" si="24"/>
        <v/>
      </c>
    </row>
    <row r="117" spans="1:9" hidden="1" x14ac:dyDescent="0.25">
      <c r="A117" s="112"/>
      <c r="B117" s="56"/>
      <c r="C117" s="32"/>
      <c r="D117" s="10" t="str">
        <f t="shared" si="21"/>
        <v/>
      </c>
      <c r="E117" s="8" t="s">
        <v>11</v>
      </c>
      <c r="F117" s="32"/>
      <c r="G117" s="18">
        <f t="shared" si="23"/>
        <v>-32</v>
      </c>
      <c r="H117" s="29"/>
      <c r="I117" s="22" t="str">
        <f t="shared" si="24"/>
        <v/>
      </c>
    </row>
    <row r="118" spans="1:9" hidden="1" x14ac:dyDescent="0.25">
      <c r="A118" s="112"/>
      <c r="B118" s="56"/>
      <c r="C118" s="32"/>
      <c r="D118" s="10" t="str">
        <f t="shared" si="21"/>
        <v/>
      </c>
      <c r="E118" s="8" t="s">
        <v>12</v>
      </c>
      <c r="F118" s="32"/>
      <c r="G118" s="18">
        <f t="shared" si="23"/>
        <v>-36</v>
      </c>
      <c r="H118" s="29"/>
      <c r="I118" s="22" t="str">
        <f t="shared" si="24"/>
        <v/>
      </c>
    </row>
    <row r="119" spans="1:9" s="6" customFormat="1" ht="15.75" hidden="1" thickBot="1" x14ac:dyDescent="0.3">
      <c r="A119" s="112"/>
      <c r="B119" s="56"/>
      <c r="C119" s="32"/>
      <c r="D119" s="10" t="str">
        <f t="shared" si="21"/>
        <v/>
      </c>
      <c r="E119" s="30"/>
      <c r="F119" s="32"/>
      <c r="G119" s="19">
        <f t="shared" si="23"/>
        <v>-40</v>
      </c>
      <c r="H119" s="29"/>
      <c r="I119" s="22" t="str">
        <f t="shared" si="24"/>
        <v/>
      </c>
    </row>
    <row r="120" spans="1:9" s="6" customFormat="1" hidden="1" x14ac:dyDescent="0.25">
      <c r="A120" s="112"/>
      <c r="B120" s="56"/>
      <c r="C120" s="32"/>
      <c r="D120" s="10" t="str">
        <f t="shared" si="21"/>
        <v/>
      </c>
      <c r="E120" s="48"/>
      <c r="F120" s="14"/>
      <c r="G120" s="14"/>
      <c r="H120" s="14"/>
      <c r="I120" s="49"/>
    </row>
    <row r="121" spans="1:9" s="6" customFormat="1" ht="15.75" hidden="1" thickBot="1" x14ac:dyDescent="0.3">
      <c r="A121" s="112"/>
      <c r="B121" s="56"/>
      <c r="C121" s="32"/>
      <c r="D121" s="10" t="str">
        <f t="shared" si="21"/>
        <v/>
      </c>
      <c r="E121" s="46"/>
      <c r="F121" s="47"/>
      <c r="G121" s="47"/>
      <c r="H121" s="47"/>
      <c r="I121" s="50"/>
    </row>
    <row r="122" spans="1:9" s="6" customFormat="1" ht="15.75" hidden="1" x14ac:dyDescent="0.25">
      <c r="A122" s="112"/>
      <c r="B122" s="56"/>
      <c r="C122" s="32"/>
      <c r="D122" s="10" t="str">
        <f t="shared" si="21"/>
        <v/>
      </c>
      <c r="E122" s="13"/>
      <c r="F122" s="14"/>
      <c r="G122" s="14"/>
      <c r="H122" s="15" t="s">
        <v>14</v>
      </c>
      <c r="I122" s="28">
        <f>AB111/9</f>
        <v>0</v>
      </c>
    </row>
    <row r="123" spans="1:9" s="6" customFormat="1" ht="15.75" hidden="1" x14ac:dyDescent="0.25">
      <c r="A123" s="112"/>
      <c r="B123" s="56"/>
      <c r="C123" s="32"/>
      <c r="D123" s="10" t="str">
        <f t="shared" si="21"/>
        <v/>
      </c>
      <c r="E123" s="109" t="str">
        <f>IF(F119&lt;&gt;"","# Points afgetikt aan het eind van de sprint:","")</f>
        <v/>
      </c>
      <c r="F123" s="110"/>
      <c r="G123" s="110"/>
      <c r="H123" s="110"/>
      <c r="I123" s="12" t="str">
        <f>IF(F119&lt;&gt;"",SUM(F110:F119),"")</f>
        <v/>
      </c>
    </row>
    <row r="124" spans="1:9" s="6" customFormat="1" ht="16.5" hidden="1" thickBot="1" x14ac:dyDescent="0.3">
      <c r="A124" s="112"/>
      <c r="B124" s="56"/>
      <c r="C124" s="32"/>
      <c r="D124" s="10" t="str">
        <f t="shared" si="21"/>
        <v/>
      </c>
      <c r="E124" s="114" t="str">
        <f>IF(F119&lt;&gt;"","Dit moesten er zijn:","")</f>
        <v/>
      </c>
      <c r="F124" s="115"/>
      <c r="G124" s="115"/>
      <c r="H124" s="115"/>
      <c r="I124" s="16" t="str">
        <f>IF(F119&lt;&gt;"",AB111,"")</f>
        <v/>
      </c>
    </row>
    <row r="125" spans="1:9" s="6" customFormat="1" hidden="1" x14ac:dyDescent="0.25">
      <c r="A125" s="112"/>
      <c r="B125" s="34"/>
      <c r="C125" s="58"/>
      <c r="D125" s="10" t="str">
        <f t="shared" si="21"/>
        <v/>
      </c>
      <c r="E125" s="46"/>
      <c r="F125" s="47"/>
      <c r="G125" s="47"/>
      <c r="H125" s="47"/>
      <c r="I125" s="51" t="str">
        <f>IF(F119="","",IF(I123&lt;I124,"Dus te weinig.","Keurig"))</f>
        <v/>
      </c>
    </row>
    <row r="126" spans="1:9" s="6" customFormat="1" hidden="1" x14ac:dyDescent="0.25">
      <c r="A126" s="112"/>
      <c r="B126" s="34"/>
      <c r="C126" s="32"/>
      <c r="D126" s="10" t="str">
        <f t="shared" si="21"/>
        <v/>
      </c>
      <c r="E126" s="46"/>
      <c r="F126" s="47"/>
      <c r="G126" s="47"/>
      <c r="H126" s="47"/>
      <c r="I126" s="50"/>
    </row>
    <row r="127" spans="1:9" s="6" customFormat="1" hidden="1" x14ac:dyDescent="0.25">
      <c r="A127" s="112"/>
      <c r="B127" s="34"/>
      <c r="C127" s="32"/>
      <c r="D127" s="10" t="str">
        <f t="shared" si="21"/>
        <v/>
      </c>
      <c r="E127" s="46"/>
      <c r="F127" s="47"/>
      <c r="G127" s="47"/>
      <c r="H127" s="47"/>
      <c r="I127" s="50"/>
    </row>
    <row r="128" spans="1:9" s="6" customFormat="1" ht="15.75" hidden="1" thickBot="1" x14ac:dyDescent="0.3">
      <c r="A128" s="112"/>
      <c r="B128" s="34"/>
      <c r="C128" s="32"/>
      <c r="D128" s="10" t="str">
        <f t="shared" si="21"/>
        <v/>
      </c>
      <c r="E128" s="46"/>
      <c r="F128" s="47"/>
      <c r="G128" s="47"/>
      <c r="H128" s="47"/>
      <c r="I128" s="50"/>
    </row>
    <row r="129" spans="1:28" s="2" customFormat="1" ht="15.75" hidden="1" thickBot="1" x14ac:dyDescent="0.3">
      <c r="A129" s="113"/>
      <c r="B129" s="34"/>
      <c r="C129" s="32"/>
      <c r="D129" s="11" t="str">
        <f t="shared" si="21"/>
        <v/>
      </c>
      <c r="E129" s="24" t="s">
        <v>15</v>
      </c>
      <c r="F129" s="25"/>
      <c r="G129" s="25"/>
      <c r="H129" s="26">
        <f>AB111</f>
        <v>0</v>
      </c>
      <c r="I129" s="27"/>
    </row>
    <row r="130" spans="1:28" hidden="1" x14ac:dyDescent="0.25">
      <c r="A130" s="43"/>
      <c r="B130" s="117" t="s">
        <v>22</v>
      </c>
      <c r="C130" s="117"/>
      <c r="D130" s="117"/>
      <c r="E130" s="117"/>
      <c r="F130" s="117"/>
      <c r="G130" s="117"/>
      <c r="H130" s="117"/>
      <c r="I130" s="117"/>
      <c r="J130" s="117"/>
      <c r="K130" s="117"/>
      <c r="L130" s="117"/>
      <c r="M130" s="44"/>
      <c r="N130" s="44"/>
      <c r="O130" s="44"/>
      <c r="P130" s="44"/>
      <c r="Q130" s="44"/>
      <c r="R130" s="44"/>
      <c r="S130" s="44"/>
    </row>
    <row r="131" spans="1:28" ht="15.75" hidden="1" thickBot="1" x14ac:dyDescent="0.3">
      <c r="A131" s="43"/>
      <c r="B131" s="117"/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44"/>
      <c r="N131" s="44"/>
      <c r="O131" s="44"/>
      <c r="P131" s="44"/>
      <c r="Q131" s="44"/>
      <c r="R131" s="44"/>
      <c r="S131" s="44"/>
    </row>
    <row r="132" spans="1:28" hidden="1" x14ac:dyDescent="0.25">
      <c r="A132" s="43"/>
      <c r="B132" s="44"/>
      <c r="C132" s="44"/>
      <c r="D132" s="44"/>
      <c r="E132" s="44"/>
      <c r="F132" s="44"/>
      <c r="G132" s="107" t="s">
        <v>20</v>
      </c>
      <c r="H132" s="108"/>
      <c r="I132" s="45"/>
      <c r="J132" s="44"/>
      <c r="K132" s="44"/>
      <c r="L132" s="44"/>
      <c r="M132" s="44"/>
      <c r="N132" s="44"/>
      <c r="O132" s="44"/>
      <c r="P132" s="44"/>
      <c r="Q132" s="44"/>
      <c r="R132" s="44"/>
      <c r="S132" s="44"/>
    </row>
    <row r="133" spans="1:28" ht="49.35" hidden="1" customHeight="1" thickBot="1" x14ac:dyDescent="0.3">
      <c r="A133" s="43"/>
      <c r="B133" s="44"/>
      <c r="C133" s="44"/>
      <c r="D133" s="44"/>
      <c r="E133" s="44"/>
      <c r="F133" s="44"/>
      <c r="G133" s="52"/>
      <c r="H133" s="53"/>
      <c r="I133" s="45"/>
      <c r="J133" s="44"/>
      <c r="K133" s="44"/>
      <c r="L133" s="44"/>
      <c r="M133" s="44"/>
      <c r="N133" s="44"/>
      <c r="O133" s="44"/>
      <c r="P133" s="44"/>
      <c r="Q133" s="44"/>
      <c r="R133" s="44"/>
      <c r="S133" s="44"/>
    </row>
    <row r="134" spans="1:28" ht="43.9" hidden="1" customHeight="1" thickBot="1" x14ac:dyDescent="0.3">
      <c r="A134" s="43"/>
      <c r="B134" s="35" t="s">
        <v>0</v>
      </c>
      <c r="C134" s="36" t="s">
        <v>18</v>
      </c>
      <c r="D134" s="37" t="s">
        <v>19</v>
      </c>
      <c r="E134" s="38"/>
      <c r="F134" s="39" t="s">
        <v>13</v>
      </c>
      <c r="G134" s="40" t="s">
        <v>16</v>
      </c>
      <c r="H134" s="41" t="s">
        <v>17</v>
      </c>
      <c r="I134" s="42" t="s">
        <v>21</v>
      </c>
      <c r="J134" s="44"/>
      <c r="K134" s="44"/>
      <c r="L134" s="44"/>
      <c r="M134" s="44"/>
      <c r="N134" s="44"/>
      <c r="O134" s="44"/>
      <c r="P134" s="44"/>
      <c r="Q134" s="44"/>
      <c r="R134" s="44"/>
      <c r="S134" s="44"/>
    </row>
    <row r="135" spans="1:28" ht="14.45" hidden="1" customHeight="1" x14ac:dyDescent="0.25">
      <c r="A135" s="111" t="s">
        <v>27</v>
      </c>
      <c r="B135" s="57"/>
      <c r="C135" s="59"/>
      <c r="D135" s="9" t="str">
        <f>IF(C135&lt;&gt;"",IF(AND(C135&lt;&gt;1,C135&lt;&gt;2,C135&lt;&gt;3,C135&lt;&gt;5,C135&lt;&gt;8,C135&lt;&gt;13,C135&lt;&gt;20,C135&lt;&gt;40,C135&lt;&gt;100),"Fout",""),"")</f>
        <v/>
      </c>
      <c r="E135" s="7" t="s">
        <v>4</v>
      </c>
      <c r="F135" s="31"/>
      <c r="G135" s="17">
        <f>AB136-(AB$8/10)</f>
        <v>-4</v>
      </c>
      <c r="H135" s="20">
        <f>AB136-F135</f>
        <v>0</v>
      </c>
      <c r="I135" s="21">
        <f>G135-H135</f>
        <v>-4</v>
      </c>
      <c r="AA135" t="s">
        <v>2</v>
      </c>
    </row>
    <row r="136" spans="1:28" hidden="1" x14ac:dyDescent="0.25">
      <c r="A136" s="112"/>
      <c r="B136" s="56"/>
      <c r="C136" s="32"/>
      <c r="D136" s="10" t="str">
        <f t="shared" ref="D136:D154" si="25">IF(C136&lt;&gt;"",IF(AND(C136&lt;&gt;1,C136&lt;&gt;2,C136&lt;&gt;3,C136&lt;&gt;5,C136&lt;&gt;8,C136&lt;&gt;13,C136&lt;&gt;20,C136&lt;&gt;40,C136&lt;&gt;100),"Fout",""),"")</f>
        <v/>
      </c>
      <c r="E136" s="8" t="s">
        <v>5</v>
      </c>
      <c r="F136" s="32"/>
      <c r="G136" s="18">
        <f>(G135-(AB$8/10))</f>
        <v>-8</v>
      </c>
      <c r="H136" s="23">
        <f>H135-F136</f>
        <v>0</v>
      </c>
      <c r="I136" s="22" t="str">
        <f t="shared" ref="I136:I138" si="26">IF(F136="","",G136-H136)</f>
        <v/>
      </c>
      <c r="AA136" t="s">
        <v>3</v>
      </c>
      <c r="AB136">
        <f>SUM(C135:C154)</f>
        <v>0</v>
      </c>
    </row>
    <row r="137" spans="1:28" hidden="1" x14ac:dyDescent="0.25">
      <c r="A137" s="112"/>
      <c r="B137" s="56"/>
      <c r="C137" s="32"/>
      <c r="D137" s="10" t="str">
        <f t="shared" si="25"/>
        <v/>
      </c>
      <c r="E137" s="8" t="s">
        <v>6</v>
      </c>
      <c r="F137" s="32"/>
      <c r="G137" s="18">
        <f t="shared" ref="G137:G144" si="27">(G136-(AB$8/10))</f>
        <v>-12</v>
      </c>
      <c r="H137" s="29"/>
      <c r="I137" s="22" t="str">
        <f t="shared" si="26"/>
        <v/>
      </c>
    </row>
    <row r="138" spans="1:28" hidden="1" x14ac:dyDescent="0.25">
      <c r="A138" s="112"/>
      <c r="B138" s="56"/>
      <c r="C138" s="32"/>
      <c r="D138" s="10" t="str">
        <f t="shared" si="25"/>
        <v/>
      </c>
      <c r="E138" s="8" t="s">
        <v>7</v>
      </c>
      <c r="F138" s="32"/>
      <c r="G138" s="18">
        <f t="shared" si="27"/>
        <v>-16</v>
      </c>
      <c r="H138" s="29"/>
      <c r="I138" s="22" t="str">
        <f t="shared" si="26"/>
        <v/>
      </c>
    </row>
    <row r="139" spans="1:28" hidden="1" x14ac:dyDescent="0.25">
      <c r="A139" s="112"/>
      <c r="B139" s="56"/>
      <c r="C139" s="32"/>
      <c r="D139" s="10" t="str">
        <f t="shared" si="25"/>
        <v/>
      </c>
      <c r="E139" s="8" t="s">
        <v>8</v>
      </c>
      <c r="F139" s="32"/>
      <c r="G139" s="18">
        <f t="shared" si="27"/>
        <v>-20</v>
      </c>
      <c r="H139" s="29"/>
      <c r="I139" s="22" t="str">
        <f>IF(F139="","",G139-H139)</f>
        <v/>
      </c>
    </row>
    <row r="140" spans="1:28" hidden="1" x14ac:dyDescent="0.25">
      <c r="A140" s="112"/>
      <c r="B140" s="56"/>
      <c r="C140" s="32"/>
      <c r="D140" s="10" t="str">
        <f t="shared" si="25"/>
        <v/>
      </c>
      <c r="E140" s="8" t="s">
        <v>9</v>
      </c>
      <c r="F140" s="32"/>
      <c r="G140" s="18">
        <f t="shared" si="27"/>
        <v>-24</v>
      </c>
      <c r="H140" s="29"/>
      <c r="I140" s="22" t="str">
        <f t="shared" ref="I140:I144" si="28">IF(F140="","",G140-H140)</f>
        <v/>
      </c>
    </row>
    <row r="141" spans="1:28" hidden="1" x14ac:dyDescent="0.25">
      <c r="A141" s="112"/>
      <c r="B141" s="56"/>
      <c r="C141" s="32"/>
      <c r="D141" s="10" t="str">
        <f t="shared" si="25"/>
        <v/>
      </c>
      <c r="E141" s="8" t="s">
        <v>10</v>
      </c>
      <c r="F141" s="32"/>
      <c r="G141" s="18">
        <f t="shared" si="27"/>
        <v>-28</v>
      </c>
      <c r="H141" s="29"/>
      <c r="I141" s="22" t="str">
        <f t="shared" si="28"/>
        <v/>
      </c>
    </row>
    <row r="142" spans="1:28" hidden="1" x14ac:dyDescent="0.25">
      <c r="A142" s="112"/>
      <c r="B142" s="56"/>
      <c r="C142" s="32"/>
      <c r="D142" s="10" t="str">
        <f t="shared" si="25"/>
        <v/>
      </c>
      <c r="E142" s="8" t="s">
        <v>11</v>
      </c>
      <c r="F142" s="32"/>
      <c r="G142" s="18">
        <f t="shared" si="27"/>
        <v>-32</v>
      </c>
      <c r="H142" s="29"/>
      <c r="I142" s="22" t="str">
        <f t="shared" si="28"/>
        <v/>
      </c>
    </row>
    <row r="143" spans="1:28" hidden="1" x14ac:dyDescent="0.25">
      <c r="A143" s="112"/>
      <c r="B143" s="56"/>
      <c r="C143" s="32"/>
      <c r="D143" s="10" t="str">
        <f t="shared" si="25"/>
        <v/>
      </c>
      <c r="E143" s="8" t="s">
        <v>12</v>
      </c>
      <c r="F143" s="32"/>
      <c r="G143" s="18">
        <f t="shared" si="27"/>
        <v>-36</v>
      </c>
      <c r="H143" s="29"/>
      <c r="I143" s="22" t="str">
        <f t="shared" si="28"/>
        <v/>
      </c>
    </row>
    <row r="144" spans="1:28" s="6" customFormat="1" ht="15.75" hidden="1" thickBot="1" x14ac:dyDescent="0.3">
      <c r="A144" s="112"/>
      <c r="B144" s="56"/>
      <c r="C144" s="32"/>
      <c r="D144" s="10" t="str">
        <f t="shared" si="25"/>
        <v/>
      </c>
      <c r="E144" s="30"/>
      <c r="F144" s="32"/>
      <c r="G144" s="19">
        <f t="shared" si="27"/>
        <v>-40</v>
      </c>
      <c r="H144" s="29"/>
      <c r="I144" s="22" t="str">
        <f t="shared" si="28"/>
        <v/>
      </c>
    </row>
    <row r="145" spans="1:27" s="6" customFormat="1" hidden="1" x14ac:dyDescent="0.25">
      <c r="A145" s="112"/>
      <c r="B145" s="56"/>
      <c r="C145" s="32"/>
      <c r="D145" s="10" t="str">
        <f t="shared" si="25"/>
        <v/>
      </c>
      <c r="E145" s="48"/>
      <c r="F145" s="14"/>
      <c r="G145" s="14"/>
      <c r="H145" s="14"/>
      <c r="I145" s="49"/>
    </row>
    <row r="146" spans="1:27" s="6" customFormat="1" ht="15.75" hidden="1" thickBot="1" x14ac:dyDescent="0.3">
      <c r="A146" s="112"/>
      <c r="B146" s="56"/>
      <c r="C146" s="32"/>
      <c r="D146" s="10" t="str">
        <f t="shared" si="25"/>
        <v/>
      </c>
      <c r="E146" s="46"/>
      <c r="F146" s="47"/>
      <c r="G146" s="47"/>
      <c r="H146" s="47"/>
      <c r="I146" s="50"/>
    </row>
    <row r="147" spans="1:27" s="6" customFormat="1" ht="15.75" hidden="1" x14ac:dyDescent="0.25">
      <c r="A147" s="112"/>
      <c r="B147" s="56"/>
      <c r="C147" s="32"/>
      <c r="D147" s="10" t="str">
        <f t="shared" si="25"/>
        <v/>
      </c>
      <c r="E147" s="13"/>
      <c r="F147" s="14"/>
      <c r="G147" s="14"/>
      <c r="H147" s="15" t="s">
        <v>14</v>
      </c>
      <c r="I147" s="28">
        <f>AB136/9</f>
        <v>0</v>
      </c>
    </row>
    <row r="148" spans="1:27" s="6" customFormat="1" ht="15.75" hidden="1" x14ac:dyDescent="0.25">
      <c r="A148" s="112"/>
      <c r="B148" s="56"/>
      <c r="C148" s="32"/>
      <c r="D148" s="10" t="str">
        <f t="shared" si="25"/>
        <v/>
      </c>
      <c r="E148" s="109" t="str">
        <f>IF(F144&lt;&gt;"","# Points afgetikt aan het eind van de sprint:","")</f>
        <v/>
      </c>
      <c r="F148" s="110"/>
      <c r="G148" s="110"/>
      <c r="H148" s="110"/>
      <c r="I148" s="12" t="str">
        <f>IF(F144&lt;&gt;"",SUM(F135:F144),"")</f>
        <v/>
      </c>
    </row>
    <row r="149" spans="1:27" s="6" customFormat="1" ht="16.5" hidden="1" thickBot="1" x14ac:dyDescent="0.3">
      <c r="A149" s="112"/>
      <c r="B149" s="56"/>
      <c r="C149" s="32"/>
      <c r="D149" s="10" t="str">
        <f t="shared" si="25"/>
        <v/>
      </c>
      <c r="E149" s="114" t="str">
        <f>IF(F144&lt;&gt;"","Dit moesten er zijn:","")</f>
        <v/>
      </c>
      <c r="F149" s="115"/>
      <c r="G149" s="115"/>
      <c r="H149" s="115"/>
      <c r="I149" s="16" t="str">
        <f>IF(F144&lt;&gt;"",AB136,"")</f>
        <v/>
      </c>
    </row>
    <row r="150" spans="1:27" s="6" customFormat="1" hidden="1" x14ac:dyDescent="0.25">
      <c r="A150" s="112"/>
      <c r="B150" s="56"/>
      <c r="C150" s="32"/>
      <c r="D150" s="10" t="str">
        <f t="shared" si="25"/>
        <v/>
      </c>
      <c r="E150" s="46"/>
      <c r="F150" s="47"/>
      <c r="G150" s="47"/>
      <c r="H150" s="47"/>
      <c r="I150" s="51" t="str">
        <f>IF(F144="","",IF(I148&lt;I149,"Dus te weinig.","Keurig"))</f>
        <v/>
      </c>
    </row>
    <row r="151" spans="1:27" s="6" customFormat="1" hidden="1" x14ac:dyDescent="0.25">
      <c r="A151" s="112"/>
      <c r="B151" s="34"/>
      <c r="C151" s="32"/>
      <c r="D151" s="10" t="str">
        <f t="shared" si="25"/>
        <v/>
      </c>
      <c r="E151" s="46"/>
      <c r="F151" s="47"/>
      <c r="G151" s="47"/>
      <c r="H151" s="47"/>
      <c r="I151" s="50"/>
    </row>
    <row r="152" spans="1:27" s="6" customFormat="1" hidden="1" x14ac:dyDescent="0.25">
      <c r="A152" s="112"/>
      <c r="B152" s="34"/>
      <c r="C152" s="32"/>
      <c r="D152" s="10" t="str">
        <f t="shared" si="25"/>
        <v/>
      </c>
      <c r="E152" s="46"/>
      <c r="F152" s="47"/>
      <c r="G152" s="47"/>
      <c r="H152" s="47"/>
      <c r="I152" s="50"/>
    </row>
    <row r="153" spans="1:27" s="6" customFormat="1" ht="15.75" hidden="1" thickBot="1" x14ac:dyDescent="0.3">
      <c r="A153" s="112"/>
      <c r="B153" s="34"/>
      <c r="C153" s="32"/>
      <c r="D153" s="10" t="str">
        <f t="shared" si="25"/>
        <v/>
      </c>
      <c r="E153" s="46"/>
      <c r="F153" s="47"/>
      <c r="G153" s="47"/>
      <c r="H153" s="47"/>
      <c r="I153" s="50"/>
    </row>
    <row r="154" spans="1:27" s="2" customFormat="1" ht="15.75" hidden="1" thickBot="1" x14ac:dyDescent="0.3">
      <c r="A154" s="113"/>
      <c r="B154" s="34"/>
      <c r="C154" s="32"/>
      <c r="D154" s="11" t="str">
        <f t="shared" si="25"/>
        <v/>
      </c>
      <c r="E154" s="24" t="s">
        <v>15</v>
      </c>
      <c r="F154" s="25"/>
      <c r="G154" s="25"/>
      <c r="H154" s="26">
        <f>AB136</f>
        <v>0</v>
      </c>
      <c r="I154" s="27"/>
    </row>
    <row r="155" spans="1:27" hidden="1" x14ac:dyDescent="0.25">
      <c r="A155" s="43"/>
      <c r="B155" s="117" t="s">
        <v>22</v>
      </c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44"/>
      <c r="N155" s="44"/>
      <c r="O155" s="44"/>
      <c r="P155" s="44"/>
      <c r="Q155" s="44"/>
      <c r="R155" s="44"/>
      <c r="S155" s="44"/>
    </row>
    <row r="156" spans="1:27" ht="15.75" hidden="1" thickBot="1" x14ac:dyDescent="0.3">
      <c r="A156" s="43"/>
      <c r="B156" s="117"/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44"/>
      <c r="N156" s="44"/>
      <c r="O156" s="44"/>
      <c r="P156" s="44"/>
      <c r="Q156" s="44"/>
      <c r="R156" s="44"/>
      <c r="S156" s="44"/>
    </row>
    <row r="157" spans="1:27" hidden="1" x14ac:dyDescent="0.25">
      <c r="A157" s="43"/>
      <c r="B157" s="44"/>
      <c r="C157" s="44"/>
      <c r="D157" s="44"/>
      <c r="E157" s="44"/>
      <c r="F157" s="44"/>
      <c r="G157" s="107" t="s">
        <v>20</v>
      </c>
      <c r="H157" s="108"/>
      <c r="I157" s="45"/>
      <c r="J157" s="44"/>
      <c r="K157" s="44"/>
      <c r="L157" s="44"/>
      <c r="M157" s="44"/>
      <c r="N157" s="44"/>
      <c r="O157" s="44"/>
      <c r="P157" s="44"/>
      <c r="Q157" s="44"/>
      <c r="R157" s="44"/>
      <c r="S157" s="44"/>
    </row>
    <row r="158" spans="1:27" ht="49.35" hidden="1" customHeight="1" thickBot="1" x14ac:dyDescent="0.3">
      <c r="A158" s="43"/>
      <c r="B158" s="44"/>
      <c r="C158" s="44"/>
      <c r="D158" s="44"/>
      <c r="E158" s="44"/>
      <c r="F158" s="44"/>
      <c r="G158" s="52"/>
      <c r="H158" s="53"/>
      <c r="I158" s="45"/>
      <c r="J158" s="44"/>
      <c r="K158" s="44"/>
      <c r="L158" s="44"/>
      <c r="M158" s="44"/>
      <c r="N158" s="44"/>
      <c r="O158" s="44"/>
      <c r="P158" s="44"/>
      <c r="Q158" s="44"/>
      <c r="R158" s="44"/>
      <c r="S158" s="44"/>
    </row>
    <row r="159" spans="1:27" ht="43.9" hidden="1" customHeight="1" thickBot="1" x14ac:dyDescent="0.3">
      <c r="A159" s="43"/>
      <c r="B159" s="54" t="s">
        <v>0</v>
      </c>
      <c r="C159" s="55" t="s">
        <v>18</v>
      </c>
      <c r="D159" s="37" t="s">
        <v>19</v>
      </c>
      <c r="E159" s="38"/>
      <c r="F159" s="39" t="s">
        <v>13</v>
      </c>
      <c r="G159" s="40" t="s">
        <v>16</v>
      </c>
      <c r="H159" s="41" t="s">
        <v>17</v>
      </c>
      <c r="I159" s="42" t="s">
        <v>21</v>
      </c>
      <c r="J159" s="44"/>
      <c r="K159" s="44"/>
      <c r="L159" s="44"/>
      <c r="M159" s="44"/>
      <c r="N159" s="44"/>
      <c r="O159" s="44"/>
      <c r="P159" s="44"/>
      <c r="Q159" s="44"/>
      <c r="R159" s="44"/>
      <c r="S159" s="44"/>
    </row>
    <row r="160" spans="1:27" ht="14.45" hidden="1" customHeight="1" x14ac:dyDescent="0.25">
      <c r="A160" s="111" t="s">
        <v>28</v>
      </c>
      <c r="B160" s="56"/>
      <c r="C160" s="32"/>
      <c r="D160" s="9" t="str">
        <f>IF(C160&lt;&gt;"",IF(AND(C160&lt;&gt;1,C160&lt;&gt;2,C160&lt;&gt;3,C160&lt;&gt;5,C160&lt;&gt;8,C160&lt;&gt;13,C160&lt;&gt;20,C160&lt;&gt;40,C160&lt;&gt;100),"Fout",""),"")</f>
        <v/>
      </c>
      <c r="E160" s="7" t="s">
        <v>4</v>
      </c>
      <c r="F160" s="31"/>
      <c r="G160" s="17">
        <f>AB161-(AB$8/10)</f>
        <v>-4</v>
      </c>
      <c r="H160" s="20">
        <f>AB161-F160</f>
        <v>0</v>
      </c>
      <c r="I160" s="21">
        <f>G160-H160</f>
        <v>-4</v>
      </c>
      <c r="AA160" t="s">
        <v>2</v>
      </c>
    </row>
    <row r="161" spans="1:28" hidden="1" x14ac:dyDescent="0.25">
      <c r="A161" s="112"/>
      <c r="B161" s="56"/>
      <c r="C161" s="32"/>
      <c r="D161" s="10" t="str">
        <f t="shared" ref="D161:D179" si="29">IF(C161&lt;&gt;"",IF(AND(C161&lt;&gt;1,C161&lt;&gt;2,C161&lt;&gt;3,C161&lt;&gt;5,C161&lt;&gt;8,C161&lt;&gt;13,C161&lt;&gt;20,C161&lt;&gt;40,C161&lt;&gt;100),"Fout",""),"")</f>
        <v/>
      </c>
      <c r="E161" s="8" t="s">
        <v>5</v>
      </c>
      <c r="F161" s="32"/>
      <c r="G161" s="18">
        <f>(G160-(AB$8/10))</f>
        <v>-8</v>
      </c>
      <c r="H161" s="23">
        <f>H160-F161</f>
        <v>0</v>
      </c>
      <c r="I161" s="22" t="str">
        <f t="shared" ref="I161:I163" si="30">IF(F161="","",G161-H161)</f>
        <v/>
      </c>
      <c r="AA161" t="s">
        <v>3</v>
      </c>
      <c r="AB161">
        <f>SUM(C160:C179)</f>
        <v>0</v>
      </c>
    </row>
    <row r="162" spans="1:28" hidden="1" x14ac:dyDescent="0.25">
      <c r="A162" s="112"/>
      <c r="B162" s="56"/>
      <c r="C162" s="32"/>
      <c r="D162" s="10" t="str">
        <f t="shared" si="29"/>
        <v/>
      </c>
      <c r="E162" s="8" t="s">
        <v>6</v>
      </c>
      <c r="F162" s="32"/>
      <c r="G162" s="18">
        <f t="shared" ref="G162:G169" si="31">(G161-(AB$8/10))</f>
        <v>-12</v>
      </c>
      <c r="H162" s="29"/>
      <c r="I162" s="22" t="str">
        <f t="shared" si="30"/>
        <v/>
      </c>
    </row>
    <row r="163" spans="1:28" hidden="1" x14ac:dyDescent="0.25">
      <c r="A163" s="112"/>
      <c r="B163" s="56"/>
      <c r="C163" s="32"/>
      <c r="D163" s="10" t="str">
        <f t="shared" si="29"/>
        <v/>
      </c>
      <c r="E163" s="8" t="s">
        <v>7</v>
      </c>
      <c r="F163" s="32"/>
      <c r="G163" s="18">
        <f t="shared" si="31"/>
        <v>-16</v>
      </c>
      <c r="H163" s="29"/>
      <c r="I163" s="22" t="str">
        <f t="shared" si="30"/>
        <v/>
      </c>
    </row>
    <row r="164" spans="1:28" hidden="1" x14ac:dyDescent="0.25">
      <c r="A164" s="112"/>
      <c r="B164" s="56"/>
      <c r="C164" s="32"/>
      <c r="D164" s="10" t="str">
        <f t="shared" si="29"/>
        <v/>
      </c>
      <c r="E164" s="8" t="s">
        <v>8</v>
      </c>
      <c r="F164" s="32"/>
      <c r="G164" s="18">
        <f t="shared" si="31"/>
        <v>-20</v>
      </c>
      <c r="H164" s="29"/>
      <c r="I164" s="22" t="str">
        <f>IF(F164="","",G164-H164)</f>
        <v/>
      </c>
    </row>
    <row r="165" spans="1:28" hidden="1" x14ac:dyDescent="0.25">
      <c r="A165" s="112"/>
      <c r="B165" s="56"/>
      <c r="C165" s="32"/>
      <c r="D165" s="10" t="str">
        <f t="shared" si="29"/>
        <v/>
      </c>
      <c r="E165" s="8" t="s">
        <v>9</v>
      </c>
      <c r="F165" s="32"/>
      <c r="G165" s="18">
        <f t="shared" si="31"/>
        <v>-24</v>
      </c>
      <c r="H165" s="29"/>
      <c r="I165" s="22" t="str">
        <f t="shared" ref="I165:I169" si="32">IF(F165="","",G165-H165)</f>
        <v/>
      </c>
    </row>
    <row r="166" spans="1:28" hidden="1" x14ac:dyDescent="0.25">
      <c r="A166" s="112"/>
      <c r="B166" s="56"/>
      <c r="C166" s="32"/>
      <c r="D166" s="10" t="str">
        <f t="shared" si="29"/>
        <v/>
      </c>
      <c r="E166" s="8" t="s">
        <v>10</v>
      </c>
      <c r="F166" s="32"/>
      <c r="G166" s="18">
        <f t="shared" si="31"/>
        <v>-28</v>
      </c>
      <c r="H166" s="29"/>
      <c r="I166" s="22" t="str">
        <f t="shared" si="32"/>
        <v/>
      </c>
    </row>
    <row r="167" spans="1:28" hidden="1" x14ac:dyDescent="0.25">
      <c r="A167" s="112"/>
      <c r="B167" s="56"/>
      <c r="C167" s="32"/>
      <c r="D167" s="10" t="str">
        <f t="shared" si="29"/>
        <v/>
      </c>
      <c r="E167" s="8" t="s">
        <v>11</v>
      </c>
      <c r="F167" s="32"/>
      <c r="G167" s="18">
        <f t="shared" si="31"/>
        <v>-32</v>
      </c>
      <c r="H167" s="29"/>
      <c r="I167" s="22" t="str">
        <f t="shared" si="32"/>
        <v/>
      </c>
    </row>
    <row r="168" spans="1:28" hidden="1" x14ac:dyDescent="0.25">
      <c r="A168" s="112"/>
      <c r="B168" s="56"/>
      <c r="C168" s="32"/>
      <c r="D168" s="10" t="str">
        <f t="shared" si="29"/>
        <v/>
      </c>
      <c r="E168" s="8" t="s">
        <v>12</v>
      </c>
      <c r="F168" s="32"/>
      <c r="G168" s="18">
        <f t="shared" si="31"/>
        <v>-36</v>
      </c>
      <c r="H168" s="29"/>
      <c r="I168" s="22" t="str">
        <f t="shared" si="32"/>
        <v/>
      </c>
    </row>
    <row r="169" spans="1:28" s="6" customFormat="1" ht="15.75" hidden="1" thickBot="1" x14ac:dyDescent="0.3">
      <c r="A169" s="112"/>
      <c r="B169" s="56"/>
      <c r="C169" s="32"/>
      <c r="D169" s="10" t="str">
        <f t="shared" si="29"/>
        <v/>
      </c>
      <c r="E169" s="30"/>
      <c r="F169" s="32"/>
      <c r="G169" s="19">
        <f t="shared" si="31"/>
        <v>-40</v>
      </c>
      <c r="H169" s="29"/>
      <c r="I169" s="22" t="str">
        <f t="shared" si="32"/>
        <v/>
      </c>
    </row>
    <row r="170" spans="1:28" s="6" customFormat="1" hidden="1" x14ac:dyDescent="0.25">
      <c r="A170" s="112"/>
      <c r="B170" s="56"/>
      <c r="C170" s="32"/>
      <c r="D170" s="10" t="str">
        <f t="shared" si="29"/>
        <v/>
      </c>
      <c r="E170" s="48"/>
      <c r="F170" s="14"/>
      <c r="G170" s="14"/>
      <c r="H170" s="14"/>
      <c r="I170" s="49"/>
    </row>
    <row r="171" spans="1:28" s="6" customFormat="1" ht="15.75" hidden="1" thickBot="1" x14ac:dyDescent="0.3">
      <c r="A171" s="112"/>
      <c r="B171" s="56"/>
      <c r="C171" s="32"/>
      <c r="D171" s="10" t="str">
        <f t="shared" si="29"/>
        <v/>
      </c>
      <c r="E171" s="46"/>
      <c r="F171" s="47"/>
      <c r="G171" s="47"/>
      <c r="H171" s="47"/>
      <c r="I171" s="50"/>
    </row>
    <row r="172" spans="1:28" s="6" customFormat="1" ht="15.75" hidden="1" x14ac:dyDescent="0.25">
      <c r="A172" s="112"/>
      <c r="B172" s="56"/>
      <c r="C172" s="32"/>
      <c r="D172" s="10" t="str">
        <f t="shared" si="29"/>
        <v/>
      </c>
      <c r="E172" s="13"/>
      <c r="F172" s="14"/>
      <c r="G172" s="14"/>
      <c r="H172" s="15" t="s">
        <v>14</v>
      </c>
      <c r="I172" s="28">
        <f>AB161/9</f>
        <v>0</v>
      </c>
    </row>
    <row r="173" spans="1:28" s="6" customFormat="1" ht="15.75" hidden="1" x14ac:dyDescent="0.25">
      <c r="A173" s="112"/>
      <c r="B173" s="56"/>
      <c r="C173" s="32"/>
      <c r="D173" s="10" t="str">
        <f t="shared" si="29"/>
        <v/>
      </c>
      <c r="E173" s="109" t="str">
        <f>IF(F169&lt;&gt;"","# Points afgetikt aan het eind van de sprint:","")</f>
        <v/>
      </c>
      <c r="F173" s="110"/>
      <c r="G173" s="110"/>
      <c r="H173" s="110"/>
      <c r="I173" s="12" t="str">
        <f>IF(F169&lt;&gt;"",SUM(F160:F169),"")</f>
        <v/>
      </c>
    </row>
    <row r="174" spans="1:28" s="6" customFormat="1" ht="16.5" hidden="1" thickBot="1" x14ac:dyDescent="0.3">
      <c r="A174" s="112"/>
      <c r="B174" s="56"/>
      <c r="C174" s="32"/>
      <c r="D174" s="10" t="str">
        <f t="shared" si="29"/>
        <v/>
      </c>
      <c r="E174" s="114" t="str">
        <f>IF(F169&lt;&gt;"","Dit moesten er zijn:","")</f>
        <v/>
      </c>
      <c r="F174" s="115"/>
      <c r="G174" s="115"/>
      <c r="H174" s="115"/>
      <c r="I174" s="16" t="str">
        <f>IF(F169&lt;&gt;"",AB161,"")</f>
        <v/>
      </c>
    </row>
    <row r="175" spans="1:28" s="6" customFormat="1" hidden="1" x14ac:dyDescent="0.25">
      <c r="A175" s="112"/>
      <c r="B175" s="34"/>
      <c r="C175" s="58"/>
      <c r="D175" s="10" t="str">
        <f t="shared" si="29"/>
        <v/>
      </c>
      <c r="E175" s="46"/>
      <c r="F175" s="47"/>
      <c r="G175" s="47"/>
      <c r="H175" s="47"/>
      <c r="I175" s="51" t="str">
        <f>IF(F169="","",IF(I173&lt;I174,"Dus te weinig.","Keurig"))</f>
        <v/>
      </c>
    </row>
    <row r="176" spans="1:28" s="6" customFormat="1" hidden="1" x14ac:dyDescent="0.25">
      <c r="A176" s="112"/>
      <c r="B176" s="34"/>
      <c r="C176" s="32"/>
      <c r="D176" s="10" t="str">
        <f t="shared" si="29"/>
        <v/>
      </c>
      <c r="E176" s="46"/>
      <c r="F176" s="47"/>
      <c r="G176" s="47"/>
      <c r="H176" s="47"/>
      <c r="I176" s="50"/>
    </row>
    <row r="177" spans="1:28" s="6" customFormat="1" hidden="1" x14ac:dyDescent="0.25">
      <c r="A177" s="112"/>
      <c r="B177" s="34"/>
      <c r="C177" s="32"/>
      <c r="D177" s="10" t="str">
        <f t="shared" si="29"/>
        <v/>
      </c>
      <c r="E177" s="46"/>
      <c r="F177" s="47"/>
      <c r="G177" s="47"/>
      <c r="H177" s="47"/>
      <c r="I177" s="50"/>
    </row>
    <row r="178" spans="1:28" s="6" customFormat="1" ht="15.75" hidden="1" thickBot="1" x14ac:dyDescent="0.3">
      <c r="A178" s="112"/>
      <c r="B178" s="34"/>
      <c r="C178" s="32"/>
      <c r="D178" s="10" t="str">
        <f t="shared" si="29"/>
        <v/>
      </c>
      <c r="E178" s="46"/>
      <c r="F178" s="47"/>
      <c r="G178" s="47"/>
      <c r="H178" s="47"/>
      <c r="I178" s="50"/>
    </row>
    <row r="179" spans="1:28" s="2" customFormat="1" ht="15.75" hidden="1" thickBot="1" x14ac:dyDescent="0.3">
      <c r="A179" s="113"/>
      <c r="B179" s="34"/>
      <c r="C179" s="32"/>
      <c r="D179" s="11" t="str">
        <f t="shared" si="29"/>
        <v/>
      </c>
      <c r="E179" s="24" t="s">
        <v>15</v>
      </c>
      <c r="F179" s="25"/>
      <c r="G179" s="25"/>
      <c r="H179" s="26">
        <f>AB161</f>
        <v>0</v>
      </c>
      <c r="I179" s="27"/>
    </row>
    <row r="180" spans="1:28" hidden="1" x14ac:dyDescent="0.25">
      <c r="A180" s="43"/>
      <c r="B180" s="117" t="s">
        <v>22</v>
      </c>
      <c r="C180" s="117"/>
      <c r="D180" s="117"/>
      <c r="E180" s="117"/>
      <c r="F180" s="117"/>
      <c r="G180" s="117"/>
      <c r="H180" s="117"/>
      <c r="I180" s="117"/>
      <c r="J180" s="117"/>
      <c r="K180" s="117"/>
      <c r="L180" s="117"/>
      <c r="M180" s="44"/>
      <c r="N180" s="44"/>
      <c r="O180" s="44"/>
      <c r="P180" s="44"/>
      <c r="Q180" s="44"/>
      <c r="R180" s="44"/>
      <c r="S180" s="44"/>
    </row>
    <row r="181" spans="1:28" ht="15.75" hidden="1" thickBot="1" x14ac:dyDescent="0.3">
      <c r="A181" s="43"/>
      <c r="B181" s="117"/>
      <c r="C181" s="117"/>
      <c r="D181" s="117"/>
      <c r="E181" s="117"/>
      <c r="F181" s="117"/>
      <c r="G181" s="117"/>
      <c r="H181" s="117"/>
      <c r="I181" s="117"/>
      <c r="J181" s="117"/>
      <c r="K181" s="117"/>
      <c r="L181" s="117"/>
      <c r="M181" s="44"/>
      <c r="N181" s="44"/>
      <c r="O181" s="44"/>
      <c r="P181" s="44"/>
      <c r="Q181" s="44"/>
      <c r="R181" s="44"/>
      <c r="S181" s="44"/>
    </row>
    <row r="182" spans="1:28" hidden="1" x14ac:dyDescent="0.25">
      <c r="A182" s="43"/>
      <c r="B182" s="44"/>
      <c r="C182" s="44"/>
      <c r="D182" s="44"/>
      <c r="E182" s="44"/>
      <c r="F182" s="44"/>
      <c r="G182" s="107" t="s">
        <v>20</v>
      </c>
      <c r="H182" s="108"/>
      <c r="I182" s="45"/>
      <c r="J182" s="44"/>
      <c r="K182" s="44"/>
      <c r="L182" s="44"/>
      <c r="M182" s="44"/>
      <c r="N182" s="44"/>
      <c r="O182" s="44"/>
      <c r="P182" s="44"/>
      <c r="Q182" s="44"/>
      <c r="R182" s="44"/>
      <c r="S182" s="44"/>
    </row>
    <row r="183" spans="1:28" ht="49.35" hidden="1" customHeight="1" thickBot="1" x14ac:dyDescent="0.3">
      <c r="A183" s="43"/>
      <c r="B183" s="44"/>
      <c r="C183" s="44"/>
      <c r="D183" s="44"/>
      <c r="E183" s="44"/>
      <c r="F183" s="44"/>
      <c r="G183" s="52"/>
      <c r="H183" s="53"/>
      <c r="I183" s="45"/>
      <c r="J183" s="44"/>
      <c r="K183" s="44"/>
      <c r="L183" s="44"/>
      <c r="M183" s="44"/>
      <c r="N183" s="44"/>
      <c r="O183" s="44"/>
      <c r="P183" s="44"/>
      <c r="Q183" s="44"/>
      <c r="R183" s="44"/>
      <c r="S183" s="44"/>
    </row>
    <row r="184" spans="1:28" ht="43.9" hidden="1" customHeight="1" thickBot="1" x14ac:dyDescent="0.3">
      <c r="A184" s="43"/>
      <c r="B184" s="54" t="s">
        <v>0</v>
      </c>
      <c r="C184" s="55" t="s">
        <v>18</v>
      </c>
      <c r="D184" s="37" t="s">
        <v>19</v>
      </c>
      <c r="E184" s="38"/>
      <c r="F184" s="39" t="s">
        <v>13</v>
      </c>
      <c r="G184" s="40" t="s">
        <v>16</v>
      </c>
      <c r="H184" s="41" t="s">
        <v>17</v>
      </c>
      <c r="I184" s="42" t="s">
        <v>21</v>
      </c>
      <c r="J184" s="44"/>
      <c r="K184" s="44"/>
      <c r="L184" s="44"/>
      <c r="M184" s="44"/>
      <c r="N184" s="44"/>
      <c r="O184" s="44"/>
      <c r="P184" s="44"/>
      <c r="Q184" s="44"/>
      <c r="R184" s="44"/>
      <c r="S184" s="44"/>
    </row>
    <row r="185" spans="1:28" ht="14.45" hidden="1" customHeight="1" x14ac:dyDescent="0.25">
      <c r="A185" s="111" t="s">
        <v>29</v>
      </c>
      <c r="B185" s="56"/>
      <c r="C185" s="32"/>
      <c r="D185" s="9" t="str">
        <f>IF(C185&lt;&gt;"",IF(AND(C185&lt;&gt;1,C185&lt;&gt;2,C185&lt;&gt;3,C185&lt;&gt;5,C185&lt;&gt;8,C185&lt;&gt;13,C185&lt;&gt;20,C185&lt;&gt;40,C185&lt;&gt;100),"Fout",""),"")</f>
        <v/>
      </c>
      <c r="E185" s="7" t="s">
        <v>4</v>
      </c>
      <c r="F185" s="31"/>
      <c r="G185" s="17">
        <f>AB186-(AB$8/10)</f>
        <v>-4</v>
      </c>
      <c r="H185" s="20">
        <f>AB186-F185</f>
        <v>0</v>
      </c>
      <c r="I185" s="21">
        <f>G185-H185</f>
        <v>-4</v>
      </c>
      <c r="AA185" t="s">
        <v>2</v>
      </c>
    </row>
    <row r="186" spans="1:28" hidden="1" x14ac:dyDescent="0.25">
      <c r="A186" s="112"/>
      <c r="B186" s="56"/>
      <c r="C186" s="32"/>
      <c r="D186" s="10" t="str">
        <f t="shared" ref="D186:D204" si="33">IF(C186&lt;&gt;"",IF(AND(C186&lt;&gt;1,C186&lt;&gt;2,C186&lt;&gt;3,C186&lt;&gt;5,C186&lt;&gt;8,C186&lt;&gt;13,C186&lt;&gt;20,C186&lt;&gt;40,C186&lt;&gt;100),"Fout",""),"")</f>
        <v/>
      </c>
      <c r="E186" s="8" t="s">
        <v>5</v>
      </c>
      <c r="F186" s="32"/>
      <c r="G186" s="18">
        <f>(G185-(AB$8/10))</f>
        <v>-8</v>
      </c>
      <c r="H186" s="23">
        <f>H185-F186</f>
        <v>0</v>
      </c>
      <c r="I186" s="22" t="str">
        <f t="shared" ref="I186:I188" si="34">IF(F186="","",G186-H186)</f>
        <v/>
      </c>
      <c r="AA186" t="s">
        <v>3</v>
      </c>
      <c r="AB186">
        <f>SUM(C185:C204)</f>
        <v>0</v>
      </c>
    </row>
    <row r="187" spans="1:28" hidden="1" x14ac:dyDescent="0.25">
      <c r="A187" s="112"/>
      <c r="B187" s="56"/>
      <c r="C187" s="32"/>
      <c r="D187" s="10" t="str">
        <f t="shared" si="33"/>
        <v/>
      </c>
      <c r="E187" s="8" t="s">
        <v>6</v>
      </c>
      <c r="F187" s="32"/>
      <c r="G187" s="18">
        <f t="shared" ref="G187:G194" si="35">(G186-(AB$8/10))</f>
        <v>-12</v>
      </c>
      <c r="H187" s="29"/>
      <c r="I187" s="22" t="str">
        <f t="shared" si="34"/>
        <v/>
      </c>
    </row>
    <row r="188" spans="1:28" hidden="1" x14ac:dyDescent="0.25">
      <c r="A188" s="112"/>
      <c r="B188" s="56"/>
      <c r="C188" s="32"/>
      <c r="D188" s="10" t="str">
        <f t="shared" si="33"/>
        <v/>
      </c>
      <c r="E188" s="8" t="s">
        <v>7</v>
      </c>
      <c r="F188" s="32"/>
      <c r="G188" s="18">
        <f t="shared" si="35"/>
        <v>-16</v>
      </c>
      <c r="H188" s="29"/>
      <c r="I188" s="22" t="str">
        <f t="shared" si="34"/>
        <v/>
      </c>
    </row>
    <row r="189" spans="1:28" hidden="1" x14ac:dyDescent="0.25">
      <c r="A189" s="112"/>
      <c r="B189" s="56"/>
      <c r="C189" s="32"/>
      <c r="D189" s="10" t="str">
        <f t="shared" si="33"/>
        <v/>
      </c>
      <c r="E189" s="8" t="s">
        <v>8</v>
      </c>
      <c r="F189" s="32"/>
      <c r="G189" s="18">
        <f t="shared" si="35"/>
        <v>-20</v>
      </c>
      <c r="H189" s="29"/>
      <c r="I189" s="22" t="str">
        <f>IF(F189="","",G189-H189)</f>
        <v/>
      </c>
    </row>
    <row r="190" spans="1:28" hidden="1" x14ac:dyDescent="0.25">
      <c r="A190" s="112"/>
      <c r="B190" s="56"/>
      <c r="C190" s="32"/>
      <c r="D190" s="10" t="str">
        <f t="shared" si="33"/>
        <v/>
      </c>
      <c r="E190" s="8" t="s">
        <v>9</v>
      </c>
      <c r="F190" s="32"/>
      <c r="G190" s="18">
        <f t="shared" si="35"/>
        <v>-24</v>
      </c>
      <c r="H190" s="29"/>
      <c r="I190" s="22" t="str">
        <f t="shared" ref="I190:I194" si="36">IF(F190="","",G190-H190)</f>
        <v/>
      </c>
    </row>
    <row r="191" spans="1:28" hidden="1" x14ac:dyDescent="0.25">
      <c r="A191" s="112"/>
      <c r="B191" s="56"/>
      <c r="C191" s="32"/>
      <c r="D191" s="10" t="str">
        <f t="shared" si="33"/>
        <v/>
      </c>
      <c r="E191" s="8" t="s">
        <v>10</v>
      </c>
      <c r="F191" s="32"/>
      <c r="G191" s="18">
        <f t="shared" si="35"/>
        <v>-28</v>
      </c>
      <c r="H191" s="29"/>
      <c r="I191" s="22" t="str">
        <f t="shared" si="36"/>
        <v/>
      </c>
    </row>
    <row r="192" spans="1:28" hidden="1" x14ac:dyDescent="0.25">
      <c r="A192" s="112"/>
      <c r="B192" s="56"/>
      <c r="C192" s="32"/>
      <c r="D192" s="10" t="str">
        <f t="shared" si="33"/>
        <v/>
      </c>
      <c r="E192" s="8" t="s">
        <v>11</v>
      </c>
      <c r="F192" s="32"/>
      <c r="G192" s="18">
        <f t="shared" si="35"/>
        <v>-32</v>
      </c>
      <c r="H192" s="29"/>
      <c r="I192" s="22" t="str">
        <f t="shared" si="36"/>
        <v/>
      </c>
    </row>
    <row r="193" spans="1:9" hidden="1" x14ac:dyDescent="0.25">
      <c r="A193" s="112"/>
      <c r="B193" s="56"/>
      <c r="C193" s="32"/>
      <c r="D193" s="10" t="str">
        <f t="shared" si="33"/>
        <v/>
      </c>
      <c r="E193" s="8" t="s">
        <v>12</v>
      </c>
      <c r="F193" s="32"/>
      <c r="G193" s="18">
        <f t="shared" si="35"/>
        <v>-36</v>
      </c>
      <c r="H193" s="29"/>
      <c r="I193" s="22" t="str">
        <f t="shared" si="36"/>
        <v/>
      </c>
    </row>
    <row r="194" spans="1:9" s="6" customFormat="1" ht="15.75" hidden="1" thickBot="1" x14ac:dyDescent="0.3">
      <c r="A194" s="112"/>
      <c r="B194" s="56"/>
      <c r="C194" s="32"/>
      <c r="D194" s="10" t="str">
        <f t="shared" si="33"/>
        <v/>
      </c>
      <c r="E194" s="30"/>
      <c r="F194" s="32"/>
      <c r="G194" s="19">
        <f t="shared" si="35"/>
        <v>-40</v>
      </c>
      <c r="H194" s="29"/>
      <c r="I194" s="22" t="str">
        <f t="shared" si="36"/>
        <v/>
      </c>
    </row>
    <row r="195" spans="1:9" s="6" customFormat="1" hidden="1" x14ac:dyDescent="0.25">
      <c r="A195" s="112"/>
      <c r="B195" s="56"/>
      <c r="C195" s="32"/>
      <c r="D195" s="10" t="str">
        <f t="shared" si="33"/>
        <v/>
      </c>
      <c r="E195" s="48"/>
      <c r="F195" s="14"/>
      <c r="G195" s="14"/>
      <c r="H195" s="14"/>
      <c r="I195" s="49"/>
    </row>
    <row r="196" spans="1:9" s="6" customFormat="1" ht="15.75" hidden="1" thickBot="1" x14ac:dyDescent="0.3">
      <c r="A196" s="112"/>
      <c r="B196" s="56"/>
      <c r="C196" s="32"/>
      <c r="D196" s="10" t="str">
        <f t="shared" si="33"/>
        <v/>
      </c>
      <c r="E196" s="46"/>
      <c r="F196" s="47"/>
      <c r="G196" s="47"/>
      <c r="H196" s="47"/>
      <c r="I196" s="50"/>
    </row>
    <row r="197" spans="1:9" s="6" customFormat="1" ht="15.75" hidden="1" x14ac:dyDescent="0.25">
      <c r="A197" s="112"/>
      <c r="B197" s="56"/>
      <c r="C197" s="32"/>
      <c r="D197" s="10" t="str">
        <f t="shared" si="33"/>
        <v/>
      </c>
      <c r="E197" s="13"/>
      <c r="F197" s="14"/>
      <c r="G197" s="14"/>
      <c r="H197" s="15" t="s">
        <v>14</v>
      </c>
      <c r="I197" s="28">
        <f>AB186/9</f>
        <v>0</v>
      </c>
    </row>
    <row r="198" spans="1:9" s="6" customFormat="1" ht="15.75" hidden="1" x14ac:dyDescent="0.25">
      <c r="A198" s="112"/>
      <c r="B198" s="56"/>
      <c r="C198" s="32"/>
      <c r="D198" s="10" t="str">
        <f t="shared" si="33"/>
        <v/>
      </c>
      <c r="E198" s="109" t="str">
        <f>IF(F194&lt;&gt;"","# Points afgetikt aan het eind van de sprint:","")</f>
        <v/>
      </c>
      <c r="F198" s="110"/>
      <c r="G198" s="110"/>
      <c r="H198" s="110"/>
      <c r="I198" s="12" t="str">
        <f>IF(F194&lt;&gt;"",SUM(F185:F194),"")</f>
        <v/>
      </c>
    </row>
    <row r="199" spans="1:9" s="6" customFormat="1" ht="16.5" hidden="1" thickBot="1" x14ac:dyDescent="0.3">
      <c r="A199" s="112"/>
      <c r="B199" s="56"/>
      <c r="C199" s="32"/>
      <c r="D199" s="10" t="str">
        <f t="shared" si="33"/>
        <v/>
      </c>
      <c r="E199" s="114" t="str">
        <f>IF(F194&lt;&gt;"","Dit moesten er zijn:","")</f>
        <v/>
      </c>
      <c r="F199" s="115"/>
      <c r="G199" s="115"/>
      <c r="H199" s="115"/>
      <c r="I199" s="16" t="str">
        <f>IF(F194&lt;&gt;"",AB186,"")</f>
        <v/>
      </c>
    </row>
    <row r="200" spans="1:9" s="6" customFormat="1" hidden="1" x14ac:dyDescent="0.25">
      <c r="A200" s="112"/>
      <c r="B200" s="56"/>
      <c r="C200" s="32"/>
      <c r="D200" s="10" t="str">
        <f t="shared" si="33"/>
        <v/>
      </c>
      <c r="E200" s="46"/>
      <c r="F200" s="47"/>
      <c r="G200" s="47"/>
      <c r="H200" s="47"/>
      <c r="I200" s="51" t="str">
        <f>IF(F194="","",IF(I198&lt;I199,"Dus te weinig.","Keurig"))</f>
        <v/>
      </c>
    </row>
    <row r="201" spans="1:9" s="6" customFormat="1" hidden="1" x14ac:dyDescent="0.25">
      <c r="A201" s="112"/>
      <c r="B201" s="34"/>
      <c r="C201" s="32"/>
      <c r="D201" s="10" t="str">
        <f t="shared" si="33"/>
        <v/>
      </c>
      <c r="E201" s="46"/>
      <c r="F201" s="47"/>
      <c r="G201" s="47"/>
      <c r="H201" s="47"/>
      <c r="I201" s="50"/>
    </row>
    <row r="202" spans="1:9" s="6" customFormat="1" hidden="1" x14ac:dyDescent="0.25">
      <c r="A202" s="112"/>
      <c r="B202" s="34"/>
      <c r="C202" s="32"/>
      <c r="D202" s="10" t="str">
        <f t="shared" si="33"/>
        <v/>
      </c>
      <c r="E202" s="46"/>
      <c r="F202" s="47"/>
      <c r="G202" s="47"/>
      <c r="H202" s="47"/>
      <c r="I202" s="50"/>
    </row>
    <row r="203" spans="1:9" s="6" customFormat="1" ht="15.75" hidden="1" thickBot="1" x14ac:dyDescent="0.3">
      <c r="A203" s="112"/>
      <c r="B203" s="34"/>
      <c r="C203" s="32"/>
      <c r="D203" s="10" t="str">
        <f t="shared" si="33"/>
        <v/>
      </c>
      <c r="E203" s="46"/>
      <c r="F203" s="47"/>
      <c r="G203" s="47"/>
      <c r="H203" s="47"/>
      <c r="I203" s="50"/>
    </row>
    <row r="204" spans="1:9" s="2" customFormat="1" ht="15.75" hidden="1" thickBot="1" x14ac:dyDescent="0.3">
      <c r="A204" s="113"/>
      <c r="B204" s="34"/>
      <c r="C204" s="32"/>
      <c r="D204" s="11" t="str">
        <f t="shared" si="33"/>
        <v/>
      </c>
      <c r="E204" s="24" t="s">
        <v>15</v>
      </c>
      <c r="F204" s="25"/>
      <c r="G204" s="25"/>
      <c r="H204" s="26">
        <f>AB186</f>
        <v>0</v>
      </c>
      <c r="I204" s="27"/>
    </row>
  </sheetData>
  <sheetProtection algorithmName="SHA-512" hashValue="xvw55rBl+8QauwDbqXfPTEJvlFDUCVQW9eBF4D1fCPDMzZnBE0eg23U/adjRGpGtDkno/gEp3o8WBaDX9CrDpg==" saltValue="kVJ3wM2y/GPu2SWvmMPnkg==" spinCount="100000" sheet="1" objects="1" scenarios="1" selectLockedCells="1"/>
  <mergeCells count="40">
    <mergeCell ref="B180:L181"/>
    <mergeCell ref="G182:H182"/>
    <mergeCell ref="A185:A204"/>
    <mergeCell ref="E198:H198"/>
    <mergeCell ref="E199:H199"/>
    <mergeCell ref="B155:L156"/>
    <mergeCell ref="G157:H157"/>
    <mergeCell ref="A160:A179"/>
    <mergeCell ref="E173:H173"/>
    <mergeCell ref="E174:H174"/>
    <mergeCell ref="B130:L131"/>
    <mergeCell ref="G132:H132"/>
    <mergeCell ref="A135:A154"/>
    <mergeCell ref="E148:H148"/>
    <mergeCell ref="E149:H149"/>
    <mergeCell ref="B105:L106"/>
    <mergeCell ref="G107:H107"/>
    <mergeCell ref="A110:A129"/>
    <mergeCell ref="E123:H123"/>
    <mergeCell ref="E124:H124"/>
    <mergeCell ref="B79:L80"/>
    <mergeCell ref="G81:H81"/>
    <mergeCell ref="A84:A104"/>
    <mergeCell ref="E98:H98"/>
    <mergeCell ref="E99:H99"/>
    <mergeCell ref="B53:L54"/>
    <mergeCell ref="G55:H55"/>
    <mergeCell ref="A58:A78"/>
    <mergeCell ref="E72:H72"/>
    <mergeCell ref="E73:H73"/>
    <mergeCell ref="B27:L28"/>
    <mergeCell ref="G29:H29"/>
    <mergeCell ref="A32:A52"/>
    <mergeCell ref="E46:H46"/>
    <mergeCell ref="E47:H47"/>
    <mergeCell ref="G3:H3"/>
    <mergeCell ref="E20:H20"/>
    <mergeCell ref="A6:A26"/>
    <mergeCell ref="E21:H21"/>
    <mergeCell ref="B1:L2"/>
  </mergeCells>
  <conditionalFormatting sqref="I205:I1048576 I3:I6 I8:I16">
    <cfRule type="cellIs" dxfId="35" priority="57" operator="lessThan">
      <formula>0</formula>
    </cfRule>
  </conditionalFormatting>
  <conditionalFormatting sqref="E20:H21">
    <cfRule type="cellIs" dxfId="34" priority="51" operator="notEqual">
      <formula>""""""</formula>
    </cfRule>
  </conditionalFormatting>
  <conditionalFormatting sqref="I29:I30">
    <cfRule type="cellIs" dxfId="33" priority="50" operator="lessThan">
      <formula>0</formula>
    </cfRule>
  </conditionalFormatting>
  <conditionalFormatting sqref="E46:H47">
    <cfRule type="cellIs" dxfId="32" priority="49" operator="notEqual">
      <formula>""""""</formula>
    </cfRule>
  </conditionalFormatting>
  <conditionalFormatting sqref="I55:I56">
    <cfRule type="cellIs" dxfId="31" priority="48" operator="lessThan">
      <formula>0</formula>
    </cfRule>
  </conditionalFormatting>
  <conditionalFormatting sqref="E72:H73">
    <cfRule type="cellIs" dxfId="30" priority="47" operator="notEqual">
      <formula>""""""</formula>
    </cfRule>
  </conditionalFormatting>
  <conditionalFormatting sqref="I81:I82">
    <cfRule type="cellIs" dxfId="29" priority="46" operator="lessThan">
      <formula>0</formula>
    </cfRule>
  </conditionalFormatting>
  <conditionalFormatting sqref="E98:H99">
    <cfRule type="cellIs" dxfId="28" priority="45" operator="notEqual">
      <formula>""""""</formula>
    </cfRule>
  </conditionalFormatting>
  <conditionalFormatting sqref="I107:I119">
    <cfRule type="cellIs" dxfId="27" priority="44" operator="lessThan">
      <formula>0</formula>
    </cfRule>
  </conditionalFormatting>
  <conditionalFormatting sqref="E123:H124">
    <cfRule type="cellIs" dxfId="26" priority="43" operator="notEqual">
      <formula>""""""</formula>
    </cfRule>
  </conditionalFormatting>
  <conditionalFormatting sqref="I132:I144">
    <cfRule type="cellIs" dxfId="25" priority="42" operator="lessThan">
      <formula>0</formula>
    </cfRule>
  </conditionalFormatting>
  <conditionalFormatting sqref="E148:H149">
    <cfRule type="cellIs" dxfId="24" priority="41" operator="notEqual">
      <formula>""""""</formula>
    </cfRule>
  </conditionalFormatting>
  <conditionalFormatting sqref="I157:I169">
    <cfRule type="cellIs" dxfId="23" priority="40" operator="lessThan">
      <formula>0</formula>
    </cfRule>
  </conditionalFormatting>
  <conditionalFormatting sqref="E173:H174">
    <cfRule type="cellIs" dxfId="22" priority="39" operator="notEqual">
      <formula>""""""</formula>
    </cfRule>
  </conditionalFormatting>
  <conditionalFormatting sqref="I182:I194">
    <cfRule type="cellIs" dxfId="21" priority="38" operator="lessThan">
      <formula>0</formula>
    </cfRule>
  </conditionalFormatting>
  <conditionalFormatting sqref="E198:H199">
    <cfRule type="cellIs" dxfId="20" priority="37" operator="notEqual">
      <formula>""""""</formula>
    </cfRule>
  </conditionalFormatting>
  <conditionalFormatting sqref="H8:H16">
    <cfRule type="containsErrors" dxfId="19" priority="59">
      <formula>ISERROR(H8)</formula>
    </cfRule>
  </conditionalFormatting>
  <conditionalFormatting sqref="H34:H42">
    <cfRule type="containsErrors" dxfId="18" priority="24">
      <formula>ISERROR(H34)</formula>
    </cfRule>
  </conditionalFormatting>
  <conditionalFormatting sqref="H7">
    <cfRule type="containsErrors" dxfId="17" priority="27">
      <formula>ISERROR(H7)</formula>
    </cfRule>
  </conditionalFormatting>
  <conditionalFormatting sqref="I7">
    <cfRule type="cellIs" dxfId="16" priority="25" operator="lessThan">
      <formula>0</formula>
    </cfRule>
  </conditionalFormatting>
  <conditionalFormatting sqref="I32 I34:I42">
    <cfRule type="cellIs" dxfId="15" priority="23" operator="lessThan">
      <formula>0</formula>
    </cfRule>
  </conditionalFormatting>
  <conditionalFormatting sqref="H33">
    <cfRule type="containsErrors" dxfId="14" priority="22">
      <formula>ISERROR(H33)</formula>
    </cfRule>
  </conditionalFormatting>
  <conditionalFormatting sqref="I33">
    <cfRule type="cellIs" dxfId="13" priority="21" operator="lessThan">
      <formula>0</formula>
    </cfRule>
  </conditionalFormatting>
  <conditionalFormatting sqref="J58 J60:J68">
    <cfRule type="cellIs" dxfId="12" priority="19" operator="lessThan">
      <formula>0</formula>
    </cfRule>
  </conditionalFormatting>
  <conditionalFormatting sqref="H60:H68">
    <cfRule type="containsErrors" dxfId="11" priority="16">
      <formula>ISERROR(H60)</formula>
    </cfRule>
  </conditionalFormatting>
  <conditionalFormatting sqref="H59">
    <cfRule type="containsErrors" dxfId="10" priority="14">
      <formula>ISERROR(H59)</formula>
    </cfRule>
  </conditionalFormatting>
  <conditionalFormatting sqref="J59">
    <cfRule type="cellIs" dxfId="9" priority="17" operator="lessThan">
      <formula>0</formula>
    </cfRule>
  </conditionalFormatting>
  <conditionalFormatting sqref="I58 I60:I68">
    <cfRule type="cellIs" dxfId="8" priority="15" operator="lessThan">
      <formula>0</formula>
    </cfRule>
  </conditionalFormatting>
  <conditionalFormatting sqref="I59">
    <cfRule type="cellIs" dxfId="7" priority="13" operator="lessThan">
      <formula>0</formula>
    </cfRule>
  </conditionalFormatting>
  <conditionalFormatting sqref="H86:H94">
    <cfRule type="containsErrors" dxfId="6" priority="10">
      <formula>ISERROR(H86)</formula>
    </cfRule>
  </conditionalFormatting>
  <conditionalFormatting sqref="H85">
    <cfRule type="containsErrors" dxfId="5" priority="8">
      <formula>ISERROR(H85)</formula>
    </cfRule>
  </conditionalFormatting>
  <conditionalFormatting sqref="I84 I86:I94">
    <cfRule type="cellIs" dxfId="4" priority="9" operator="lessThan">
      <formula>0</formula>
    </cfRule>
  </conditionalFormatting>
  <conditionalFormatting sqref="I85">
    <cfRule type="cellIs" dxfId="3" priority="7" operator="lessThan">
      <formula>0</formula>
    </cfRule>
  </conditionalFormatting>
  <conditionalFormatting sqref="I31">
    <cfRule type="cellIs" dxfId="2" priority="3" operator="lessThan">
      <formula>0</formula>
    </cfRule>
  </conditionalFormatting>
  <conditionalFormatting sqref="I57">
    <cfRule type="cellIs" dxfId="1" priority="2" operator="lessThan">
      <formula>0</formula>
    </cfRule>
  </conditionalFormatting>
  <conditionalFormatting sqref="I83">
    <cfRule type="cellIs" dxfId="0" priority="1" operator="lessThan">
      <formula>0</formula>
    </cfRule>
  </conditionalFormatting>
  <pageMargins left="0.25" right="0.25" top="0.75" bottom="0.75" header="0.3" footer="0.3"/>
  <pageSetup paperSize="9" scale="78" fitToHeight="0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DCA063-1453-446E-9A57-D30E1A45038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69266CD-281A-4B62-8FE6-339EF1280C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AEADA43-0273-439D-8CDD-FCADBE775C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Leerling TestKees</vt:lpstr>
      <vt:lpstr>'Leerling TestKees'!Afdrukbereik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</dc:creator>
  <cp:lastModifiedBy>User</cp:lastModifiedBy>
  <cp:lastPrinted>2013-11-13T09:01:47Z</cp:lastPrinted>
  <dcterms:created xsi:type="dcterms:W3CDTF">2013-10-29T12:23:00Z</dcterms:created>
  <dcterms:modified xsi:type="dcterms:W3CDTF">2017-11-23T10:56:08Z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