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FICAM\Téléchargements\"/>
    </mc:Choice>
  </mc:AlternateContent>
  <xr:revisionPtr revIDLastSave="0" documentId="13_ncr:1_{3855375F-64EB-45CA-8763-5D11866DB08C}" xr6:coauthVersionLast="46" xr6:coauthVersionMax="46" xr10:uidLastSave="{00000000-0000-0000-0000-000000000000}"/>
  <bookViews>
    <workbookView xWindow="390" yWindow="390" windowWidth="21600" windowHeight="13755" xr2:uid="{00000000-000D-0000-FFFF-FFFF00000000}"/>
  </bookViews>
  <sheets>
    <sheet name="Calcul traitement" sheetId="6" r:id="rId1"/>
    <sheet name="Arbres" sheetId="4" r:id="rId2"/>
    <sheet name="Alésages" sheetId="1" r:id="rId3"/>
  </sheets>
  <definedNames>
    <definedName name="CHART1" localSheetId="1">Arbres!$F$16:$AR$37</definedName>
    <definedName name="CHART1">Alésages!$F$15:$AR$36</definedName>
    <definedName name="chart3" localSheetId="1">Arbres!$B$27:$P$29</definedName>
    <definedName name="chart3">Alésages!$B$26:$P$28</definedName>
    <definedName name="Csuresh" localSheetId="1">Arbres!$E$17:$AR$37</definedName>
    <definedName name="Csuresh">Alésages!$E$16:$AR$36</definedName>
    <definedName name="DiaAle">'Calcul traitement'!$K$11</definedName>
    <definedName name="DiaArb">'Calcul traitement'!$F$11</definedName>
    <definedName name="DiaInfAleAvTrait">'Calcul traitement'!$L$22</definedName>
    <definedName name="DiaInfArbAvTrait">'Calcul traitement'!$G$22</definedName>
    <definedName name="DiaMaxAle">'Calcul traitement'!$K$20</definedName>
    <definedName name="DiaMaxArb">'Calcul traitement'!$F$20</definedName>
    <definedName name="DiaMinAle">'Calcul traitement'!$L$20</definedName>
    <definedName name="DiaMinArb">'Calcul traitement'!$G$20</definedName>
    <definedName name="DiaSupAleAvTrait">'Calcul traitement'!$K$22</definedName>
    <definedName name="DiaSupArbAvTrait">'Calcul traitement'!$F$22</definedName>
    <definedName name="DonnArbrAles">'Calcul traitement'!$F$11:$G$11,'Calcul traitement'!$K$11:$L$11</definedName>
    <definedName name="EcInfAle">'Calcul traitement'!$L$19</definedName>
    <definedName name="EcInfArb">'Calcul traitement'!$G$19</definedName>
    <definedName name="EcSupAle">'Calcul traitement'!$K$19</definedName>
    <definedName name="EcSupArb">'Calcul traitement'!$F$19</definedName>
    <definedName name="EpMax">'Calcul traitement'!$I$6</definedName>
    <definedName name="EpMin">'Calcul traitement'!$I$5</definedName>
    <definedName name="TolAle">'Calcul traitement'!$L$11</definedName>
    <definedName name="TolArb">'Calcul traitement'!$G$11</definedName>
    <definedName name="TolinAle">'Calcul traitement'!$L$24</definedName>
    <definedName name="TolInfArb">'Calcul traitement'!$G$24</definedName>
    <definedName name="TolSupAle">'Calcul traitement'!$K$24</definedName>
    <definedName name="TolSupArb">'Calcul traitement'!$F$24</definedName>
  </definedNames>
  <calcPr calcId="181029"/>
</workbook>
</file>

<file path=xl/calcChain.xml><?xml version="1.0" encoding="utf-8"?>
<calcChain xmlns="http://schemas.openxmlformats.org/spreadsheetml/2006/main">
  <c r="K8" i="1" l="1"/>
  <c r="K6" i="1"/>
  <c r="K8" i="4"/>
  <c r="K6" i="4"/>
  <c r="K28" i="6" l="1"/>
  <c r="F28" i="6"/>
  <c r="K9" i="1" l="1"/>
  <c r="K10" i="1" s="1"/>
  <c r="L10" i="1" s="1"/>
  <c r="K7" i="1"/>
  <c r="K9" i="4"/>
  <c r="K10" i="4" s="1"/>
  <c r="L10" i="4" s="1"/>
  <c r="K7" i="4"/>
  <c r="L12" i="1" l="1"/>
  <c r="L19" i="6" s="1"/>
  <c r="K12" i="1"/>
  <c r="K19" i="6" s="1"/>
  <c r="L12" i="4"/>
  <c r="G19" i="6" s="1"/>
  <c r="K12" i="4"/>
  <c r="F19" i="6" s="1"/>
  <c r="E29" i="6" l="1"/>
  <c r="J29" i="6"/>
  <c r="K13" i="1"/>
  <c r="L13" i="1"/>
  <c r="L13" i="4"/>
  <c r="K13" i="4"/>
  <c r="L20" i="6" l="1"/>
  <c r="L22" i="6" s="1"/>
  <c r="K20" i="6"/>
  <c r="K22" i="6" s="1"/>
  <c r="F20" i="6"/>
  <c r="F22" i="6" s="1"/>
  <c r="G20" i="6"/>
  <c r="G22" i="6" s="1"/>
  <c r="F37" i="6" l="1"/>
  <c r="F36" i="6"/>
  <c r="K37" i="6"/>
  <c r="K36" i="6"/>
  <c r="L36" i="6"/>
  <c r="L37" i="6"/>
  <c r="G37" i="6"/>
  <c r="G36" i="6"/>
  <c r="K24" i="6"/>
  <c r="L26" i="6" s="1"/>
  <c r="L24" i="6"/>
  <c r="L27" i="6" s="1"/>
  <c r="F24" i="6"/>
  <c r="G26" i="6" s="1"/>
  <c r="G24" i="6"/>
  <c r="G27" i="6" s="1"/>
</calcChain>
</file>

<file path=xl/sharedStrings.xml><?xml version="1.0" encoding="utf-8"?>
<sst xmlns="http://schemas.openxmlformats.org/spreadsheetml/2006/main" count="440" uniqueCount="116">
  <si>
    <t>Over</t>
  </si>
  <si>
    <t>Upto</t>
  </si>
  <si>
    <t>A11</t>
  </si>
  <si>
    <t>B9</t>
  </si>
  <si>
    <t>B11</t>
  </si>
  <si>
    <t>C9</t>
  </si>
  <si>
    <t>C11</t>
  </si>
  <si>
    <t>D9</t>
  </si>
  <si>
    <t>D10</t>
  </si>
  <si>
    <t>D11</t>
  </si>
  <si>
    <t>E8</t>
  </si>
  <si>
    <t>F7</t>
  </si>
  <si>
    <t>F8</t>
  </si>
  <si>
    <t>G6</t>
  </si>
  <si>
    <t>G7</t>
  </si>
  <si>
    <t>H5</t>
  </si>
  <si>
    <t>H6</t>
  </si>
  <si>
    <t>H7</t>
  </si>
  <si>
    <t>H8</t>
  </si>
  <si>
    <t>H9</t>
  </si>
  <si>
    <t>H11</t>
  </si>
  <si>
    <t>Jg6</t>
  </si>
  <si>
    <t>Jg7</t>
  </si>
  <si>
    <t>K6</t>
  </si>
  <si>
    <t>K7</t>
  </si>
  <si>
    <t>M6</t>
  </si>
  <si>
    <t>M7</t>
  </si>
  <si>
    <t>N6</t>
  </si>
  <si>
    <t>N7</t>
  </si>
  <si>
    <t>P6</t>
  </si>
  <si>
    <t>P7</t>
  </si>
  <si>
    <t>P9</t>
  </si>
  <si>
    <t>R7</t>
  </si>
  <si>
    <t>S7</t>
  </si>
  <si>
    <t>*</t>
  </si>
  <si>
    <t>E9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</si>
  <si>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</si>
  <si>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</si>
  <si>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</si>
  <si>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</si>
  <si>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</si>
  <si>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</si>
  <si>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</si>
  <si>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</si>
  <si>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</si>
  <si>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</si>
  <si>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Tolerance chart for HOLES</t>
  </si>
  <si>
    <t>a11</t>
  </si>
  <si>
    <t>c8</t>
  </si>
  <si>
    <t>c9</t>
  </si>
  <si>
    <t>d8</t>
  </si>
  <si>
    <t>d9</t>
  </si>
  <si>
    <t>d11</t>
  </si>
  <si>
    <t>e7</t>
  </si>
  <si>
    <t>e8</t>
  </si>
  <si>
    <t>e9</t>
  </si>
  <si>
    <t>f6</t>
  </si>
  <si>
    <t>f7</t>
  </si>
  <si>
    <t>f8</t>
  </si>
  <si>
    <t>g5</t>
  </si>
  <si>
    <t>g6</t>
  </si>
  <si>
    <t>h5</t>
  </si>
  <si>
    <t>h6</t>
  </si>
  <si>
    <t>h7</t>
  </si>
  <si>
    <t>h8</t>
  </si>
  <si>
    <t>h9</t>
  </si>
  <si>
    <t>h10</t>
  </si>
  <si>
    <t>h11</t>
  </si>
  <si>
    <t>jg5</t>
  </si>
  <si>
    <t>jg6</t>
  </si>
  <si>
    <t>jg7</t>
  </si>
  <si>
    <t>k5</t>
  </si>
  <si>
    <t>k6</t>
  </si>
  <si>
    <t>k7</t>
  </si>
  <si>
    <t>m5</t>
  </si>
  <si>
    <t>m6</t>
  </si>
  <si>
    <t>m7</t>
  </si>
  <si>
    <t>n6</t>
  </si>
  <si>
    <t>n7</t>
  </si>
  <si>
    <t>p6</t>
  </si>
  <si>
    <t>p7</t>
  </si>
  <si>
    <t>r6</t>
  </si>
  <si>
    <t>r7</t>
  </si>
  <si>
    <t>s6</t>
  </si>
  <si>
    <t>s7</t>
  </si>
  <si>
    <t>Tolerance chart for SHAFTS</t>
  </si>
  <si>
    <t>-</t>
  </si>
  <si>
    <t>5.5.</t>
  </si>
  <si>
    <t xml:space="preserve">Tableau des tolérances  ISO 286                                                                   </t>
  </si>
  <si>
    <t>Sup.</t>
  </si>
  <si>
    <t>Inf.</t>
  </si>
  <si>
    <t>Tolérance (µm)</t>
  </si>
  <si>
    <t>Diamètre max / min en mm</t>
  </si>
  <si>
    <t>ARBRES</t>
  </si>
  <si>
    <t>ALESAGES</t>
  </si>
  <si>
    <t xml:space="preserve">Entrez la tolérance souhaitée </t>
  </si>
  <si>
    <t>Entrez le diamètre nominal (mm)</t>
  </si>
  <si>
    <t>Ø</t>
  </si>
  <si>
    <t>sup</t>
  </si>
  <si>
    <t>inf</t>
  </si>
  <si>
    <t>Traitement</t>
  </si>
  <si>
    <t>tolérance</t>
  </si>
  <si>
    <t xml:space="preserve">tolérance </t>
  </si>
  <si>
    <t>Arbre</t>
  </si>
  <si>
    <t>Alésage</t>
  </si>
  <si>
    <t>Ecart</t>
  </si>
  <si>
    <r>
      <rPr>
        <b/>
        <sz val="14"/>
        <rFont val="Arial"/>
        <family val="2"/>
      </rPr>
      <t xml:space="preserve">Entrée des données 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(saisissez vos valeurs dans les cellules jaunes)</t>
    </r>
  </si>
  <si>
    <t>ép. mini</t>
  </si>
  <si>
    <t>ép. maxi</t>
  </si>
  <si>
    <t>Cotes idéales sans traitement</t>
  </si>
  <si>
    <t>Ecarts calculé avec traitement</t>
  </si>
  <si>
    <t>Résultats</t>
  </si>
  <si>
    <t>Vérification</t>
  </si>
  <si>
    <t xml:space="preserve">Tolérance à appliquer </t>
  </si>
  <si>
    <t>Le tableau d'origine a été modifié ; les cellules K6 et K8 sont alimentées par la feuille Calcul traitement</t>
  </si>
  <si>
    <r>
      <rPr>
        <sz val="10"/>
        <color rgb="FFFF0000"/>
        <rFont val="Arial"/>
        <family val="2"/>
      </rPr>
      <t>en mm</t>
    </r>
    <r>
      <rPr>
        <b/>
        <sz val="10"/>
        <color rgb="FFFF0000"/>
        <rFont val="Arial"/>
        <family val="2"/>
      </rPr>
      <t xml:space="preserve"> au diamètre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</si>
</sst>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8" x14ac:knownFonts="1">
    <font>
      <sz val="10"/>
      <name val="Arial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10"/>
      <name val="Arial Narrow"/>
      <family val="2"/>
    </font>
    <font>
      <sz val="14"/>
      <name val="Arial Narrow"/>
      <family val="2"/>
    </font>
    <font>
      <b/>
      <sz val="14"/>
      <color indexed="14"/>
      <name val="Arial Narrow"/>
      <family val="2"/>
    </font>
    <font>
      <b/>
      <sz val="10"/>
      <name val="Arial"/>
      <family val="2"/>
    </font>
    <font>
      <sz val="12"/>
      <color indexed="9"/>
      <name val="Arial Narrow"/>
      <family val="2"/>
    </font>
    <font>
      <b/>
      <sz val="20"/>
      <color indexed="12"/>
      <name val="Arial Narrow"/>
      <family val="2"/>
    </font>
    <font>
      <sz val="20"/>
      <color indexed="12"/>
      <name val="Arial"/>
      <family val="2"/>
    </font>
    <font>
      <b/>
      <sz val="10"/>
      <color indexed="10"/>
      <name val="Arial Narrow"/>
      <family val="2"/>
    </font>
    <font>
      <b/>
      <sz val="8"/>
      <color indexed="10"/>
      <name val="Arial Narrow"/>
      <family val="2"/>
    </font>
    <font>
      <sz val="12"/>
      <color indexed="22"/>
      <name val="Arial Narrow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sz val="20"/>
      <color indexed="9"/>
      <name val="Arial Black"/>
      <family val="2"/>
    </font>
    <font>
      <sz val="12"/>
      <color indexed="55"/>
      <name val="Arial Narrow"/>
      <family val="2"/>
    </font>
    <font>
      <b/>
      <sz val="12"/>
      <color indexed="17"/>
      <name val="Arial"/>
      <family val="2"/>
    </font>
    <font>
      <b/>
      <sz val="12"/>
      <color indexed="23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/>
      <bottom/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24994659260841701"/>
      </left>
      <right/>
      <top/>
      <bottom/>
      <diagonal/>
    </border>
  </borders>
  <cellStyleXfs count="3">
    <xf numFmtId="0" fontId="0" fillId="0" borderId="0"/>
    <xf numFmtId="0" fontId="23" fillId="0" borderId="0"/>
    <xf numFmtId="0" fontId="22" fillId="0" borderId="0"/>
  </cellStyleXfs>
  <cellXfs count="156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/>
    <xf numFmtId="0" fontId="2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/>
    <xf numFmtId="0" fontId="11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2" borderId="0" xfId="0" applyFont="1" applyFill="1" applyBorder="1"/>
    <xf numFmtId="0" fontId="6" fillId="2" borderId="0" xfId="0" applyFont="1" applyFill="1" applyBorder="1" applyProtection="1">
      <protection hidden="1"/>
    </xf>
    <xf numFmtId="0" fontId="1" fillId="2" borderId="0" xfId="0" applyFont="1" applyFill="1"/>
    <xf numFmtId="0" fontId="7" fillId="2" borderId="0" xfId="0" applyFont="1" applyFill="1" applyBorder="1" applyAlignment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0" fillId="2" borderId="0" xfId="0" applyFont="1" applyFill="1"/>
    <xf numFmtId="0" fontId="7" fillId="2" borderId="0" xfId="0" applyFont="1" applyFill="1" applyAlignment="1"/>
    <xf numFmtId="0" fontId="2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3" fillId="2" borderId="0" xfId="0" applyFont="1" applyFill="1" applyBorder="1"/>
    <xf numFmtId="0" fontId="3" fillId="2" borderId="16" xfId="0" applyFont="1" applyFill="1" applyBorder="1" applyAlignment="1" applyProtection="1">
      <alignment horizontal="center"/>
      <protection locked="0"/>
    </xf>
    <xf numFmtId="0" fontId="3" fillId="2" borderId="16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6" xfId="0" applyFont="1" applyFill="1" applyBorder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164" fontId="2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>
      <alignment horizontal="center"/>
    </xf>
    <xf numFmtId="0" fontId="7" fillId="2" borderId="15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3" fillId="2" borderId="16" xfId="0" applyFont="1" applyFill="1" applyBorder="1" applyAlignment="1" applyProtection="1">
      <alignment horizontal="center"/>
      <protection hidden="1"/>
    </xf>
    <xf numFmtId="164" fontId="15" fillId="2" borderId="16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/>
    <xf numFmtId="0" fontId="13" fillId="2" borderId="16" xfId="0" applyFont="1" applyFill="1" applyBorder="1" applyAlignment="1" applyProtection="1">
      <alignment horizontal="center"/>
      <protection locked="0"/>
    </xf>
    <xf numFmtId="0" fontId="17" fillId="2" borderId="16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>
      <alignment horizontal="right"/>
    </xf>
    <xf numFmtId="0" fontId="12" fillId="2" borderId="0" xfId="0" applyFont="1" applyFill="1" applyBorder="1" applyAlignment="1"/>
    <xf numFmtId="0" fontId="12" fillId="2" borderId="15" xfId="0" applyFont="1" applyFill="1" applyBorder="1" applyAlignment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0" fontId="1" fillId="2" borderId="27" xfId="0" applyFont="1" applyFill="1" applyBorder="1"/>
    <xf numFmtId="0" fontId="14" fillId="2" borderId="0" xfId="0" applyFont="1" applyFill="1" applyBorder="1"/>
    <xf numFmtId="0" fontId="14" fillId="2" borderId="27" xfId="0" applyFont="1" applyFill="1" applyBorder="1"/>
    <xf numFmtId="0" fontId="4" fillId="2" borderId="27" xfId="0" applyFont="1" applyFill="1" applyBorder="1"/>
    <xf numFmtId="0" fontId="20" fillId="2" borderId="16" xfId="0" applyFont="1" applyFill="1" applyBorder="1" applyAlignment="1" applyProtection="1">
      <alignment horizontal="center"/>
      <protection hidden="1"/>
    </xf>
    <xf numFmtId="0" fontId="21" fillId="2" borderId="16" xfId="0" applyFont="1" applyFill="1" applyBorder="1" applyAlignment="1" applyProtection="1">
      <alignment horizontal="center"/>
      <protection locked="0"/>
    </xf>
    <xf numFmtId="164" fontId="1" fillId="2" borderId="0" xfId="0" applyNumberFormat="1" applyFont="1" applyFill="1"/>
    <xf numFmtId="0" fontId="22" fillId="0" borderId="0" xfId="2"/>
    <xf numFmtId="0" fontId="22" fillId="0" borderId="0" xfId="2" applyFont="1" applyAlignment="1">
      <alignment horizontal="center"/>
    </xf>
    <xf numFmtId="165" fontId="22" fillId="0" borderId="0" xfId="2" applyNumberFormat="1" applyAlignment="1">
      <alignment horizontal="center"/>
    </xf>
    <xf numFmtId="0" fontId="22" fillId="0" borderId="0" xfId="2" applyFont="1" applyBorder="1" applyAlignment="1">
      <alignment horizontal="center"/>
    </xf>
    <xf numFmtId="0" fontId="22" fillId="0" borderId="40" xfId="2" applyFont="1" applyBorder="1" applyAlignment="1">
      <alignment horizontal="center"/>
    </xf>
    <xf numFmtId="0" fontId="0" fillId="0" borderId="0" xfId="0" applyFill="1"/>
    <xf numFmtId="0" fontId="22" fillId="0" borderId="0" xfId="2" applyFill="1" applyAlignment="1">
      <alignment horizontal="center"/>
    </xf>
    <xf numFmtId="0" fontId="6" fillId="0" borderId="0" xfId="2" applyFont="1" applyFill="1" applyAlignment="1">
      <alignment horizontal="center"/>
    </xf>
    <xf numFmtId="0" fontId="22" fillId="0" borderId="0" xfId="0" applyFont="1"/>
    <xf numFmtId="0" fontId="6" fillId="0" borderId="27" xfId="2" applyFont="1" applyFill="1" applyBorder="1" applyAlignment="1">
      <alignment horizontal="center"/>
    </xf>
    <xf numFmtId="0" fontId="22" fillId="0" borderId="27" xfId="2" applyFill="1" applyBorder="1" applyAlignment="1">
      <alignment horizontal="center"/>
    </xf>
    <xf numFmtId="0" fontId="0" fillId="0" borderId="0" xfId="0" applyBorder="1"/>
    <xf numFmtId="0" fontId="22" fillId="0" borderId="0" xfId="2" applyBorder="1" applyAlignment="1">
      <alignment horizontal="center"/>
    </xf>
    <xf numFmtId="0" fontId="22" fillId="0" borderId="0" xfId="2" applyFill="1" applyBorder="1" applyAlignment="1">
      <alignment horizontal="center"/>
    </xf>
    <xf numFmtId="0" fontId="22" fillId="5" borderId="41" xfId="2" applyFill="1" applyBorder="1" applyAlignment="1">
      <alignment horizontal="center"/>
    </xf>
    <xf numFmtId="165" fontId="22" fillId="5" borderId="41" xfId="2" applyNumberFormat="1" applyFill="1" applyBorder="1" applyAlignment="1">
      <alignment horizontal="center"/>
    </xf>
    <xf numFmtId="0" fontId="22" fillId="0" borderId="0" xfId="2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22" fillId="5" borderId="42" xfId="2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43" xfId="2" applyFont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26" fillId="6" borderId="36" xfId="0" applyFont="1" applyFill="1" applyBorder="1" applyAlignment="1">
      <alignment horizontal="left"/>
    </xf>
    <xf numFmtId="0" fontId="6" fillId="6" borderId="44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left"/>
    </xf>
    <xf numFmtId="0" fontId="6" fillId="6" borderId="37" xfId="0" applyFont="1" applyFill="1" applyBorder="1" applyAlignment="1">
      <alignment horizontal="right"/>
    </xf>
    <xf numFmtId="0" fontId="6" fillId="6" borderId="39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25" fillId="0" borderId="0" xfId="0" applyFont="1" applyBorder="1" applyAlignment="1">
      <alignment horizontal="justify" vertical="center" wrapText="1"/>
    </xf>
    <xf numFmtId="0" fontId="6" fillId="4" borderId="41" xfId="2" applyFont="1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6" xfId="0" applyFont="1" applyBorder="1" applyAlignment="1">
      <alignment horizontal="center"/>
    </xf>
    <xf numFmtId="0" fontId="27" fillId="0" borderId="47" xfId="0" applyFont="1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48" xfId="0" applyBorder="1" applyAlignment="1">
      <alignment horizontal="justify" vertical="center" wrapText="1"/>
    </xf>
    <xf numFmtId="0" fontId="0" fillId="0" borderId="49" xfId="0" applyBorder="1" applyAlignment="1">
      <alignment horizontal="justify" vertical="center" wrapText="1"/>
    </xf>
    <xf numFmtId="0" fontId="0" fillId="0" borderId="50" xfId="0" applyBorder="1" applyAlignment="1">
      <alignment horizontal="justify" vertical="center" wrapText="1"/>
    </xf>
    <xf numFmtId="0" fontId="0" fillId="0" borderId="51" xfId="0" applyBorder="1" applyAlignment="1">
      <alignment horizontal="justify" vertical="center" wrapText="1"/>
    </xf>
    <xf numFmtId="0" fontId="0" fillId="0" borderId="52" xfId="0" applyBorder="1" applyAlignment="1">
      <alignment horizontal="justify" vertical="center" wrapText="1"/>
    </xf>
    <xf numFmtId="0" fontId="0" fillId="0" borderId="53" xfId="0" applyBorder="1" applyAlignment="1">
      <alignment horizontal="justify" vertical="center" wrapText="1"/>
    </xf>
    <xf numFmtId="0" fontId="6" fillId="0" borderId="0" xfId="2" applyFont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27" fillId="0" borderId="54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/>
    </xf>
    <xf numFmtId="0" fontId="18" fillId="3" borderId="28" xfId="0" applyFont="1" applyFill="1" applyBorder="1" applyAlignment="1">
      <alignment horizontal="center" vertical="center" wrapText="1" shrinkToFit="1"/>
    </xf>
    <xf numFmtId="0" fontId="18" fillId="3" borderId="29" xfId="0" applyFont="1" applyFill="1" applyBorder="1" applyAlignment="1">
      <alignment horizontal="center" vertical="center" wrapText="1" shrinkToFit="1"/>
    </xf>
    <xf numFmtId="0" fontId="18" fillId="3" borderId="30" xfId="0" applyFont="1" applyFill="1" applyBorder="1" applyAlignment="1">
      <alignment horizontal="center" vertical="center" wrapText="1" shrinkToFit="1"/>
    </xf>
    <xf numFmtId="0" fontId="18" fillId="3" borderId="31" xfId="0" applyFont="1" applyFill="1" applyBorder="1" applyAlignment="1">
      <alignment horizontal="center" vertical="center" wrapText="1" shrinkToFit="1"/>
    </xf>
    <xf numFmtId="0" fontId="18" fillId="3" borderId="27" xfId="0" applyFont="1" applyFill="1" applyBorder="1" applyAlignment="1">
      <alignment horizontal="center" vertical="center" wrapText="1" shrinkToFit="1"/>
    </xf>
    <xf numFmtId="0" fontId="18" fillId="3" borderId="10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>
      <alignment horizontal="center" vertical="center" textRotation="90"/>
    </xf>
    <xf numFmtId="0" fontId="9" fillId="2" borderId="33" xfId="0" applyFont="1" applyFill="1" applyBorder="1" applyAlignment="1">
      <alignment horizontal="center" vertical="center" textRotation="90"/>
    </xf>
    <xf numFmtId="0" fontId="9" fillId="2" borderId="34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 wrapText="1" shrinkToFit="1"/>
    </xf>
    <xf numFmtId="0" fontId="18" fillId="3" borderId="6" xfId="0" applyFont="1" applyFill="1" applyBorder="1" applyAlignment="1">
      <alignment horizontal="center" vertical="center" wrapText="1" shrinkToFit="1"/>
    </xf>
    <xf numFmtId="0" fontId="18" fillId="3" borderId="36" xfId="0" applyFont="1" applyFill="1" applyBorder="1" applyAlignment="1">
      <alignment horizontal="center" vertical="center" wrapText="1" shrinkToFit="1"/>
    </xf>
    <xf numFmtId="0" fontId="18" fillId="3" borderId="37" xfId="0" applyFont="1" applyFill="1" applyBorder="1" applyAlignment="1">
      <alignment horizontal="center" vertical="center" wrapText="1" shrinkToFit="1"/>
    </xf>
    <xf numFmtId="0" fontId="18" fillId="3" borderId="38" xfId="0" applyFont="1" applyFill="1" applyBorder="1" applyAlignment="1">
      <alignment horizontal="center" vertical="center" wrapText="1" shrinkToFit="1"/>
    </xf>
    <xf numFmtId="0" fontId="18" fillId="3" borderId="39" xfId="0" applyFont="1" applyFill="1" applyBorder="1" applyAlignment="1">
      <alignment horizontal="center" vertical="center" wrapText="1" shrinkToFit="1"/>
    </xf>
    <xf numFmtId="0" fontId="8" fillId="2" borderId="33" xfId="0" applyFont="1" applyFill="1" applyBorder="1" applyAlignment="1">
      <alignment horizontal="center" vertical="center" textRotation="90"/>
    </xf>
    <xf numFmtId="0" fontId="19" fillId="2" borderId="6" xfId="0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4</xdr:row>
      <xdr:rowOff>0</xdr:rowOff>
    </xdr:from>
    <xdr:to>
      <xdr:col>9</xdr:col>
      <xdr:colOff>175260</xdr:colOff>
      <xdr:row>5</xdr:row>
      <xdr:rowOff>160020</xdr:rowOff>
    </xdr:to>
    <xdr:sp macro="" textlink="">
      <xdr:nvSpPr>
        <xdr:cNvPr id="2" name="Accolade ferman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7216140" y="723900"/>
          <a:ext cx="91440" cy="327660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53340</xdr:rowOff>
    </xdr:from>
    <xdr:to>
      <xdr:col>9</xdr:col>
      <xdr:colOff>480060</xdr:colOff>
      <xdr:row>5</xdr:row>
      <xdr:rowOff>182880</xdr:rowOff>
    </xdr:to>
    <xdr:sp macro="" textlink="">
      <xdr:nvSpPr>
        <xdr:cNvPr id="2078" name="AutoShape 6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>
          <a:spLocks noChangeArrowheads="1"/>
        </xdr:cNvSpPr>
      </xdr:nvSpPr>
      <xdr:spPr bwMode="auto">
        <a:xfrm>
          <a:off x="3680460" y="1082040"/>
          <a:ext cx="693420" cy="129540"/>
        </a:xfrm>
        <a:custGeom>
          <a:avLst/>
          <a:gdLst>
            <a:gd name="T0" fmla="*/ 507206 w 21600"/>
            <a:gd name="T1" fmla="*/ 0 h 21600"/>
            <a:gd name="T2" fmla="*/ 0 w 21600"/>
            <a:gd name="T3" fmla="*/ 61913 h 21600"/>
            <a:gd name="T4" fmla="*/ 507206 w 21600"/>
            <a:gd name="T5" fmla="*/ 123825 h 21600"/>
            <a:gd name="T6" fmla="*/ 676275 w 21600"/>
            <a:gd name="T7" fmla="*/ 6191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342900</xdr:colOff>
      <xdr:row>7</xdr:row>
      <xdr:rowOff>83820</xdr:rowOff>
    </xdr:from>
    <xdr:to>
      <xdr:col>9</xdr:col>
      <xdr:colOff>480060</xdr:colOff>
      <xdr:row>7</xdr:row>
      <xdr:rowOff>205740</xdr:rowOff>
    </xdr:to>
    <xdr:sp macro="" textlink="">
      <xdr:nvSpPr>
        <xdr:cNvPr id="2079" name="AutoShape 7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>
          <a:spLocks noChangeArrowheads="1"/>
        </xdr:cNvSpPr>
      </xdr:nvSpPr>
      <xdr:spPr bwMode="auto">
        <a:xfrm>
          <a:off x="3680460" y="1348740"/>
          <a:ext cx="693420" cy="121920"/>
        </a:xfrm>
        <a:custGeom>
          <a:avLst/>
          <a:gdLst>
            <a:gd name="T0" fmla="*/ 507206 w 21600"/>
            <a:gd name="T1" fmla="*/ 0 h 21600"/>
            <a:gd name="T2" fmla="*/ 0 w 21600"/>
            <a:gd name="T3" fmla="*/ 61913 h 21600"/>
            <a:gd name="T4" fmla="*/ 507206 w 21600"/>
            <a:gd name="T5" fmla="*/ 123825 h 21600"/>
            <a:gd name="T6" fmla="*/ 676275 w 21600"/>
            <a:gd name="T7" fmla="*/ 6191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548640</xdr:colOff>
      <xdr:row>54</xdr:row>
      <xdr:rowOff>7620</xdr:rowOff>
    </xdr:from>
    <xdr:to>
      <xdr:col>13</xdr:col>
      <xdr:colOff>7620</xdr:colOff>
      <xdr:row>55</xdr:row>
      <xdr:rowOff>91440</xdr:rowOff>
    </xdr:to>
    <xdr:pic>
      <xdr:nvPicPr>
        <xdr:cNvPr id="2080" name="Picture 18" descr="border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6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" y="2788920"/>
          <a:ext cx="5753100" cy="289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251460</xdr:colOff>
      <xdr:row>10</xdr:row>
      <xdr:rowOff>91440</xdr:rowOff>
    </xdr:from>
    <xdr:to>
      <xdr:col>6</xdr:col>
      <xdr:colOff>137160</xdr:colOff>
      <xdr:row>53</xdr:row>
      <xdr:rowOff>15240</xdr:rowOff>
    </xdr:to>
    <xdr:pic>
      <xdr:nvPicPr>
        <xdr:cNvPr id="2081" name="Picture 26" descr="Arbre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562100"/>
          <a:ext cx="155448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30480</xdr:rowOff>
    </xdr:from>
    <xdr:to>
      <xdr:col>6</xdr:col>
      <xdr:colOff>220980</xdr:colOff>
      <xdr:row>53</xdr:row>
      <xdr:rowOff>76200</xdr:rowOff>
    </xdr:to>
    <xdr:sp macro="" textlink="">
      <xdr:nvSpPr>
        <xdr:cNvPr id="2082" name="Rectangle 28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>
          <a:spLocks noChangeArrowheads="1"/>
        </xdr:cNvSpPr>
      </xdr:nvSpPr>
      <xdr:spPr bwMode="auto">
        <a:xfrm>
          <a:off x="1668780" y="1501140"/>
          <a:ext cx="777240" cy="1150620"/>
        </a:xfrm>
        <a:prstGeom prst="rect">
          <a:avLst/>
        </a:prstGeom>
        <a:solidFill>
          <a:srgbClr val="FFFFFF">
            <a:alpha val="6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</xdr:row>
      <xdr:rowOff>53340</xdr:rowOff>
    </xdr:from>
    <xdr:to>
      <xdr:col>9</xdr:col>
      <xdr:colOff>480060</xdr:colOff>
      <xdr:row>5</xdr:row>
      <xdr:rowOff>182880</xdr:rowOff>
    </xdr:to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rrowheads="1"/>
        </xdr:cNvSpPr>
      </xdr:nvSpPr>
      <xdr:spPr bwMode="auto">
        <a:xfrm>
          <a:off x="3680460" y="1089660"/>
          <a:ext cx="693420" cy="129540"/>
        </a:xfrm>
        <a:custGeom>
          <a:avLst/>
          <a:gdLst>
            <a:gd name="T0" fmla="*/ 507206 w 21600"/>
            <a:gd name="T1" fmla="*/ 0 h 21600"/>
            <a:gd name="T2" fmla="*/ 0 w 21600"/>
            <a:gd name="T3" fmla="*/ 61913 h 21600"/>
            <a:gd name="T4" fmla="*/ 507206 w 21600"/>
            <a:gd name="T5" fmla="*/ 123825 h 21600"/>
            <a:gd name="T6" fmla="*/ 676275 w 21600"/>
            <a:gd name="T7" fmla="*/ 6191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342900</xdr:colOff>
      <xdr:row>7</xdr:row>
      <xdr:rowOff>83820</xdr:rowOff>
    </xdr:from>
    <xdr:to>
      <xdr:col>9</xdr:col>
      <xdr:colOff>480060</xdr:colOff>
      <xdr:row>7</xdr:row>
      <xdr:rowOff>205740</xdr:rowOff>
    </xdr:to>
    <xdr:sp macro="" textlink="">
      <xdr:nvSpPr>
        <xdr:cNvPr id="1054" name="AutoShape 6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rrowheads="1"/>
        </xdr:cNvSpPr>
      </xdr:nvSpPr>
      <xdr:spPr bwMode="auto">
        <a:xfrm>
          <a:off x="3680460" y="1356360"/>
          <a:ext cx="693420" cy="121920"/>
        </a:xfrm>
        <a:custGeom>
          <a:avLst/>
          <a:gdLst>
            <a:gd name="T0" fmla="*/ 507206 w 21600"/>
            <a:gd name="T1" fmla="*/ 0 h 21600"/>
            <a:gd name="T2" fmla="*/ 0 w 21600"/>
            <a:gd name="T3" fmla="*/ 61913 h 21600"/>
            <a:gd name="T4" fmla="*/ 507206 w 21600"/>
            <a:gd name="T5" fmla="*/ 123825 h 21600"/>
            <a:gd name="T6" fmla="*/ 676275 w 21600"/>
            <a:gd name="T7" fmla="*/ 61913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22860</xdr:colOff>
      <xdr:row>39</xdr:row>
      <xdr:rowOff>83820</xdr:rowOff>
    </xdr:to>
    <xdr:pic>
      <xdr:nvPicPr>
        <xdr:cNvPr id="1055" name="Picture 18" descr="border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6000" contrast="-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2758440"/>
          <a:ext cx="5760720" cy="289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251460</xdr:colOff>
      <xdr:row>10</xdr:row>
      <xdr:rowOff>76200</xdr:rowOff>
    </xdr:from>
    <xdr:to>
      <xdr:col>6</xdr:col>
      <xdr:colOff>137160</xdr:colOff>
      <xdr:row>37</xdr:row>
      <xdr:rowOff>30480</xdr:rowOff>
    </xdr:to>
    <xdr:pic>
      <xdr:nvPicPr>
        <xdr:cNvPr id="1056" name="Picture 22" descr="Arbre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554480"/>
          <a:ext cx="155448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205740</xdr:colOff>
      <xdr:row>10</xdr:row>
      <xdr:rowOff>175260</xdr:rowOff>
    </xdr:from>
    <xdr:to>
      <xdr:col>3</xdr:col>
      <xdr:colOff>7620</xdr:colOff>
      <xdr:row>14</xdr:row>
      <xdr:rowOff>53340</xdr:rowOff>
    </xdr:to>
    <xdr:sp macro="" textlink="">
      <xdr:nvSpPr>
        <xdr:cNvPr id="1057" name="Rectangle 26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rrowheads="1"/>
        </xdr:cNvSpPr>
      </xdr:nvSpPr>
      <xdr:spPr bwMode="auto">
        <a:xfrm>
          <a:off x="762000" y="1653540"/>
          <a:ext cx="914400" cy="754380"/>
        </a:xfrm>
        <a:prstGeom prst="rect">
          <a:avLst/>
        </a:prstGeom>
        <a:solidFill>
          <a:srgbClr val="FFFFFF">
            <a:alpha val="6901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C2:T42"/>
  <sheetViews>
    <sheetView showGridLines="0" tabSelected="1" workbookViewId="0">
      <selection activeCell="M18" sqref="M18"/>
    </sheetView>
  </sheetViews>
  <sheetFormatPr baseColWidth="10" defaultRowHeight="12.75" x14ac:dyDescent="0.2"/>
  <sheetData>
    <row r="2" spans="3:20" ht="18" x14ac:dyDescent="0.25">
      <c r="F2" s="89" t="s">
        <v>106</v>
      </c>
    </row>
    <row r="3" spans="3:20" x14ac:dyDescent="0.2">
      <c r="F3" s="89"/>
    </row>
    <row r="5" spans="3:20" x14ac:dyDescent="0.2">
      <c r="G5" s="128" t="s">
        <v>100</v>
      </c>
      <c r="H5" s="85" t="s">
        <v>107</v>
      </c>
      <c r="I5" s="113">
        <v>0.03</v>
      </c>
      <c r="J5" s="129" t="s">
        <v>115</v>
      </c>
      <c r="K5" s="130"/>
      <c r="L5" s="81"/>
      <c r="M5" s="81"/>
      <c r="N5" s="81"/>
      <c r="O5" s="81"/>
      <c r="P5" s="81"/>
      <c r="Q5" s="81"/>
      <c r="R5" s="81"/>
      <c r="S5" s="81"/>
    </row>
    <row r="6" spans="3:20" x14ac:dyDescent="0.2">
      <c r="G6" s="128"/>
      <c r="H6" s="85" t="s">
        <v>108</v>
      </c>
      <c r="I6" s="113">
        <v>0.04</v>
      </c>
      <c r="J6" s="129"/>
      <c r="K6" s="130"/>
      <c r="L6" s="81"/>
      <c r="M6" s="81"/>
      <c r="N6" s="81"/>
      <c r="O6" s="81"/>
      <c r="P6" s="81"/>
      <c r="Q6" s="81"/>
      <c r="R6" s="81"/>
      <c r="S6" s="81"/>
    </row>
    <row r="7" spans="3:20" x14ac:dyDescent="0.2">
      <c r="H7" s="98"/>
      <c r="I7" s="84"/>
      <c r="J7" s="100"/>
      <c r="K7" s="81"/>
      <c r="L7" s="81"/>
      <c r="M7" s="81"/>
      <c r="N7" s="81"/>
      <c r="O7" s="81"/>
      <c r="P7" s="81"/>
      <c r="Q7" s="81"/>
      <c r="R7" s="81"/>
      <c r="S7" s="81"/>
      <c r="T7" s="81"/>
    </row>
    <row r="8" spans="3:20" x14ac:dyDescent="0.2">
      <c r="E8" s="92"/>
      <c r="F8" s="92"/>
      <c r="G8" s="92"/>
      <c r="H8" s="93"/>
      <c r="I8" s="93"/>
      <c r="J8" s="93"/>
      <c r="K8" s="93"/>
      <c r="L8" s="93"/>
      <c r="M8" s="93"/>
      <c r="N8" s="97"/>
      <c r="O8" s="97"/>
      <c r="P8" s="97"/>
      <c r="Q8" s="97"/>
      <c r="R8" s="97"/>
      <c r="S8" s="97"/>
      <c r="T8" s="97"/>
    </row>
    <row r="9" spans="3:20" x14ac:dyDescent="0.2">
      <c r="E9" s="99"/>
      <c r="F9" s="126" t="s">
        <v>103</v>
      </c>
      <c r="G9" s="126"/>
      <c r="H9" s="99"/>
      <c r="I9" s="99"/>
      <c r="J9" s="99"/>
      <c r="K9" s="126" t="s">
        <v>104</v>
      </c>
      <c r="L9" s="126"/>
      <c r="M9" s="99"/>
      <c r="N9" s="99"/>
      <c r="O9" s="99"/>
    </row>
    <row r="10" spans="3:20" x14ac:dyDescent="0.2">
      <c r="E10" s="97"/>
      <c r="F10" s="82" t="s">
        <v>97</v>
      </c>
      <c r="G10" s="82" t="s">
        <v>101</v>
      </c>
      <c r="H10" s="82"/>
      <c r="I10" s="97"/>
      <c r="J10" s="97"/>
      <c r="K10" s="82" t="s">
        <v>97</v>
      </c>
      <c r="L10" s="82" t="s">
        <v>102</v>
      </c>
      <c r="M10" s="82"/>
      <c r="N10" s="97"/>
      <c r="O10" s="97"/>
    </row>
    <row r="11" spans="3:20" x14ac:dyDescent="0.2">
      <c r="E11" s="97"/>
      <c r="F11" s="113">
        <v>20</v>
      </c>
      <c r="G11" s="113" t="s">
        <v>63</v>
      </c>
      <c r="H11" s="99"/>
      <c r="I11" s="97"/>
      <c r="J11" s="97"/>
      <c r="K11" s="113">
        <v>25</v>
      </c>
      <c r="L11" s="113" t="s">
        <v>18</v>
      </c>
      <c r="M11" s="99"/>
      <c r="N11" s="97"/>
      <c r="O11" s="97"/>
    </row>
    <row r="12" spans="3:20" s="86" customFormat="1" x14ac:dyDescent="0.2">
      <c r="D12" s="87"/>
      <c r="E12" s="100"/>
      <c r="F12" s="100"/>
      <c r="G12" s="88"/>
      <c r="H12" s="87"/>
      <c r="I12" s="87"/>
      <c r="J12" s="87"/>
      <c r="K12" s="100"/>
      <c r="L12" s="88"/>
      <c r="M12" s="87"/>
      <c r="N12" s="87"/>
    </row>
    <row r="13" spans="3:20" s="86" customFormat="1" x14ac:dyDescent="0.2">
      <c r="C13" s="87"/>
      <c r="D13" s="90"/>
      <c r="E13" s="90"/>
      <c r="F13" s="90"/>
      <c r="G13" s="91"/>
      <c r="H13" s="91"/>
      <c r="I13" s="91"/>
      <c r="J13" s="91"/>
      <c r="K13" s="90"/>
      <c r="L13" s="90"/>
      <c r="M13" s="90"/>
      <c r="N13" s="91"/>
      <c r="O13" s="87"/>
    </row>
    <row r="14" spans="3:20" s="86" customFormat="1" x14ac:dyDescent="0.2">
      <c r="C14" s="87"/>
      <c r="D14" s="100"/>
      <c r="E14" s="100"/>
      <c r="F14" s="100"/>
      <c r="G14" s="94"/>
      <c r="H14" s="94"/>
      <c r="I14" s="94"/>
      <c r="J14" s="94"/>
      <c r="K14" s="100"/>
      <c r="L14" s="100"/>
      <c r="M14" s="100"/>
      <c r="N14" s="94"/>
      <c r="O14" s="87"/>
    </row>
    <row r="15" spans="3:20" s="86" customFormat="1" x14ac:dyDescent="0.2">
      <c r="C15" s="87"/>
      <c r="D15" s="100"/>
      <c r="E15" s="100"/>
      <c r="F15" s="94"/>
      <c r="G15" s="127" t="s">
        <v>111</v>
      </c>
      <c r="H15" s="127"/>
      <c r="I15" s="127"/>
      <c r="J15" s="127"/>
      <c r="K15" s="127"/>
      <c r="L15" s="94"/>
    </row>
    <row r="16" spans="3:20" s="86" customFormat="1" x14ac:dyDescent="0.2">
      <c r="C16" s="87"/>
      <c r="D16" s="100"/>
      <c r="E16" s="100"/>
      <c r="F16" s="94"/>
      <c r="G16" s="94"/>
      <c r="H16" s="94"/>
      <c r="I16" s="100"/>
      <c r="J16" s="100"/>
      <c r="K16" s="100"/>
      <c r="L16" s="87"/>
    </row>
    <row r="17" spans="3:14" x14ac:dyDescent="0.2">
      <c r="D17" s="97"/>
      <c r="E17" s="99"/>
      <c r="F17" s="126" t="s">
        <v>105</v>
      </c>
      <c r="G17" s="126"/>
      <c r="H17" s="97"/>
      <c r="I17" s="97"/>
      <c r="J17" s="99"/>
      <c r="K17" s="126" t="s">
        <v>105</v>
      </c>
      <c r="L17" s="126"/>
    </row>
    <row r="18" spans="3:14" x14ac:dyDescent="0.2">
      <c r="D18" s="97"/>
      <c r="E18" s="97"/>
      <c r="F18" s="103" t="s">
        <v>98</v>
      </c>
      <c r="G18" s="103" t="s">
        <v>99</v>
      </c>
      <c r="H18" s="97"/>
      <c r="I18" s="97"/>
      <c r="J18" s="97"/>
      <c r="K18" s="103" t="s">
        <v>98</v>
      </c>
      <c r="L18" s="103" t="s">
        <v>99</v>
      </c>
    </row>
    <row r="19" spans="3:14" x14ac:dyDescent="0.2">
      <c r="D19" s="97"/>
      <c r="E19" s="97"/>
      <c r="F19" s="101">
        <f>Arbres!K12</f>
        <v>0</v>
      </c>
      <c r="G19" s="95">
        <f>Arbres!L12</f>
        <v>-21</v>
      </c>
      <c r="H19" s="97"/>
      <c r="I19" s="97"/>
      <c r="J19" s="97"/>
      <c r="K19" s="101">
        <f>Alésages!K12</f>
        <v>33</v>
      </c>
      <c r="L19" s="95">
        <f>Alésages!L12</f>
        <v>0</v>
      </c>
    </row>
    <row r="20" spans="3:14" x14ac:dyDescent="0.2">
      <c r="D20" s="97"/>
      <c r="F20" s="101">
        <f>Arbres!K13</f>
        <v>20</v>
      </c>
      <c r="G20" s="95">
        <f>Arbres!L13</f>
        <v>19.978999999999999</v>
      </c>
      <c r="H20" s="116" t="s">
        <v>109</v>
      </c>
      <c r="I20" s="116"/>
      <c r="J20" s="117"/>
      <c r="K20" s="101">
        <f>Alésages!K13</f>
        <v>25.033000000000001</v>
      </c>
      <c r="L20" s="96">
        <f>Alésages!L13</f>
        <v>25</v>
      </c>
    </row>
    <row r="21" spans="3:14" x14ac:dyDescent="0.2">
      <c r="D21" s="97"/>
      <c r="F21" s="97"/>
      <c r="G21" s="97"/>
      <c r="H21" s="110"/>
      <c r="I21" s="99"/>
      <c r="J21" s="99"/>
      <c r="K21" s="97"/>
      <c r="L21" s="83"/>
    </row>
    <row r="22" spans="3:14" x14ac:dyDescent="0.2">
      <c r="D22" s="97"/>
      <c r="F22" s="99">
        <f>DiaMaxArb-EpMax</f>
        <v>19.96</v>
      </c>
      <c r="G22" s="99">
        <f>DiaMinArb-EpMin</f>
        <v>19.948999999999998</v>
      </c>
      <c r="H22" s="116" t="s">
        <v>110</v>
      </c>
      <c r="I22" s="116"/>
      <c r="J22" s="116"/>
      <c r="K22" s="99">
        <f>DiaMaxAle+EpMin</f>
        <v>25.063000000000002</v>
      </c>
      <c r="L22" s="99">
        <f>DiaMinAle+EpMax</f>
        <v>25.04</v>
      </c>
    </row>
    <row r="23" spans="3:14" x14ac:dyDescent="0.2">
      <c r="D23" s="97"/>
      <c r="F23" s="93"/>
      <c r="G23" s="93"/>
      <c r="H23" s="99"/>
      <c r="I23" s="99"/>
      <c r="J23" s="99"/>
      <c r="K23" s="97"/>
      <c r="L23" s="97"/>
    </row>
    <row r="24" spans="3:14" x14ac:dyDescent="0.2">
      <c r="F24" s="94">
        <f>DiaSupArbAvTrait-DiaArb</f>
        <v>-3.9999999999999147E-2</v>
      </c>
      <c r="G24" s="94">
        <f>DiaInfArbAvTrait-DiaArb</f>
        <v>-5.1000000000001933E-2</v>
      </c>
      <c r="H24" s="116" t="s">
        <v>113</v>
      </c>
      <c r="I24" s="116"/>
      <c r="J24" s="116"/>
      <c r="K24" s="94">
        <f>DiaSupAleAvTrait-DiaAle</f>
        <v>6.3000000000002387E-2</v>
      </c>
      <c r="L24" s="94">
        <f>DiaInfAleAvTrait-DiaAle</f>
        <v>3.9999999999999147E-2</v>
      </c>
    </row>
    <row r="25" spans="3:14" ht="13.5" thickBot="1" x14ac:dyDescent="0.25">
      <c r="F25" s="102"/>
      <c r="G25" s="102"/>
      <c r="I25" s="97"/>
    </row>
    <row r="26" spans="3:14" ht="12" customHeight="1" x14ac:dyDescent="0.2">
      <c r="C26" s="102"/>
      <c r="D26" s="102"/>
      <c r="F26" s="104"/>
      <c r="G26" s="105">
        <f>TolSupArb</f>
        <v>-3.9999999999999147E-2</v>
      </c>
      <c r="I26" s="97"/>
      <c r="K26" s="104"/>
      <c r="L26" s="105">
        <f>TolSupAle</f>
        <v>6.3000000000002387E-2</v>
      </c>
      <c r="N26" s="102"/>
    </row>
    <row r="27" spans="3:14" ht="12" customHeight="1" x14ac:dyDescent="0.2">
      <c r="C27" s="102"/>
      <c r="D27" s="102"/>
      <c r="F27" s="106"/>
      <c r="G27" s="107">
        <f>TolInfArb</f>
        <v>-5.1000000000001933E-2</v>
      </c>
      <c r="I27" s="97"/>
      <c r="K27" s="106"/>
      <c r="L27" s="107">
        <f>TolinAle</f>
        <v>3.9999999999999147E-2</v>
      </c>
      <c r="N27" s="102"/>
    </row>
    <row r="28" spans="3:14" ht="13.5" thickBot="1" x14ac:dyDescent="0.25">
      <c r="C28" s="102"/>
      <c r="D28" s="102"/>
      <c r="F28" s="108">
        <f>DiaArb</f>
        <v>20</v>
      </c>
      <c r="G28" s="109"/>
      <c r="I28" s="97"/>
      <c r="K28" s="108">
        <f>DiaAle</f>
        <v>25</v>
      </c>
      <c r="L28" s="109"/>
      <c r="N28" s="102"/>
    </row>
    <row r="29" spans="3:14" ht="10.9" customHeight="1" x14ac:dyDescent="0.2">
      <c r="C29" s="102"/>
      <c r="D29" s="102"/>
      <c r="E29" s="118" t="str">
        <f>IF(1000*(EpMax-EpMin)&gt;EcSupArb-EcInfArb,"La tolérance d'épaisseur du traitement est trop large en regard de celle de l'arbre","")</f>
        <v/>
      </c>
      <c r="F29" s="119"/>
      <c r="G29" s="119"/>
      <c r="H29" s="120"/>
      <c r="I29" s="102"/>
      <c r="J29" s="118" t="str">
        <f>IF(1000*(EpMax-EpMin)&gt;EcSupAle-EcInfAle,"La tolérance d'épaisseur du traitement est trop large en regard de celle de l'alésage","")</f>
        <v/>
      </c>
      <c r="K29" s="119"/>
      <c r="L29" s="119"/>
      <c r="M29" s="120"/>
      <c r="N29" s="102"/>
    </row>
    <row r="30" spans="3:14" ht="10.9" customHeight="1" x14ac:dyDescent="0.2">
      <c r="C30" s="102"/>
      <c r="D30" s="102"/>
      <c r="E30" s="121"/>
      <c r="F30" s="119"/>
      <c r="G30" s="119"/>
      <c r="H30" s="122"/>
      <c r="I30" s="102"/>
      <c r="J30" s="121"/>
      <c r="K30" s="119"/>
      <c r="L30" s="119"/>
      <c r="M30" s="122"/>
      <c r="N30" s="102"/>
    </row>
    <row r="31" spans="3:14" ht="10.9" customHeight="1" x14ac:dyDescent="0.2">
      <c r="C31" s="102"/>
      <c r="D31" s="102"/>
      <c r="E31" s="123"/>
      <c r="F31" s="124"/>
      <c r="G31" s="124"/>
      <c r="H31" s="125"/>
      <c r="I31" s="102"/>
      <c r="J31" s="123"/>
      <c r="K31" s="124"/>
      <c r="L31" s="124"/>
      <c r="M31" s="125"/>
      <c r="N31" s="102"/>
    </row>
    <row r="32" spans="3:14" x14ac:dyDescent="0.2">
      <c r="N32" s="102"/>
    </row>
    <row r="33" spans="4:14" x14ac:dyDescent="0.2">
      <c r="D33" s="102"/>
      <c r="E33" s="102"/>
      <c r="F33" s="112"/>
      <c r="G33" s="112"/>
      <c r="H33" s="102"/>
      <c r="I33" s="102"/>
      <c r="J33" s="102"/>
      <c r="K33" s="112"/>
      <c r="L33" s="112"/>
      <c r="M33" s="102"/>
      <c r="N33" s="102"/>
    </row>
    <row r="34" spans="4:14" x14ac:dyDescent="0.2">
      <c r="D34" s="114"/>
      <c r="E34" s="114"/>
      <c r="F34" s="115" t="s">
        <v>112</v>
      </c>
      <c r="G34" s="115"/>
      <c r="H34" s="115"/>
      <c r="I34" s="115"/>
      <c r="J34" s="115"/>
      <c r="K34" s="115"/>
      <c r="L34" s="115"/>
      <c r="M34" s="114"/>
      <c r="N34" s="114"/>
    </row>
    <row r="35" spans="4:14" x14ac:dyDescent="0.2"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4:14" x14ac:dyDescent="0.2">
      <c r="D36" s="102"/>
      <c r="E36" s="102"/>
      <c r="F36" s="102">
        <f>DiaSupArbAvTrait+EpMin</f>
        <v>19.990000000000002</v>
      </c>
      <c r="G36" s="111">
        <f>DiaInfArbAvTrait+EpMin</f>
        <v>19.978999999999999</v>
      </c>
      <c r="H36" s="102"/>
      <c r="I36" s="102"/>
      <c r="J36" s="102"/>
      <c r="K36" s="111">
        <f>DiaSupAleAvTrait-EpMin</f>
        <v>25.033000000000001</v>
      </c>
      <c r="L36" s="102">
        <f>DiaInfAleAvTrait-EpMin</f>
        <v>25.009999999999998</v>
      </c>
      <c r="M36" s="102"/>
    </row>
    <row r="37" spans="4:14" x14ac:dyDescent="0.2">
      <c r="E37" s="102"/>
      <c r="F37" s="111">
        <f>DiaSupArbAvTrait+EpMax</f>
        <v>20</v>
      </c>
      <c r="G37" s="102">
        <f>DiaInfArbAvTrait+EpMax</f>
        <v>19.988999999999997</v>
      </c>
      <c r="H37" s="102"/>
      <c r="I37" s="102"/>
      <c r="J37" s="102"/>
      <c r="K37" s="102">
        <f>DiaSupAleAvTrait-EpMax</f>
        <v>25.023000000000003</v>
      </c>
      <c r="L37" s="111">
        <f>DiaInfAleAvTrait-EpMax</f>
        <v>25</v>
      </c>
      <c r="M37" s="102"/>
    </row>
    <row r="38" spans="4:14" x14ac:dyDescent="0.2">
      <c r="E38" s="102"/>
      <c r="F38" s="102"/>
      <c r="G38" s="102"/>
      <c r="H38" s="102"/>
      <c r="I38" s="102"/>
      <c r="J38" s="102"/>
      <c r="K38" s="102"/>
      <c r="L38" s="102"/>
      <c r="M38" s="102"/>
    </row>
    <row r="39" spans="4:14" x14ac:dyDescent="0.2">
      <c r="E39" s="102"/>
    </row>
    <row r="40" spans="4:14" x14ac:dyDescent="0.2">
      <c r="E40" s="102"/>
    </row>
    <row r="41" spans="4:14" x14ac:dyDescent="0.2">
      <c r="E41" s="102"/>
    </row>
    <row r="42" spans="4:14" x14ac:dyDescent="0.2">
      <c r="E42" s="102"/>
    </row>
  </sheetData>
  <mergeCells count="13">
    <mergeCell ref="F17:G17"/>
    <mergeCell ref="K17:L17"/>
    <mergeCell ref="G15:K15"/>
    <mergeCell ref="G5:G6"/>
    <mergeCell ref="F9:G9"/>
    <mergeCell ref="K9:L9"/>
    <mergeCell ref="J5:K6"/>
    <mergeCell ref="F34:L34"/>
    <mergeCell ref="H20:J20"/>
    <mergeCell ref="H22:J22"/>
    <mergeCell ref="H24:J24"/>
    <mergeCell ref="E29:H31"/>
    <mergeCell ref="J29:M31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Arbres!$AV$17:$AV$54</xm:f>
          </x14:formula1>
          <xm:sqref>G11</xm:sqref>
        </x14:dataValidation>
        <x14:dataValidation type="list" allowBlank="1" showInputMessage="1" showErrorMessage="1" xr:uid="{00000000-0002-0000-0000-000001000000}">
          <x14:formula1>
            <xm:f>Alésages!$AV$16:$AV$48</xm:f>
          </x14:formula1>
          <xm:sqref>L11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BF281"/>
  <sheetViews>
    <sheetView showGridLines="0" workbookViewId="0">
      <selection activeCell="Q12" sqref="Q12"/>
    </sheetView>
  </sheetViews>
  <sheetFormatPr baseColWidth="10" defaultColWidth="8.140625" defaultRowHeight="15.75" x14ac:dyDescent="0.25"/>
  <cols>
    <col min="1" max="4" width="8.140625" style="1" customWidth="1"/>
    <col min="5" max="6" width="8.140625" style="1" hidden="1" customWidth="1"/>
    <col min="7" max="10" width="8.140625" style="1" customWidth="1"/>
    <col min="11" max="11" width="9.42578125" style="1" customWidth="1"/>
    <col min="12" max="12" width="9.28515625" style="1" customWidth="1"/>
    <col min="13" max="47" width="8.140625" style="1" customWidth="1"/>
    <col min="48" max="48" width="8.140625" style="1" hidden="1" customWidth="1"/>
    <col min="49" max="16384" width="8.140625" style="1"/>
  </cols>
  <sheetData>
    <row r="1" spans="1:44" x14ac:dyDescent="0.25">
      <c r="A1" s="1" t="s">
        <v>114</v>
      </c>
    </row>
    <row r="2" spans="1:4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44" ht="24.95" customHeight="1" x14ac:dyDescent="0.25">
      <c r="A3" s="21"/>
      <c r="B3" s="132" t="s">
        <v>88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21"/>
      <c r="O3" s="21"/>
      <c r="P3" s="21"/>
      <c r="Q3" s="21"/>
      <c r="R3" s="21"/>
      <c r="S3" s="21"/>
      <c r="T3" s="21"/>
      <c r="U3" s="21"/>
    </row>
    <row r="4" spans="1:44" ht="24.95" customHeight="1" x14ac:dyDescent="0.25">
      <c r="A4" s="21"/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7"/>
      <c r="N4" s="21"/>
      <c r="O4" s="21"/>
      <c r="P4" s="21"/>
      <c r="Q4" s="21"/>
      <c r="R4" s="21"/>
      <c r="S4" s="21"/>
      <c r="T4" s="21"/>
      <c r="U4" s="21"/>
    </row>
    <row r="5" spans="1:44" ht="16.5" thickBot="1" x14ac:dyDescent="0.3">
      <c r="A5" s="21"/>
      <c r="B5" s="36"/>
      <c r="C5" s="131" t="s">
        <v>93</v>
      </c>
      <c r="D5" s="131"/>
      <c r="E5" s="131"/>
      <c r="F5" s="131"/>
      <c r="G5" s="131"/>
      <c r="H5" s="131"/>
      <c r="I5" s="19"/>
      <c r="J5" s="19"/>
      <c r="K5" s="19"/>
      <c r="L5" s="19"/>
      <c r="M5" s="37"/>
      <c r="N5" s="21"/>
      <c r="O5" s="21"/>
      <c r="P5" s="21"/>
      <c r="Q5" s="21"/>
      <c r="R5" s="21"/>
      <c r="S5" s="21"/>
      <c r="T5" s="21"/>
      <c r="U5" s="21"/>
    </row>
    <row r="6" spans="1:44" ht="18.75" thickBot="1" x14ac:dyDescent="0.3">
      <c r="A6" s="21"/>
      <c r="B6" s="36"/>
      <c r="C6" s="76" t="s">
        <v>95</v>
      </c>
      <c r="D6" s="77"/>
      <c r="E6" s="77"/>
      <c r="F6" s="77"/>
      <c r="G6" s="77"/>
      <c r="H6" s="74"/>
      <c r="I6" s="74"/>
      <c r="J6" s="19"/>
      <c r="K6" s="65" t="str">
        <f>TolArb</f>
        <v>h7</v>
      </c>
      <c r="L6" s="19"/>
      <c r="M6" s="37"/>
      <c r="N6" s="21"/>
      <c r="O6" s="21"/>
      <c r="P6" s="21"/>
      <c r="Q6" s="21"/>
      <c r="R6" s="21"/>
      <c r="S6" s="21"/>
      <c r="T6" s="21"/>
      <c r="U6" s="21"/>
    </row>
    <row r="7" spans="1:44" ht="16.5" hidden="1" thickBot="1" x14ac:dyDescent="0.3">
      <c r="A7" s="21"/>
      <c r="B7" s="36"/>
      <c r="C7" s="38"/>
      <c r="D7" s="19"/>
      <c r="E7" s="19"/>
      <c r="F7" s="19"/>
      <c r="G7" s="19"/>
      <c r="H7" s="19"/>
      <c r="I7" s="19"/>
      <c r="J7" s="19"/>
      <c r="K7" s="79">
        <f>HLOOKUP(K6,G17:AR38,22,FALSE)</f>
        <v>18</v>
      </c>
      <c r="L7" s="19"/>
      <c r="M7" s="37"/>
      <c r="N7" s="21"/>
      <c r="O7" s="21"/>
      <c r="P7" s="21"/>
      <c r="Q7" s="21"/>
      <c r="R7" s="21"/>
      <c r="S7" s="21"/>
      <c r="T7" s="21"/>
      <c r="U7" s="21"/>
    </row>
    <row r="8" spans="1:44" ht="16.5" thickBot="1" x14ac:dyDescent="0.3">
      <c r="A8" s="21"/>
      <c r="B8" s="36"/>
      <c r="C8" s="75" t="s">
        <v>96</v>
      </c>
      <c r="D8" s="63"/>
      <c r="E8" s="63"/>
      <c r="F8" s="63"/>
      <c r="G8" s="63"/>
      <c r="H8" s="63"/>
      <c r="I8" s="19"/>
      <c r="J8" s="19"/>
      <c r="K8" s="65">
        <f>DiaArb</f>
        <v>20</v>
      </c>
      <c r="L8" s="19"/>
      <c r="M8" s="37"/>
      <c r="N8" s="21"/>
      <c r="O8" s="21"/>
      <c r="P8" s="21"/>
      <c r="Q8" s="21"/>
      <c r="R8" s="21"/>
      <c r="S8" s="21"/>
      <c r="T8" s="21"/>
      <c r="U8" s="21"/>
    </row>
    <row r="9" spans="1:44" ht="16.5" hidden="1" thickBot="1" x14ac:dyDescent="0.3">
      <c r="A9" s="21"/>
      <c r="B9" s="36"/>
      <c r="C9" s="19"/>
      <c r="D9" s="19"/>
      <c r="E9" s="19"/>
      <c r="F9" s="19"/>
      <c r="G9" s="19"/>
      <c r="H9" s="19"/>
      <c r="I9" s="19"/>
      <c r="J9" s="19"/>
      <c r="K9" s="40" t="str">
        <f>IF(K8&lt;=3,"A",(IF(K8&lt;=6,"B",(IF(K8&lt;=10,"C",(IF(K8&lt;=18,"D",(IF(K8&lt;=30,"E",(IF(K8&lt;=50,"F",(IF(K8&lt;=80,"G",(IF(K8&lt;=120,"H","I")))))))))))))))</f>
        <v>E</v>
      </c>
      <c r="L9" s="19"/>
      <c r="M9" s="37"/>
      <c r="N9" s="21"/>
      <c r="O9" s="21"/>
      <c r="P9" s="21"/>
      <c r="Q9" s="21"/>
      <c r="R9" s="21"/>
      <c r="S9" s="21"/>
      <c r="T9" s="21"/>
      <c r="U9" s="21"/>
    </row>
    <row r="10" spans="1:44" ht="16.5" hidden="1" thickBot="1" x14ac:dyDescent="0.3">
      <c r="A10" s="21"/>
      <c r="B10" s="36"/>
      <c r="C10" s="41"/>
      <c r="D10" s="19"/>
      <c r="E10" s="19"/>
      <c r="F10" s="19"/>
      <c r="G10" s="19"/>
      <c r="H10" s="19"/>
      <c r="I10" s="19"/>
      <c r="J10" s="19"/>
      <c r="K10" s="42">
        <f>VLOOKUP(K9,E18:F37,2,FALSE)</f>
        <v>11</v>
      </c>
      <c r="L10" s="43">
        <f>K10+1</f>
        <v>12</v>
      </c>
      <c r="M10" s="37"/>
      <c r="N10" s="21"/>
      <c r="O10" s="21"/>
      <c r="P10" s="21"/>
      <c r="Q10" s="21"/>
      <c r="R10" s="21"/>
      <c r="S10" s="21"/>
      <c r="T10" s="21"/>
      <c r="U10" s="21"/>
    </row>
    <row r="11" spans="1:44" ht="16.5" thickBot="1" x14ac:dyDescent="0.3">
      <c r="A11" s="21"/>
      <c r="B11" s="36"/>
      <c r="C11" s="19"/>
      <c r="D11" s="19"/>
      <c r="E11" s="19"/>
      <c r="F11" s="19"/>
      <c r="G11" s="19"/>
      <c r="H11" s="19"/>
      <c r="I11" s="19"/>
      <c r="J11" s="19"/>
      <c r="K11" s="44" t="s">
        <v>89</v>
      </c>
      <c r="L11" s="44" t="s">
        <v>90</v>
      </c>
      <c r="M11" s="37"/>
      <c r="N11" s="19"/>
      <c r="O11" s="21"/>
      <c r="P11" s="21"/>
      <c r="Q11" s="21"/>
      <c r="R11" s="21"/>
      <c r="S11" s="21"/>
      <c r="T11" s="21"/>
      <c r="U11" s="21"/>
    </row>
    <row r="12" spans="1:44" ht="18.75" thickBot="1" x14ac:dyDescent="0.3">
      <c r="A12" s="21"/>
      <c r="B12" s="36"/>
      <c r="C12" s="45"/>
      <c r="D12" s="19"/>
      <c r="E12" s="19"/>
      <c r="F12" s="19"/>
      <c r="G12" s="19"/>
      <c r="H12" s="19"/>
      <c r="I12" s="19"/>
      <c r="J12" s="66" t="s">
        <v>91</v>
      </c>
      <c r="K12" s="78">
        <f>INDEX(CHART1,K10,K7)</f>
        <v>0</v>
      </c>
      <c r="L12" s="61">
        <f>INDEX(CHART1,L10,K7)</f>
        <v>-21</v>
      </c>
      <c r="M12" s="37"/>
      <c r="N12" s="19"/>
      <c r="O12" s="21"/>
      <c r="P12" s="20"/>
      <c r="Q12" s="21"/>
      <c r="R12" s="21"/>
      <c r="S12" s="21"/>
      <c r="T12" s="21"/>
      <c r="U12" s="21"/>
    </row>
    <row r="13" spans="1:44" ht="18.75" thickBot="1" x14ac:dyDescent="0.3">
      <c r="A13" s="21"/>
      <c r="B13" s="36"/>
      <c r="C13" s="45"/>
      <c r="D13" s="19"/>
      <c r="E13" s="19"/>
      <c r="F13" s="19"/>
      <c r="G13" s="19"/>
      <c r="H13" s="19"/>
      <c r="I13" s="19"/>
      <c r="J13" s="72" t="s">
        <v>92</v>
      </c>
      <c r="K13" s="62">
        <f>K8+(K12/1000)</f>
        <v>20</v>
      </c>
      <c r="L13" s="62">
        <f>K8+(L12/1000)</f>
        <v>19.978999999999999</v>
      </c>
      <c r="M13" s="37"/>
      <c r="N13" s="19"/>
      <c r="O13" s="21"/>
      <c r="P13" s="21"/>
      <c r="Q13" s="21"/>
      <c r="R13" s="21"/>
      <c r="S13" s="21"/>
      <c r="T13" s="21"/>
      <c r="U13" s="21"/>
    </row>
    <row r="14" spans="1:44" ht="18" x14ac:dyDescent="0.25">
      <c r="A14" s="21"/>
      <c r="B14" s="36"/>
      <c r="C14" s="45"/>
      <c r="D14" s="19"/>
      <c r="E14" s="19"/>
      <c r="F14" s="19"/>
      <c r="G14" s="19"/>
      <c r="H14" s="19"/>
      <c r="I14" s="19"/>
      <c r="J14" s="19"/>
      <c r="K14" s="46"/>
      <c r="L14" s="46"/>
      <c r="M14" s="37"/>
      <c r="N14" s="19"/>
      <c r="O14" s="21"/>
      <c r="P14" s="21"/>
      <c r="Q14" s="21"/>
      <c r="R14" s="21"/>
      <c r="S14" s="21"/>
      <c r="T14" s="21"/>
      <c r="U14" s="21"/>
    </row>
    <row r="15" spans="1:44" hidden="1" x14ac:dyDescent="0.25">
      <c r="A15" s="21"/>
      <c r="B15" s="36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7"/>
      <c r="N15" s="21"/>
      <c r="O15" s="21"/>
      <c r="P15" s="21"/>
      <c r="Q15" s="21"/>
      <c r="R15" s="21"/>
      <c r="S15" s="21"/>
      <c r="T15" s="21"/>
      <c r="U15" s="21"/>
    </row>
    <row r="16" spans="1:44" hidden="1" x14ac:dyDescent="0.25">
      <c r="A16" s="21"/>
      <c r="B16" s="36"/>
      <c r="C16" s="141"/>
      <c r="D16" s="141"/>
      <c r="E16" s="47"/>
      <c r="F16" s="22">
        <v>1</v>
      </c>
      <c r="G16" s="22">
        <v>2</v>
      </c>
      <c r="H16" s="22">
        <v>3</v>
      </c>
      <c r="I16" s="22">
        <v>4</v>
      </c>
      <c r="J16" s="22">
        <v>5</v>
      </c>
      <c r="K16" s="22">
        <v>6</v>
      </c>
      <c r="L16" s="22">
        <v>7</v>
      </c>
      <c r="M16" s="48">
        <v>8</v>
      </c>
      <c r="N16" s="32">
        <v>9</v>
      </c>
      <c r="O16" s="32">
        <v>10</v>
      </c>
      <c r="P16" s="32">
        <v>11</v>
      </c>
      <c r="Q16" s="32">
        <v>12</v>
      </c>
      <c r="R16" s="32">
        <v>13</v>
      </c>
      <c r="S16" s="32">
        <v>14</v>
      </c>
      <c r="T16" s="32">
        <v>15</v>
      </c>
      <c r="U16" s="32">
        <v>16</v>
      </c>
      <c r="V16" s="5">
        <v>17</v>
      </c>
      <c r="W16" s="5">
        <v>18</v>
      </c>
      <c r="X16" s="5">
        <v>19</v>
      </c>
      <c r="Y16" s="5">
        <v>20</v>
      </c>
      <c r="Z16" s="5">
        <v>21</v>
      </c>
      <c r="AA16" s="5">
        <v>22</v>
      </c>
      <c r="AB16" s="5">
        <v>23</v>
      </c>
      <c r="AC16" s="5">
        <v>24</v>
      </c>
      <c r="AD16" s="5">
        <v>25</v>
      </c>
      <c r="AE16" s="5">
        <v>26</v>
      </c>
      <c r="AF16" s="5">
        <v>27</v>
      </c>
      <c r="AG16" s="5">
        <v>28</v>
      </c>
      <c r="AH16" s="5">
        <v>29</v>
      </c>
      <c r="AI16" s="5">
        <v>30</v>
      </c>
      <c r="AJ16" s="5">
        <v>31</v>
      </c>
      <c r="AK16" s="5">
        <v>32</v>
      </c>
      <c r="AL16" s="5">
        <v>33</v>
      </c>
      <c r="AM16" s="5">
        <v>34</v>
      </c>
      <c r="AN16" s="5">
        <v>35</v>
      </c>
      <c r="AO16" s="5">
        <v>36</v>
      </c>
      <c r="AP16" s="5">
        <v>37</v>
      </c>
      <c r="AQ16" s="5">
        <v>38</v>
      </c>
      <c r="AR16" s="5">
        <v>39</v>
      </c>
    </row>
    <row r="17" spans="1:58" s="8" customFormat="1" ht="18" hidden="1" customHeight="1" x14ac:dyDescent="0.25">
      <c r="A17" s="30"/>
      <c r="B17" s="138" t="s">
        <v>85</v>
      </c>
      <c r="C17" s="33" t="s">
        <v>0</v>
      </c>
      <c r="D17" s="34" t="s">
        <v>1</v>
      </c>
      <c r="E17" s="49"/>
      <c r="F17" s="50">
        <v>2</v>
      </c>
      <c r="G17" s="34" t="s">
        <v>47</v>
      </c>
      <c r="H17" s="34" t="s">
        <v>48</v>
      </c>
      <c r="I17" s="34" t="s">
        <v>49</v>
      </c>
      <c r="J17" s="34" t="s">
        <v>50</v>
      </c>
      <c r="K17" s="34" t="s">
        <v>51</v>
      </c>
      <c r="L17" s="34" t="s">
        <v>52</v>
      </c>
      <c r="M17" s="51" t="s">
        <v>53</v>
      </c>
      <c r="N17" s="33" t="s">
        <v>54</v>
      </c>
      <c r="O17" s="34" t="s">
        <v>55</v>
      </c>
      <c r="P17" s="34" t="s">
        <v>56</v>
      </c>
      <c r="Q17" s="34" t="s">
        <v>57</v>
      </c>
      <c r="R17" s="34" t="s">
        <v>58</v>
      </c>
      <c r="S17" s="34" t="s">
        <v>59</v>
      </c>
      <c r="T17" s="34" t="s">
        <v>60</v>
      </c>
      <c r="U17" s="34" t="s">
        <v>61</v>
      </c>
      <c r="V17" s="6" t="s">
        <v>62</v>
      </c>
      <c r="W17" s="6" t="s">
        <v>63</v>
      </c>
      <c r="X17" s="6" t="s">
        <v>64</v>
      </c>
      <c r="Y17" s="6" t="s">
        <v>65</v>
      </c>
      <c r="Z17" s="6" t="s">
        <v>66</v>
      </c>
      <c r="AA17" s="6" t="s">
        <v>67</v>
      </c>
      <c r="AB17" s="6" t="s">
        <v>68</v>
      </c>
      <c r="AC17" s="6" t="s">
        <v>69</v>
      </c>
      <c r="AD17" s="6" t="s">
        <v>70</v>
      </c>
      <c r="AE17" s="6" t="s">
        <v>71</v>
      </c>
      <c r="AF17" s="6" t="s">
        <v>72</v>
      </c>
      <c r="AG17" s="6" t="s">
        <v>73</v>
      </c>
      <c r="AH17" s="6" t="s">
        <v>74</v>
      </c>
      <c r="AI17" s="6" t="s">
        <v>75</v>
      </c>
      <c r="AJ17" s="6" t="s">
        <v>76</v>
      </c>
      <c r="AK17" s="6" t="s">
        <v>77</v>
      </c>
      <c r="AL17" s="6" t="s">
        <v>78</v>
      </c>
      <c r="AM17" s="6" t="s">
        <v>79</v>
      </c>
      <c r="AN17" s="6" t="s">
        <v>80</v>
      </c>
      <c r="AO17" s="6" t="s">
        <v>81</v>
      </c>
      <c r="AP17" s="6" t="s">
        <v>82</v>
      </c>
      <c r="AQ17" s="6" t="s">
        <v>83</v>
      </c>
      <c r="AR17" s="7" t="s">
        <v>84</v>
      </c>
      <c r="AV17" s="9" t="s">
        <v>47</v>
      </c>
    </row>
    <row r="18" spans="1:58" ht="18" hidden="1" customHeight="1" x14ac:dyDescent="0.25">
      <c r="A18" s="21"/>
      <c r="B18" s="139"/>
      <c r="C18" s="142">
        <v>1</v>
      </c>
      <c r="D18" s="143">
        <v>3</v>
      </c>
      <c r="E18" s="146" t="s">
        <v>36</v>
      </c>
      <c r="F18" s="52">
        <v>3</v>
      </c>
      <c r="G18" s="26">
        <v>-270</v>
      </c>
      <c r="H18" s="26">
        <v>-60</v>
      </c>
      <c r="I18" s="26">
        <v>-60</v>
      </c>
      <c r="J18" s="26">
        <v>-20</v>
      </c>
      <c r="K18" s="26">
        <v>-20</v>
      </c>
      <c r="L18" s="26">
        <v>-20</v>
      </c>
      <c r="M18" s="53">
        <v>-14</v>
      </c>
      <c r="N18" s="25">
        <v>-14</v>
      </c>
      <c r="O18" s="26">
        <v>-14</v>
      </c>
      <c r="P18" s="26">
        <v>-6</v>
      </c>
      <c r="Q18" s="26">
        <v>-6</v>
      </c>
      <c r="R18" s="26">
        <v>-6</v>
      </c>
      <c r="S18" s="26">
        <v>-2</v>
      </c>
      <c r="T18" s="26">
        <v>-2</v>
      </c>
      <c r="U18" s="26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2</v>
      </c>
      <c r="AC18" s="10">
        <v>3</v>
      </c>
      <c r="AD18" s="10">
        <v>5</v>
      </c>
      <c r="AE18" s="10">
        <v>4</v>
      </c>
      <c r="AF18" s="10">
        <v>6</v>
      </c>
      <c r="AG18" s="10">
        <v>10</v>
      </c>
      <c r="AH18" s="10">
        <v>6</v>
      </c>
      <c r="AI18" s="10">
        <v>8</v>
      </c>
      <c r="AJ18" s="10" t="s">
        <v>86</v>
      </c>
      <c r="AK18" s="10">
        <v>10</v>
      </c>
      <c r="AL18" s="10">
        <v>14</v>
      </c>
      <c r="AM18" s="10">
        <v>12</v>
      </c>
      <c r="AN18" s="10">
        <v>16</v>
      </c>
      <c r="AO18" s="10">
        <v>16</v>
      </c>
      <c r="AP18" s="10">
        <v>20</v>
      </c>
      <c r="AQ18" s="10">
        <v>20</v>
      </c>
      <c r="AR18" s="11">
        <v>24</v>
      </c>
      <c r="AS18" s="12"/>
      <c r="AT18" s="12"/>
      <c r="AU18" s="12"/>
      <c r="AV18" s="9" t="s">
        <v>48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ht="18" hidden="1" customHeight="1" x14ac:dyDescent="0.25">
      <c r="A19" s="21"/>
      <c r="B19" s="139"/>
      <c r="C19" s="142"/>
      <c r="D19" s="143"/>
      <c r="E19" s="146"/>
      <c r="F19" s="52">
        <v>4</v>
      </c>
      <c r="G19" s="26">
        <v>-330</v>
      </c>
      <c r="H19" s="26">
        <v>-74</v>
      </c>
      <c r="I19" s="26">
        <v>-85</v>
      </c>
      <c r="J19" s="26">
        <v>-34</v>
      </c>
      <c r="K19" s="26">
        <v>-45</v>
      </c>
      <c r="L19" s="26">
        <v>-80</v>
      </c>
      <c r="M19" s="53">
        <v>-24</v>
      </c>
      <c r="N19" s="25">
        <v>-28</v>
      </c>
      <c r="O19" s="26">
        <v>-39</v>
      </c>
      <c r="P19" s="26">
        <v>-12</v>
      </c>
      <c r="Q19" s="26">
        <v>-16</v>
      </c>
      <c r="R19" s="26">
        <v>-20</v>
      </c>
      <c r="S19" s="26">
        <v>-6</v>
      </c>
      <c r="T19" s="26">
        <v>-8</v>
      </c>
      <c r="U19" s="26">
        <v>-4</v>
      </c>
      <c r="V19" s="10">
        <v>-6</v>
      </c>
      <c r="W19" s="10">
        <v>-10</v>
      </c>
      <c r="X19" s="10">
        <v>-14</v>
      </c>
      <c r="Y19" s="10">
        <v>-25</v>
      </c>
      <c r="Z19" s="10">
        <v>-40</v>
      </c>
      <c r="AA19" s="10">
        <v>-60</v>
      </c>
      <c r="AB19" s="10">
        <v>-2</v>
      </c>
      <c r="AC19" s="10">
        <v>-3</v>
      </c>
      <c r="AD19" s="10">
        <v>-5</v>
      </c>
      <c r="AE19" s="10">
        <v>0</v>
      </c>
      <c r="AF19" s="10">
        <v>0</v>
      </c>
      <c r="AG19" s="10">
        <v>0</v>
      </c>
      <c r="AH19" s="10">
        <v>2</v>
      </c>
      <c r="AI19" s="10">
        <v>2</v>
      </c>
      <c r="AJ19" s="10">
        <v>2</v>
      </c>
      <c r="AK19" s="10">
        <v>4</v>
      </c>
      <c r="AL19" s="10">
        <v>4</v>
      </c>
      <c r="AM19" s="10">
        <v>6</v>
      </c>
      <c r="AN19" s="10">
        <v>6</v>
      </c>
      <c r="AO19" s="10">
        <v>10</v>
      </c>
      <c r="AP19" s="10">
        <v>10</v>
      </c>
      <c r="AQ19" s="10">
        <v>14</v>
      </c>
      <c r="AR19" s="11">
        <v>14</v>
      </c>
      <c r="AS19" s="12"/>
      <c r="AT19" s="12"/>
      <c r="AU19" s="12"/>
      <c r="AV19" s="9" t="s">
        <v>49</v>
      </c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ht="18" hidden="1" customHeight="1" x14ac:dyDescent="0.25">
      <c r="A20" s="21"/>
      <c r="B20" s="139"/>
      <c r="C20" s="142">
        <v>3.0009999999999999</v>
      </c>
      <c r="D20" s="143">
        <v>6</v>
      </c>
      <c r="E20" s="146" t="s">
        <v>37</v>
      </c>
      <c r="F20" s="52">
        <v>5</v>
      </c>
      <c r="G20" s="26">
        <v>-270</v>
      </c>
      <c r="H20" s="26">
        <v>-70</v>
      </c>
      <c r="I20" s="26">
        <v>-70</v>
      </c>
      <c r="J20" s="26">
        <v>-30</v>
      </c>
      <c r="K20" s="26">
        <v>-30</v>
      </c>
      <c r="L20" s="26">
        <v>-30</v>
      </c>
      <c r="M20" s="53">
        <v>-20</v>
      </c>
      <c r="N20" s="25">
        <v>-20</v>
      </c>
      <c r="O20" s="26">
        <v>-20</v>
      </c>
      <c r="P20" s="26">
        <v>-10</v>
      </c>
      <c r="Q20" s="26">
        <v>-10</v>
      </c>
      <c r="R20" s="26">
        <v>-10</v>
      </c>
      <c r="S20" s="26">
        <v>-4</v>
      </c>
      <c r="T20" s="26">
        <v>-4</v>
      </c>
      <c r="U20" s="26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2.5</v>
      </c>
      <c r="AC20" s="10">
        <v>4</v>
      </c>
      <c r="AD20" s="10">
        <v>6</v>
      </c>
      <c r="AE20" s="10">
        <v>6</v>
      </c>
      <c r="AF20" s="10">
        <v>9</v>
      </c>
      <c r="AG20" s="10">
        <v>13</v>
      </c>
      <c r="AH20" s="10">
        <v>9</v>
      </c>
      <c r="AI20" s="10">
        <v>12</v>
      </c>
      <c r="AJ20" s="10">
        <v>16</v>
      </c>
      <c r="AK20" s="10">
        <v>16</v>
      </c>
      <c r="AL20" s="10">
        <v>20</v>
      </c>
      <c r="AM20" s="10">
        <v>20</v>
      </c>
      <c r="AN20" s="10">
        <v>24</v>
      </c>
      <c r="AO20" s="10">
        <v>23</v>
      </c>
      <c r="AP20" s="10">
        <v>27</v>
      </c>
      <c r="AQ20" s="10">
        <v>27</v>
      </c>
      <c r="AR20" s="11">
        <v>31</v>
      </c>
      <c r="AS20" s="12"/>
      <c r="AT20" s="12"/>
      <c r="AU20" s="12"/>
      <c r="AV20" s="9" t="s">
        <v>50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ht="18" hidden="1" customHeight="1" x14ac:dyDescent="0.25">
      <c r="A21" s="21"/>
      <c r="B21" s="139"/>
      <c r="C21" s="142"/>
      <c r="D21" s="143"/>
      <c r="E21" s="146"/>
      <c r="F21" s="52">
        <v>6</v>
      </c>
      <c r="G21" s="26">
        <v>-345</v>
      </c>
      <c r="H21" s="26">
        <v>-88</v>
      </c>
      <c r="I21" s="26">
        <v>-100</v>
      </c>
      <c r="J21" s="26">
        <v>-48</v>
      </c>
      <c r="K21" s="26">
        <v>-60</v>
      </c>
      <c r="L21" s="26">
        <v>-105</v>
      </c>
      <c r="M21" s="53">
        <v>-32</v>
      </c>
      <c r="N21" s="25">
        <v>-38</v>
      </c>
      <c r="O21" s="26">
        <v>-15</v>
      </c>
      <c r="P21" s="26">
        <v>-18</v>
      </c>
      <c r="Q21" s="26">
        <v>-22</v>
      </c>
      <c r="R21" s="26">
        <v>-28</v>
      </c>
      <c r="S21" s="26">
        <v>-9</v>
      </c>
      <c r="T21" s="26">
        <v>-12</v>
      </c>
      <c r="U21" s="26">
        <v>-5</v>
      </c>
      <c r="V21" s="10">
        <v>-8</v>
      </c>
      <c r="W21" s="10">
        <v>-12</v>
      </c>
      <c r="X21" s="10">
        <v>-18</v>
      </c>
      <c r="Y21" s="10">
        <v>-30</v>
      </c>
      <c r="Z21" s="10">
        <v>-48</v>
      </c>
      <c r="AA21" s="10">
        <v>-75</v>
      </c>
      <c r="AB21" s="10">
        <v>-2.5</v>
      </c>
      <c r="AC21" s="10">
        <v>-4</v>
      </c>
      <c r="AD21" s="10">
        <v>-6</v>
      </c>
      <c r="AE21" s="10">
        <v>1</v>
      </c>
      <c r="AF21" s="10">
        <v>1</v>
      </c>
      <c r="AG21" s="10">
        <v>1</v>
      </c>
      <c r="AH21" s="10">
        <v>4</v>
      </c>
      <c r="AI21" s="10">
        <v>4</v>
      </c>
      <c r="AJ21" s="10">
        <v>4</v>
      </c>
      <c r="AK21" s="10">
        <v>8</v>
      </c>
      <c r="AL21" s="10">
        <v>8</v>
      </c>
      <c r="AM21" s="10">
        <v>12</v>
      </c>
      <c r="AN21" s="10">
        <v>12</v>
      </c>
      <c r="AO21" s="10">
        <v>15</v>
      </c>
      <c r="AP21" s="10">
        <v>15</v>
      </c>
      <c r="AQ21" s="10">
        <v>19</v>
      </c>
      <c r="AR21" s="11">
        <v>31</v>
      </c>
      <c r="AS21" s="12"/>
      <c r="AT21" s="12"/>
      <c r="AU21" s="12"/>
      <c r="AV21" s="9" t="s">
        <v>51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ht="18" hidden="1" customHeight="1" x14ac:dyDescent="0.25">
      <c r="A22" s="21"/>
      <c r="B22" s="139"/>
      <c r="C22" s="142">
        <v>6.0010000000000003</v>
      </c>
      <c r="D22" s="143">
        <v>10</v>
      </c>
      <c r="E22" s="146" t="s">
        <v>38</v>
      </c>
      <c r="F22" s="52">
        <v>7</v>
      </c>
      <c r="G22" s="26">
        <v>-280</v>
      </c>
      <c r="H22" s="26">
        <v>-80</v>
      </c>
      <c r="I22" s="26">
        <v>-80</v>
      </c>
      <c r="J22" s="26">
        <v>-40</v>
      </c>
      <c r="K22" s="26">
        <v>-40</v>
      </c>
      <c r="L22" s="26">
        <v>-40</v>
      </c>
      <c r="M22" s="53">
        <v>-25</v>
      </c>
      <c r="N22" s="25">
        <v>-25</v>
      </c>
      <c r="O22" s="26">
        <v>-25</v>
      </c>
      <c r="P22" s="26">
        <v>-13</v>
      </c>
      <c r="Q22" s="26">
        <v>-13</v>
      </c>
      <c r="R22" s="26">
        <v>-13</v>
      </c>
      <c r="S22" s="26">
        <v>-5</v>
      </c>
      <c r="T22" s="26">
        <v>-5</v>
      </c>
      <c r="U22" s="26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3</v>
      </c>
      <c r="AC22" s="10">
        <v>4.5</v>
      </c>
      <c r="AD22" s="10">
        <v>7.5</v>
      </c>
      <c r="AE22" s="10">
        <v>7</v>
      </c>
      <c r="AF22" s="10">
        <v>10</v>
      </c>
      <c r="AG22" s="10">
        <v>16</v>
      </c>
      <c r="AH22" s="10">
        <v>12</v>
      </c>
      <c r="AI22" s="10">
        <v>15</v>
      </c>
      <c r="AJ22" s="10">
        <v>21</v>
      </c>
      <c r="AK22" s="10">
        <v>19</v>
      </c>
      <c r="AL22" s="10">
        <v>25</v>
      </c>
      <c r="AM22" s="10">
        <v>24</v>
      </c>
      <c r="AN22" s="10">
        <v>30</v>
      </c>
      <c r="AO22" s="10">
        <v>28</v>
      </c>
      <c r="AP22" s="10">
        <v>34</v>
      </c>
      <c r="AQ22" s="10">
        <v>32</v>
      </c>
      <c r="AR22" s="11">
        <v>38</v>
      </c>
      <c r="AS22" s="12"/>
      <c r="AT22" s="12"/>
      <c r="AU22" s="12"/>
      <c r="AV22" s="9" t="s">
        <v>52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ht="18" hidden="1" customHeight="1" x14ac:dyDescent="0.25">
      <c r="A23" s="21"/>
      <c r="B23" s="139"/>
      <c r="C23" s="142"/>
      <c r="D23" s="143"/>
      <c r="E23" s="146"/>
      <c r="F23" s="52">
        <v>8</v>
      </c>
      <c r="G23" s="26">
        <v>-370</v>
      </c>
      <c r="H23" s="26">
        <v>-102</v>
      </c>
      <c r="I23" s="26">
        <v>-115</v>
      </c>
      <c r="J23" s="26">
        <v>-62</v>
      </c>
      <c r="K23" s="26">
        <v>-76</v>
      </c>
      <c r="L23" s="26">
        <v>-130</v>
      </c>
      <c r="M23" s="53">
        <v>-40</v>
      </c>
      <c r="N23" s="25">
        <v>-47</v>
      </c>
      <c r="O23" s="26">
        <v>-61</v>
      </c>
      <c r="P23" s="26">
        <v>-22</v>
      </c>
      <c r="Q23" s="26">
        <v>-28</v>
      </c>
      <c r="R23" s="26">
        <v>-35</v>
      </c>
      <c r="S23" s="26">
        <v>-11</v>
      </c>
      <c r="T23" s="26">
        <v>-14</v>
      </c>
      <c r="U23" s="26">
        <v>-6</v>
      </c>
      <c r="V23" s="10">
        <v>-9</v>
      </c>
      <c r="W23" s="10">
        <v>-15</v>
      </c>
      <c r="X23" s="10">
        <v>-22</v>
      </c>
      <c r="Y23" s="10">
        <v>-36</v>
      </c>
      <c r="Z23" s="10">
        <v>-58</v>
      </c>
      <c r="AA23" s="10">
        <v>-90</v>
      </c>
      <c r="AB23" s="10">
        <v>-3</v>
      </c>
      <c r="AC23" s="10">
        <v>-4.5</v>
      </c>
      <c r="AD23" s="10">
        <v>-7.5</v>
      </c>
      <c r="AE23" s="10">
        <v>1</v>
      </c>
      <c r="AF23" s="10">
        <v>1</v>
      </c>
      <c r="AG23" s="10">
        <v>1</v>
      </c>
      <c r="AH23" s="10">
        <v>6</v>
      </c>
      <c r="AI23" s="10">
        <v>6</v>
      </c>
      <c r="AJ23" s="10">
        <v>6</v>
      </c>
      <c r="AK23" s="10">
        <v>10</v>
      </c>
      <c r="AL23" s="10">
        <v>10</v>
      </c>
      <c r="AM23" s="10">
        <v>15</v>
      </c>
      <c r="AN23" s="10">
        <v>15</v>
      </c>
      <c r="AO23" s="10">
        <v>19</v>
      </c>
      <c r="AP23" s="10">
        <v>19</v>
      </c>
      <c r="AQ23" s="10">
        <v>23</v>
      </c>
      <c r="AR23" s="11">
        <v>23</v>
      </c>
      <c r="AS23" s="12"/>
      <c r="AT23" s="12"/>
      <c r="AU23" s="12"/>
      <c r="AV23" s="9" t="s">
        <v>53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ht="18" hidden="1" customHeight="1" x14ac:dyDescent="0.25">
      <c r="A24" s="21"/>
      <c r="B24" s="139"/>
      <c r="C24" s="142">
        <v>10.000999999999999</v>
      </c>
      <c r="D24" s="143">
        <v>18</v>
      </c>
      <c r="E24" s="146" t="s">
        <v>39</v>
      </c>
      <c r="F24" s="52">
        <v>9</v>
      </c>
      <c r="G24" s="26">
        <v>-290</v>
      </c>
      <c r="H24" s="26">
        <v>-95</v>
      </c>
      <c r="I24" s="26">
        <v>-95</v>
      </c>
      <c r="J24" s="26">
        <v>-50</v>
      </c>
      <c r="K24" s="26">
        <v>-50</v>
      </c>
      <c r="L24" s="26">
        <v>-50</v>
      </c>
      <c r="M24" s="53">
        <v>-32</v>
      </c>
      <c r="N24" s="25">
        <v>-32</v>
      </c>
      <c r="O24" s="26">
        <v>-32</v>
      </c>
      <c r="P24" s="26">
        <v>-16</v>
      </c>
      <c r="Q24" s="26">
        <v>-16</v>
      </c>
      <c r="R24" s="26">
        <v>-16</v>
      </c>
      <c r="S24" s="26">
        <v>-6</v>
      </c>
      <c r="T24" s="26">
        <v>-6</v>
      </c>
      <c r="U24" s="26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4</v>
      </c>
      <c r="AC24" s="10" t="s">
        <v>87</v>
      </c>
      <c r="AD24" s="10">
        <v>9</v>
      </c>
      <c r="AE24" s="10">
        <v>9</v>
      </c>
      <c r="AF24" s="10">
        <v>12</v>
      </c>
      <c r="AG24" s="10">
        <v>19</v>
      </c>
      <c r="AH24" s="10">
        <v>15</v>
      </c>
      <c r="AI24" s="10">
        <v>18</v>
      </c>
      <c r="AJ24" s="10">
        <v>25</v>
      </c>
      <c r="AK24" s="10">
        <v>23</v>
      </c>
      <c r="AL24" s="10">
        <v>30</v>
      </c>
      <c r="AM24" s="10">
        <v>29</v>
      </c>
      <c r="AN24" s="10">
        <v>36</v>
      </c>
      <c r="AO24" s="10">
        <v>34</v>
      </c>
      <c r="AP24" s="10">
        <v>41</v>
      </c>
      <c r="AQ24" s="10">
        <v>39</v>
      </c>
      <c r="AR24" s="11">
        <v>46</v>
      </c>
      <c r="AS24" s="12"/>
      <c r="AT24" s="12"/>
      <c r="AU24" s="12"/>
      <c r="AV24" s="9" t="s">
        <v>54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ht="18" hidden="1" customHeight="1" x14ac:dyDescent="0.25">
      <c r="A25" s="21"/>
      <c r="B25" s="139"/>
      <c r="C25" s="142"/>
      <c r="D25" s="143"/>
      <c r="E25" s="146"/>
      <c r="F25" s="52">
        <v>10</v>
      </c>
      <c r="G25" s="26">
        <v>-400</v>
      </c>
      <c r="H25" s="26">
        <v>-122</v>
      </c>
      <c r="I25" s="26">
        <v>-138</v>
      </c>
      <c r="J25" s="26">
        <v>-77</v>
      </c>
      <c r="K25" s="26">
        <v>-93</v>
      </c>
      <c r="L25" s="26">
        <v>-160</v>
      </c>
      <c r="M25" s="53">
        <v>-50</v>
      </c>
      <c r="N25" s="25">
        <v>-59</v>
      </c>
      <c r="O25" s="26">
        <v>-75</v>
      </c>
      <c r="P25" s="26">
        <v>-27</v>
      </c>
      <c r="Q25" s="26">
        <v>-34</v>
      </c>
      <c r="R25" s="26">
        <v>-43</v>
      </c>
      <c r="S25" s="26">
        <v>-14</v>
      </c>
      <c r="T25" s="26">
        <v>-17</v>
      </c>
      <c r="U25" s="26">
        <v>-8</v>
      </c>
      <c r="V25" s="10">
        <v>-11</v>
      </c>
      <c r="W25" s="10">
        <v>-18</v>
      </c>
      <c r="X25" s="10">
        <v>-27</v>
      </c>
      <c r="Y25" s="10">
        <v>-43</v>
      </c>
      <c r="Z25" s="10">
        <v>-70</v>
      </c>
      <c r="AA25" s="10">
        <v>-110</v>
      </c>
      <c r="AB25" s="10">
        <v>-4</v>
      </c>
      <c r="AC25" s="10">
        <v>-5.5</v>
      </c>
      <c r="AD25" s="10">
        <v>-9</v>
      </c>
      <c r="AE25" s="10">
        <v>1</v>
      </c>
      <c r="AF25" s="10">
        <v>1</v>
      </c>
      <c r="AG25" s="10">
        <v>1</v>
      </c>
      <c r="AH25" s="10">
        <v>7</v>
      </c>
      <c r="AI25" s="10">
        <v>7</v>
      </c>
      <c r="AJ25" s="10">
        <v>7</v>
      </c>
      <c r="AK25" s="10">
        <v>12</v>
      </c>
      <c r="AL25" s="10">
        <v>12</v>
      </c>
      <c r="AM25" s="10">
        <v>18</v>
      </c>
      <c r="AN25" s="10">
        <v>18</v>
      </c>
      <c r="AO25" s="10">
        <v>23</v>
      </c>
      <c r="AP25" s="10">
        <v>23</v>
      </c>
      <c r="AQ25" s="10">
        <v>28</v>
      </c>
      <c r="AR25" s="11">
        <v>28</v>
      </c>
      <c r="AS25" s="12"/>
      <c r="AT25" s="12"/>
      <c r="AU25" s="12"/>
      <c r="AV25" s="9" t="s">
        <v>55</v>
      </c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ht="18" hidden="1" customHeight="1" x14ac:dyDescent="0.25">
      <c r="A26" s="21"/>
      <c r="B26" s="139"/>
      <c r="C26" s="142">
        <v>18.001000000000001</v>
      </c>
      <c r="D26" s="143">
        <v>30</v>
      </c>
      <c r="E26" s="146" t="s">
        <v>40</v>
      </c>
      <c r="F26" s="52">
        <v>11</v>
      </c>
      <c r="G26" s="26">
        <v>-300</v>
      </c>
      <c r="H26" s="26">
        <v>-110</v>
      </c>
      <c r="I26" s="26">
        <v>-110</v>
      </c>
      <c r="J26" s="26">
        <v>-65</v>
      </c>
      <c r="K26" s="26">
        <v>-65</v>
      </c>
      <c r="L26" s="26">
        <v>-35</v>
      </c>
      <c r="M26" s="53">
        <v>-40</v>
      </c>
      <c r="N26" s="25">
        <v>-40</v>
      </c>
      <c r="O26" s="26">
        <v>-40</v>
      </c>
      <c r="P26" s="26">
        <v>-20</v>
      </c>
      <c r="Q26" s="26">
        <v>-20</v>
      </c>
      <c r="R26" s="26">
        <v>-20</v>
      </c>
      <c r="S26" s="26">
        <v>-7</v>
      </c>
      <c r="T26" s="26">
        <v>-7</v>
      </c>
      <c r="U26" s="26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4.5</v>
      </c>
      <c r="AC26" s="10">
        <v>6.5</v>
      </c>
      <c r="AD26" s="10">
        <v>10.5</v>
      </c>
      <c r="AE26" s="10">
        <v>11</v>
      </c>
      <c r="AF26" s="10">
        <v>15</v>
      </c>
      <c r="AG26" s="10">
        <v>23</v>
      </c>
      <c r="AH26" s="10">
        <v>17</v>
      </c>
      <c r="AI26" s="10">
        <v>21</v>
      </c>
      <c r="AJ26" s="10">
        <v>29</v>
      </c>
      <c r="AK26" s="10">
        <v>28</v>
      </c>
      <c r="AL26" s="10">
        <v>36</v>
      </c>
      <c r="AM26" s="10">
        <v>35</v>
      </c>
      <c r="AN26" s="10">
        <v>43</v>
      </c>
      <c r="AO26" s="10">
        <v>41</v>
      </c>
      <c r="AP26" s="10">
        <v>49</v>
      </c>
      <c r="AQ26" s="10">
        <v>48</v>
      </c>
      <c r="AR26" s="11">
        <v>56</v>
      </c>
      <c r="AS26" s="12"/>
      <c r="AT26" s="12"/>
      <c r="AU26" s="12"/>
      <c r="AV26" s="9" t="s">
        <v>56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ht="18" hidden="1" customHeight="1" x14ac:dyDescent="0.25">
      <c r="A27" s="21"/>
      <c r="B27" s="139"/>
      <c r="C27" s="142"/>
      <c r="D27" s="143"/>
      <c r="E27" s="146"/>
      <c r="F27" s="52">
        <v>12</v>
      </c>
      <c r="G27" s="26">
        <v>-430</v>
      </c>
      <c r="H27" s="26">
        <v>-143</v>
      </c>
      <c r="I27" s="26">
        <v>-162</v>
      </c>
      <c r="J27" s="26">
        <v>-98</v>
      </c>
      <c r="K27" s="26">
        <v>-117</v>
      </c>
      <c r="L27" s="26">
        <v>-195</v>
      </c>
      <c r="M27" s="53">
        <v>-61</v>
      </c>
      <c r="N27" s="25">
        <v>-73</v>
      </c>
      <c r="O27" s="26">
        <v>-92</v>
      </c>
      <c r="P27" s="26">
        <v>-33</v>
      </c>
      <c r="Q27" s="26">
        <v>-41</v>
      </c>
      <c r="R27" s="26">
        <v>-53</v>
      </c>
      <c r="S27" s="26">
        <v>-16</v>
      </c>
      <c r="T27" s="26">
        <v>-20</v>
      </c>
      <c r="U27" s="26">
        <v>-9</v>
      </c>
      <c r="V27" s="10">
        <v>-13</v>
      </c>
      <c r="W27" s="10">
        <v>-21</v>
      </c>
      <c r="X27" s="10">
        <v>-33</v>
      </c>
      <c r="Y27" s="10">
        <v>-52</v>
      </c>
      <c r="Z27" s="10">
        <v>-84</v>
      </c>
      <c r="AA27" s="10">
        <v>-130</v>
      </c>
      <c r="AB27" s="10">
        <v>-4.5</v>
      </c>
      <c r="AC27" s="10">
        <v>-6.5</v>
      </c>
      <c r="AD27" s="10">
        <v>-10.5</v>
      </c>
      <c r="AE27" s="10">
        <v>2</v>
      </c>
      <c r="AF27" s="10">
        <v>2</v>
      </c>
      <c r="AG27" s="10">
        <v>2</v>
      </c>
      <c r="AH27" s="10">
        <v>8</v>
      </c>
      <c r="AI27" s="10">
        <v>8</v>
      </c>
      <c r="AJ27" s="10">
        <v>8</v>
      </c>
      <c r="AK27" s="10">
        <v>15</v>
      </c>
      <c r="AL27" s="10">
        <v>15</v>
      </c>
      <c r="AM27" s="10">
        <v>22</v>
      </c>
      <c r="AN27" s="10">
        <v>22</v>
      </c>
      <c r="AO27" s="10">
        <v>28</v>
      </c>
      <c r="AP27" s="10">
        <v>28</v>
      </c>
      <c r="AQ27" s="10">
        <v>35</v>
      </c>
      <c r="AR27" s="11">
        <v>35</v>
      </c>
      <c r="AS27" s="12"/>
      <c r="AT27" s="12"/>
      <c r="AU27" s="12"/>
      <c r="AV27" s="9" t="s">
        <v>57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ht="18" hidden="1" customHeight="1" x14ac:dyDescent="0.25">
      <c r="A28" s="21"/>
      <c r="B28" s="139"/>
      <c r="C28" s="142">
        <v>30.001000000000001</v>
      </c>
      <c r="D28" s="143">
        <v>50</v>
      </c>
      <c r="E28" s="146" t="s">
        <v>41</v>
      </c>
      <c r="F28" s="52">
        <v>13</v>
      </c>
      <c r="G28" s="26" t="s">
        <v>34</v>
      </c>
      <c r="H28" s="26" t="s">
        <v>34</v>
      </c>
      <c r="I28" s="26" t="s">
        <v>34</v>
      </c>
      <c r="J28" s="26">
        <v>-80</v>
      </c>
      <c r="K28" s="26">
        <v>-80</v>
      </c>
      <c r="L28" s="26">
        <v>-80</v>
      </c>
      <c r="M28" s="53">
        <v>-50</v>
      </c>
      <c r="N28" s="25">
        <v>-50</v>
      </c>
      <c r="O28" s="26">
        <v>-50</v>
      </c>
      <c r="P28" s="26">
        <v>-25</v>
      </c>
      <c r="Q28" s="26">
        <v>-25</v>
      </c>
      <c r="R28" s="26">
        <v>-25</v>
      </c>
      <c r="S28" s="26">
        <v>-9</v>
      </c>
      <c r="T28" s="26">
        <v>-9</v>
      </c>
      <c r="U28" s="26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5.5</v>
      </c>
      <c r="AC28" s="10">
        <v>8</v>
      </c>
      <c r="AD28" s="10">
        <v>12.5</v>
      </c>
      <c r="AE28" s="10">
        <v>13</v>
      </c>
      <c r="AF28" s="10">
        <v>18</v>
      </c>
      <c r="AG28" s="10">
        <v>27</v>
      </c>
      <c r="AH28" s="10">
        <v>20</v>
      </c>
      <c r="AI28" s="10">
        <v>25</v>
      </c>
      <c r="AJ28" s="10">
        <v>34</v>
      </c>
      <c r="AK28" s="10">
        <v>33</v>
      </c>
      <c r="AL28" s="10">
        <v>42</v>
      </c>
      <c r="AM28" s="10">
        <v>42</v>
      </c>
      <c r="AN28" s="10">
        <v>51</v>
      </c>
      <c r="AO28" s="10">
        <v>50</v>
      </c>
      <c r="AP28" s="10">
        <v>59</v>
      </c>
      <c r="AQ28" s="10">
        <v>59</v>
      </c>
      <c r="AR28" s="11">
        <v>68</v>
      </c>
      <c r="AS28" s="12"/>
      <c r="AT28" s="12"/>
      <c r="AU28" s="12"/>
      <c r="AV28" s="9" t="s">
        <v>58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ht="18" hidden="1" customHeight="1" x14ac:dyDescent="0.25">
      <c r="A29" s="21"/>
      <c r="B29" s="139"/>
      <c r="C29" s="142"/>
      <c r="D29" s="143"/>
      <c r="E29" s="146"/>
      <c r="F29" s="52">
        <v>14</v>
      </c>
      <c r="G29" s="26" t="s">
        <v>34</v>
      </c>
      <c r="H29" s="26" t="s">
        <v>34</v>
      </c>
      <c r="I29" s="26" t="s">
        <v>34</v>
      </c>
      <c r="J29" s="26">
        <v>-119</v>
      </c>
      <c r="K29" s="26">
        <v>-142</v>
      </c>
      <c r="L29" s="26">
        <v>-240</v>
      </c>
      <c r="M29" s="53">
        <v>-75</v>
      </c>
      <c r="N29" s="25">
        <v>-89</v>
      </c>
      <c r="O29" s="26">
        <v>-112</v>
      </c>
      <c r="P29" s="26">
        <v>-41</v>
      </c>
      <c r="Q29" s="26">
        <v>-50</v>
      </c>
      <c r="R29" s="26">
        <v>-64</v>
      </c>
      <c r="S29" s="26">
        <v>-20</v>
      </c>
      <c r="T29" s="26">
        <v>-25</v>
      </c>
      <c r="U29" s="26">
        <v>-11</v>
      </c>
      <c r="V29" s="10">
        <v>-16</v>
      </c>
      <c r="W29" s="10">
        <v>-25</v>
      </c>
      <c r="X29" s="10">
        <v>-39</v>
      </c>
      <c r="Y29" s="10">
        <v>-62</v>
      </c>
      <c r="Z29" s="10">
        <v>-100</v>
      </c>
      <c r="AA29" s="10">
        <v>-160</v>
      </c>
      <c r="AB29" s="10">
        <v>-5.5</v>
      </c>
      <c r="AC29" s="10">
        <v>-8</v>
      </c>
      <c r="AD29" s="10">
        <v>-12.5</v>
      </c>
      <c r="AE29" s="10">
        <v>2</v>
      </c>
      <c r="AF29" s="10">
        <v>2</v>
      </c>
      <c r="AG29" s="10">
        <v>2</v>
      </c>
      <c r="AH29" s="10">
        <v>9</v>
      </c>
      <c r="AI29" s="10">
        <v>9</v>
      </c>
      <c r="AJ29" s="10">
        <v>9</v>
      </c>
      <c r="AK29" s="10">
        <v>17</v>
      </c>
      <c r="AL29" s="10">
        <v>17</v>
      </c>
      <c r="AM29" s="10">
        <v>26</v>
      </c>
      <c r="AN29" s="10">
        <v>26</v>
      </c>
      <c r="AO29" s="10">
        <v>34</v>
      </c>
      <c r="AP29" s="10">
        <v>34</v>
      </c>
      <c r="AQ29" s="10">
        <v>43</v>
      </c>
      <c r="AR29" s="11">
        <v>43</v>
      </c>
      <c r="AS29" s="12"/>
      <c r="AT29" s="12"/>
      <c r="AU29" s="12"/>
      <c r="AV29" s="9" t="s">
        <v>59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ht="18" hidden="1" customHeight="1" x14ac:dyDescent="0.25">
      <c r="A30" s="21"/>
      <c r="B30" s="139"/>
      <c r="C30" s="142">
        <v>50.000999999999998</v>
      </c>
      <c r="D30" s="143">
        <v>80</v>
      </c>
      <c r="E30" s="146" t="s">
        <v>42</v>
      </c>
      <c r="F30" s="52">
        <v>15</v>
      </c>
      <c r="G30" s="26" t="s">
        <v>34</v>
      </c>
      <c r="H30" s="26" t="s">
        <v>34</v>
      </c>
      <c r="I30" s="26" t="s">
        <v>34</v>
      </c>
      <c r="J30" s="26">
        <v>-100</v>
      </c>
      <c r="K30" s="26">
        <v>-100</v>
      </c>
      <c r="L30" s="26">
        <v>-100</v>
      </c>
      <c r="M30" s="53">
        <v>-60</v>
      </c>
      <c r="N30" s="25">
        <v>-60</v>
      </c>
      <c r="O30" s="26">
        <v>-60</v>
      </c>
      <c r="P30" s="26">
        <v>-30</v>
      </c>
      <c r="Q30" s="26">
        <v>-30</v>
      </c>
      <c r="R30" s="26">
        <v>-30</v>
      </c>
      <c r="S30" s="26">
        <v>-10</v>
      </c>
      <c r="T30" s="26">
        <v>-10</v>
      </c>
      <c r="U30" s="26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6.5</v>
      </c>
      <c r="AC30" s="10">
        <v>9.5</v>
      </c>
      <c r="AD30" s="10">
        <v>15</v>
      </c>
      <c r="AE30" s="10">
        <v>15</v>
      </c>
      <c r="AF30" s="10">
        <v>21</v>
      </c>
      <c r="AG30" s="10">
        <v>32</v>
      </c>
      <c r="AH30" s="10">
        <v>24</v>
      </c>
      <c r="AI30" s="10">
        <v>30</v>
      </c>
      <c r="AJ30" s="10">
        <v>41</v>
      </c>
      <c r="AK30" s="10">
        <v>39</v>
      </c>
      <c r="AL30" s="10">
        <v>50</v>
      </c>
      <c r="AM30" s="10">
        <v>51</v>
      </c>
      <c r="AN30" s="10">
        <v>62</v>
      </c>
      <c r="AO30" s="10" t="s">
        <v>34</v>
      </c>
      <c r="AP30" s="10" t="s">
        <v>34</v>
      </c>
      <c r="AQ30" s="10" t="s">
        <v>34</v>
      </c>
      <c r="AR30" s="10" t="s">
        <v>34</v>
      </c>
      <c r="AS30" s="12"/>
      <c r="AT30" s="12"/>
      <c r="AU30" s="12"/>
      <c r="AV30" s="9" t="s">
        <v>60</v>
      </c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18" hidden="1" customHeight="1" x14ac:dyDescent="0.25">
      <c r="A31" s="21"/>
      <c r="B31" s="139"/>
      <c r="C31" s="142"/>
      <c r="D31" s="143"/>
      <c r="E31" s="146"/>
      <c r="F31" s="52">
        <v>16</v>
      </c>
      <c r="G31" s="26" t="s">
        <v>34</v>
      </c>
      <c r="H31" s="26" t="s">
        <v>34</v>
      </c>
      <c r="I31" s="26" t="s">
        <v>34</v>
      </c>
      <c r="J31" s="26">
        <v>-146</v>
      </c>
      <c r="K31" s="26">
        <v>-174</v>
      </c>
      <c r="L31" s="26">
        <v>-290</v>
      </c>
      <c r="M31" s="53">
        <v>-90</v>
      </c>
      <c r="N31" s="25">
        <v>-106</v>
      </c>
      <c r="O31" s="26">
        <v>-134</v>
      </c>
      <c r="P31" s="26">
        <v>-49</v>
      </c>
      <c r="Q31" s="26">
        <v>-60</v>
      </c>
      <c r="R31" s="26">
        <v>-76</v>
      </c>
      <c r="S31" s="26">
        <v>-23</v>
      </c>
      <c r="T31" s="26">
        <v>-29</v>
      </c>
      <c r="U31" s="26">
        <v>-13</v>
      </c>
      <c r="V31" s="10">
        <v>-19</v>
      </c>
      <c r="W31" s="10">
        <v>-30</v>
      </c>
      <c r="X31" s="10">
        <v>-46</v>
      </c>
      <c r="Y31" s="10">
        <v>-74</v>
      </c>
      <c r="Z31" s="10">
        <v>-120</v>
      </c>
      <c r="AA31" s="10">
        <v>-190</v>
      </c>
      <c r="AB31" s="10">
        <v>-6.5</v>
      </c>
      <c r="AC31" s="10">
        <v>-9.5</v>
      </c>
      <c r="AD31" s="10">
        <v>-15</v>
      </c>
      <c r="AE31" s="10">
        <v>2</v>
      </c>
      <c r="AF31" s="10">
        <v>2</v>
      </c>
      <c r="AG31" s="10">
        <v>2</v>
      </c>
      <c r="AH31" s="10">
        <v>11</v>
      </c>
      <c r="AI31" s="10">
        <v>11</v>
      </c>
      <c r="AJ31" s="10">
        <v>11</v>
      </c>
      <c r="AK31" s="10">
        <v>20</v>
      </c>
      <c r="AL31" s="10">
        <v>20</v>
      </c>
      <c r="AM31" s="10">
        <v>32</v>
      </c>
      <c r="AN31" s="10">
        <v>32</v>
      </c>
      <c r="AO31" s="10" t="s">
        <v>34</v>
      </c>
      <c r="AP31" s="10" t="s">
        <v>34</v>
      </c>
      <c r="AQ31" s="10" t="s">
        <v>34</v>
      </c>
      <c r="AR31" s="10" t="s">
        <v>34</v>
      </c>
      <c r="AS31" s="12"/>
      <c r="AT31" s="12"/>
      <c r="AU31" s="12"/>
      <c r="AV31" s="9" t="s">
        <v>61</v>
      </c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ht="18" hidden="1" customHeight="1" x14ac:dyDescent="0.25">
      <c r="A32" s="21"/>
      <c r="B32" s="139"/>
      <c r="C32" s="142">
        <v>80.001000000000005</v>
      </c>
      <c r="D32" s="143">
        <v>120</v>
      </c>
      <c r="E32" s="146" t="s">
        <v>43</v>
      </c>
      <c r="F32" s="52">
        <v>17</v>
      </c>
      <c r="G32" s="26" t="s">
        <v>34</v>
      </c>
      <c r="H32" s="26" t="s">
        <v>34</v>
      </c>
      <c r="I32" s="26" t="s">
        <v>34</v>
      </c>
      <c r="J32" s="26">
        <v>-120</v>
      </c>
      <c r="K32" s="26">
        <v>-120</v>
      </c>
      <c r="L32" s="26">
        <v>-120</v>
      </c>
      <c r="M32" s="53">
        <v>-72</v>
      </c>
      <c r="N32" s="25">
        <v>-72</v>
      </c>
      <c r="O32" s="26">
        <v>-72</v>
      </c>
      <c r="P32" s="26">
        <v>-36</v>
      </c>
      <c r="Q32" s="26">
        <v>-36</v>
      </c>
      <c r="R32" s="26">
        <v>-36</v>
      </c>
      <c r="S32" s="26">
        <v>-12</v>
      </c>
      <c r="T32" s="26">
        <v>-12</v>
      </c>
      <c r="U32" s="26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7.5</v>
      </c>
      <c r="AC32" s="10">
        <v>11</v>
      </c>
      <c r="AD32" s="10">
        <v>17.5</v>
      </c>
      <c r="AE32" s="10">
        <v>18</v>
      </c>
      <c r="AF32" s="10">
        <v>25</v>
      </c>
      <c r="AG32" s="10">
        <v>38</v>
      </c>
      <c r="AH32" s="10">
        <v>28</v>
      </c>
      <c r="AI32" s="10">
        <v>35</v>
      </c>
      <c r="AJ32" s="10">
        <v>48</v>
      </c>
      <c r="AK32" s="10">
        <v>45</v>
      </c>
      <c r="AL32" s="10">
        <v>58</v>
      </c>
      <c r="AM32" s="10">
        <v>59</v>
      </c>
      <c r="AN32" s="10">
        <v>72</v>
      </c>
      <c r="AO32" s="10" t="s">
        <v>34</v>
      </c>
      <c r="AP32" s="10" t="s">
        <v>34</v>
      </c>
      <c r="AQ32" s="10" t="s">
        <v>34</v>
      </c>
      <c r="AR32" s="10" t="s">
        <v>34</v>
      </c>
      <c r="AS32" s="12"/>
      <c r="AT32" s="12"/>
      <c r="AU32" s="12"/>
      <c r="AV32" s="9" t="s">
        <v>62</v>
      </c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ht="18" hidden="1" customHeight="1" x14ac:dyDescent="0.25">
      <c r="A33" s="21"/>
      <c r="B33" s="139"/>
      <c r="C33" s="142"/>
      <c r="D33" s="143"/>
      <c r="E33" s="146"/>
      <c r="F33" s="52">
        <v>18</v>
      </c>
      <c r="G33" s="26" t="s">
        <v>34</v>
      </c>
      <c r="H33" s="26" t="s">
        <v>34</v>
      </c>
      <c r="I33" s="26" t="s">
        <v>34</v>
      </c>
      <c r="J33" s="26">
        <v>-174</v>
      </c>
      <c r="K33" s="26">
        <v>-207</v>
      </c>
      <c r="L33" s="26">
        <v>-340</v>
      </c>
      <c r="M33" s="53">
        <v>-107</v>
      </c>
      <c r="N33" s="25">
        <v>-126</v>
      </c>
      <c r="O33" s="26">
        <v>-159</v>
      </c>
      <c r="P33" s="26">
        <v>-58</v>
      </c>
      <c r="Q33" s="26">
        <v>-71</v>
      </c>
      <c r="R33" s="26">
        <v>-90</v>
      </c>
      <c r="S33" s="26">
        <v>-27</v>
      </c>
      <c r="T33" s="26">
        <v>-34</v>
      </c>
      <c r="U33" s="26">
        <v>-15</v>
      </c>
      <c r="V33" s="10">
        <v>-22</v>
      </c>
      <c r="W33" s="10">
        <v>-35</v>
      </c>
      <c r="X33" s="10">
        <v>-54</v>
      </c>
      <c r="Y33" s="10">
        <v>-87</v>
      </c>
      <c r="Z33" s="10">
        <v>-140</v>
      </c>
      <c r="AA33" s="10">
        <v>-220</v>
      </c>
      <c r="AB33" s="10">
        <v>-7.5</v>
      </c>
      <c r="AC33" s="10">
        <v>-11</v>
      </c>
      <c r="AD33" s="10">
        <v>-17.5</v>
      </c>
      <c r="AE33" s="10">
        <v>3</v>
      </c>
      <c r="AF33" s="10">
        <v>3</v>
      </c>
      <c r="AG33" s="10">
        <v>3</v>
      </c>
      <c r="AH33" s="10">
        <v>13</v>
      </c>
      <c r="AI33" s="10">
        <v>13</v>
      </c>
      <c r="AJ33" s="10">
        <v>13</v>
      </c>
      <c r="AK33" s="10">
        <v>23</v>
      </c>
      <c r="AL33" s="10">
        <v>23</v>
      </c>
      <c r="AM33" s="10">
        <v>37</v>
      </c>
      <c r="AN33" s="10">
        <v>37</v>
      </c>
      <c r="AO33" s="10" t="s">
        <v>34</v>
      </c>
      <c r="AP33" s="10" t="s">
        <v>34</v>
      </c>
      <c r="AQ33" s="10" t="s">
        <v>34</v>
      </c>
      <c r="AR33" s="10" t="s">
        <v>34</v>
      </c>
      <c r="AS33" s="12"/>
      <c r="AT33" s="12"/>
      <c r="AU33" s="12"/>
      <c r="AV33" s="9" t="s">
        <v>63</v>
      </c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ht="18" hidden="1" customHeight="1" x14ac:dyDescent="0.25">
      <c r="A34" s="21"/>
      <c r="B34" s="139"/>
      <c r="C34" s="142">
        <v>120.001</v>
      </c>
      <c r="D34" s="143">
        <v>180</v>
      </c>
      <c r="E34" s="146" t="s">
        <v>44</v>
      </c>
      <c r="F34" s="52">
        <v>19</v>
      </c>
      <c r="G34" s="26" t="s">
        <v>34</v>
      </c>
      <c r="H34" s="26" t="s">
        <v>34</v>
      </c>
      <c r="I34" s="26" t="s">
        <v>34</v>
      </c>
      <c r="J34" s="26">
        <v>-145</v>
      </c>
      <c r="K34" s="26">
        <v>-145</v>
      </c>
      <c r="L34" s="26">
        <v>-145</v>
      </c>
      <c r="M34" s="53">
        <v>-85</v>
      </c>
      <c r="N34" s="25">
        <v>-85</v>
      </c>
      <c r="O34" s="26">
        <v>-85</v>
      </c>
      <c r="P34" s="26">
        <v>-43</v>
      </c>
      <c r="Q34" s="26">
        <v>-43</v>
      </c>
      <c r="R34" s="26">
        <v>-43</v>
      </c>
      <c r="S34" s="26">
        <v>-14</v>
      </c>
      <c r="T34" s="26">
        <v>-14</v>
      </c>
      <c r="U34" s="26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9</v>
      </c>
      <c r="AC34" s="10">
        <v>12.5</v>
      </c>
      <c r="AD34" s="10">
        <v>20</v>
      </c>
      <c r="AE34" s="10">
        <v>21</v>
      </c>
      <c r="AF34" s="10">
        <v>26</v>
      </c>
      <c r="AG34" s="10">
        <v>43</v>
      </c>
      <c r="AH34" s="10">
        <v>33</v>
      </c>
      <c r="AI34" s="10">
        <v>40</v>
      </c>
      <c r="AJ34" s="10">
        <v>55</v>
      </c>
      <c r="AK34" s="10">
        <v>52</v>
      </c>
      <c r="AL34" s="10">
        <v>67</v>
      </c>
      <c r="AM34" s="10">
        <v>68</v>
      </c>
      <c r="AN34" s="10">
        <v>83</v>
      </c>
      <c r="AO34" s="10" t="s">
        <v>34</v>
      </c>
      <c r="AP34" s="10" t="s">
        <v>34</v>
      </c>
      <c r="AQ34" s="10" t="s">
        <v>34</v>
      </c>
      <c r="AR34" s="10" t="s">
        <v>34</v>
      </c>
      <c r="AS34" s="12"/>
      <c r="AT34" s="12"/>
      <c r="AU34" s="12"/>
      <c r="AV34" s="9" t="s">
        <v>64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18" hidden="1" customHeight="1" thickBot="1" x14ac:dyDescent="0.3">
      <c r="A35" s="21"/>
      <c r="B35" s="139"/>
      <c r="C35" s="142"/>
      <c r="D35" s="143"/>
      <c r="E35" s="146"/>
      <c r="F35" s="52">
        <v>20</v>
      </c>
      <c r="G35" s="26" t="s">
        <v>34</v>
      </c>
      <c r="H35" s="26" t="s">
        <v>34</v>
      </c>
      <c r="I35" s="26" t="s">
        <v>34</v>
      </c>
      <c r="J35" s="26">
        <v>-208</v>
      </c>
      <c r="K35" s="26">
        <v>-245</v>
      </c>
      <c r="L35" s="26">
        <v>-395</v>
      </c>
      <c r="M35" s="53">
        <v>-125</v>
      </c>
      <c r="N35" s="25">
        <v>-148</v>
      </c>
      <c r="O35" s="26">
        <v>-185</v>
      </c>
      <c r="P35" s="26">
        <v>-68</v>
      </c>
      <c r="Q35" s="28">
        <v>-83</v>
      </c>
      <c r="R35" s="26">
        <v>-106</v>
      </c>
      <c r="S35" s="26">
        <v>-32</v>
      </c>
      <c r="T35" s="26">
        <v>-39</v>
      </c>
      <c r="U35" s="26">
        <v>-18</v>
      </c>
      <c r="V35" s="10">
        <v>-25</v>
      </c>
      <c r="W35" s="10">
        <v>-40</v>
      </c>
      <c r="X35" s="10">
        <v>-63</v>
      </c>
      <c r="Y35" s="10">
        <v>-100</v>
      </c>
      <c r="Z35" s="10">
        <v>-160</v>
      </c>
      <c r="AA35" s="10">
        <v>-250</v>
      </c>
      <c r="AB35" s="10">
        <v>-9</v>
      </c>
      <c r="AC35" s="10">
        <v>-12.5</v>
      </c>
      <c r="AD35" s="10">
        <v>-20</v>
      </c>
      <c r="AE35" s="10">
        <v>3</v>
      </c>
      <c r="AF35" s="10">
        <v>3</v>
      </c>
      <c r="AG35" s="10">
        <v>3</v>
      </c>
      <c r="AH35" s="10">
        <v>15</v>
      </c>
      <c r="AI35" s="10">
        <v>15</v>
      </c>
      <c r="AJ35" s="10">
        <v>15</v>
      </c>
      <c r="AK35" s="10">
        <v>27</v>
      </c>
      <c r="AL35" s="10">
        <v>27</v>
      </c>
      <c r="AM35" s="10">
        <v>43</v>
      </c>
      <c r="AN35" s="10">
        <v>43</v>
      </c>
      <c r="AO35" s="10" t="s">
        <v>34</v>
      </c>
      <c r="AP35" s="10" t="s">
        <v>34</v>
      </c>
      <c r="AQ35" s="10" t="s">
        <v>34</v>
      </c>
      <c r="AR35" s="10" t="s">
        <v>34</v>
      </c>
      <c r="AS35" s="12"/>
      <c r="AT35" s="12"/>
      <c r="AU35" s="12"/>
      <c r="AV35" s="9" t="s">
        <v>65</v>
      </c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18" hidden="1" customHeight="1" x14ac:dyDescent="0.25">
      <c r="A36" s="21"/>
      <c r="B36" s="139"/>
      <c r="C36" s="142">
        <v>180.001</v>
      </c>
      <c r="D36" s="143">
        <v>250</v>
      </c>
      <c r="E36" s="146" t="s">
        <v>45</v>
      </c>
      <c r="F36" s="52">
        <v>21</v>
      </c>
      <c r="G36" s="26" t="s">
        <v>34</v>
      </c>
      <c r="H36" s="26" t="s">
        <v>34</v>
      </c>
      <c r="I36" s="26" t="s">
        <v>34</v>
      </c>
      <c r="J36" s="26">
        <v>-170</v>
      </c>
      <c r="K36" s="26">
        <v>-170</v>
      </c>
      <c r="L36" s="26">
        <v>-170</v>
      </c>
      <c r="M36" s="53">
        <v>-100</v>
      </c>
      <c r="N36" s="25">
        <v>-100</v>
      </c>
      <c r="O36" s="26">
        <v>-100</v>
      </c>
      <c r="P36" s="26">
        <v>-50</v>
      </c>
      <c r="Q36" s="26">
        <v>-50</v>
      </c>
      <c r="R36" s="26">
        <v>-50</v>
      </c>
      <c r="S36" s="26">
        <v>-15</v>
      </c>
      <c r="T36" s="26">
        <v>-15</v>
      </c>
      <c r="U36" s="26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10</v>
      </c>
      <c r="AC36" s="10">
        <v>14.5</v>
      </c>
      <c r="AD36" s="10">
        <v>23</v>
      </c>
      <c r="AE36" s="10">
        <v>24</v>
      </c>
      <c r="AF36" s="10">
        <v>33</v>
      </c>
      <c r="AG36" s="10">
        <v>50</v>
      </c>
      <c r="AH36" s="10">
        <v>37</v>
      </c>
      <c r="AI36" s="10">
        <v>46</v>
      </c>
      <c r="AJ36" s="10">
        <v>63</v>
      </c>
      <c r="AK36" s="10">
        <v>60</v>
      </c>
      <c r="AL36" s="10">
        <v>77</v>
      </c>
      <c r="AM36" s="10">
        <v>79</v>
      </c>
      <c r="AN36" s="10">
        <v>96</v>
      </c>
      <c r="AO36" s="10" t="s">
        <v>34</v>
      </c>
      <c r="AP36" s="10" t="s">
        <v>34</v>
      </c>
      <c r="AQ36" s="10" t="s">
        <v>34</v>
      </c>
      <c r="AR36" s="10" t="s">
        <v>34</v>
      </c>
      <c r="AS36" s="12"/>
      <c r="AT36" s="12"/>
      <c r="AU36" s="12"/>
      <c r="AV36" s="9" t="s">
        <v>66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18" hidden="1" customHeight="1" thickBot="1" x14ac:dyDescent="0.3">
      <c r="A37" s="21"/>
      <c r="B37" s="140"/>
      <c r="C37" s="144"/>
      <c r="D37" s="145"/>
      <c r="E37" s="147"/>
      <c r="F37" s="54">
        <v>22</v>
      </c>
      <c r="G37" s="28" t="s">
        <v>34</v>
      </c>
      <c r="H37" s="28" t="s">
        <v>34</v>
      </c>
      <c r="I37" s="28" t="s">
        <v>34</v>
      </c>
      <c r="J37" s="28">
        <v>-242</v>
      </c>
      <c r="K37" s="28">
        <v>-285</v>
      </c>
      <c r="L37" s="28">
        <v>-285</v>
      </c>
      <c r="M37" s="55">
        <v>-146</v>
      </c>
      <c r="N37" s="27">
        <v>-172</v>
      </c>
      <c r="O37" s="28">
        <v>-215</v>
      </c>
      <c r="P37" s="28">
        <v>-79</v>
      </c>
      <c r="Q37" s="28">
        <v>-96</v>
      </c>
      <c r="R37" s="28">
        <v>-122</v>
      </c>
      <c r="S37" s="28">
        <v>-35</v>
      </c>
      <c r="T37" s="28">
        <v>-44</v>
      </c>
      <c r="U37" s="28">
        <v>-20</v>
      </c>
      <c r="V37" s="13">
        <v>-29</v>
      </c>
      <c r="W37" s="13">
        <v>-46</v>
      </c>
      <c r="X37" s="13">
        <v>-72</v>
      </c>
      <c r="Y37" s="13">
        <v>-115</v>
      </c>
      <c r="Z37" s="13">
        <v>-185</v>
      </c>
      <c r="AA37" s="13">
        <v>-290</v>
      </c>
      <c r="AB37" s="13">
        <v>-10</v>
      </c>
      <c r="AC37" s="13">
        <v>-14.5</v>
      </c>
      <c r="AD37" s="13">
        <v>-23</v>
      </c>
      <c r="AE37" s="13">
        <v>4</v>
      </c>
      <c r="AF37" s="13">
        <v>4</v>
      </c>
      <c r="AG37" s="13">
        <v>4</v>
      </c>
      <c r="AH37" s="13">
        <v>17</v>
      </c>
      <c r="AI37" s="13">
        <v>17</v>
      </c>
      <c r="AJ37" s="13">
        <v>17</v>
      </c>
      <c r="AK37" s="13">
        <v>31</v>
      </c>
      <c r="AL37" s="13">
        <v>31</v>
      </c>
      <c r="AM37" s="13">
        <v>50</v>
      </c>
      <c r="AN37" s="13">
        <v>50</v>
      </c>
      <c r="AO37" s="10" t="s">
        <v>34</v>
      </c>
      <c r="AP37" s="10" t="s">
        <v>34</v>
      </c>
      <c r="AQ37" s="10" t="s">
        <v>34</v>
      </c>
      <c r="AR37" s="10" t="s">
        <v>34</v>
      </c>
      <c r="AS37" s="12"/>
      <c r="AT37" s="12"/>
      <c r="AU37" s="12"/>
      <c r="AV37" s="9" t="s">
        <v>67</v>
      </c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8" hidden="1" customHeight="1" thickBot="1" x14ac:dyDescent="0.3">
      <c r="A38" s="21"/>
      <c r="B38" s="36"/>
      <c r="C38" s="19"/>
      <c r="D38" s="19"/>
      <c r="E38" s="19"/>
      <c r="F38" s="47">
        <v>1</v>
      </c>
      <c r="G38" s="19">
        <v>2</v>
      </c>
      <c r="H38" s="47">
        <v>3</v>
      </c>
      <c r="I38" s="19">
        <v>4</v>
      </c>
      <c r="J38" s="47">
        <v>5</v>
      </c>
      <c r="K38" s="19">
        <v>6</v>
      </c>
      <c r="L38" s="47">
        <v>7</v>
      </c>
      <c r="M38" s="37">
        <v>8</v>
      </c>
      <c r="N38" s="29">
        <v>9</v>
      </c>
      <c r="O38" s="21">
        <v>10</v>
      </c>
      <c r="P38" s="29">
        <v>11</v>
      </c>
      <c r="Q38" s="21">
        <v>12</v>
      </c>
      <c r="R38" s="29">
        <v>13</v>
      </c>
      <c r="S38" s="21">
        <v>14</v>
      </c>
      <c r="T38" s="29">
        <v>15</v>
      </c>
      <c r="U38" s="21">
        <v>16</v>
      </c>
      <c r="V38" s="12">
        <v>17</v>
      </c>
      <c r="W38" s="1">
        <v>18</v>
      </c>
      <c r="X38" s="12">
        <v>19</v>
      </c>
      <c r="Y38" s="1">
        <v>20</v>
      </c>
      <c r="Z38" s="12">
        <v>21</v>
      </c>
      <c r="AA38" s="1">
        <v>22</v>
      </c>
      <c r="AB38" s="12">
        <v>23</v>
      </c>
      <c r="AC38" s="1">
        <v>24</v>
      </c>
      <c r="AD38" s="12">
        <v>25</v>
      </c>
      <c r="AE38" s="1">
        <v>26</v>
      </c>
      <c r="AF38" s="12">
        <v>27</v>
      </c>
      <c r="AG38" s="1">
        <v>28</v>
      </c>
      <c r="AH38" s="12">
        <v>29</v>
      </c>
      <c r="AI38" s="1">
        <v>30</v>
      </c>
      <c r="AJ38" s="12">
        <v>31</v>
      </c>
      <c r="AK38" s="1">
        <v>32</v>
      </c>
      <c r="AL38" s="12">
        <v>33</v>
      </c>
      <c r="AM38" s="1">
        <v>34</v>
      </c>
      <c r="AN38" s="12">
        <v>35</v>
      </c>
      <c r="AO38" s="1">
        <v>36</v>
      </c>
      <c r="AP38" s="12">
        <v>37</v>
      </c>
      <c r="AQ38" s="1">
        <v>38</v>
      </c>
      <c r="AR38" s="12">
        <v>39</v>
      </c>
      <c r="AS38" s="12"/>
      <c r="AT38" s="12"/>
      <c r="AU38" s="12"/>
      <c r="AV38" s="9" t="s">
        <v>68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hidden="1" x14ac:dyDescent="0.25">
      <c r="A39" s="21"/>
      <c r="B39" s="56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57"/>
      <c r="N39" s="35"/>
      <c r="O39" s="35"/>
      <c r="P39" s="35"/>
      <c r="Q39" s="35"/>
      <c r="R39" s="35"/>
      <c r="S39" s="35"/>
      <c r="T39" s="35"/>
      <c r="U39" s="35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V39" s="9" t="s">
        <v>69</v>
      </c>
    </row>
    <row r="40" spans="1:58" hidden="1" x14ac:dyDescent="0.25">
      <c r="A40" s="21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21"/>
      <c r="O40" s="21"/>
      <c r="P40" s="21"/>
      <c r="Q40" s="21"/>
      <c r="R40" s="21"/>
      <c r="S40" s="21"/>
      <c r="T40" s="21"/>
      <c r="U40" s="21"/>
      <c r="AV40" s="9" t="s">
        <v>70</v>
      </c>
    </row>
    <row r="41" spans="1:58" hidden="1" x14ac:dyDescent="0.25">
      <c r="A41" s="21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21"/>
      <c r="O41" s="21"/>
      <c r="P41" s="21"/>
      <c r="Q41" s="21"/>
      <c r="R41" s="21"/>
      <c r="S41" s="21"/>
      <c r="T41" s="21"/>
      <c r="U41" s="21"/>
      <c r="AV41" s="9" t="s">
        <v>71</v>
      </c>
    </row>
    <row r="42" spans="1:58" hidden="1" x14ac:dyDescent="0.25">
      <c r="A42" s="21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21"/>
      <c r="O42" s="21"/>
      <c r="P42" s="21"/>
      <c r="Q42" s="21"/>
      <c r="R42" s="21"/>
      <c r="S42" s="21"/>
      <c r="T42" s="21"/>
      <c r="U42" s="21"/>
      <c r="AV42" s="9" t="s">
        <v>72</v>
      </c>
    </row>
    <row r="43" spans="1:58" hidden="1" x14ac:dyDescent="0.25">
      <c r="A43" s="21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21"/>
      <c r="O43" s="21"/>
      <c r="P43" s="21"/>
      <c r="Q43" s="21"/>
      <c r="R43" s="21"/>
      <c r="S43" s="21"/>
      <c r="T43" s="21"/>
      <c r="U43" s="21"/>
      <c r="AV43" s="9" t="s">
        <v>73</v>
      </c>
    </row>
    <row r="44" spans="1:58" hidden="1" x14ac:dyDescent="0.25">
      <c r="A44" s="21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21"/>
      <c r="O44" s="21"/>
      <c r="P44" s="21"/>
      <c r="Q44" s="21"/>
      <c r="R44" s="21"/>
      <c r="S44" s="21"/>
      <c r="T44" s="21"/>
      <c r="U44" s="21"/>
      <c r="AV44" s="9" t="s">
        <v>74</v>
      </c>
    </row>
    <row r="45" spans="1:58" hidden="1" x14ac:dyDescent="0.25">
      <c r="A45" s="21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21"/>
      <c r="O45" s="21"/>
      <c r="P45" s="21"/>
      <c r="Q45" s="21"/>
      <c r="R45" s="21"/>
      <c r="S45" s="21"/>
      <c r="T45" s="21"/>
      <c r="U45" s="21"/>
      <c r="AV45" s="9" t="s">
        <v>75</v>
      </c>
    </row>
    <row r="46" spans="1:58" hidden="1" x14ac:dyDescent="0.25">
      <c r="A46" s="21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21"/>
      <c r="O46" s="21"/>
      <c r="P46" s="21"/>
      <c r="Q46" s="21"/>
      <c r="R46" s="21"/>
      <c r="S46" s="21"/>
      <c r="T46" s="21"/>
      <c r="U46" s="21"/>
      <c r="AV46" s="9" t="s">
        <v>76</v>
      </c>
    </row>
    <row r="47" spans="1:58" hidden="1" x14ac:dyDescent="0.25">
      <c r="A47" s="21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21"/>
      <c r="O47" s="21"/>
      <c r="P47" s="21"/>
      <c r="Q47" s="21"/>
      <c r="R47" s="21"/>
      <c r="S47" s="21"/>
      <c r="T47" s="21"/>
      <c r="U47" s="21"/>
      <c r="AV47" s="9" t="s">
        <v>77</v>
      </c>
    </row>
    <row r="48" spans="1:58" hidden="1" x14ac:dyDescent="0.25">
      <c r="A48" s="21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21"/>
      <c r="O48" s="21"/>
      <c r="P48" s="21"/>
      <c r="Q48" s="21"/>
      <c r="R48" s="21"/>
      <c r="S48" s="21"/>
      <c r="T48" s="21"/>
      <c r="U48" s="21"/>
      <c r="AV48" s="9" t="s">
        <v>78</v>
      </c>
    </row>
    <row r="49" spans="1:48" hidden="1" x14ac:dyDescent="0.25">
      <c r="A49" s="21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21"/>
      <c r="O49" s="21"/>
      <c r="P49" s="21"/>
      <c r="Q49" s="21"/>
      <c r="R49" s="21"/>
      <c r="S49" s="21"/>
      <c r="T49" s="21"/>
      <c r="U49" s="21"/>
      <c r="AV49" s="9" t="s">
        <v>79</v>
      </c>
    </row>
    <row r="50" spans="1:48" hidden="1" x14ac:dyDescent="0.25">
      <c r="A50" s="21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21"/>
      <c r="O50" s="21"/>
      <c r="P50" s="21"/>
      <c r="Q50" s="21"/>
      <c r="R50" s="21"/>
      <c r="S50" s="21"/>
      <c r="T50" s="21"/>
      <c r="U50" s="21"/>
      <c r="AV50" s="3" t="s">
        <v>80</v>
      </c>
    </row>
    <row r="51" spans="1:48" hidden="1" x14ac:dyDescent="0.25">
      <c r="A51" s="21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21"/>
      <c r="O51" s="21"/>
      <c r="P51" s="21"/>
      <c r="Q51" s="21"/>
      <c r="R51" s="21"/>
      <c r="S51" s="21"/>
      <c r="T51" s="21"/>
      <c r="U51" s="21"/>
      <c r="AV51" s="3" t="s">
        <v>81</v>
      </c>
    </row>
    <row r="52" spans="1:48" hidden="1" x14ac:dyDescent="0.25">
      <c r="A52" s="21"/>
      <c r="B52" s="36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37"/>
      <c r="N52" s="21"/>
      <c r="O52" s="21"/>
      <c r="P52" s="21"/>
      <c r="Q52" s="21"/>
      <c r="R52" s="21"/>
      <c r="S52" s="21"/>
      <c r="T52" s="21"/>
      <c r="U52" s="21"/>
      <c r="AV52" s="3" t="s">
        <v>82</v>
      </c>
    </row>
    <row r="53" spans="1:48" x14ac:dyDescent="0.25">
      <c r="A53" s="21"/>
      <c r="B53" s="36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37"/>
      <c r="N53" s="21"/>
      <c r="O53" s="21"/>
      <c r="P53" s="21"/>
      <c r="Q53" s="21"/>
      <c r="R53" s="21"/>
      <c r="S53" s="21"/>
      <c r="T53" s="21"/>
      <c r="U53" s="21"/>
      <c r="AV53" s="3" t="s">
        <v>83</v>
      </c>
    </row>
    <row r="54" spans="1:48" ht="16.5" thickBot="1" x14ac:dyDescent="0.3">
      <c r="A54" s="21"/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60"/>
      <c r="N54" s="21"/>
      <c r="O54" s="21"/>
      <c r="P54" s="21"/>
      <c r="Q54" s="21"/>
      <c r="R54" s="21"/>
      <c r="S54" s="21"/>
      <c r="T54" s="21"/>
      <c r="U54" s="21"/>
      <c r="AV54" s="3" t="s">
        <v>84</v>
      </c>
    </row>
    <row r="55" spans="1:48" ht="16.5" thickTop="1" x14ac:dyDescent="0.25">
      <c r="A55" s="31"/>
      <c r="B55" s="15"/>
      <c r="N55" s="21"/>
      <c r="O55" s="21"/>
      <c r="P55" s="21"/>
      <c r="Q55" s="21"/>
      <c r="R55" s="21"/>
      <c r="S55" s="21"/>
      <c r="T55" s="21"/>
      <c r="U55" s="21"/>
    </row>
    <row r="56" spans="1:48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48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48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48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48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48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48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48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48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2:2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2:2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2:2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2:2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2:2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2:2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2:2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2:2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2:2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2:2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2:21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2:21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spans="2:2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spans="2:2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spans="2:2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spans="2:2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2:17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spans="2:17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spans="2:17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spans="2:17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spans="2:17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spans="2:17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spans="2:17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spans="2:17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spans="2:17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spans="2:17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spans="2:17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2:17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2:17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2:17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2:17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2:17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2:17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2:17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2:17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2:17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2:17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2:17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2:17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2:17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2:17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2:17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2:17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2:17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2:17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2:17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2:17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2:17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2:17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2:17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2:17" x14ac:dyDescent="0.2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2:17" x14ac:dyDescent="0.2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2:17" x14ac:dyDescent="0.2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2:17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2:17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2:17" x14ac:dyDescent="0.2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2:17" x14ac:dyDescent="0.2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2:17" x14ac:dyDescent="0.2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2:17" x14ac:dyDescent="0.2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2:17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2:17" x14ac:dyDescent="0.2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2:17" x14ac:dyDescent="0.2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2:17" x14ac:dyDescent="0.2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2:17" x14ac:dyDescent="0.2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2:17" x14ac:dyDescent="0.2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2:17" x14ac:dyDescent="0.2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2:17" x14ac:dyDescent="0.2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2:17" x14ac:dyDescent="0.2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2:17" x14ac:dyDescent="0.2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2:17" x14ac:dyDescent="0.2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2:17" x14ac:dyDescent="0.2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2:17" x14ac:dyDescent="0.2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2:17" x14ac:dyDescent="0.2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2:17" x14ac:dyDescent="0.2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2:17" x14ac:dyDescent="0.2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2:17" x14ac:dyDescent="0.2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2:17" x14ac:dyDescent="0.2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2:17" x14ac:dyDescent="0.2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2:17" x14ac:dyDescent="0.2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2:17" x14ac:dyDescent="0.2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2:17" x14ac:dyDescent="0.2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2:17" x14ac:dyDescent="0.2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2:17" x14ac:dyDescent="0.2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2:17" x14ac:dyDescent="0.2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2:17" x14ac:dyDescent="0.2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2:17" x14ac:dyDescent="0.2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2:17" x14ac:dyDescent="0.2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2:17" x14ac:dyDescent="0.2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2:17" x14ac:dyDescent="0.2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2:17" x14ac:dyDescent="0.2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2:17" x14ac:dyDescent="0.2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2:17" x14ac:dyDescent="0.2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2:17" x14ac:dyDescent="0.2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2:17" x14ac:dyDescent="0.2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2:17" x14ac:dyDescent="0.2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2:17" x14ac:dyDescent="0.2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2:17" x14ac:dyDescent="0.2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2:17" x14ac:dyDescent="0.2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2:17" x14ac:dyDescent="0.2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2:17" x14ac:dyDescent="0.2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2:17" x14ac:dyDescent="0.2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2:17" x14ac:dyDescent="0.2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2:17" x14ac:dyDescent="0.2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2:17" x14ac:dyDescent="0.2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2:17" x14ac:dyDescent="0.2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2:17" x14ac:dyDescent="0.2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2:17" x14ac:dyDescent="0.2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2:17" x14ac:dyDescent="0.2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2:17" x14ac:dyDescent="0.2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2:17" x14ac:dyDescent="0.2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2:17" x14ac:dyDescent="0.2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2:17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2:17" x14ac:dyDescent="0.2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2:17" x14ac:dyDescent="0.2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2:17" x14ac:dyDescent="0.2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2:17" x14ac:dyDescent="0.2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2:17" x14ac:dyDescent="0.2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2:17" x14ac:dyDescent="0.2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2:17" x14ac:dyDescent="0.2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2:17" x14ac:dyDescent="0.2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2:17" x14ac:dyDescent="0.2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2:17" x14ac:dyDescent="0.2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2:17" x14ac:dyDescent="0.2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2:17" x14ac:dyDescent="0.2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2:17" x14ac:dyDescent="0.2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2:17" x14ac:dyDescent="0.2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2:17" x14ac:dyDescent="0.2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2:17" x14ac:dyDescent="0.2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2:17" x14ac:dyDescent="0.2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2:17" x14ac:dyDescent="0.2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2:17" x14ac:dyDescent="0.2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2:17" x14ac:dyDescent="0.2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2:17" x14ac:dyDescent="0.2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2:17" x14ac:dyDescent="0.2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2:17" x14ac:dyDescent="0.2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2:17" x14ac:dyDescent="0.2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2:17" x14ac:dyDescent="0.2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2:17" x14ac:dyDescent="0.2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2:17" x14ac:dyDescent="0.2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2:17" x14ac:dyDescent="0.2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2:17" x14ac:dyDescent="0.2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2:17" x14ac:dyDescent="0.2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2:17" x14ac:dyDescent="0.2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2:17" x14ac:dyDescent="0.2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2:17" x14ac:dyDescent="0.2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2:17" x14ac:dyDescent="0.2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spans="2:17" x14ac:dyDescent="0.2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spans="2:17" x14ac:dyDescent="0.2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spans="2:17" x14ac:dyDescent="0.2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spans="2:17" x14ac:dyDescent="0.2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spans="2:17" x14ac:dyDescent="0.2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2:17" x14ac:dyDescent="0.2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spans="2:17" x14ac:dyDescent="0.25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spans="2:17" x14ac:dyDescent="0.25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spans="2:17" x14ac:dyDescent="0.25"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spans="2:17" x14ac:dyDescent="0.25"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spans="2:17" x14ac:dyDescent="0.25"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spans="2:17" x14ac:dyDescent="0.25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spans="2:17" x14ac:dyDescent="0.25"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spans="2:17" x14ac:dyDescent="0.25"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spans="2:17" x14ac:dyDescent="0.25"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spans="2:17" x14ac:dyDescent="0.25"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spans="2:17" x14ac:dyDescent="0.25"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spans="2:17" x14ac:dyDescent="0.25"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spans="2:17" x14ac:dyDescent="0.25"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spans="2:17" x14ac:dyDescent="0.25"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spans="2:17" x14ac:dyDescent="0.25"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spans="2:17" x14ac:dyDescent="0.25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spans="2:17" x14ac:dyDescent="0.25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spans="2:17" x14ac:dyDescent="0.25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spans="2:17" x14ac:dyDescent="0.25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spans="2:17" x14ac:dyDescent="0.25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spans="2:17" x14ac:dyDescent="0.25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2:17" x14ac:dyDescent="0.25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spans="2:17" x14ac:dyDescent="0.25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spans="2:17" x14ac:dyDescent="0.25"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spans="2:17" x14ac:dyDescent="0.25"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spans="2:17" x14ac:dyDescent="0.25"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spans="2:17" x14ac:dyDescent="0.25"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2:17" x14ac:dyDescent="0.25"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spans="2:17" x14ac:dyDescent="0.25"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spans="2:17" x14ac:dyDescent="0.25"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spans="2:17" x14ac:dyDescent="0.25"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spans="2:17" x14ac:dyDescent="0.25"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spans="2:17" x14ac:dyDescent="0.25"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</sheetData>
  <sheetProtection sheet="1" objects="1" scenarios="1"/>
  <mergeCells count="34">
    <mergeCell ref="E34:E35"/>
    <mergeCell ref="E36:E37"/>
    <mergeCell ref="E26:E27"/>
    <mergeCell ref="E28:E29"/>
    <mergeCell ref="E30:E31"/>
    <mergeCell ref="E32:E33"/>
    <mergeCell ref="E18:E19"/>
    <mergeCell ref="E20:E21"/>
    <mergeCell ref="E22:E23"/>
    <mergeCell ref="E24:E25"/>
    <mergeCell ref="C18:C19"/>
    <mergeCell ref="D18:D19"/>
    <mergeCell ref="C20:C21"/>
    <mergeCell ref="D20:D21"/>
    <mergeCell ref="C22:C23"/>
    <mergeCell ref="D22:D23"/>
    <mergeCell ref="C24:C25"/>
    <mergeCell ref="D24:D25"/>
    <mergeCell ref="C5:H5"/>
    <mergeCell ref="B3:M4"/>
    <mergeCell ref="B17:B37"/>
    <mergeCell ref="C16:D16"/>
    <mergeCell ref="C34:C35"/>
    <mergeCell ref="D34:D35"/>
    <mergeCell ref="C36:C37"/>
    <mergeCell ref="D36:D37"/>
    <mergeCell ref="C30:C31"/>
    <mergeCell ref="D30:D31"/>
    <mergeCell ref="C32:C33"/>
    <mergeCell ref="D32:D33"/>
    <mergeCell ref="C26:C27"/>
    <mergeCell ref="D26:D27"/>
    <mergeCell ref="C28:C29"/>
    <mergeCell ref="D28:D29"/>
  </mergeCells>
  <phoneticPr fontId="0" type="noConversion"/>
  <dataValidations count="1">
    <dataValidation type="decimal" allowBlank="1" showInputMessage="1" showErrorMessage="1" sqref="K8" xr:uid="{00000000-0002-0000-0100-000000000000}">
      <formula1>0</formula1>
      <formula2>180</formula2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BF271"/>
  <sheetViews>
    <sheetView showGridLines="0" workbookViewId="0">
      <selection activeCell="K8" sqref="K8"/>
    </sheetView>
  </sheetViews>
  <sheetFormatPr baseColWidth="10" defaultColWidth="8.140625" defaultRowHeight="15.75" x14ac:dyDescent="0.25"/>
  <cols>
    <col min="1" max="4" width="8.140625" style="1" customWidth="1"/>
    <col min="5" max="6" width="8.140625" style="1" hidden="1" customWidth="1"/>
    <col min="7" max="10" width="8.140625" style="1" customWidth="1"/>
    <col min="11" max="11" width="9.42578125" style="1" customWidth="1"/>
    <col min="12" max="12" width="9.28515625" style="1" customWidth="1"/>
    <col min="13" max="47" width="8.140625" style="1" customWidth="1"/>
    <col min="48" max="48" width="8.140625" style="1" hidden="1" customWidth="1"/>
    <col min="49" max="16384" width="8.140625" style="1"/>
  </cols>
  <sheetData>
    <row r="1" spans="1:55" x14ac:dyDescent="0.25">
      <c r="A1" s="1" t="s">
        <v>114</v>
      </c>
    </row>
    <row r="2" spans="1:55" ht="16.5" thickBo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55" ht="24.95" customHeight="1" x14ac:dyDescent="0.25">
      <c r="B3" s="148" t="s">
        <v>88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50"/>
      <c r="N3" s="21"/>
      <c r="O3" s="21"/>
      <c r="P3" s="21"/>
      <c r="Q3" s="21"/>
      <c r="R3" s="21"/>
      <c r="S3" s="21"/>
      <c r="T3" s="21"/>
      <c r="U3" s="21"/>
    </row>
    <row r="4" spans="1:55" ht="24.95" customHeight="1" thickBot="1" x14ac:dyDescent="0.3">
      <c r="A4" s="21"/>
      <c r="B4" s="151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  <c r="N4" s="21"/>
      <c r="O4" s="21"/>
      <c r="P4" s="21"/>
      <c r="Q4" s="21"/>
      <c r="R4" s="21"/>
      <c r="S4" s="21"/>
      <c r="T4" s="21"/>
      <c r="U4" s="21"/>
    </row>
    <row r="5" spans="1:55" ht="16.5" thickBot="1" x14ac:dyDescent="0.3">
      <c r="A5" s="21"/>
      <c r="B5" s="36"/>
      <c r="C5" s="155" t="s">
        <v>94</v>
      </c>
      <c r="D5" s="155"/>
      <c r="E5" s="155"/>
      <c r="F5" s="155"/>
      <c r="G5" s="155"/>
      <c r="H5" s="155"/>
      <c r="I5" s="19"/>
      <c r="J5" s="19"/>
      <c r="K5" s="19"/>
      <c r="L5" s="19"/>
      <c r="M5" s="37"/>
      <c r="N5" s="21"/>
      <c r="O5" s="21"/>
      <c r="P5" s="21"/>
      <c r="Q5" s="21"/>
      <c r="R5" s="21"/>
      <c r="S5" s="21"/>
      <c r="T5" s="21"/>
      <c r="U5" s="21"/>
    </row>
    <row r="6" spans="1:55" ht="18.75" thickBot="1" x14ac:dyDescent="0.3">
      <c r="A6" s="21"/>
      <c r="B6" s="36"/>
      <c r="C6" s="76" t="s">
        <v>95</v>
      </c>
      <c r="D6" s="77"/>
      <c r="E6" s="77"/>
      <c r="F6" s="77"/>
      <c r="G6" s="77"/>
      <c r="H6" s="74"/>
      <c r="I6" s="74"/>
      <c r="J6" s="19"/>
      <c r="K6" s="64" t="str">
        <f>TolAle</f>
        <v>H8</v>
      </c>
      <c r="L6" s="19"/>
      <c r="M6" s="37"/>
      <c r="N6" s="21"/>
      <c r="O6" s="21"/>
      <c r="P6" s="21"/>
      <c r="Q6" s="21"/>
      <c r="R6" s="21"/>
      <c r="S6" s="21"/>
      <c r="T6" s="21"/>
      <c r="U6" s="21"/>
    </row>
    <row r="7" spans="1:55" ht="16.5" hidden="1" thickBot="1" x14ac:dyDescent="0.3">
      <c r="A7" s="21"/>
      <c r="B7" s="36"/>
      <c r="C7" s="38"/>
      <c r="D7" s="19"/>
      <c r="E7" s="19"/>
      <c r="F7" s="19"/>
      <c r="G7" s="19"/>
      <c r="H7" s="19"/>
      <c r="I7" s="19"/>
      <c r="J7" s="19"/>
      <c r="K7" s="39">
        <f>HLOOKUP(K6,G16:AR37,22,FALSE)</f>
        <v>19</v>
      </c>
      <c r="L7" s="19"/>
      <c r="M7" s="37"/>
      <c r="N7" s="21"/>
      <c r="O7" s="21"/>
      <c r="P7" s="21"/>
      <c r="Q7" s="21"/>
      <c r="R7" s="21"/>
      <c r="S7" s="21"/>
      <c r="T7" s="21"/>
      <c r="U7" s="21"/>
    </row>
    <row r="8" spans="1:55" ht="16.5" thickBot="1" x14ac:dyDescent="0.3">
      <c r="A8" s="21"/>
      <c r="B8" s="36"/>
      <c r="C8" s="75" t="s">
        <v>96</v>
      </c>
      <c r="D8" s="19"/>
      <c r="E8" s="19"/>
      <c r="F8" s="19"/>
      <c r="G8" s="19"/>
      <c r="H8" s="19"/>
      <c r="I8" s="19"/>
      <c r="J8" s="19"/>
      <c r="K8" s="64">
        <f>DiaAle</f>
        <v>25</v>
      </c>
      <c r="L8" s="19"/>
      <c r="M8" s="37"/>
      <c r="N8" s="21"/>
      <c r="O8" s="21"/>
      <c r="P8" s="21"/>
      <c r="Q8" s="21"/>
      <c r="R8" s="21"/>
      <c r="S8" s="21"/>
      <c r="T8" s="21"/>
      <c r="U8" s="21"/>
    </row>
    <row r="9" spans="1:55" ht="16.5" hidden="1" thickBot="1" x14ac:dyDescent="0.3">
      <c r="A9" s="21"/>
      <c r="B9" s="36"/>
      <c r="C9" s="19"/>
      <c r="D9" s="19"/>
      <c r="E9" s="19"/>
      <c r="F9" s="19"/>
      <c r="G9" s="19"/>
      <c r="H9" s="19"/>
      <c r="I9" s="19"/>
      <c r="J9" s="19"/>
      <c r="K9" s="40" t="str">
        <f>IF(K8&lt;=3,"A",(IF(K8&lt;=6,"B",(IF(K8&lt;=10,"C",(IF(K8&lt;=18,"D",(IF(K8&lt;=30,"E",(IF(K8&lt;=50,"F",(IF(K8&lt;=80,"G",(IF(K8&lt;=120,"H","I")))))))))))))))</f>
        <v>E</v>
      </c>
      <c r="L9" s="19"/>
      <c r="M9" s="37"/>
      <c r="N9" s="21"/>
      <c r="O9" s="21"/>
      <c r="P9" s="21"/>
      <c r="Q9" s="21"/>
      <c r="R9" s="21"/>
      <c r="S9" s="21"/>
      <c r="T9" s="21"/>
      <c r="U9" s="21"/>
    </row>
    <row r="10" spans="1:55" ht="16.5" hidden="1" thickBot="1" x14ac:dyDescent="0.3">
      <c r="A10" s="21"/>
      <c r="B10" s="36"/>
      <c r="C10" s="41"/>
      <c r="D10" s="19"/>
      <c r="E10" s="19"/>
      <c r="F10" s="19"/>
      <c r="G10" s="19"/>
      <c r="H10" s="19"/>
      <c r="I10" s="19"/>
      <c r="J10" s="19"/>
      <c r="K10" s="42">
        <f>VLOOKUP(K9,E17:F36,2,FALSE)</f>
        <v>11</v>
      </c>
      <c r="L10" s="43">
        <f>K10+1</f>
        <v>12</v>
      </c>
      <c r="M10" s="37"/>
      <c r="N10" s="21"/>
      <c r="O10" s="21"/>
      <c r="P10" s="21"/>
      <c r="Q10" s="21"/>
      <c r="R10" s="21"/>
      <c r="S10" s="21"/>
      <c r="T10" s="21"/>
      <c r="U10" s="21"/>
    </row>
    <row r="11" spans="1:55" ht="16.5" thickBot="1" x14ac:dyDescent="0.3">
      <c r="A11" s="21"/>
      <c r="B11" s="36"/>
      <c r="C11" s="19"/>
      <c r="D11" s="19"/>
      <c r="E11" s="19"/>
      <c r="F11" s="19"/>
      <c r="G11" s="19"/>
      <c r="H11" s="19"/>
      <c r="I11" s="19"/>
      <c r="J11" s="19"/>
      <c r="K11" s="44" t="s">
        <v>89</v>
      </c>
      <c r="L11" s="44" t="s">
        <v>90</v>
      </c>
      <c r="M11" s="37"/>
      <c r="N11" s="19"/>
      <c r="O11" s="21"/>
      <c r="P11" s="21"/>
      <c r="Q11" s="21"/>
      <c r="R11" s="21"/>
      <c r="S11" s="21"/>
      <c r="T11" s="21"/>
      <c r="U11" s="21"/>
    </row>
    <row r="12" spans="1:55" ht="18.75" thickBot="1" x14ac:dyDescent="0.3">
      <c r="A12" s="21"/>
      <c r="B12" s="36"/>
      <c r="C12" s="45"/>
      <c r="D12" s="19"/>
      <c r="E12" s="19"/>
      <c r="F12" s="19"/>
      <c r="G12" s="19"/>
      <c r="H12" s="19"/>
      <c r="I12" s="45"/>
      <c r="J12" s="66" t="s">
        <v>91</v>
      </c>
      <c r="K12" s="78">
        <f>INDEX(CHART1,K10,K7)</f>
        <v>33</v>
      </c>
      <c r="L12" s="61">
        <f>INDEX(CHART1,L10,K7)</f>
        <v>0</v>
      </c>
      <c r="M12" s="37"/>
      <c r="N12" s="19"/>
      <c r="O12" s="21"/>
      <c r="P12" s="20"/>
      <c r="Q12" s="21"/>
      <c r="R12" s="21"/>
      <c r="S12" s="21"/>
      <c r="T12" s="21"/>
      <c r="U12" s="21"/>
    </row>
    <row r="13" spans="1:55" ht="18.75" thickBot="1" x14ac:dyDescent="0.3">
      <c r="A13" s="21"/>
      <c r="B13" s="36"/>
      <c r="C13" s="45"/>
      <c r="D13" s="19"/>
      <c r="E13" s="19"/>
      <c r="F13" s="19"/>
      <c r="G13" s="19"/>
      <c r="H13" s="19"/>
      <c r="I13" s="45"/>
      <c r="J13" s="73" t="s">
        <v>92</v>
      </c>
      <c r="K13" s="62">
        <f>K8+(K12/1000)</f>
        <v>25.033000000000001</v>
      </c>
      <c r="L13" s="62">
        <f>K8+(L12/1000)</f>
        <v>25</v>
      </c>
      <c r="M13" s="37"/>
      <c r="N13" s="19"/>
      <c r="O13" s="21"/>
      <c r="P13" s="80"/>
      <c r="Q13" s="21"/>
      <c r="R13" s="21"/>
      <c r="S13" s="21"/>
      <c r="T13" s="21"/>
      <c r="U13" s="21"/>
    </row>
    <row r="14" spans="1:55" x14ac:dyDescent="0.25">
      <c r="A14" s="21"/>
      <c r="B14" s="36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7"/>
      <c r="N14" s="21"/>
      <c r="O14" s="21"/>
      <c r="P14" s="21"/>
      <c r="Q14" s="21"/>
      <c r="R14" s="21"/>
      <c r="S14" s="21"/>
      <c r="T14" s="21"/>
      <c r="U14" s="21"/>
    </row>
    <row r="15" spans="1:55" x14ac:dyDescent="0.25">
      <c r="A15" s="21"/>
      <c r="B15" s="36"/>
      <c r="C15" s="141"/>
      <c r="D15" s="141"/>
      <c r="E15" s="47"/>
      <c r="F15" s="22">
        <v>1</v>
      </c>
      <c r="G15" s="67"/>
      <c r="H15" s="67"/>
      <c r="I15" s="67"/>
      <c r="J15" s="67"/>
      <c r="K15" s="67"/>
      <c r="L15" s="67"/>
      <c r="M15" s="68"/>
      <c r="N15" s="22"/>
      <c r="O15" s="22">
        <v>10</v>
      </c>
      <c r="P15" s="22">
        <v>11</v>
      </c>
      <c r="Q15" s="22">
        <v>12</v>
      </c>
      <c r="R15" s="22">
        <v>13</v>
      </c>
      <c r="S15" s="22">
        <v>14</v>
      </c>
      <c r="T15" s="22">
        <v>15</v>
      </c>
      <c r="U15" s="22">
        <v>16</v>
      </c>
      <c r="V15" s="4">
        <v>17</v>
      </c>
      <c r="W15" s="4">
        <v>18</v>
      </c>
      <c r="X15" s="4">
        <v>19</v>
      </c>
      <c r="Y15" s="4">
        <v>20</v>
      </c>
      <c r="Z15" s="4">
        <v>21</v>
      </c>
      <c r="AA15" s="4">
        <v>22</v>
      </c>
      <c r="AB15" s="4">
        <v>23</v>
      </c>
      <c r="AC15" s="4">
        <v>24</v>
      </c>
      <c r="AD15" s="4">
        <v>25</v>
      </c>
      <c r="AE15" s="4">
        <v>26</v>
      </c>
      <c r="AF15" s="4">
        <v>27</v>
      </c>
      <c r="AG15" s="4">
        <v>28</v>
      </c>
      <c r="AH15" s="4">
        <v>29</v>
      </c>
      <c r="AI15" s="4">
        <v>30</v>
      </c>
      <c r="AJ15" s="4">
        <v>31</v>
      </c>
      <c r="AK15" s="4">
        <v>32</v>
      </c>
      <c r="AL15" s="4">
        <v>33</v>
      </c>
      <c r="AM15" s="4">
        <v>34</v>
      </c>
      <c r="AN15" s="4">
        <v>35</v>
      </c>
      <c r="AO15" s="4">
        <v>36</v>
      </c>
      <c r="AP15" s="4">
        <v>37</v>
      </c>
      <c r="AQ15" s="4">
        <v>38</v>
      </c>
      <c r="AR15" s="4">
        <v>39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s="8" customFormat="1" ht="24.95" hidden="1" customHeight="1" x14ac:dyDescent="0.25">
      <c r="A16" s="30"/>
      <c r="B16" s="154" t="s">
        <v>46</v>
      </c>
      <c r="C16" s="23" t="s">
        <v>0</v>
      </c>
      <c r="D16" s="24" t="s">
        <v>1</v>
      </c>
      <c r="E16" s="69"/>
      <c r="F16" s="70">
        <v>2</v>
      </c>
      <c r="G16" s="24" t="s">
        <v>2</v>
      </c>
      <c r="H16" s="24" t="s">
        <v>3</v>
      </c>
      <c r="I16" s="24" t="s">
        <v>4</v>
      </c>
      <c r="J16" s="24" t="s">
        <v>5</v>
      </c>
      <c r="K16" s="24" t="s">
        <v>6</v>
      </c>
      <c r="L16" s="24" t="s">
        <v>7</v>
      </c>
      <c r="M16" s="71" t="s">
        <v>8</v>
      </c>
      <c r="N16" s="23" t="s">
        <v>9</v>
      </c>
      <c r="O16" s="24" t="s">
        <v>10</v>
      </c>
      <c r="P16" s="24" t="s">
        <v>35</v>
      </c>
      <c r="Q16" s="24" t="s">
        <v>11</v>
      </c>
      <c r="R16" s="24" t="s">
        <v>12</v>
      </c>
      <c r="S16" s="24" t="s">
        <v>13</v>
      </c>
      <c r="T16" s="24" t="s">
        <v>14</v>
      </c>
      <c r="U16" s="24" t="s">
        <v>15</v>
      </c>
      <c r="V16" s="16" t="s">
        <v>16</v>
      </c>
      <c r="W16" s="16" t="s">
        <v>17</v>
      </c>
      <c r="X16" s="16" t="s">
        <v>18</v>
      </c>
      <c r="Y16" s="16" t="s">
        <v>19</v>
      </c>
      <c r="Z16" s="16" t="s">
        <v>20</v>
      </c>
      <c r="AA16" s="16" t="s">
        <v>21</v>
      </c>
      <c r="AB16" s="16" t="s">
        <v>22</v>
      </c>
      <c r="AC16" s="16" t="s">
        <v>23</v>
      </c>
      <c r="AD16" s="16" t="s">
        <v>24</v>
      </c>
      <c r="AE16" s="16" t="s">
        <v>25</v>
      </c>
      <c r="AF16" s="16" t="s">
        <v>26</v>
      </c>
      <c r="AG16" s="16" t="s">
        <v>27</v>
      </c>
      <c r="AH16" s="16" t="s">
        <v>28</v>
      </c>
      <c r="AI16" s="16" t="s">
        <v>29</v>
      </c>
      <c r="AJ16" s="16" t="s">
        <v>30</v>
      </c>
      <c r="AK16" s="16" t="s">
        <v>31</v>
      </c>
      <c r="AL16" s="16" t="s">
        <v>32</v>
      </c>
      <c r="AM16" s="16" t="s">
        <v>33</v>
      </c>
      <c r="AN16" s="16"/>
      <c r="AO16" s="16"/>
      <c r="AP16" s="16"/>
      <c r="AQ16" s="16"/>
      <c r="AR16" s="17"/>
      <c r="AV16" s="16" t="s">
        <v>2</v>
      </c>
    </row>
    <row r="17" spans="1:58" ht="24.95" hidden="1" customHeight="1" x14ac:dyDescent="0.25">
      <c r="A17" s="21"/>
      <c r="B17" s="139"/>
      <c r="C17" s="142">
        <v>1</v>
      </c>
      <c r="D17" s="143">
        <v>3</v>
      </c>
      <c r="E17" s="146" t="s">
        <v>36</v>
      </c>
      <c r="F17" s="52">
        <v>3</v>
      </c>
      <c r="G17" s="26">
        <v>330</v>
      </c>
      <c r="H17" s="26">
        <v>165</v>
      </c>
      <c r="I17" s="26">
        <v>200</v>
      </c>
      <c r="J17" s="26">
        <v>85</v>
      </c>
      <c r="K17" s="26">
        <v>120</v>
      </c>
      <c r="L17" s="26">
        <v>45</v>
      </c>
      <c r="M17" s="53">
        <v>60</v>
      </c>
      <c r="N17" s="25">
        <v>80</v>
      </c>
      <c r="O17" s="26">
        <v>28</v>
      </c>
      <c r="P17" s="26">
        <v>39</v>
      </c>
      <c r="Q17" s="26">
        <v>16</v>
      </c>
      <c r="R17" s="26">
        <v>20</v>
      </c>
      <c r="S17" s="26">
        <v>8</v>
      </c>
      <c r="T17" s="26">
        <v>12</v>
      </c>
      <c r="U17" s="26">
        <v>4</v>
      </c>
      <c r="V17" s="10">
        <v>6</v>
      </c>
      <c r="W17" s="10">
        <v>10</v>
      </c>
      <c r="X17" s="10">
        <v>14</v>
      </c>
      <c r="Y17" s="10">
        <v>25</v>
      </c>
      <c r="Z17" s="10">
        <v>60</v>
      </c>
      <c r="AA17" s="10">
        <v>3</v>
      </c>
      <c r="AB17" s="10">
        <v>5</v>
      </c>
      <c r="AC17" s="10">
        <v>0</v>
      </c>
      <c r="AD17" s="10">
        <v>0</v>
      </c>
      <c r="AE17" s="10">
        <v>-2</v>
      </c>
      <c r="AF17" s="10">
        <v>-2</v>
      </c>
      <c r="AG17" s="10">
        <v>-4</v>
      </c>
      <c r="AH17" s="10">
        <v>-4</v>
      </c>
      <c r="AI17" s="10">
        <v>-6</v>
      </c>
      <c r="AJ17" s="10">
        <v>-6</v>
      </c>
      <c r="AK17" s="10">
        <v>-6</v>
      </c>
      <c r="AL17" s="10">
        <v>-10</v>
      </c>
      <c r="AM17" s="10">
        <v>-14</v>
      </c>
      <c r="AN17" s="10" t="s">
        <v>34</v>
      </c>
      <c r="AO17" s="10" t="s">
        <v>34</v>
      </c>
      <c r="AP17" s="10" t="s">
        <v>34</v>
      </c>
      <c r="AQ17" s="10" t="s">
        <v>34</v>
      </c>
      <c r="AR17" s="11" t="s">
        <v>34</v>
      </c>
      <c r="AS17" s="12"/>
      <c r="AT17" s="12"/>
      <c r="AU17" s="12"/>
      <c r="AV17" s="9" t="s">
        <v>3</v>
      </c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1:58" ht="24.95" hidden="1" customHeight="1" x14ac:dyDescent="0.25">
      <c r="A18" s="21"/>
      <c r="B18" s="139"/>
      <c r="C18" s="142"/>
      <c r="D18" s="143"/>
      <c r="E18" s="146"/>
      <c r="F18" s="52">
        <v>4</v>
      </c>
      <c r="G18" s="26">
        <v>270</v>
      </c>
      <c r="H18" s="26">
        <v>140</v>
      </c>
      <c r="I18" s="26">
        <v>140</v>
      </c>
      <c r="J18" s="26">
        <v>60</v>
      </c>
      <c r="K18" s="26">
        <v>60</v>
      </c>
      <c r="L18" s="26">
        <v>20</v>
      </c>
      <c r="M18" s="53">
        <v>20</v>
      </c>
      <c r="N18" s="25">
        <v>20</v>
      </c>
      <c r="O18" s="26">
        <v>14</v>
      </c>
      <c r="P18" s="26">
        <v>14</v>
      </c>
      <c r="Q18" s="26">
        <v>6</v>
      </c>
      <c r="R18" s="26">
        <v>6</v>
      </c>
      <c r="S18" s="26">
        <v>2</v>
      </c>
      <c r="T18" s="26">
        <v>2</v>
      </c>
      <c r="U18" s="26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-3</v>
      </c>
      <c r="AB18" s="10">
        <v>-5</v>
      </c>
      <c r="AC18" s="10">
        <v>-6</v>
      </c>
      <c r="AD18" s="10">
        <v>-10</v>
      </c>
      <c r="AE18" s="10">
        <v>-8</v>
      </c>
      <c r="AF18" s="10">
        <v>-12</v>
      </c>
      <c r="AG18" s="10">
        <v>-10</v>
      </c>
      <c r="AH18" s="10">
        <v>-14</v>
      </c>
      <c r="AI18" s="10">
        <v>-12</v>
      </c>
      <c r="AJ18" s="10">
        <v>-16</v>
      </c>
      <c r="AK18" s="10">
        <v>-31</v>
      </c>
      <c r="AL18" s="10">
        <v>-20</v>
      </c>
      <c r="AM18" s="10">
        <v>-24</v>
      </c>
      <c r="AN18" s="10" t="s">
        <v>34</v>
      </c>
      <c r="AO18" s="10" t="s">
        <v>34</v>
      </c>
      <c r="AP18" s="10" t="s">
        <v>34</v>
      </c>
      <c r="AQ18" s="10" t="s">
        <v>34</v>
      </c>
      <c r="AR18" s="11" t="s">
        <v>34</v>
      </c>
      <c r="AS18" s="12"/>
      <c r="AT18" s="12"/>
      <c r="AU18" s="12"/>
      <c r="AV18" s="9" t="s">
        <v>4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1:58" ht="24.95" hidden="1" customHeight="1" x14ac:dyDescent="0.25">
      <c r="A19" s="21"/>
      <c r="B19" s="139"/>
      <c r="C19" s="142">
        <v>3.0009999999999999</v>
      </c>
      <c r="D19" s="143">
        <v>6</v>
      </c>
      <c r="E19" s="146" t="s">
        <v>37</v>
      </c>
      <c r="F19" s="52">
        <v>5</v>
      </c>
      <c r="G19" s="26">
        <v>345</v>
      </c>
      <c r="H19" s="26">
        <v>170</v>
      </c>
      <c r="I19" s="26">
        <v>215</v>
      </c>
      <c r="J19" s="26">
        <v>100</v>
      </c>
      <c r="K19" s="26">
        <v>145</v>
      </c>
      <c r="L19" s="26">
        <v>60</v>
      </c>
      <c r="M19" s="53">
        <v>78</v>
      </c>
      <c r="N19" s="25">
        <v>105</v>
      </c>
      <c r="O19" s="26">
        <v>38</v>
      </c>
      <c r="P19" s="26">
        <v>50</v>
      </c>
      <c r="Q19" s="26">
        <v>22</v>
      </c>
      <c r="R19" s="26">
        <v>28</v>
      </c>
      <c r="S19" s="26">
        <v>12</v>
      </c>
      <c r="T19" s="26">
        <v>16</v>
      </c>
      <c r="U19" s="26">
        <v>5</v>
      </c>
      <c r="V19" s="10">
        <v>8</v>
      </c>
      <c r="W19" s="10">
        <v>12</v>
      </c>
      <c r="X19" s="10">
        <v>18</v>
      </c>
      <c r="Y19" s="10">
        <v>30</v>
      </c>
      <c r="Z19" s="10">
        <v>75</v>
      </c>
      <c r="AA19" s="10">
        <v>4</v>
      </c>
      <c r="AB19" s="10">
        <v>6</v>
      </c>
      <c r="AC19" s="10">
        <v>2</v>
      </c>
      <c r="AD19" s="10">
        <v>3</v>
      </c>
      <c r="AE19" s="10">
        <v>-1</v>
      </c>
      <c r="AF19" s="10">
        <v>0</v>
      </c>
      <c r="AG19" s="10">
        <v>-5</v>
      </c>
      <c r="AH19" s="10">
        <v>-4</v>
      </c>
      <c r="AI19" s="10">
        <v>-9</v>
      </c>
      <c r="AJ19" s="10">
        <v>-6</v>
      </c>
      <c r="AK19" s="10">
        <v>-12</v>
      </c>
      <c r="AL19" s="10">
        <v>-11</v>
      </c>
      <c r="AM19" s="10">
        <v>-15</v>
      </c>
      <c r="AN19" s="10" t="s">
        <v>34</v>
      </c>
      <c r="AO19" s="10" t="s">
        <v>34</v>
      </c>
      <c r="AP19" s="10" t="s">
        <v>34</v>
      </c>
      <c r="AQ19" s="10" t="s">
        <v>34</v>
      </c>
      <c r="AR19" s="11" t="s">
        <v>34</v>
      </c>
      <c r="AS19" s="12"/>
      <c r="AT19" s="12"/>
      <c r="AU19" s="12"/>
      <c r="AV19" s="9" t="s">
        <v>5</v>
      </c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1:58" ht="24.95" hidden="1" customHeight="1" x14ac:dyDescent="0.25">
      <c r="A20" s="21"/>
      <c r="B20" s="139"/>
      <c r="C20" s="142"/>
      <c r="D20" s="143"/>
      <c r="E20" s="146"/>
      <c r="F20" s="52">
        <v>6</v>
      </c>
      <c r="G20" s="26">
        <v>270</v>
      </c>
      <c r="H20" s="26">
        <v>140</v>
      </c>
      <c r="I20" s="26">
        <v>140</v>
      </c>
      <c r="J20" s="26">
        <v>70</v>
      </c>
      <c r="K20" s="26">
        <v>70</v>
      </c>
      <c r="L20" s="26">
        <v>30</v>
      </c>
      <c r="M20" s="53">
        <v>30</v>
      </c>
      <c r="N20" s="25">
        <v>30</v>
      </c>
      <c r="O20" s="26">
        <v>20</v>
      </c>
      <c r="P20" s="26">
        <v>20</v>
      </c>
      <c r="Q20" s="26">
        <v>10</v>
      </c>
      <c r="R20" s="26">
        <v>10</v>
      </c>
      <c r="S20" s="26">
        <v>4</v>
      </c>
      <c r="T20" s="26">
        <v>4</v>
      </c>
      <c r="U20" s="26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-4</v>
      </c>
      <c r="AB20" s="10">
        <v>-6</v>
      </c>
      <c r="AC20" s="10">
        <v>-6</v>
      </c>
      <c r="AD20" s="10">
        <v>-9</v>
      </c>
      <c r="AE20" s="10">
        <v>-9</v>
      </c>
      <c r="AF20" s="10">
        <v>-12</v>
      </c>
      <c r="AG20" s="10">
        <v>-13</v>
      </c>
      <c r="AH20" s="10">
        <v>-16</v>
      </c>
      <c r="AI20" s="10">
        <v>-17</v>
      </c>
      <c r="AJ20" s="10">
        <v>-20</v>
      </c>
      <c r="AK20" s="10">
        <v>-42</v>
      </c>
      <c r="AL20" s="10">
        <v>-23</v>
      </c>
      <c r="AM20" s="10">
        <v>-27</v>
      </c>
      <c r="AN20" s="10" t="s">
        <v>34</v>
      </c>
      <c r="AO20" s="10" t="s">
        <v>34</v>
      </c>
      <c r="AP20" s="10" t="s">
        <v>34</v>
      </c>
      <c r="AQ20" s="10" t="s">
        <v>34</v>
      </c>
      <c r="AR20" s="11" t="s">
        <v>34</v>
      </c>
      <c r="AS20" s="12"/>
      <c r="AT20" s="12"/>
      <c r="AU20" s="12"/>
      <c r="AV20" s="9" t="s">
        <v>6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1:58" ht="24.95" hidden="1" customHeight="1" x14ac:dyDescent="0.25">
      <c r="A21" s="21"/>
      <c r="B21" s="139"/>
      <c r="C21" s="142">
        <v>6.0010000000000003</v>
      </c>
      <c r="D21" s="143">
        <v>10</v>
      </c>
      <c r="E21" s="146" t="s">
        <v>38</v>
      </c>
      <c r="F21" s="52">
        <v>7</v>
      </c>
      <c r="G21" s="26">
        <v>370</v>
      </c>
      <c r="H21" s="26">
        <v>186</v>
      </c>
      <c r="I21" s="26">
        <v>240</v>
      </c>
      <c r="J21" s="26">
        <v>116</v>
      </c>
      <c r="K21" s="26">
        <v>170</v>
      </c>
      <c r="L21" s="26">
        <v>76</v>
      </c>
      <c r="M21" s="53">
        <v>98</v>
      </c>
      <c r="N21" s="25">
        <v>130</v>
      </c>
      <c r="O21" s="26">
        <v>47</v>
      </c>
      <c r="P21" s="26">
        <v>61</v>
      </c>
      <c r="Q21" s="26">
        <v>28</v>
      </c>
      <c r="R21" s="26">
        <v>35</v>
      </c>
      <c r="S21" s="26">
        <v>14</v>
      </c>
      <c r="T21" s="26">
        <v>20</v>
      </c>
      <c r="U21" s="26">
        <v>6</v>
      </c>
      <c r="V21" s="10">
        <v>9</v>
      </c>
      <c r="W21" s="10">
        <v>15</v>
      </c>
      <c r="X21" s="10">
        <v>22</v>
      </c>
      <c r="Y21" s="10">
        <v>36</v>
      </c>
      <c r="Z21" s="10">
        <v>90</v>
      </c>
      <c r="AA21" s="10">
        <v>4.5</v>
      </c>
      <c r="AB21" s="10">
        <v>7.5</v>
      </c>
      <c r="AC21" s="10">
        <v>2</v>
      </c>
      <c r="AD21" s="10">
        <v>5</v>
      </c>
      <c r="AE21" s="10">
        <v>-3</v>
      </c>
      <c r="AF21" s="10">
        <v>0</v>
      </c>
      <c r="AG21" s="10">
        <v>-7</v>
      </c>
      <c r="AH21" s="10">
        <v>-4</v>
      </c>
      <c r="AI21" s="10">
        <v>-12</v>
      </c>
      <c r="AJ21" s="10">
        <v>-9</v>
      </c>
      <c r="AK21" s="10">
        <v>-15</v>
      </c>
      <c r="AL21" s="10">
        <v>-13</v>
      </c>
      <c r="AM21" s="10">
        <v>-17</v>
      </c>
      <c r="AN21" s="10" t="s">
        <v>34</v>
      </c>
      <c r="AO21" s="10" t="s">
        <v>34</v>
      </c>
      <c r="AP21" s="10" t="s">
        <v>34</v>
      </c>
      <c r="AQ21" s="10" t="s">
        <v>34</v>
      </c>
      <c r="AR21" s="11" t="s">
        <v>34</v>
      </c>
      <c r="AS21" s="12"/>
      <c r="AT21" s="12"/>
      <c r="AU21" s="12"/>
      <c r="AV21" s="9" t="s">
        <v>7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ht="24.95" hidden="1" customHeight="1" x14ac:dyDescent="0.25">
      <c r="A22" s="21"/>
      <c r="B22" s="139"/>
      <c r="C22" s="142"/>
      <c r="D22" s="143"/>
      <c r="E22" s="146"/>
      <c r="F22" s="52">
        <v>8</v>
      </c>
      <c r="G22" s="26">
        <v>280</v>
      </c>
      <c r="H22" s="26">
        <v>150</v>
      </c>
      <c r="I22" s="26">
        <v>150</v>
      </c>
      <c r="J22" s="26">
        <v>80</v>
      </c>
      <c r="K22" s="26">
        <v>80</v>
      </c>
      <c r="L22" s="26">
        <v>40</v>
      </c>
      <c r="M22" s="53">
        <v>40</v>
      </c>
      <c r="N22" s="25">
        <v>40</v>
      </c>
      <c r="O22" s="26">
        <v>25</v>
      </c>
      <c r="P22" s="26">
        <v>25</v>
      </c>
      <c r="Q22" s="26">
        <v>13</v>
      </c>
      <c r="R22" s="26">
        <v>13</v>
      </c>
      <c r="S22" s="26">
        <v>5</v>
      </c>
      <c r="T22" s="26">
        <v>5</v>
      </c>
      <c r="U22" s="26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-4.5</v>
      </c>
      <c r="AB22" s="10">
        <v>-7.5</v>
      </c>
      <c r="AC22" s="10">
        <v>-7</v>
      </c>
      <c r="AD22" s="10">
        <v>-10</v>
      </c>
      <c r="AE22" s="10">
        <v>-12</v>
      </c>
      <c r="AF22" s="10">
        <v>-15</v>
      </c>
      <c r="AG22" s="10">
        <v>-16</v>
      </c>
      <c r="AH22" s="10">
        <v>-19</v>
      </c>
      <c r="AI22" s="10">
        <v>-21</v>
      </c>
      <c r="AJ22" s="10">
        <v>-24</v>
      </c>
      <c r="AK22" s="10">
        <v>-51</v>
      </c>
      <c r="AL22" s="10">
        <v>-28</v>
      </c>
      <c r="AM22" s="10">
        <v>-32</v>
      </c>
      <c r="AN22" s="10" t="s">
        <v>34</v>
      </c>
      <c r="AO22" s="10" t="s">
        <v>34</v>
      </c>
      <c r="AP22" s="10" t="s">
        <v>34</v>
      </c>
      <c r="AQ22" s="10" t="s">
        <v>34</v>
      </c>
      <c r="AR22" s="11" t="s">
        <v>34</v>
      </c>
      <c r="AS22" s="12"/>
      <c r="AT22" s="12"/>
      <c r="AU22" s="12"/>
      <c r="AV22" s="9" t="s">
        <v>8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ht="24.95" hidden="1" customHeight="1" x14ac:dyDescent="0.25">
      <c r="A23" s="21"/>
      <c r="B23" s="139"/>
      <c r="C23" s="142">
        <v>10.000999999999999</v>
      </c>
      <c r="D23" s="143">
        <v>18</v>
      </c>
      <c r="E23" s="146" t="s">
        <v>39</v>
      </c>
      <c r="F23" s="52">
        <v>9</v>
      </c>
      <c r="G23" s="26">
        <v>400</v>
      </c>
      <c r="H23" s="26">
        <v>193</v>
      </c>
      <c r="I23" s="26">
        <v>260</v>
      </c>
      <c r="J23" s="26">
        <v>138</v>
      </c>
      <c r="K23" s="26">
        <v>205</v>
      </c>
      <c r="L23" s="26">
        <v>93</v>
      </c>
      <c r="M23" s="53">
        <v>120</v>
      </c>
      <c r="N23" s="25">
        <v>160</v>
      </c>
      <c r="O23" s="26">
        <v>59</v>
      </c>
      <c r="P23" s="26">
        <v>75</v>
      </c>
      <c r="Q23" s="26">
        <v>34</v>
      </c>
      <c r="R23" s="26">
        <v>43</v>
      </c>
      <c r="S23" s="26">
        <v>17</v>
      </c>
      <c r="T23" s="26">
        <v>24</v>
      </c>
      <c r="U23" s="26">
        <v>8</v>
      </c>
      <c r="V23" s="10">
        <v>11</v>
      </c>
      <c r="W23" s="10">
        <v>18</v>
      </c>
      <c r="X23" s="10">
        <v>27</v>
      </c>
      <c r="Y23" s="10">
        <v>43</v>
      </c>
      <c r="Z23" s="10">
        <v>110</v>
      </c>
      <c r="AA23" s="10">
        <v>5.5</v>
      </c>
      <c r="AB23" s="10">
        <v>-9</v>
      </c>
      <c r="AC23" s="10">
        <v>2</v>
      </c>
      <c r="AD23" s="10">
        <v>6</v>
      </c>
      <c r="AE23" s="10">
        <v>-4</v>
      </c>
      <c r="AF23" s="10">
        <v>0</v>
      </c>
      <c r="AG23" s="10">
        <v>-9</v>
      </c>
      <c r="AH23" s="10">
        <v>-5</v>
      </c>
      <c r="AI23" s="10">
        <v>-15</v>
      </c>
      <c r="AJ23" s="10">
        <v>-11</v>
      </c>
      <c r="AK23" s="10">
        <v>-18</v>
      </c>
      <c r="AL23" s="10">
        <v>-16</v>
      </c>
      <c r="AM23" s="10">
        <v>-21</v>
      </c>
      <c r="AN23" s="10" t="s">
        <v>34</v>
      </c>
      <c r="AO23" s="10" t="s">
        <v>34</v>
      </c>
      <c r="AP23" s="10" t="s">
        <v>34</v>
      </c>
      <c r="AQ23" s="10" t="s">
        <v>34</v>
      </c>
      <c r="AR23" s="11" t="s">
        <v>34</v>
      </c>
      <c r="AS23" s="12"/>
      <c r="AT23" s="12"/>
      <c r="AU23" s="12"/>
      <c r="AV23" s="9" t="s">
        <v>9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ht="24.95" hidden="1" customHeight="1" x14ac:dyDescent="0.25">
      <c r="A24" s="21"/>
      <c r="B24" s="139"/>
      <c r="C24" s="142"/>
      <c r="D24" s="143"/>
      <c r="E24" s="146"/>
      <c r="F24" s="52">
        <v>10</v>
      </c>
      <c r="G24" s="26">
        <v>290</v>
      </c>
      <c r="H24" s="26">
        <v>150</v>
      </c>
      <c r="I24" s="26">
        <v>150</v>
      </c>
      <c r="J24" s="26">
        <v>95</v>
      </c>
      <c r="K24" s="26">
        <v>95</v>
      </c>
      <c r="L24" s="26">
        <v>50</v>
      </c>
      <c r="M24" s="53">
        <v>50</v>
      </c>
      <c r="N24" s="25">
        <v>50</v>
      </c>
      <c r="O24" s="26">
        <v>32</v>
      </c>
      <c r="P24" s="26">
        <v>32</v>
      </c>
      <c r="Q24" s="26">
        <v>16</v>
      </c>
      <c r="R24" s="26">
        <v>16</v>
      </c>
      <c r="S24" s="26">
        <v>6</v>
      </c>
      <c r="T24" s="26">
        <v>6</v>
      </c>
      <c r="U24" s="26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-5.5</v>
      </c>
      <c r="AB24" s="10">
        <v>-9</v>
      </c>
      <c r="AC24" s="10">
        <v>-9</v>
      </c>
      <c r="AD24" s="10">
        <v>-12</v>
      </c>
      <c r="AE24" s="10">
        <v>-15</v>
      </c>
      <c r="AF24" s="10">
        <v>-18</v>
      </c>
      <c r="AG24" s="10">
        <v>-20</v>
      </c>
      <c r="AH24" s="10">
        <v>-23</v>
      </c>
      <c r="AI24" s="10">
        <v>-26</v>
      </c>
      <c r="AJ24" s="10">
        <v>-29</v>
      </c>
      <c r="AK24" s="10">
        <v>-61</v>
      </c>
      <c r="AL24" s="10">
        <v>-34</v>
      </c>
      <c r="AM24" s="10">
        <v>-39</v>
      </c>
      <c r="AN24" s="10" t="s">
        <v>34</v>
      </c>
      <c r="AO24" s="10" t="s">
        <v>34</v>
      </c>
      <c r="AP24" s="10" t="s">
        <v>34</v>
      </c>
      <c r="AQ24" s="10" t="s">
        <v>34</v>
      </c>
      <c r="AR24" s="11" t="s">
        <v>34</v>
      </c>
      <c r="AS24" s="12"/>
      <c r="AT24" s="12"/>
      <c r="AU24" s="12"/>
      <c r="AV24" s="9" t="s">
        <v>10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ht="24.95" hidden="1" customHeight="1" x14ac:dyDescent="0.25">
      <c r="A25" s="21"/>
      <c r="B25" s="139"/>
      <c r="C25" s="142">
        <v>18.001000000000001</v>
      </c>
      <c r="D25" s="143">
        <v>30</v>
      </c>
      <c r="E25" s="146" t="s">
        <v>40</v>
      </c>
      <c r="F25" s="52">
        <v>11</v>
      </c>
      <c r="G25" s="26">
        <v>430</v>
      </c>
      <c r="H25" s="26">
        <v>212</v>
      </c>
      <c r="I25" s="26">
        <v>290</v>
      </c>
      <c r="J25" s="26">
        <v>162</v>
      </c>
      <c r="K25" s="26">
        <v>240</v>
      </c>
      <c r="L25" s="26">
        <v>117</v>
      </c>
      <c r="M25" s="53">
        <v>149</v>
      </c>
      <c r="N25" s="25">
        <v>195</v>
      </c>
      <c r="O25" s="26">
        <v>73</v>
      </c>
      <c r="P25" s="26">
        <v>92</v>
      </c>
      <c r="Q25" s="26">
        <v>41</v>
      </c>
      <c r="R25" s="26">
        <v>53</v>
      </c>
      <c r="S25" s="26">
        <v>20</v>
      </c>
      <c r="T25" s="26">
        <v>28</v>
      </c>
      <c r="U25" s="26">
        <v>9</v>
      </c>
      <c r="V25" s="10">
        <v>13</v>
      </c>
      <c r="W25" s="10">
        <v>21</v>
      </c>
      <c r="X25" s="10">
        <v>33</v>
      </c>
      <c r="Y25" s="10">
        <v>52</v>
      </c>
      <c r="Z25" s="10">
        <v>130</v>
      </c>
      <c r="AA25" s="10">
        <v>6.5</v>
      </c>
      <c r="AB25" s="10">
        <v>10.5</v>
      </c>
      <c r="AC25" s="10">
        <v>2</v>
      </c>
      <c r="AD25" s="10">
        <v>6</v>
      </c>
      <c r="AE25" s="10">
        <v>-4</v>
      </c>
      <c r="AF25" s="10">
        <v>0</v>
      </c>
      <c r="AG25" s="10">
        <v>-11</v>
      </c>
      <c r="AH25" s="10">
        <v>-7</v>
      </c>
      <c r="AI25" s="10">
        <v>-18</v>
      </c>
      <c r="AJ25" s="10">
        <v>-14</v>
      </c>
      <c r="AK25" s="10">
        <v>-22</v>
      </c>
      <c r="AL25" s="10">
        <v>-20</v>
      </c>
      <c r="AM25" s="10">
        <v>-27</v>
      </c>
      <c r="AN25" s="10" t="s">
        <v>34</v>
      </c>
      <c r="AO25" s="10" t="s">
        <v>34</v>
      </c>
      <c r="AP25" s="10" t="s">
        <v>34</v>
      </c>
      <c r="AQ25" s="10" t="s">
        <v>34</v>
      </c>
      <c r="AR25" s="11" t="s">
        <v>34</v>
      </c>
      <c r="AS25" s="12"/>
      <c r="AT25" s="12"/>
      <c r="AU25" s="12"/>
      <c r="AV25" s="9" t="s">
        <v>35</v>
      </c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1:58" ht="24.95" hidden="1" customHeight="1" x14ac:dyDescent="0.25">
      <c r="A26" s="21"/>
      <c r="B26" s="139"/>
      <c r="C26" s="142"/>
      <c r="D26" s="143"/>
      <c r="E26" s="146"/>
      <c r="F26" s="52">
        <v>12</v>
      </c>
      <c r="G26" s="26">
        <v>300</v>
      </c>
      <c r="H26" s="26">
        <v>160</v>
      </c>
      <c r="I26" s="26">
        <v>160</v>
      </c>
      <c r="J26" s="26">
        <v>110</v>
      </c>
      <c r="K26" s="26">
        <v>110</v>
      </c>
      <c r="L26" s="26">
        <v>65</v>
      </c>
      <c r="M26" s="53">
        <v>65</v>
      </c>
      <c r="N26" s="25">
        <v>65</v>
      </c>
      <c r="O26" s="26">
        <v>40</v>
      </c>
      <c r="P26" s="26">
        <v>40</v>
      </c>
      <c r="Q26" s="26">
        <v>20</v>
      </c>
      <c r="R26" s="26">
        <v>20</v>
      </c>
      <c r="S26" s="26">
        <v>7</v>
      </c>
      <c r="T26" s="26">
        <v>7</v>
      </c>
      <c r="U26" s="26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-6.5</v>
      </c>
      <c r="AB26" s="10">
        <v>-10.5</v>
      </c>
      <c r="AC26" s="10">
        <v>-11</v>
      </c>
      <c r="AD26" s="10">
        <v>-15</v>
      </c>
      <c r="AE26" s="10">
        <v>-17</v>
      </c>
      <c r="AF26" s="10">
        <v>-21</v>
      </c>
      <c r="AG26" s="10">
        <v>-24</v>
      </c>
      <c r="AH26" s="10">
        <v>-28</v>
      </c>
      <c r="AI26" s="10">
        <v>-31</v>
      </c>
      <c r="AJ26" s="10">
        <v>-35</v>
      </c>
      <c r="AK26" s="10">
        <v>-74</v>
      </c>
      <c r="AL26" s="10">
        <v>-41</v>
      </c>
      <c r="AM26" s="10">
        <v>-48</v>
      </c>
      <c r="AN26" s="10" t="s">
        <v>34</v>
      </c>
      <c r="AO26" s="10" t="s">
        <v>34</v>
      </c>
      <c r="AP26" s="10" t="s">
        <v>34</v>
      </c>
      <c r="AQ26" s="10" t="s">
        <v>34</v>
      </c>
      <c r="AR26" s="11" t="s">
        <v>34</v>
      </c>
      <c r="AS26" s="12"/>
      <c r="AT26" s="12"/>
      <c r="AU26" s="12"/>
      <c r="AV26" s="9" t="s">
        <v>11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1:58" ht="24.95" hidden="1" customHeight="1" x14ac:dyDescent="0.25">
      <c r="A27" s="21"/>
      <c r="B27" s="139"/>
      <c r="C27" s="142">
        <v>30.001000000000001</v>
      </c>
      <c r="D27" s="143">
        <v>50</v>
      </c>
      <c r="E27" s="146" t="s">
        <v>41</v>
      </c>
      <c r="F27" s="52">
        <v>13</v>
      </c>
      <c r="G27" s="26" t="s">
        <v>34</v>
      </c>
      <c r="H27" s="26" t="s">
        <v>34</v>
      </c>
      <c r="I27" s="26" t="s">
        <v>34</v>
      </c>
      <c r="J27" s="26" t="s">
        <v>34</v>
      </c>
      <c r="K27" s="26" t="s">
        <v>34</v>
      </c>
      <c r="L27" s="26">
        <v>142</v>
      </c>
      <c r="M27" s="53">
        <v>180</v>
      </c>
      <c r="N27" s="25">
        <v>240</v>
      </c>
      <c r="O27" s="26">
        <v>89</v>
      </c>
      <c r="P27" s="26">
        <v>112</v>
      </c>
      <c r="Q27" s="26">
        <v>50</v>
      </c>
      <c r="R27" s="26">
        <v>64</v>
      </c>
      <c r="S27" s="26">
        <v>25</v>
      </c>
      <c r="T27" s="26">
        <v>34</v>
      </c>
      <c r="U27" s="26">
        <v>11</v>
      </c>
      <c r="V27" s="10">
        <v>16</v>
      </c>
      <c r="W27" s="10">
        <v>25</v>
      </c>
      <c r="X27" s="10">
        <v>39</v>
      </c>
      <c r="Y27" s="10">
        <v>62</v>
      </c>
      <c r="Z27" s="10">
        <v>160</v>
      </c>
      <c r="AA27" s="10">
        <v>8</v>
      </c>
      <c r="AB27" s="10">
        <v>12.5</v>
      </c>
      <c r="AC27" s="10">
        <v>3</v>
      </c>
      <c r="AD27" s="10">
        <v>7</v>
      </c>
      <c r="AE27" s="10">
        <v>-4</v>
      </c>
      <c r="AF27" s="10">
        <v>0</v>
      </c>
      <c r="AG27" s="10">
        <v>-12</v>
      </c>
      <c r="AH27" s="10">
        <v>-8</v>
      </c>
      <c r="AI27" s="10">
        <v>-21</v>
      </c>
      <c r="AJ27" s="10">
        <v>-17</v>
      </c>
      <c r="AK27" s="10">
        <v>-26</v>
      </c>
      <c r="AL27" s="10">
        <v>-25</v>
      </c>
      <c r="AM27" s="10">
        <v>-34</v>
      </c>
      <c r="AN27" s="10" t="s">
        <v>34</v>
      </c>
      <c r="AO27" s="10" t="s">
        <v>34</v>
      </c>
      <c r="AP27" s="10" t="s">
        <v>34</v>
      </c>
      <c r="AQ27" s="10" t="s">
        <v>34</v>
      </c>
      <c r="AR27" s="11" t="s">
        <v>34</v>
      </c>
      <c r="AS27" s="12"/>
      <c r="AT27" s="12"/>
      <c r="AU27" s="12"/>
      <c r="AV27" s="9" t="s">
        <v>12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1:58" ht="24.95" hidden="1" customHeight="1" x14ac:dyDescent="0.25">
      <c r="A28" s="21"/>
      <c r="B28" s="139"/>
      <c r="C28" s="142"/>
      <c r="D28" s="143"/>
      <c r="E28" s="146"/>
      <c r="F28" s="52">
        <v>14</v>
      </c>
      <c r="G28" s="26" t="s">
        <v>34</v>
      </c>
      <c r="H28" s="26" t="s">
        <v>34</v>
      </c>
      <c r="I28" s="26" t="s">
        <v>34</v>
      </c>
      <c r="J28" s="26" t="s">
        <v>34</v>
      </c>
      <c r="K28" s="26" t="s">
        <v>34</v>
      </c>
      <c r="L28" s="26">
        <v>80</v>
      </c>
      <c r="M28" s="53">
        <v>80</v>
      </c>
      <c r="N28" s="25">
        <v>80</v>
      </c>
      <c r="O28" s="26">
        <v>50</v>
      </c>
      <c r="P28" s="26">
        <v>50</v>
      </c>
      <c r="Q28" s="26">
        <v>25</v>
      </c>
      <c r="R28" s="26">
        <v>25</v>
      </c>
      <c r="S28" s="26">
        <v>9</v>
      </c>
      <c r="T28" s="26">
        <v>9</v>
      </c>
      <c r="U28" s="26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-8</v>
      </c>
      <c r="AB28" s="10">
        <v>-12.5</v>
      </c>
      <c r="AC28" s="10">
        <v>-13</v>
      </c>
      <c r="AD28" s="10">
        <v>-18</v>
      </c>
      <c r="AE28" s="10">
        <v>-20</v>
      </c>
      <c r="AF28" s="10">
        <v>-25</v>
      </c>
      <c r="AG28" s="10">
        <v>-28</v>
      </c>
      <c r="AH28" s="10">
        <v>-33</v>
      </c>
      <c r="AI28" s="10">
        <v>-37</v>
      </c>
      <c r="AJ28" s="10">
        <v>-42</v>
      </c>
      <c r="AK28" s="10">
        <v>-88</v>
      </c>
      <c r="AL28" s="10">
        <v>-50</v>
      </c>
      <c r="AM28" s="10">
        <v>-59</v>
      </c>
      <c r="AN28" s="10" t="s">
        <v>34</v>
      </c>
      <c r="AO28" s="10" t="s">
        <v>34</v>
      </c>
      <c r="AP28" s="10" t="s">
        <v>34</v>
      </c>
      <c r="AQ28" s="10" t="s">
        <v>34</v>
      </c>
      <c r="AR28" s="11" t="s">
        <v>34</v>
      </c>
      <c r="AS28" s="12"/>
      <c r="AT28" s="12"/>
      <c r="AU28" s="12"/>
      <c r="AV28" s="9" t="s">
        <v>13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1:58" ht="24.95" hidden="1" customHeight="1" x14ac:dyDescent="0.25">
      <c r="A29" s="21"/>
      <c r="B29" s="139"/>
      <c r="C29" s="142">
        <v>50.000999999999998</v>
      </c>
      <c r="D29" s="143">
        <v>80</v>
      </c>
      <c r="E29" s="146" t="s">
        <v>42</v>
      </c>
      <c r="F29" s="52">
        <v>15</v>
      </c>
      <c r="G29" s="26" t="s">
        <v>34</v>
      </c>
      <c r="H29" s="26" t="s">
        <v>34</v>
      </c>
      <c r="I29" s="26" t="s">
        <v>34</v>
      </c>
      <c r="J29" s="26" t="s">
        <v>34</v>
      </c>
      <c r="K29" s="26" t="s">
        <v>34</v>
      </c>
      <c r="L29" s="26">
        <v>174</v>
      </c>
      <c r="M29" s="53">
        <v>220</v>
      </c>
      <c r="N29" s="25">
        <v>290</v>
      </c>
      <c r="O29" s="26">
        <v>106</v>
      </c>
      <c r="P29" s="26">
        <v>134</v>
      </c>
      <c r="Q29" s="26">
        <v>60</v>
      </c>
      <c r="R29" s="26">
        <v>76</v>
      </c>
      <c r="S29" s="26">
        <v>29</v>
      </c>
      <c r="T29" s="26">
        <v>40</v>
      </c>
      <c r="U29" s="26">
        <v>13</v>
      </c>
      <c r="V29" s="10">
        <v>19</v>
      </c>
      <c r="W29" s="10">
        <v>30</v>
      </c>
      <c r="X29" s="10">
        <v>46</v>
      </c>
      <c r="Y29" s="10">
        <v>74</v>
      </c>
      <c r="Z29" s="10">
        <v>190</v>
      </c>
      <c r="AA29" s="10">
        <v>9.5</v>
      </c>
      <c r="AB29" s="10">
        <v>15</v>
      </c>
      <c r="AC29" s="10">
        <v>4</v>
      </c>
      <c r="AD29" s="10">
        <v>-9</v>
      </c>
      <c r="AE29" s="10">
        <v>-5</v>
      </c>
      <c r="AF29" s="10">
        <v>0</v>
      </c>
      <c r="AG29" s="10">
        <v>-14</v>
      </c>
      <c r="AH29" s="10">
        <v>-9</v>
      </c>
      <c r="AI29" s="10">
        <v>-26</v>
      </c>
      <c r="AJ29" s="10">
        <v>-21</v>
      </c>
      <c r="AK29" s="10">
        <v>-32</v>
      </c>
      <c r="AL29" s="10" t="s">
        <v>34</v>
      </c>
      <c r="AM29" s="10" t="s">
        <v>34</v>
      </c>
      <c r="AN29" s="10" t="s">
        <v>34</v>
      </c>
      <c r="AO29" s="10" t="s">
        <v>34</v>
      </c>
      <c r="AP29" s="10" t="s">
        <v>34</v>
      </c>
      <c r="AQ29" s="10" t="s">
        <v>34</v>
      </c>
      <c r="AR29" s="11" t="s">
        <v>34</v>
      </c>
      <c r="AS29" s="12"/>
      <c r="AT29" s="12"/>
      <c r="AU29" s="12"/>
      <c r="AV29" s="9" t="s">
        <v>14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1:58" ht="24.95" hidden="1" customHeight="1" x14ac:dyDescent="0.25">
      <c r="A30" s="21"/>
      <c r="B30" s="139"/>
      <c r="C30" s="142"/>
      <c r="D30" s="143"/>
      <c r="E30" s="146"/>
      <c r="F30" s="52">
        <v>16</v>
      </c>
      <c r="G30" s="26" t="s">
        <v>34</v>
      </c>
      <c r="H30" s="26" t="s">
        <v>34</v>
      </c>
      <c r="I30" s="26" t="s">
        <v>34</v>
      </c>
      <c r="J30" s="26" t="s">
        <v>34</v>
      </c>
      <c r="K30" s="26" t="s">
        <v>34</v>
      </c>
      <c r="L30" s="26">
        <v>100</v>
      </c>
      <c r="M30" s="53">
        <v>100</v>
      </c>
      <c r="N30" s="25">
        <v>100</v>
      </c>
      <c r="O30" s="26">
        <v>60</v>
      </c>
      <c r="P30" s="26">
        <v>60</v>
      </c>
      <c r="Q30" s="26">
        <v>30</v>
      </c>
      <c r="R30" s="26">
        <v>30</v>
      </c>
      <c r="S30" s="26">
        <v>10</v>
      </c>
      <c r="T30" s="26">
        <v>10</v>
      </c>
      <c r="U30" s="26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-9.5</v>
      </c>
      <c r="AB30" s="10">
        <v>-15</v>
      </c>
      <c r="AC30" s="10">
        <v>-15</v>
      </c>
      <c r="AD30" s="10">
        <v>-21</v>
      </c>
      <c r="AE30" s="10">
        <v>-24</v>
      </c>
      <c r="AF30" s="10">
        <v>-30</v>
      </c>
      <c r="AG30" s="10">
        <v>-33</v>
      </c>
      <c r="AH30" s="10">
        <v>-39</v>
      </c>
      <c r="AI30" s="10">
        <v>-45</v>
      </c>
      <c r="AJ30" s="10">
        <v>-51</v>
      </c>
      <c r="AK30" s="10">
        <v>-106</v>
      </c>
      <c r="AL30" s="10" t="s">
        <v>34</v>
      </c>
      <c r="AM30" s="10" t="s">
        <v>34</v>
      </c>
      <c r="AN30" s="10" t="s">
        <v>34</v>
      </c>
      <c r="AO30" s="10" t="s">
        <v>34</v>
      </c>
      <c r="AP30" s="10" t="s">
        <v>34</v>
      </c>
      <c r="AQ30" s="10" t="s">
        <v>34</v>
      </c>
      <c r="AR30" s="11" t="s">
        <v>34</v>
      </c>
      <c r="AS30" s="12"/>
      <c r="AT30" s="12"/>
      <c r="AU30" s="12"/>
      <c r="AV30" s="9" t="s">
        <v>15</v>
      </c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1:58" ht="24.95" hidden="1" customHeight="1" x14ac:dyDescent="0.25">
      <c r="A31" s="21"/>
      <c r="B31" s="139"/>
      <c r="C31" s="142">
        <v>80.001000000000005</v>
      </c>
      <c r="D31" s="143">
        <v>120</v>
      </c>
      <c r="E31" s="146" t="s">
        <v>43</v>
      </c>
      <c r="F31" s="52">
        <v>17</v>
      </c>
      <c r="G31" s="26" t="s">
        <v>34</v>
      </c>
      <c r="H31" s="26" t="s">
        <v>34</v>
      </c>
      <c r="I31" s="26" t="s">
        <v>34</v>
      </c>
      <c r="J31" s="26" t="s">
        <v>34</v>
      </c>
      <c r="K31" s="26" t="s">
        <v>34</v>
      </c>
      <c r="L31" s="26">
        <v>207</v>
      </c>
      <c r="M31" s="53">
        <v>260</v>
      </c>
      <c r="N31" s="25">
        <v>340</v>
      </c>
      <c r="O31" s="26">
        <v>126</v>
      </c>
      <c r="P31" s="26">
        <v>159</v>
      </c>
      <c r="Q31" s="26">
        <v>71</v>
      </c>
      <c r="R31" s="26">
        <v>90</v>
      </c>
      <c r="S31" s="26">
        <v>34</v>
      </c>
      <c r="T31" s="26">
        <v>47</v>
      </c>
      <c r="U31" s="26">
        <v>15</v>
      </c>
      <c r="V31" s="10">
        <v>22</v>
      </c>
      <c r="W31" s="10">
        <v>35</v>
      </c>
      <c r="X31" s="10">
        <v>54</v>
      </c>
      <c r="Y31" s="10">
        <v>87</v>
      </c>
      <c r="Z31" s="10">
        <v>220</v>
      </c>
      <c r="AA31" s="10">
        <v>11</v>
      </c>
      <c r="AB31" s="10">
        <v>17.5</v>
      </c>
      <c r="AC31" s="10">
        <v>4</v>
      </c>
      <c r="AD31" s="10">
        <v>10</v>
      </c>
      <c r="AE31" s="10">
        <v>-6</v>
      </c>
      <c r="AF31" s="10">
        <v>0</v>
      </c>
      <c r="AG31" s="10">
        <v>-16</v>
      </c>
      <c r="AH31" s="10">
        <v>-10</v>
      </c>
      <c r="AI31" s="10">
        <v>-30</v>
      </c>
      <c r="AJ31" s="10">
        <v>-24</v>
      </c>
      <c r="AK31" s="10">
        <v>-37</v>
      </c>
      <c r="AL31" s="10" t="s">
        <v>34</v>
      </c>
      <c r="AM31" s="10" t="s">
        <v>34</v>
      </c>
      <c r="AN31" s="10" t="s">
        <v>34</v>
      </c>
      <c r="AO31" s="10" t="s">
        <v>34</v>
      </c>
      <c r="AP31" s="10" t="s">
        <v>34</v>
      </c>
      <c r="AQ31" s="10" t="s">
        <v>34</v>
      </c>
      <c r="AR31" s="11" t="s">
        <v>34</v>
      </c>
      <c r="AS31" s="12"/>
      <c r="AT31" s="12"/>
      <c r="AU31" s="12"/>
      <c r="AV31" s="9" t="s">
        <v>16</v>
      </c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1:58" ht="24.95" hidden="1" customHeight="1" x14ac:dyDescent="0.25">
      <c r="A32" s="21"/>
      <c r="B32" s="139"/>
      <c r="C32" s="142"/>
      <c r="D32" s="143"/>
      <c r="E32" s="146"/>
      <c r="F32" s="52">
        <v>18</v>
      </c>
      <c r="G32" s="26" t="s">
        <v>34</v>
      </c>
      <c r="H32" s="26" t="s">
        <v>34</v>
      </c>
      <c r="I32" s="26" t="s">
        <v>34</v>
      </c>
      <c r="J32" s="26" t="s">
        <v>34</v>
      </c>
      <c r="K32" s="26" t="s">
        <v>34</v>
      </c>
      <c r="L32" s="26">
        <v>120</v>
      </c>
      <c r="M32" s="53">
        <v>120</v>
      </c>
      <c r="N32" s="25">
        <v>120</v>
      </c>
      <c r="O32" s="26">
        <v>72</v>
      </c>
      <c r="P32" s="26">
        <v>72</v>
      </c>
      <c r="Q32" s="26">
        <v>36</v>
      </c>
      <c r="R32" s="26">
        <v>36</v>
      </c>
      <c r="S32" s="26">
        <v>12</v>
      </c>
      <c r="T32" s="26">
        <v>12</v>
      </c>
      <c r="U32" s="26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-11</v>
      </c>
      <c r="AB32" s="10">
        <v>-17.5</v>
      </c>
      <c r="AC32" s="10">
        <v>-18</v>
      </c>
      <c r="AD32" s="10">
        <v>-25</v>
      </c>
      <c r="AE32" s="10">
        <v>-28</v>
      </c>
      <c r="AF32" s="10">
        <v>-35</v>
      </c>
      <c r="AG32" s="10">
        <v>-38</v>
      </c>
      <c r="AH32" s="10">
        <v>-45</v>
      </c>
      <c r="AI32" s="10">
        <v>-52</v>
      </c>
      <c r="AJ32" s="10">
        <v>-59</v>
      </c>
      <c r="AK32" s="10">
        <v>-124</v>
      </c>
      <c r="AL32" s="10" t="s">
        <v>34</v>
      </c>
      <c r="AM32" s="10" t="s">
        <v>34</v>
      </c>
      <c r="AN32" s="10" t="s">
        <v>34</v>
      </c>
      <c r="AO32" s="10" t="s">
        <v>34</v>
      </c>
      <c r="AP32" s="10" t="s">
        <v>34</v>
      </c>
      <c r="AQ32" s="10" t="s">
        <v>34</v>
      </c>
      <c r="AR32" s="11" t="s">
        <v>34</v>
      </c>
      <c r="AS32" s="12"/>
      <c r="AT32" s="12"/>
      <c r="AU32" s="12"/>
      <c r="AV32" s="9" t="s">
        <v>17</v>
      </c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ht="24.95" hidden="1" customHeight="1" x14ac:dyDescent="0.25">
      <c r="A33" s="21"/>
      <c r="B33" s="139"/>
      <c r="C33" s="142">
        <v>120.001</v>
      </c>
      <c r="D33" s="143">
        <v>180</v>
      </c>
      <c r="E33" s="146" t="s">
        <v>44</v>
      </c>
      <c r="F33" s="52">
        <v>19</v>
      </c>
      <c r="G33" s="26" t="s">
        <v>34</v>
      </c>
      <c r="H33" s="26" t="s">
        <v>34</v>
      </c>
      <c r="I33" s="26" t="s">
        <v>34</v>
      </c>
      <c r="J33" s="26" t="s">
        <v>34</v>
      </c>
      <c r="K33" s="26" t="s">
        <v>34</v>
      </c>
      <c r="L33" s="26">
        <v>245</v>
      </c>
      <c r="M33" s="53">
        <v>305</v>
      </c>
      <c r="N33" s="25">
        <v>395</v>
      </c>
      <c r="O33" s="26">
        <v>148</v>
      </c>
      <c r="P33" s="26">
        <v>185</v>
      </c>
      <c r="Q33" s="26">
        <v>83</v>
      </c>
      <c r="R33" s="26">
        <v>106</v>
      </c>
      <c r="S33" s="26">
        <v>39</v>
      </c>
      <c r="T33" s="26">
        <v>54</v>
      </c>
      <c r="U33" s="26">
        <v>18</v>
      </c>
      <c r="V33" s="10">
        <v>25</v>
      </c>
      <c r="W33" s="10">
        <v>40</v>
      </c>
      <c r="X33" s="10">
        <v>63</v>
      </c>
      <c r="Y33" s="10">
        <v>100</v>
      </c>
      <c r="Z33" s="10">
        <v>250</v>
      </c>
      <c r="AA33" s="10">
        <v>12.5</v>
      </c>
      <c r="AB33" s="10">
        <v>20</v>
      </c>
      <c r="AC33" s="10">
        <v>4</v>
      </c>
      <c r="AD33" s="10">
        <v>12</v>
      </c>
      <c r="AE33" s="10">
        <v>-8</v>
      </c>
      <c r="AF33" s="10">
        <v>0</v>
      </c>
      <c r="AG33" s="10">
        <v>-20</v>
      </c>
      <c r="AH33" s="10">
        <v>-12</v>
      </c>
      <c r="AI33" s="10">
        <v>-36</v>
      </c>
      <c r="AJ33" s="10">
        <v>-28</v>
      </c>
      <c r="AK33" s="10">
        <v>-43</v>
      </c>
      <c r="AL33" s="10" t="s">
        <v>34</v>
      </c>
      <c r="AM33" s="10" t="s">
        <v>34</v>
      </c>
      <c r="AN33" s="10" t="s">
        <v>34</v>
      </c>
      <c r="AO33" s="10" t="s">
        <v>34</v>
      </c>
      <c r="AP33" s="10" t="s">
        <v>34</v>
      </c>
      <c r="AQ33" s="10" t="s">
        <v>34</v>
      </c>
      <c r="AR33" s="11" t="s">
        <v>34</v>
      </c>
      <c r="AS33" s="12"/>
      <c r="AT33" s="12"/>
      <c r="AU33" s="12"/>
      <c r="AV33" s="9" t="s">
        <v>18</v>
      </c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ht="24.95" hidden="1" customHeight="1" x14ac:dyDescent="0.25">
      <c r="A34" s="21"/>
      <c r="B34" s="139"/>
      <c r="C34" s="142"/>
      <c r="D34" s="143"/>
      <c r="E34" s="146"/>
      <c r="F34" s="52">
        <v>20</v>
      </c>
      <c r="G34" s="26" t="s">
        <v>34</v>
      </c>
      <c r="H34" s="26" t="s">
        <v>34</v>
      </c>
      <c r="I34" s="26" t="s">
        <v>34</v>
      </c>
      <c r="J34" s="26" t="s">
        <v>34</v>
      </c>
      <c r="K34" s="26" t="s">
        <v>34</v>
      </c>
      <c r="L34" s="26">
        <v>145</v>
      </c>
      <c r="M34" s="53">
        <v>145</v>
      </c>
      <c r="N34" s="25">
        <v>145</v>
      </c>
      <c r="O34" s="26">
        <v>85</v>
      </c>
      <c r="P34" s="26">
        <v>85</v>
      </c>
      <c r="Q34" s="26">
        <v>43</v>
      </c>
      <c r="R34" s="26">
        <v>43</v>
      </c>
      <c r="S34" s="26">
        <v>14</v>
      </c>
      <c r="T34" s="26">
        <v>14</v>
      </c>
      <c r="U34" s="26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-12.5</v>
      </c>
      <c r="AB34" s="10">
        <v>-20</v>
      </c>
      <c r="AC34" s="10">
        <v>-21</v>
      </c>
      <c r="AD34" s="10">
        <v>-28</v>
      </c>
      <c r="AE34" s="10">
        <v>-33</v>
      </c>
      <c r="AF34" s="10">
        <v>-40</v>
      </c>
      <c r="AG34" s="10">
        <v>-45</v>
      </c>
      <c r="AH34" s="10">
        <v>-52</v>
      </c>
      <c r="AI34" s="10">
        <v>-61</v>
      </c>
      <c r="AJ34" s="10">
        <v>-68</v>
      </c>
      <c r="AK34" s="10">
        <v>-143</v>
      </c>
      <c r="AL34" s="10" t="s">
        <v>34</v>
      </c>
      <c r="AM34" s="10" t="s">
        <v>34</v>
      </c>
      <c r="AN34" s="10" t="s">
        <v>34</v>
      </c>
      <c r="AO34" s="10" t="s">
        <v>34</v>
      </c>
      <c r="AP34" s="10" t="s">
        <v>34</v>
      </c>
      <c r="AQ34" s="10" t="s">
        <v>34</v>
      </c>
      <c r="AR34" s="11" t="s">
        <v>34</v>
      </c>
      <c r="AS34" s="12"/>
      <c r="AT34" s="12"/>
      <c r="AU34" s="12"/>
      <c r="AV34" s="9" t="s">
        <v>19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24.95" hidden="1" customHeight="1" x14ac:dyDescent="0.25">
      <c r="A35" s="21"/>
      <c r="B35" s="139"/>
      <c r="C35" s="142">
        <v>180.001</v>
      </c>
      <c r="D35" s="143">
        <v>250</v>
      </c>
      <c r="E35" s="146" t="s">
        <v>45</v>
      </c>
      <c r="F35" s="52">
        <v>21</v>
      </c>
      <c r="G35" s="26" t="s">
        <v>34</v>
      </c>
      <c r="H35" s="26" t="s">
        <v>34</v>
      </c>
      <c r="I35" s="26" t="s">
        <v>34</v>
      </c>
      <c r="J35" s="26" t="s">
        <v>34</v>
      </c>
      <c r="K35" s="26" t="s">
        <v>34</v>
      </c>
      <c r="L35" s="26">
        <v>285</v>
      </c>
      <c r="M35" s="53">
        <v>335</v>
      </c>
      <c r="N35" s="25">
        <v>460</v>
      </c>
      <c r="O35" s="26">
        <v>172</v>
      </c>
      <c r="P35" s="26">
        <v>215</v>
      </c>
      <c r="Q35" s="26">
        <v>96</v>
      </c>
      <c r="R35" s="26">
        <v>122</v>
      </c>
      <c r="S35" s="26">
        <v>44</v>
      </c>
      <c r="T35" s="26">
        <v>61</v>
      </c>
      <c r="U35" s="26">
        <v>20</v>
      </c>
      <c r="V35" s="10">
        <v>29</v>
      </c>
      <c r="W35" s="10">
        <v>46</v>
      </c>
      <c r="X35" s="10">
        <v>72</v>
      </c>
      <c r="Y35" s="10">
        <v>115</v>
      </c>
      <c r="Z35" s="10">
        <v>290</v>
      </c>
      <c r="AA35" s="10">
        <v>14.5</v>
      </c>
      <c r="AB35" s="10">
        <v>23</v>
      </c>
      <c r="AC35" s="10">
        <v>5</v>
      </c>
      <c r="AD35" s="10">
        <v>13</v>
      </c>
      <c r="AE35" s="10">
        <v>-8</v>
      </c>
      <c r="AF35" s="10">
        <v>0</v>
      </c>
      <c r="AG35" s="10">
        <v>-22</v>
      </c>
      <c r="AH35" s="10">
        <v>-14</v>
      </c>
      <c r="AI35" s="10">
        <v>-41</v>
      </c>
      <c r="AJ35" s="10">
        <v>-33</v>
      </c>
      <c r="AK35" s="10">
        <v>-50</v>
      </c>
      <c r="AL35" s="10" t="s">
        <v>34</v>
      </c>
      <c r="AM35" s="10" t="s">
        <v>34</v>
      </c>
      <c r="AN35" s="10" t="s">
        <v>34</v>
      </c>
      <c r="AO35" s="10" t="s">
        <v>34</v>
      </c>
      <c r="AP35" s="10" t="s">
        <v>34</v>
      </c>
      <c r="AQ35" s="10" t="s">
        <v>34</v>
      </c>
      <c r="AR35" s="11" t="s">
        <v>34</v>
      </c>
      <c r="AS35" s="12"/>
      <c r="AT35" s="12"/>
      <c r="AU35" s="12"/>
      <c r="AV35" s="9" t="s">
        <v>20</v>
      </c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24.95" hidden="1" customHeight="1" thickBot="1" x14ac:dyDescent="0.3">
      <c r="A36" s="21"/>
      <c r="B36" s="140"/>
      <c r="C36" s="144"/>
      <c r="D36" s="145"/>
      <c r="E36" s="147"/>
      <c r="F36" s="54">
        <v>22</v>
      </c>
      <c r="G36" s="28" t="s">
        <v>34</v>
      </c>
      <c r="H36" s="28" t="s">
        <v>34</v>
      </c>
      <c r="I36" s="28" t="s">
        <v>34</v>
      </c>
      <c r="J36" s="28" t="s">
        <v>34</v>
      </c>
      <c r="K36" s="28" t="s">
        <v>34</v>
      </c>
      <c r="L36" s="28">
        <v>170</v>
      </c>
      <c r="M36" s="55">
        <v>170</v>
      </c>
      <c r="N36" s="27">
        <v>170</v>
      </c>
      <c r="O36" s="28">
        <v>100</v>
      </c>
      <c r="P36" s="28">
        <v>100</v>
      </c>
      <c r="Q36" s="28">
        <v>50</v>
      </c>
      <c r="R36" s="28">
        <v>50</v>
      </c>
      <c r="S36" s="28">
        <v>15</v>
      </c>
      <c r="T36" s="28">
        <v>15</v>
      </c>
      <c r="U36" s="28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-14.5</v>
      </c>
      <c r="AB36" s="13">
        <v>-23</v>
      </c>
      <c r="AC36" s="13">
        <v>-24</v>
      </c>
      <c r="AD36" s="13">
        <v>-33</v>
      </c>
      <c r="AE36" s="13">
        <v>-37</v>
      </c>
      <c r="AF36" s="13">
        <v>-46</v>
      </c>
      <c r="AG36" s="13">
        <v>-51</v>
      </c>
      <c r="AH36" s="13">
        <v>-60</v>
      </c>
      <c r="AI36" s="13">
        <v>-70</v>
      </c>
      <c r="AJ36" s="13">
        <v>-79</v>
      </c>
      <c r="AK36" s="13">
        <v>-165</v>
      </c>
      <c r="AL36" s="13" t="s">
        <v>34</v>
      </c>
      <c r="AM36" s="13" t="s">
        <v>34</v>
      </c>
      <c r="AN36" s="13" t="s">
        <v>34</v>
      </c>
      <c r="AO36" s="13" t="s">
        <v>34</v>
      </c>
      <c r="AP36" s="13" t="s">
        <v>34</v>
      </c>
      <c r="AQ36" s="13" t="s">
        <v>34</v>
      </c>
      <c r="AR36" s="18" t="s">
        <v>34</v>
      </c>
      <c r="AS36" s="12"/>
      <c r="AT36" s="12"/>
      <c r="AU36" s="12"/>
      <c r="AV36" s="9" t="s">
        <v>21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24.95" hidden="1" customHeight="1" x14ac:dyDescent="0.25">
      <c r="A37" s="21"/>
      <c r="B37" s="36"/>
      <c r="C37" s="19"/>
      <c r="D37" s="19"/>
      <c r="E37" s="19"/>
      <c r="F37" s="47">
        <v>1</v>
      </c>
      <c r="G37" s="19">
        <v>2</v>
      </c>
      <c r="H37" s="47">
        <v>3</v>
      </c>
      <c r="I37" s="19">
        <v>4</v>
      </c>
      <c r="J37" s="47">
        <v>5</v>
      </c>
      <c r="K37" s="19">
        <v>6</v>
      </c>
      <c r="L37" s="47">
        <v>7</v>
      </c>
      <c r="M37" s="37">
        <v>8</v>
      </c>
      <c r="N37" s="29">
        <v>9</v>
      </c>
      <c r="O37" s="21">
        <v>10</v>
      </c>
      <c r="P37" s="29">
        <v>11</v>
      </c>
      <c r="Q37" s="21">
        <v>12</v>
      </c>
      <c r="R37" s="29">
        <v>13</v>
      </c>
      <c r="S37" s="21">
        <v>14</v>
      </c>
      <c r="T37" s="29">
        <v>15</v>
      </c>
      <c r="U37" s="21">
        <v>16</v>
      </c>
      <c r="V37" s="12">
        <v>17</v>
      </c>
      <c r="W37" s="1">
        <v>18</v>
      </c>
      <c r="X37" s="12">
        <v>19</v>
      </c>
      <c r="Y37" s="1">
        <v>20</v>
      </c>
      <c r="Z37" s="12">
        <v>21</v>
      </c>
      <c r="AA37" s="1">
        <v>22</v>
      </c>
      <c r="AB37" s="12">
        <v>23</v>
      </c>
      <c r="AC37" s="1">
        <v>24</v>
      </c>
      <c r="AD37" s="12">
        <v>25</v>
      </c>
      <c r="AE37" s="1">
        <v>26</v>
      </c>
      <c r="AF37" s="12">
        <v>27</v>
      </c>
      <c r="AG37" s="1">
        <v>28</v>
      </c>
      <c r="AH37" s="12">
        <v>29</v>
      </c>
      <c r="AI37" s="1">
        <v>30</v>
      </c>
      <c r="AJ37" s="12">
        <v>31</v>
      </c>
      <c r="AK37" s="1">
        <v>32</v>
      </c>
      <c r="AL37" s="12">
        <v>33</v>
      </c>
      <c r="AM37" s="1">
        <v>34</v>
      </c>
      <c r="AN37" s="12">
        <v>35</v>
      </c>
      <c r="AO37" s="1">
        <v>36</v>
      </c>
      <c r="AP37" s="12">
        <v>37</v>
      </c>
      <c r="AQ37" s="1">
        <v>38</v>
      </c>
      <c r="AR37" s="12">
        <v>39</v>
      </c>
      <c r="AS37" s="12"/>
      <c r="AT37" s="12"/>
      <c r="AU37" s="12"/>
      <c r="AV37" s="9" t="s">
        <v>22</v>
      </c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6.5" thickBot="1" x14ac:dyDescent="0.3">
      <c r="A38" s="21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60"/>
      <c r="N38" s="19"/>
      <c r="O38" s="19"/>
      <c r="P38" s="19"/>
      <c r="Q38" s="19"/>
      <c r="R38" s="19"/>
      <c r="S38" s="19"/>
      <c r="T38" s="19"/>
      <c r="U38" s="19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V38" s="9" t="s">
        <v>23</v>
      </c>
    </row>
    <row r="39" spans="1:58" ht="16.5" thickTop="1" x14ac:dyDescent="0.25">
      <c r="A39" s="21"/>
      <c r="B39" s="15"/>
      <c r="N39" s="21"/>
      <c r="O39" s="21"/>
      <c r="P39" s="21"/>
      <c r="Q39" s="21"/>
      <c r="R39" s="21"/>
      <c r="S39" s="21"/>
      <c r="T39" s="21"/>
      <c r="U39" s="21"/>
      <c r="AV39" s="9" t="s">
        <v>24</v>
      </c>
    </row>
    <row r="40" spans="1:58" x14ac:dyDescent="0.25">
      <c r="A40" s="21"/>
      <c r="B40" s="3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AV40" s="9" t="s">
        <v>25</v>
      </c>
    </row>
    <row r="41" spans="1:58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AV41" s="9" t="s">
        <v>26</v>
      </c>
    </row>
    <row r="42" spans="1:58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AV42" s="9" t="s">
        <v>27</v>
      </c>
    </row>
    <row r="43" spans="1:58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AV43" s="9" t="s">
        <v>28</v>
      </c>
    </row>
    <row r="44" spans="1:58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AV44" s="9" t="s">
        <v>29</v>
      </c>
    </row>
    <row r="45" spans="1:58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AV45" s="9" t="s">
        <v>30</v>
      </c>
    </row>
    <row r="46" spans="1:58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AV46" s="9" t="s">
        <v>31</v>
      </c>
    </row>
    <row r="47" spans="1:58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AV47" s="9" t="s">
        <v>32</v>
      </c>
    </row>
    <row r="48" spans="1:58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AV48" s="9" t="s">
        <v>33</v>
      </c>
    </row>
    <row r="49" spans="1:21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N67" s="21"/>
      <c r="O67" s="21"/>
      <c r="P67" s="21"/>
      <c r="Q67" s="21"/>
      <c r="R67" s="21"/>
      <c r="S67" s="21"/>
      <c r="T67" s="21"/>
      <c r="U67" s="21"/>
    </row>
    <row r="68" spans="1:2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N68" s="21"/>
      <c r="O68" s="21"/>
      <c r="P68" s="21"/>
      <c r="Q68" s="21"/>
      <c r="R68" s="21"/>
      <c r="S68" s="21"/>
      <c r="T68" s="21"/>
      <c r="U68" s="21"/>
    </row>
    <row r="69" spans="1:2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N69" s="21"/>
      <c r="O69" s="21"/>
      <c r="P69" s="21"/>
      <c r="Q69" s="21"/>
      <c r="R69" s="21"/>
      <c r="S69" s="21"/>
      <c r="T69" s="21"/>
      <c r="U69" s="21"/>
    </row>
    <row r="70" spans="1:2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N70" s="21"/>
      <c r="O70" s="21"/>
      <c r="P70" s="21"/>
      <c r="Q70" s="21"/>
      <c r="R70" s="21"/>
      <c r="S70" s="21"/>
      <c r="T70" s="21"/>
      <c r="U70" s="21"/>
    </row>
    <row r="71" spans="1:2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N71" s="21"/>
      <c r="O71" s="21"/>
      <c r="P71" s="21"/>
      <c r="Q71" s="21"/>
      <c r="R71" s="21"/>
      <c r="S71" s="21"/>
      <c r="T71" s="21"/>
      <c r="U71" s="21"/>
    </row>
    <row r="72" spans="1:2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N72" s="21"/>
      <c r="O72" s="21"/>
      <c r="P72" s="21"/>
      <c r="Q72" s="21"/>
      <c r="R72" s="21"/>
      <c r="S72" s="21"/>
      <c r="T72" s="21"/>
      <c r="U72" s="21"/>
    </row>
    <row r="73" spans="1:2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N73" s="21"/>
      <c r="O73" s="21"/>
      <c r="P73" s="21"/>
      <c r="Q73" s="21"/>
      <c r="R73" s="21"/>
      <c r="S73" s="21"/>
      <c r="T73" s="21"/>
      <c r="U73" s="21"/>
    </row>
    <row r="74" spans="1:2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N74" s="21"/>
      <c r="O74" s="21"/>
      <c r="P74" s="21"/>
      <c r="Q74" s="21"/>
      <c r="R74" s="21"/>
      <c r="S74" s="21"/>
      <c r="T74" s="21"/>
      <c r="U74" s="21"/>
    </row>
    <row r="75" spans="1:2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N75" s="21"/>
      <c r="O75" s="21"/>
      <c r="P75" s="21"/>
      <c r="Q75" s="21"/>
      <c r="R75" s="21"/>
      <c r="S75" s="21"/>
      <c r="T75" s="21"/>
      <c r="U75" s="21"/>
    </row>
    <row r="76" spans="1:2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N76" s="21"/>
      <c r="O76" s="21"/>
      <c r="P76" s="21"/>
      <c r="Q76" s="21"/>
      <c r="R76" s="21"/>
      <c r="S76" s="21"/>
      <c r="T76" s="21"/>
      <c r="U76" s="21"/>
    </row>
    <row r="77" spans="1:2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2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2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2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2:12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2:12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2:12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2:12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2:12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2:12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2:12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2:12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2:12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2:12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2:12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2:12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2:12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2:12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2:12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2:12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2:12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2:12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2:12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2:12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2:12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2:12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2:12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2:12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2:12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2:12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2:12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2:12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2:12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2:12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2:12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2:12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2:12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2:12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2:12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2:12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2:12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2:12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2:12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2:12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2:12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2:12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2:12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2:12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2:12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2:12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2:12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2:12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2:12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2:12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2:12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2:12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2:12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2:12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2:12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2:12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2:12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2:12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2:12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2:12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2:12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2:12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2:12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2:12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2:12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2:12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2:12" x14ac:dyDescent="0.2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2:12" x14ac:dyDescent="0.2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2:12" x14ac:dyDescent="0.2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2:12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2:12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2:12" x14ac:dyDescent="0.2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2:12" x14ac:dyDescent="0.2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2:12" x14ac:dyDescent="0.2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2:12" x14ac:dyDescent="0.2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2:12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2:12" x14ac:dyDescent="0.25"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2:12" x14ac:dyDescent="0.25"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2:12" x14ac:dyDescent="0.25"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2:12" x14ac:dyDescent="0.25"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2:12" x14ac:dyDescent="0.25"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2:12" x14ac:dyDescent="0.25"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2:12" x14ac:dyDescent="0.25"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2:12" x14ac:dyDescent="0.25"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2:12" x14ac:dyDescent="0.25"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2:12" x14ac:dyDescent="0.25"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2:12" x14ac:dyDescent="0.25"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2:12" x14ac:dyDescent="0.25"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2:12" x14ac:dyDescent="0.25"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2:12" x14ac:dyDescent="0.2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2:12" x14ac:dyDescent="0.25"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2:12" x14ac:dyDescent="0.25"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2:12" x14ac:dyDescent="0.25"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2:12" x14ac:dyDescent="0.25"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2:12" x14ac:dyDescent="0.25"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2:12" x14ac:dyDescent="0.25"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2:12" x14ac:dyDescent="0.25"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2:12" x14ac:dyDescent="0.25"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2:12" x14ac:dyDescent="0.25"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2:12" x14ac:dyDescent="0.25"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2:12" x14ac:dyDescent="0.25"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2:12" x14ac:dyDescent="0.25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  <row r="183" spans="2:12" x14ac:dyDescent="0.25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</row>
    <row r="184" spans="2:12" x14ac:dyDescent="0.25"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</row>
    <row r="185" spans="2:12" x14ac:dyDescent="0.25"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</row>
    <row r="186" spans="2:12" x14ac:dyDescent="0.25"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</row>
    <row r="187" spans="2:12" x14ac:dyDescent="0.25"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</row>
    <row r="188" spans="2:12" x14ac:dyDescent="0.25"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</row>
    <row r="189" spans="2:12" x14ac:dyDescent="0.25"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</row>
    <row r="190" spans="2:12" x14ac:dyDescent="0.25"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</row>
    <row r="191" spans="2:12" x14ac:dyDescent="0.25"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</row>
    <row r="192" spans="2:12" x14ac:dyDescent="0.25"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</row>
    <row r="193" spans="2:12" x14ac:dyDescent="0.25"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</row>
    <row r="194" spans="2:12" x14ac:dyDescent="0.25"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</row>
    <row r="195" spans="2:12" x14ac:dyDescent="0.25"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</row>
    <row r="196" spans="2:12" x14ac:dyDescent="0.25"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</row>
    <row r="197" spans="2:12" x14ac:dyDescent="0.25"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</row>
    <row r="198" spans="2:12" x14ac:dyDescent="0.25"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</row>
    <row r="199" spans="2:12" x14ac:dyDescent="0.25"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</row>
    <row r="200" spans="2:12" x14ac:dyDescent="0.25"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</row>
    <row r="201" spans="2:12" x14ac:dyDescent="0.25"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</row>
    <row r="202" spans="2:12" x14ac:dyDescent="0.25"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</row>
    <row r="203" spans="2:12" x14ac:dyDescent="0.25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</row>
    <row r="204" spans="2:12" x14ac:dyDescent="0.25"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</row>
    <row r="205" spans="2:12" x14ac:dyDescent="0.25"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</row>
    <row r="206" spans="2:12" x14ac:dyDescent="0.25"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</row>
    <row r="207" spans="2:12" x14ac:dyDescent="0.25"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</row>
    <row r="208" spans="2:12" x14ac:dyDescent="0.25"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</row>
    <row r="209" spans="2:12" x14ac:dyDescent="0.25"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</row>
    <row r="210" spans="2:12" x14ac:dyDescent="0.25"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</row>
    <row r="211" spans="2:12" x14ac:dyDescent="0.25"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</row>
    <row r="212" spans="2:12" x14ac:dyDescent="0.25"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</row>
    <row r="213" spans="2:12" x14ac:dyDescent="0.25"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</row>
    <row r="214" spans="2:12" x14ac:dyDescent="0.25"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</row>
    <row r="215" spans="2:12" x14ac:dyDescent="0.2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</row>
    <row r="216" spans="2:12" x14ac:dyDescent="0.25"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</row>
    <row r="217" spans="2:12" x14ac:dyDescent="0.25"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</row>
    <row r="218" spans="2:12" x14ac:dyDescent="0.25"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</row>
    <row r="219" spans="2:12" x14ac:dyDescent="0.25"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</row>
    <row r="220" spans="2:12" x14ac:dyDescent="0.25"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</row>
    <row r="221" spans="2:12" x14ac:dyDescent="0.25"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</row>
    <row r="222" spans="2:12" x14ac:dyDescent="0.25"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</row>
    <row r="223" spans="2:12" x14ac:dyDescent="0.25"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</row>
    <row r="224" spans="2:12" x14ac:dyDescent="0.25"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</row>
    <row r="225" spans="2:12" x14ac:dyDescent="0.25"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</row>
    <row r="226" spans="2:12" x14ac:dyDescent="0.25"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</row>
    <row r="227" spans="2:12" x14ac:dyDescent="0.25"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</row>
    <row r="228" spans="2:12" x14ac:dyDescent="0.25"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</row>
    <row r="229" spans="2:12" x14ac:dyDescent="0.25"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</row>
    <row r="230" spans="2:12" x14ac:dyDescent="0.25"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</row>
    <row r="231" spans="2:12" x14ac:dyDescent="0.25"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</row>
    <row r="232" spans="2:12" x14ac:dyDescent="0.25"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</row>
    <row r="233" spans="2:12" x14ac:dyDescent="0.25"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</row>
    <row r="234" spans="2:12" x14ac:dyDescent="0.25"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</row>
    <row r="235" spans="2:12" x14ac:dyDescent="0.25"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</row>
    <row r="236" spans="2:12" x14ac:dyDescent="0.25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</row>
    <row r="237" spans="2:12" x14ac:dyDescent="0.25"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</row>
    <row r="238" spans="2:12" x14ac:dyDescent="0.25"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</row>
    <row r="239" spans="2:12" x14ac:dyDescent="0.25"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</row>
    <row r="240" spans="2:12" x14ac:dyDescent="0.25"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</row>
    <row r="241" spans="2:12" x14ac:dyDescent="0.25"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</row>
    <row r="242" spans="2:12" x14ac:dyDescent="0.25"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</row>
    <row r="243" spans="2:12" x14ac:dyDescent="0.25"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</row>
    <row r="244" spans="2:12" x14ac:dyDescent="0.25"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</row>
    <row r="245" spans="2:12" x14ac:dyDescent="0.25"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</row>
    <row r="246" spans="2:12" x14ac:dyDescent="0.25"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</row>
    <row r="247" spans="2:12" x14ac:dyDescent="0.25"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</row>
    <row r="248" spans="2:12" x14ac:dyDescent="0.25"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</row>
    <row r="249" spans="2:12" x14ac:dyDescent="0.25"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</row>
    <row r="250" spans="2:12" x14ac:dyDescent="0.25"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</row>
    <row r="251" spans="2:12" x14ac:dyDescent="0.25"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</row>
    <row r="252" spans="2:12" x14ac:dyDescent="0.25"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</row>
    <row r="253" spans="2:12" x14ac:dyDescent="0.25"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</row>
    <row r="254" spans="2:12" x14ac:dyDescent="0.25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</row>
    <row r="255" spans="2:12" x14ac:dyDescent="0.25"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</row>
    <row r="256" spans="2:12" x14ac:dyDescent="0.25"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</row>
    <row r="257" spans="2:12" x14ac:dyDescent="0.25"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</row>
    <row r="258" spans="2:12" x14ac:dyDescent="0.25"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</row>
    <row r="259" spans="2:12" x14ac:dyDescent="0.25"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</row>
    <row r="260" spans="2:12" x14ac:dyDescent="0.25"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</row>
    <row r="261" spans="2:12" x14ac:dyDescent="0.25"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</row>
    <row r="262" spans="2:12" x14ac:dyDescent="0.25"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</row>
    <row r="263" spans="2:12" x14ac:dyDescent="0.25"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</row>
    <row r="264" spans="2:12" x14ac:dyDescent="0.25"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</row>
    <row r="265" spans="2:12" x14ac:dyDescent="0.25"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</row>
    <row r="266" spans="2:12" x14ac:dyDescent="0.25"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</row>
    <row r="267" spans="2:12" x14ac:dyDescent="0.25"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</row>
    <row r="268" spans="2:12" x14ac:dyDescent="0.25"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</row>
    <row r="269" spans="2:12" x14ac:dyDescent="0.25"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</row>
    <row r="270" spans="2:12" x14ac:dyDescent="0.25"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</row>
    <row r="271" spans="2:12" x14ac:dyDescent="0.25"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</row>
  </sheetData>
  <sheetProtection sheet="1" objects="1" scenarios="1"/>
  <mergeCells count="34">
    <mergeCell ref="E23:E24"/>
    <mergeCell ref="C23:C24"/>
    <mergeCell ref="D23:D24"/>
    <mergeCell ref="C15:D15"/>
    <mergeCell ref="E33:E34"/>
    <mergeCell ref="D17:D18"/>
    <mergeCell ref="D21:D22"/>
    <mergeCell ref="D19:D20"/>
    <mergeCell ref="C21:C22"/>
    <mergeCell ref="C19:C20"/>
    <mergeCell ref="C33:C34"/>
    <mergeCell ref="D33:D34"/>
    <mergeCell ref="C17:C18"/>
    <mergeCell ref="E35:E36"/>
    <mergeCell ref="E25:E26"/>
    <mergeCell ref="E27:E28"/>
    <mergeCell ref="E29:E30"/>
    <mergeCell ref="E31:E32"/>
    <mergeCell ref="B3:M4"/>
    <mergeCell ref="E17:E18"/>
    <mergeCell ref="E19:E20"/>
    <mergeCell ref="E21:E22"/>
    <mergeCell ref="B16:B36"/>
    <mergeCell ref="C5:H5"/>
    <mergeCell ref="C35:C36"/>
    <mergeCell ref="D35:D36"/>
    <mergeCell ref="C29:C30"/>
    <mergeCell ref="D29:D30"/>
    <mergeCell ref="C31:C32"/>
    <mergeCell ref="D31:D32"/>
    <mergeCell ref="C25:C26"/>
    <mergeCell ref="D25:D26"/>
    <mergeCell ref="C27:C28"/>
    <mergeCell ref="D27:D28"/>
  </mergeCells>
  <phoneticPr fontId="0" type="noConversion"/>
  <dataValidations count="1">
    <dataValidation type="decimal" allowBlank="1" showInputMessage="1" showErrorMessage="1" sqref="K8" xr:uid="{00000000-0002-0000-0200-000000000000}">
      <formula1>0</formula1>
      <formula2>180</formula2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29</vt:i4>
      </vt:variant>
    </vt:vector>
  </HeadingPairs>
  <TitlesOfParts>
    <vt:vector size="32" baseType="lpstr">
      <vt:lpstr>Calcul traitement</vt:lpstr>
      <vt:lpstr>Arbres</vt:lpstr>
      <vt:lpstr>Alésages</vt:lpstr>
      <vt:lpstr>Arbres!CHART1</vt:lpstr>
      <vt:lpstr>CHART1</vt:lpstr>
      <vt:lpstr>Arbres!chart3</vt:lpstr>
      <vt:lpstr>chart3</vt:lpstr>
      <vt:lpstr>Arbres!Csuresh</vt:lpstr>
      <vt:lpstr>Csuresh</vt:lpstr>
      <vt:lpstr>DiaAle</vt:lpstr>
      <vt:lpstr>DiaArb</vt:lpstr>
      <vt:lpstr>DiaInfAleAvTrait</vt:lpstr>
      <vt:lpstr>DiaInfArbAvTrait</vt:lpstr>
      <vt:lpstr>DiaMaxAle</vt:lpstr>
      <vt:lpstr>DiaMaxArb</vt:lpstr>
      <vt:lpstr>DiaMinAle</vt:lpstr>
      <vt:lpstr>DiaMinArb</vt:lpstr>
      <vt:lpstr>DiaSupAleAvTrait</vt:lpstr>
      <vt:lpstr>DiaSupArbAvTrait</vt:lpstr>
      <vt:lpstr>DonnArbrAles</vt:lpstr>
      <vt:lpstr>EcInfAle</vt:lpstr>
      <vt:lpstr>EcInfArb</vt:lpstr>
      <vt:lpstr>EcSupAle</vt:lpstr>
      <vt:lpstr>EcSupArb</vt:lpstr>
      <vt:lpstr>EpMax</vt:lpstr>
      <vt:lpstr>EpMin</vt:lpstr>
      <vt:lpstr>TolAle</vt:lpstr>
      <vt:lpstr>TolArb</vt:lpstr>
      <vt:lpstr>TolinAle</vt:lpstr>
      <vt:lpstr>TolInfArb</vt:lpstr>
      <vt:lpstr>TolSupAle</vt:lpstr>
      <vt:lpstr>TolSupArb</vt:lpstr>
    </vt:vector>
  </TitlesOfParts>
  <Company>tvsmotor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stds.mys1</dc:creator>
  <cp:lastModifiedBy>Sergio</cp:lastModifiedBy>
  <cp:lastPrinted>2007-05-15T13:56:28Z</cp:lastPrinted>
  <dcterms:created xsi:type="dcterms:W3CDTF">2004-01-30T09:42:29Z</dcterms:created>
  <dcterms:modified xsi:type="dcterms:W3CDTF">2021-04-09T10:32:09Z</dcterms:modified>
</cp:coreProperties>
</file>