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WorkWorkWorkWorkWorkWorkWork\中泰\IndustrialResearchSkills\examples\"/>
    </mc:Choice>
  </mc:AlternateContent>
  <bookViews>
    <workbookView windowHeight="17205" firstSheet="4"/>
  </bookViews>
  <sheets>
    <sheet name="图表 1 主要财务指标" sheetId="1" r:id="rId1"/>
    <sheet name="图表2-3营业收入和归母净利润" sheetId="30" r:id="rId2"/>
    <sheet name="图表4现金流量表" sheetId="35" state="hidden" r:id="rId3"/>
    <sheet name="图表5分季度财务数据" sheetId="2" r:id="rId4"/>
    <sheet name="图表6分季度营业收入" sheetId="3" r:id="rId5"/>
    <sheet name="图表7分季度归母净利润" sheetId="4" r:id="rId6"/>
    <sheet name="图表8收入拆分" sheetId="42" state="hidden" r:id="rId7"/>
    <sheet name="图表9毛利率和净利率" sheetId="5" state="hidden" r:id="rId8"/>
    <sheet name="图表10研发费用" sheetId="33" r:id="rId9"/>
    <sheet name="图表11期间费用率" sheetId="32" r:id="rId10"/>
    <sheet name="毛利率" sheetId="47" r:id="rId11"/>
    <sheet name="图表12ANDA_20230227" sheetId="44" state="hidden" r:id="rId12"/>
    <sheet name="图表12ANDA" sheetId="45" state="hidden" r:id="rId13"/>
    <sheet name="Sheet3" sheetId="46" state="hidden" r:id="rId14"/>
  </sheets>
  <externalReferences>
    <externalReference r:id="rId15"/>
    <externalReference r:id="rId16"/>
  </externalReferences>
  <definedNames>
    <definedName name="_xlnm._FilterDatabase" localSheetId="11" hidden="1">图表12ANDA_20230227!$A$1:$G$1</definedName>
    <definedName name="DebtFinancing">[2]筹资!$E$22</definedName>
  </definedName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<sst xmlns="http://schemas.openxmlformats.org/spreadsheetml/2006/main" count="2001" uniqueCount="575">
  <si>
    <t>603707.SH</t>
  </si>
  <si>
    <r>
      <rPr>
        <sz val="11"/>
        <color theme="1"/>
        <rFont val="楷体_GB2312"/>
        <charset val="134"/>
      </rPr>
      <t>营业收入</t>
    </r>
  </si>
  <si>
    <r>
      <rPr>
        <sz val="11"/>
        <color theme="1"/>
        <rFont val="楷体_GB2312"/>
        <charset val="134"/>
      </rPr>
      <t>营业成本</t>
    </r>
  </si>
  <si>
    <r>
      <rPr>
        <sz val="11"/>
        <color theme="1"/>
        <rFont val="楷体_GB2312"/>
        <charset val="134"/>
      </rPr>
      <t>销售费用</t>
    </r>
  </si>
  <si>
    <r>
      <rPr>
        <sz val="11"/>
        <color theme="1"/>
        <rFont val="楷体_GB2312"/>
        <charset val="134"/>
      </rPr>
      <t>管理费用</t>
    </r>
  </si>
  <si>
    <r>
      <rPr>
        <sz val="11"/>
        <color theme="1"/>
        <rFont val="楷体_GB2312"/>
        <charset val="134"/>
      </rPr>
      <t>研发费用</t>
    </r>
  </si>
  <si>
    <r>
      <rPr>
        <sz val="11"/>
        <color theme="1"/>
        <rFont val="楷体_GB2312"/>
        <charset val="134"/>
      </rPr>
      <t>财务费用</t>
    </r>
  </si>
  <si>
    <r>
      <rPr>
        <sz val="11"/>
        <color theme="1"/>
        <rFont val="楷体_GB2312"/>
        <charset val="134"/>
      </rPr>
      <t>所得税</t>
    </r>
  </si>
  <si>
    <r>
      <rPr>
        <sz val="11"/>
        <color theme="1"/>
        <rFont val="楷体_GB2312"/>
        <charset val="134"/>
      </rPr>
      <t>归母净利润</t>
    </r>
  </si>
  <si>
    <t>扣非归母
净利润</t>
  </si>
  <si>
    <t>经营现金流</t>
  </si>
  <si>
    <t>2025H1</t>
  </si>
  <si>
    <t>2026H1</t>
  </si>
  <si>
    <r>
      <rPr>
        <sz val="11"/>
        <color theme="1"/>
        <rFont val="楷体_GB2312"/>
        <charset val="134"/>
      </rPr>
      <t>同比增速</t>
    </r>
  </si>
  <si>
    <t>营业收入</t>
  </si>
  <si>
    <t>yoy</t>
  </si>
  <si>
    <t>归母净利润</t>
  </si>
  <si>
    <t>健友股份[603707.SH] - 现金流量表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</si>
  <si>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</si>
  <si>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</si>
  <si>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</si>
  <si>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</si>
  <si>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</si>
  <si>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</si>
  <si>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</si>
  <si>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</si>
  <si>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</si>
  <si>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</si>
  <si>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</si>
  <si>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</si>
  <si>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</si>
  <si>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</si>
  <si>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</si>
  <si>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</si>
  <si>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</si>
  <si>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</si>
  <si>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</si>
  <si>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</si>
  <si>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2021H1</t>
  </si>
  <si>
    <t>报告期</t>
  </si>
  <si>
    <t>2016H1</t>
  </si>
  <si>
    <t>2016Q3</t>
  </si>
  <si>
    <t>2017Q1</t>
  </si>
  <si>
    <t>2017H1</t>
  </si>
  <si>
    <t>2017Q3</t>
  </si>
  <si>
    <t>2018Q1</t>
  </si>
  <si>
    <t>2018H1</t>
  </si>
  <si>
    <t>2018Q3</t>
  </si>
  <si>
    <t>2019Q1</t>
  </si>
  <si>
    <t>2019H1</t>
  </si>
  <si>
    <t>2019Q3</t>
  </si>
  <si>
    <t>2020Q1</t>
  </si>
  <si>
    <t>2020H1</t>
  </si>
  <si>
    <t>2020Q3</t>
  </si>
  <si>
    <t>2021Q1</t>
  </si>
  <si>
    <t>2021Q3</t>
  </si>
  <si>
    <t>2022Q1</t>
  </si>
  <si>
    <t>2022H1</t>
  </si>
  <si>
    <t>2022Q3</t>
  </si>
  <si>
    <t>2023Q1</t>
  </si>
  <si>
    <t>2023H1</t>
  </si>
  <si>
    <t>2023Q3</t>
  </si>
  <si>
    <t>2024Q1</t>
  </si>
  <si>
    <t>2024H1</t>
  </si>
  <si>
    <t>报表类型</t>
  </si>
  <si>
    <t>合并报表</t>
  </si>
  <si>
    <t>经营活动产生的现金流量：</t>
  </si>
  <si>
    <t>　　销售商品、提供劳务收到的现金</t>
  </si>
  <si>
    <t>　　收到的税费返还</t>
  </si>
  <si>
    <t>　　收到其他与经营活动有关的现金</t>
  </si>
  <si>
    <t>　　经营活动现金流入(金融类)</t>
  </si>
  <si>
    <t>　　经营活动现金流入差额(特殊报表科目)</t>
  </si>
  <si>
    <t>　　经营活动现金流入差额(合计平衡项目)</t>
  </si>
  <si>
    <t>　　经营活动现金流入小计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</si>
  <si>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</si>
  <si>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</si>
  <si>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</si>
  <si>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</si>
  <si>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　　经营活动现金流出(金融类)</t>
  </si>
  <si>
    <t>　　经营活动现金流出差额(特殊报表科目)</t>
  </si>
  <si>
    <t>　　经营活动现金流出差额(合计平衡项目)</t>
  </si>
  <si>
    <t>　　经营活动现金流出小计</t>
  </si>
  <si>
    <t>　　经营活动产生的现金流量净额差额(合计平衡项目)</t>
  </si>
  <si>
    <t>　　经营活动产生的现金流量净额</t>
  </si>
  <si>
    <t>投资活动产生的现金流量：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</si>
  <si>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</si>
  <si>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</si>
  <si>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</si>
  <si>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</si>
  <si>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</si>
  <si>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投资活动现金流入差额(特殊报表科目)</t>
  </si>
  <si>
    <t>　　投资活动现金流入差额(合计平衡项目)</t>
  </si>
  <si>
    <t>　　投资活动现金流入小计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</si>
  <si>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</si>
  <si>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</si>
  <si>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</si>
  <si>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</si>
  <si>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　　投资活动现金流出差额(特殊报表科目)</t>
  </si>
  <si>
    <t>　　投资活动现金流出差额(合计平衡项目)</t>
  </si>
  <si>
    <t>　　投资活动现金流出小计</t>
  </si>
  <si>
    <t>　　投资活动产生的现金流量净额差额(合计平衡项目)</t>
  </si>
  <si>
    <t>　　投资活动产生的现金流量净额</t>
  </si>
  <si>
    <t>筹资活动产生的现金流量：</t>
  </si>
  <si>
    <t>　　吸收投资收到的现金</t>
  </si>
  <si>
    <t>　　其中：子公司吸收少数股东投资收到的现金</t>
  </si>
  <si>
    <t>　　取得借款收到的现金</t>
  </si>
  <si>
    <t>　　收到其他与筹资活动有关的现金</t>
  </si>
  <si>
    <t>　　发行债券收到的现金</t>
  </si>
  <si>
    <t>　　筹资活动现金流入差额(特殊报表科目)</t>
  </si>
  <si>
    <t>　　筹资活动现金流入差额(合计平衡项目)</t>
  </si>
  <si>
    <t>　　筹资活动现金流入小计</t>
  </si>
  <si>
    <t>　　偿还债务支付的现金</t>
  </si>
  <si>
    <t>　　分配股利、利润或偿付利息支付的现金</t>
  </si>
  <si>
    <t>　　其中：子公司支付给少数股东的股利、利润</t>
  </si>
  <si>
    <t>　　支付其他与筹资活动有关的现金</t>
  </si>
  <si>
    <t>　　筹资活动现金流出差额(特殊报表科目)</t>
  </si>
  <si>
    <t>　　筹资活动现金流出差额(合计平衡项目)</t>
  </si>
  <si>
    <t>　　筹资活动现金流出小计</t>
  </si>
  <si>
    <t>　　筹资活动产生的现金流量净额差额(合计平衡项目)</t>
  </si>
  <si>
    <t>　　筹资活动产生的现金流量净额</t>
  </si>
  <si>
    <t>汇率变动对现金的影响</t>
  </si>
  <si>
    <t>　　直接法-现金及现金等价物净增加额差额(特殊报表科目)</t>
  </si>
  <si>
    <t>　　直接法-现金及现金等价物净增加额差额(合计平衡项目)</t>
  </si>
  <si>
    <t>现金及现金等价物净增加额</t>
  </si>
  <si>
    <t>　　期初现金及现金等价物余额</t>
  </si>
  <si>
    <t>　　期末现金及现金等价物余额</t>
  </si>
  <si>
    <t>补充资料：</t>
  </si>
  <si>
    <t>　　净利润</t>
  </si>
  <si>
    <t>　　加：资产减值准备</t>
  </si>
  <si>
    <t>　　　　信用减值损失</t>
  </si>
  <si>
    <t>　　　　固定资产折旧、油气资产折耗、生产性生物资产折旧</t>
  </si>
  <si>
    <t>　　　　无形资产摊销</t>
  </si>
  <si>
    <t>　　　　使用权资产折旧</t>
  </si>
  <si>
    <t>　　　　长期待摊费用摊销</t>
  </si>
  <si>
    <t>　　　　待摊费用减少</t>
  </si>
  <si>
    <t>　　　　预提费用增加</t>
  </si>
  <si>
    <t>　　　　处置固定资产、无形资产和其他长期资产的损失</t>
  </si>
  <si>
    <t>　　　　固定资产报废损失</t>
  </si>
  <si>
    <t>　　　　公允价值变动损失</t>
  </si>
  <si>
    <t>　　　　财务费用</t>
  </si>
  <si>
    <t>　　　　投资损失</t>
  </si>
  <si>
    <t>　　　　递延所得税资产减少</t>
  </si>
  <si>
    <t>　　　　递延所得税负债增加</t>
  </si>
  <si>
    <t>　　　　存货的减少</t>
  </si>
  <si>
    <t>　　　　经营性应收项目的减少</t>
  </si>
  <si>
    <t>　　　　经营性应付项目的增加</t>
  </si>
  <si>
    <t>　　　　未确认的投资损失</t>
  </si>
  <si>
    <t>　　　　其他</t>
  </si>
  <si>
    <t>　　　　间接法-经营活动现金流量净额差额(特殊报表科目)</t>
  </si>
  <si>
    <t>　　　　间接法-经营活动现金流量净额差额(合计平衡项目)</t>
  </si>
  <si>
    <t>　　间接法-经营活动产生的现金流量净额</t>
  </si>
  <si>
    <t>　　债务转为资本</t>
  </si>
  <si>
    <t>　　一年内到期的可转换公司债券</t>
  </si>
  <si>
    <t>　　融资租入固定资产</t>
  </si>
  <si>
    <t>　　现金的期末余额</t>
  </si>
  <si>
    <t>　　减：现金的期初余额</t>
  </si>
  <si>
    <t>　　加：现金等价物的期末余额</t>
  </si>
  <si>
    <t>　　减：现金等价物的期初余额</t>
  </si>
  <si>
    <t>　　加：间接法-现金净增加额差额(特殊报表科目)</t>
  </si>
  <si>
    <t>　　　　间接法-现金净增加额差额(合计平衡项目)</t>
  </si>
  <si>
    <t>　　间接法-现金及现金等价物净增加额</t>
  </si>
  <si>
    <t>显示币种</t>
  </si>
  <si>
    <t>CNY</t>
  </si>
  <si>
    <t>原始币种</t>
  </si>
  <si>
    <t>转换汇率</t>
  </si>
  <si>
    <t>1</t>
  </si>
  <si>
    <t>汇率类型</t>
  </si>
  <si>
    <t>期末汇率</t>
  </si>
  <si>
    <t>税率</t>
  </si>
  <si>
    <t>15.0000</t>
  </si>
  <si>
    <t>税率说明</t>
  </si>
  <si>
    <t>点击浏览</t>
  </si>
  <si>
    <t>审计意见(境内)</t>
  </si>
  <si>
    <t>标准无保留意见</t>
  </si>
  <si>
    <t>审计意见(境外)</t>
  </si>
  <si>
    <t>调整原因</t>
  </si>
  <si>
    <t>调整说明</t>
  </si>
  <si>
    <t>公告日期</t>
  </si>
  <si>
    <t>2017-08-01</t>
  </si>
  <si>
    <t>2017-10-31</t>
  </si>
  <si>
    <t>2017-06-28</t>
  </si>
  <si>
    <t>2018-04-17</t>
  </si>
  <si>
    <t>2018-01-27</t>
  </si>
  <si>
    <t>2018-07-20</t>
  </si>
  <si>
    <t>2018-10-16</t>
  </si>
  <si>
    <t>2019-04-26</t>
  </si>
  <si>
    <t>2019-08-01</t>
  </si>
  <si>
    <t>2019-10-29</t>
  </si>
  <si>
    <t>2020-04-30</t>
  </si>
  <si>
    <t>2020-07-31</t>
  </si>
  <si>
    <t>2020-10-10</t>
  </si>
  <si>
    <t>2021-04-27</t>
  </si>
  <si>
    <t>数据来源</t>
  </si>
  <si>
    <t>公司公告值</t>
  </si>
  <si>
    <t>单位 : 百万元 , CNY</t>
  </si>
  <si>
    <t>数据来源：Wind</t>
  </si>
  <si>
    <t>项目</t>
  </si>
  <si>
    <t>2019-1Q</t>
  </si>
  <si>
    <t>2019-2Q</t>
  </si>
  <si>
    <t>2019-3Q</t>
  </si>
  <si>
    <t>2019-4Q</t>
  </si>
  <si>
    <t>2020-1Q</t>
  </si>
  <si>
    <t>2020-2Q</t>
  </si>
  <si>
    <t>2020-3Q</t>
  </si>
  <si>
    <t>2020-4Q</t>
  </si>
  <si>
    <t>2021-1Q</t>
  </si>
  <si>
    <t>2021-2Q</t>
  </si>
  <si>
    <t>2021-3Q</t>
  </si>
  <si>
    <t>2021-4Q</t>
  </si>
  <si>
    <t>2022-1Q</t>
  </si>
  <si>
    <t>2022-2Q</t>
  </si>
  <si>
    <t>2022-3Q</t>
  </si>
  <si>
    <t>2022-4Q</t>
  </si>
  <si>
    <t>2023-1Q</t>
  </si>
  <si>
    <t>2023-2Q</t>
  </si>
  <si>
    <t>2023-3Q</t>
  </si>
  <si>
    <t>2023-4Q</t>
  </si>
  <si>
    <t>2024-1Q</t>
  </si>
  <si>
    <t>2024-2Q</t>
  </si>
  <si>
    <t>2024-3Q</t>
  </si>
  <si>
    <t>2024-4Q</t>
  </si>
  <si>
    <t>2025-1Q</t>
  </si>
  <si>
    <t>2025-2Q</t>
  </si>
  <si>
    <t>2025-3Q</t>
  </si>
  <si>
    <t>2025-4Q</t>
  </si>
  <si>
    <t>2026-1Q</t>
  </si>
  <si>
    <t>2026-2Q</t>
  </si>
  <si>
    <t>营业收入同比</t>
  </si>
  <si>
    <t>营业收入环比</t>
  </si>
  <si>
    <t>营业成本</t>
  </si>
  <si>
    <t>毛利率</t>
  </si>
  <si>
    <t>销售费用</t>
  </si>
  <si>
    <t>管理费用</t>
  </si>
  <si>
    <t>研发费用</t>
  </si>
  <si>
    <t>财务费用</t>
  </si>
  <si>
    <t>营业利润</t>
  </si>
  <si>
    <t>利润总额</t>
  </si>
  <si>
    <t>所得税</t>
  </si>
  <si>
    <t>归母净利润同比</t>
  </si>
  <si>
    <t>净利率</t>
  </si>
  <si>
    <t>扣非归母净利润</t>
  </si>
  <si>
    <t>扣非归母净利润同比</t>
  </si>
  <si>
    <t>YOY</t>
  </si>
  <si>
    <t>占比</t>
  </si>
  <si>
    <t>制剂</t>
  </si>
  <si>
    <t>原料药</t>
  </si>
  <si>
    <t>CDMO及其他</t>
  </si>
  <si>
    <t>其他业务</t>
  </si>
  <si>
    <t>total</t>
  </si>
  <si>
    <t>2022毛利率</t>
  </si>
  <si>
    <t>2023毛利率</t>
  </si>
  <si>
    <t>24H1YOY</t>
  </si>
  <si>
    <t>标准肝素原料</t>
  </si>
  <si>
    <t>分季度</t>
  </si>
  <si>
    <t>研发费用率</t>
  </si>
  <si>
    <t>26H1</t>
  </si>
  <si>
    <t>25H1</t>
  </si>
  <si>
    <t>H1YOY</t>
  </si>
  <si>
    <t>25YOY%</t>
  </si>
  <si>
    <t>销售费用率</t>
  </si>
  <si>
    <t>管理费用率</t>
  </si>
  <si>
    <t>财务费用率</t>
  </si>
  <si>
    <t>期间费用率</t>
  </si>
  <si>
    <t>期间费用</t>
  </si>
  <si>
    <t>分季度三项费用率</t>
  </si>
  <si>
    <t>2026Q2</t>
  </si>
  <si>
    <t>2025Q2</t>
  </si>
  <si>
    <t>yOY2025</t>
  </si>
  <si>
    <t>YOY26Q2</t>
  </si>
  <si>
    <t>市场状态</t>
  </si>
  <si>
    <t>活性成分</t>
  </si>
  <si>
    <t>中文名</t>
  </si>
  <si>
    <t>ANDA文号</t>
  </si>
  <si>
    <t>剂型</t>
  </si>
  <si>
    <t>持证商</t>
  </si>
  <si>
    <t>获批日期</t>
  </si>
  <si>
    <t>注射用盐酸吉西他滨</t>
  </si>
  <si>
    <t>罗库溴铵注射液</t>
  </si>
  <si>
    <t>注射用盐酸苯达莫司汀</t>
  </si>
  <si>
    <t>唑来膦酸注射液</t>
  </si>
  <si>
    <t>盐酸布比卡因注射液(MDV)</t>
  </si>
  <si>
    <t>注射用亚叶酸钙</t>
  </si>
  <si>
    <t>普乐沙福注射液</t>
  </si>
  <si>
    <t>依诺肝素钠注射液</t>
  </si>
  <si>
    <t>盐酸帕洛诺司琼注射液</t>
  </si>
  <si>
    <t>注射用米卡芬净钠</t>
  </si>
  <si>
    <t>盐酸布比卡因注射液(SDV)</t>
  </si>
  <si>
    <t>注射用塞替派</t>
  </si>
  <si>
    <t>RX</t>
  </si>
  <si>
    <t>NELARABINE</t>
  </si>
  <si>
    <t>奈拉滨</t>
  </si>
  <si>
    <t>A216038</t>
  </si>
  <si>
    <t>250MG/50ML (5MG/ML)</t>
  </si>
  <si>
    <t>KINDOS PHARMACEUTICALS CO LTD</t>
  </si>
  <si>
    <t>PLERIXAFOR</t>
  </si>
  <si>
    <t>普乐沙福</t>
  </si>
  <si>
    <t>A215698</t>
  </si>
  <si>
    <t>24 mg/1.2 Ml</t>
  </si>
  <si>
    <t>PEMETREXED DISODIUM</t>
  </si>
  <si>
    <t>培美曲塞二钠</t>
  </si>
  <si>
    <t>A215479</t>
  </si>
  <si>
    <t>EQ 100MG BASE/VIAL</t>
  </si>
  <si>
    <t>MEITHEAL PHARMACEUTICALS INC</t>
  </si>
  <si>
    <t>EQ 500MG BASE/VIAL</t>
  </si>
  <si>
    <t>EQ 750MG BASE/VIAL</t>
  </si>
  <si>
    <t>EQ 1GM BASE/VIAL</t>
  </si>
  <si>
    <t>MICAFUNGIN SODIUM</t>
  </si>
  <si>
    <t>米卡芬净</t>
  </si>
  <si>
    <t>A215381</t>
  </si>
  <si>
    <t>MITOMYCIN</t>
  </si>
  <si>
    <t>丝裂霉素</t>
  </si>
  <si>
    <t>A214505</t>
  </si>
  <si>
    <t>5MG/VIAL</t>
  </si>
  <si>
    <t>PANTOPRAZOLE SODIUM</t>
  </si>
  <si>
    <t>泮托拉唑钠</t>
  </si>
  <si>
    <t>A215860</t>
  </si>
  <si>
    <t>EQ 40MG BASE/VIAL</t>
  </si>
  <si>
    <t>VANCOMYCIN HYDROCHLORIDE</t>
  </si>
  <si>
    <t>盐酸万古霉素</t>
  </si>
  <si>
    <t>A215196</t>
  </si>
  <si>
    <t>Nanjing King-Friend（母公司）</t>
  </si>
  <si>
    <t>EQ 5GM BASE/VIAL</t>
  </si>
  <si>
    <t>EQ 10GM BASE/VIAL</t>
  </si>
  <si>
    <t>BORTEZOMIB</t>
  </si>
  <si>
    <t>硼替佐米</t>
  </si>
  <si>
    <t>A212958</t>
  </si>
  <si>
    <t>3.5MG/VIAL</t>
  </si>
  <si>
    <t>KINDOS（子公司）</t>
  </si>
  <si>
    <t>GANIRELIX ACETATE</t>
  </si>
  <si>
    <t>醋酸加尼瑞克</t>
  </si>
  <si>
    <t>A214996</t>
  </si>
  <si>
    <t>250MCG/0.5ML</t>
  </si>
  <si>
    <t>Hong Kong King Friend（子公司）</t>
  </si>
  <si>
    <t>VORICONAZOLE</t>
  </si>
  <si>
    <t>伏立康唑</t>
  </si>
  <si>
    <t>A214516</t>
  </si>
  <si>
    <t>200MG/VIAL</t>
  </si>
  <si>
    <t>Meitheal（子公司）</t>
  </si>
  <si>
    <t>REGADENOSON</t>
  </si>
  <si>
    <t>瑞加诺生</t>
  </si>
  <si>
    <t>A212806</t>
  </si>
  <si>
    <t>0.4MG/5ML (0.08MG/ML)</t>
  </si>
  <si>
    <t>Furosemide</t>
  </si>
  <si>
    <t>呋塞米</t>
  </si>
  <si>
    <t>A212803</t>
  </si>
  <si>
    <t>20MG/2ML</t>
  </si>
  <si>
    <t>40MG/4ML</t>
  </si>
  <si>
    <t>100MG/10ML</t>
  </si>
  <si>
    <t>Bivalirudin</t>
  </si>
  <si>
    <t>比伐芦定</t>
  </si>
  <si>
    <t>A091602</t>
  </si>
  <si>
    <t>250MG/VIAL</t>
  </si>
  <si>
    <t>Isosulfan blue</t>
  </si>
  <si>
    <t>异舒泛蓝</t>
  </si>
  <si>
    <t>A213130</t>
  </si>
  <si>
    <t>5ML：50MG</t>
  </si>
  <si>
    <t>Succinylcholine Chloride</t>
  </si>
  <si>
    <t>氯化琥珀胆碱</t>
  </si>
  <si>
    <t>A214514</t>
  </si>
  <si>
    <t>200MG/10ML</t>
  </si>
  <si>
    <t>Carmustine</t>
  </si>
  <si>
    <t>卡莫司汀</t>
  </si>
  <si>
    <t>A213460</t>
  </si>
  <si>
    <t>100MG/VIAL</t>
  </si>
  <si>
    <t>HALOPERIDOL DECANOATE</t>
  </si>
  <si>
    <t>氟哌啶醇癸酸酯</t>
  </si>
  <si>
    <t>A214507</t>
  </si>
  <si>
    <t>EQ 50MG BASE/ML</t>
  </si>
  <si>
    <t>EQ 100MG BASE/ML</t>
  </si>
  <si>
    <t>GLYCOPYRROLATE</t>
  </si>
  <si>
    <t>格隆溴铵</t>
  </si>
  <si>
    <t>A212802</t>
  </si>
  <si>
    <t>0.2MG/ML</t>
  </si>
  <si>
    <t>DECITABINE</t>
  </si>
  <si>
    <t>地西他滨</t>
  </si>
  <si>
    <t>A212959</t>
  </si>
  <si>
    <t>50MG/VIAL</t>
  </si>
  <si>
    <t>DAPTOMYCIN</t>
  </si>
  <si>
    <t>达托霉素</t>
  </si>
  <si>
    <t>A213623</t>
  </si>
  <si>
    <t>500MG/VIAL</t>
  </si>
  <si>
    <t>A213786</t>
  </si>
  <si>
    <t>350MG/VIAL</t>
  </si>
  <si>
    <t>MELPHALAN HYDROCHLORIDE</t>
  </si>
  <si>
    <t>盐酸美法仑标准品</t>
  </si>
  <si>
    <t>A212960</t>
  </si>
  <si>
    <t>EQ 50MG BASE/VIAL</t>
  </si>
  <si>
    <t>TIGECYCLINE</t>
  </si>
  <si>
    <t>替加环素</t>
  </si>
  <si>
    <t>A214020</t>
  </si>
  <si>
    <t>NEOSTIGMINE METHYLSULFATE</t>
  </si>
  <si>
    <t>甲基硫酸新斯的明</t>
  </si>
  <si>
    <t>A212804</t>
  </si>
  <si>
    <t>5MG/10ML (0.5MG/ML)</t>
  </si>
  <si>
    <t>10MG/10ML (1MG/ML)</t>
  </si>
  <si>
    <t>Mycophenolate Mofetil Hydrochloride</t>
  </si>
  <si>
    <t>盐酸吗替麦考酚酯</t>
  </si>
  <si>
    <t>A212130</t>
  </si>
  <si>
    <t>Gemcitabine Hydrochloride</t>
  </si>
  <si>
    <t>盐酸吉西他滨</t>
  </si>
  <si>
    <t>A212129</t>
  </si>
  <si>
    <t>200MG/5.26ML (38MG/ML)</t>
  </si>
  <si>
    <t>200MG/5.26ML (39MG/ML)</t>
  </si>
  <si>
    <t>A212131</t>
  </si>
  <si>
    <t>200MG/5.26ML (40MG/ML)</t>
  </si>
  <si>
    <t>Dactinomycin</t>
  </si>
  <si>
    <t>放线菌素</t>
  </si>
  <si>
    <t>A213463</t>
  </si>
  <si>
    <t>0.5MG/VIAL</t>
  </si>
  <si>
    <t>Azacitidine</t>
  </si>
  <si>
    <t>阿扎胞苷</t>
  </si>
  <si>
    <t>A212128</t>
  </si>
  <si>
    <t>Clofarabine</t>
  </si>
  <si>
    <t>氯法拉滨</t>
  </si>
  <si>
    <t>A213461</t>
  </si>
  <si>
    <t>20MG/20ML (1MG/ML)</t>
  </si>
  <si>
    <t>Busulfan</t>
  </si>
  <si>
    <t>白消安</t>
  </si>
  <si>
    <t>A212127</t>
  </si>
  <si>
    <t>6MG/ML</t>
  </si>
  <si>
    <t>TA</t>
  </si>
  <si>
    <t>Bendamustine Hydrochloride</t>
  </si>
  <si>
    <t>苯达莫司汀</t>
  </si>
  <si>
    <t>A211001</t>
  </si>
  <si>
    <t xml:space="preserve"> UNKNOWN</t>
  </si>
  <si>
    <t>2020/4/21(TA)</t>
  </si>
  <si>
    <t>Bortezomib</t>
  </si>
  <si>
    <t>2020/3/20(TA)</t>
  </si>
  <si>
    <t>Milrinone Lactate</t>
  </si>
  <si>
    <t>乳酸米力农</t>
  </si>
  <si>
    <t>A211671</t>
  </si>
  <si>
    <t>EQ 1MG BASE/ML</t>
  </si>
  <si>
    <t>Doxercalciferol</t>
  </si>
  <si>
    <t>度骨化醇</t>
  </si>
  <si>
    <t>A211670</t>
  </si>
  <si>
    <t>4MCG/2ML (2MCG/ML)</t>
  </si>
  <si>
    <t>Enoxaparin Sodium</t>
  </si>
  <si>
    <t>依诺肝素钠</t>
  </si>
  <si>
    <t>A206834</t>
  </si>
  <si>
    <t>30MG/0.3ML (100MG/ML)</t>
  </si>
  <si>
    <t>40MG/0.4ML (100MG/ML)</t>
  </si>
  <si>
    <t>60MG/0.6ML (100MG/ML)</t>
  </si>
  <si>
    <t>80MG/0.8ML (100MG/ML)</t>
  </si>
  <si>
    <t>100MG/ML (100MG/ML)</t>
  </si>
  <si>
    <t>120MG/0.8ML (150MG/ML)</t>
  </si>
  <si>
    <t>150MG/ML (150MG/ML)</t>
  </si>
  <si>
    <t>Sodium Nitroprusside</t>
  </si>
  <si>
    <t>硝普钠</t>
  </si>
  <si>
    <t>A211016</t>
  </si>
  <si>
    <t>25MG/ML</t>
  </si>
  <si>
    <t>Levoleucovorin Calcium</t>
  </si>
  <si>
    <t>左旋福林钙</t>
  </si>
  <si>
    <t>A211003</t>
  </si>
  <si>
    <t>A211002</t>
  </si>
  <si>
    <t>EQ 175MG BASE/17.5ML (EQ 10MG BASE/ML)</t>
  </si>
  <si>
    <t>EQ 250MG BASE/25ML (EQ 10MG BASE/ML)</t>
  </si>
  <si>
    <t>Cisatracurium Besylate</t>
  </si>
  <si>
    <t>苯磺酸顺阿曲库铵</t>
  </si>
  <si>
    <t>A211669</t>
  </si>
  <si>
    <t>EQ 2MG BASE/ML</t>
  </si>
  <si>
    <t>A211668</t>
  </si>
  <si>
    <t>EQ 10MG BASE/ML</t>
  </si>
  <si>
    <t>Heparin Sodium</t>
  </si>
  <si>
    <t>肝素钠</t>
  </si>
  <si>
    <t>A212061</t>
  </si>
  <si>
    <t>5,000 UNITS/ML</t>
  </si>
  <si>
    <t>A212060</t>
  </si>
  <si>
    <t>10,000 UNITS/ML</t>
  </si>
  <si>
    <t>A211004</t>
  </si>
  <si>
    <t>20,000 UNITS/ML</t>
  </si>
  <si>
    <t>A211007</t>
  </si>
  <si>
    <t>1,000 UNITS/ML</t>
  </si>
  <si>
    <t>A211005</t>
  </si>
  <si>
    <t>比伐卢定</t>
  </si>
  <si>
    <t>Phenylephrine Hydrochloride</t>
  </si>
  <si>
    <t>盐酸苯肾上腺素</t>
  </si>
  <si>
    <t>A210334</t>
  </si>
  <si>
    <t>10MG/ML (10MG/ML)</t>
  </si>
  <si>
    <t>A210333</t>
  </si>
  <si>
    <t>50MG/5ML (10MG/ML)</t>
  </si>
  <si>
    <t>100MG/10ML (10MG/ML)</t>
  </si>
  <si>
    <t>Bleomycin Sulfate</t>
  </si>
  <si>
    <t>硫酸博莱霉素</t>
  </si>
  <si>
    <t>A205030</t>
  </si>
  <si>
    <t>EQ 15 UNITS BASE/VIAL</t>
  </si>
  <si>
    <t>EQ 30 UNITS BASE/VIAL</t>
  </si>
  <si>
    <t>Cytarabine</t>
  </si>
  <si>
    <t>阿糖胞苷</t>
  </si>
  <si>
    <t>A206189</t>
  </si>
  <si>
    <t>20MG/ML</t>
  </si>
  <si>
    <t>A205696</t>
  </si>
  <si>
    <t>100MG/ML</t>
  </si>
  <si>
    <t>A206190</t>
  </si>
  <si>
    <t>Topotecan Hydrochloride</t>
  </si>
  <si>
    <t>盐酸拓扑替康</t>
  </si>
  <si>
    <t>A201166</t>
  </si>
  <si>
    <t>EQ 4MG BASE/VIAL</t>
  </si>
  <si>
    <t>Atracurium Besylate</t>
  </si>
  <si>
    <t>苯磺酸阿曲库铵</t>
  </si>
  <si>
    <t>A091489</t>
  </si>
  <si>
    <t>10MG/ML</t>
  </si>
  <si>
    <t>A091488</t>
  </si>
  <si>
    <t>Carboplatin</t>
  </si>
  <si>
    <t>卡铂</t>
  </si>
  <si>
    <t>A077096</t>
  </si>
  <si>
    <t>600MG/60ML (10MG/ML)</t>
  </si>
  <si>
    <t>150MG/15ML (10MG/ML)</t>
  </si>
  <si>
    <t>450MG/45ML (10MG/ML)</t>
  </si>
  <si>
    <t>DISCN</t>
  </si>
  <si>
    <t>Dexmedetomidine Hydrochloride</t>
  </si>
  <si>
    <t>盐酸右美托咪定</t>
  </si>
  <si>
    <t>A204843</t>
  </si>
  <si>
    <t>EQ 200MCG BASE/2ML (EQ 100MCG BASE/ML)</t>
  </si>
  <si>
    <t>Docetaxel</t>
  </si>
  <si>
    <t>多西紫杉醇</t>
  </si>
  <si>
    <t>A209634</t>
  </si>
  <si>
    <t>20MG/2ML (10MG/ML)</t>
  </si>
  <si>
    <t>80MG/8ML (10MG/ML)</t>
  </si>
  <si>
    <t>160MG/16ML (10MG/ML)</t>
  </si>
  <si>
    <t>来源：FDA</t>
  </si>
  <si>
    <t>https://www.accessdata.fda.gov/scripts/cder/ob/search_product.cfm</t>
  </si>
  <si>
    <t>DACARBAZINE</t>
  </si>
  <si>
    <t>注射用达卡巴嗪</t>
  </si>
  <si>
    <t>A075371</t>
  </si>
  <si>
    <t>FRESENIUS KABI USA LLC</t>
  </si>
  <si>
    <t>A075812</t>
  </si>
  <si>
    <t>HIKMA PHARMACEUTICALS USA INC</t>
  </si>
  <si>
    <t>A075940</t>
  </si>
  <si>
    <t>HOSPIRA INC</t>
  </si>
  <si>
    <t>A075259</t>
  </si>
  <si>
    <t>THIOTEPA</t>
  </si>
  <si>
    <t>A211831</t>
  </si>
  <si>
    <t>15MG/VIAL</t>
  </si>
  <si>
    <t>BELOTECA INC</t>
  </si>
  <si>
    <t>A210337</t>
  </si>
  <si>
    <t>DR REDDYS LABORATORIES LTD</t>
  </si>
  <si>
    <t>A209150</t>
  </si>
  <si>
    <t>JIANGSU HENGRUI PHARMACEUTICALS CO LTD</t>
  </si>
  <si>
    <t>A208242</t>
  </si>
  <si>
    <t>PENN LIFE SCIENCES LLC</t>
  </si>
  <si>
    <t>A075547</t>
  </si>
  <si>
    <t>WEST-WARD PHARMACEUTICALS INTERNATIONAL LTD</t>
  </si>
  <si>
    <t>N208264</t>
  </si>
  <si>
    <t>ADIENNE SA</t>
  </si>
  <si>
    <t>A214222</t>
  </si>
  <si>
    <t>GLAND PHARMA LTD</t>
  </si>
  <si>
    <t>A216037</t>
  </si>
  <si>
    <t>A213049</t>
  </si>
  <si>
    <t>MSN LABORATORIES PRIVATE LTD</t>
  </si>
  <si>
    <t>A211755</t>
  </si>
  <si>
    <t>PALONOSETRON HYDROCHLORIDE</t>
  </si>
  <si>
    <t>盐酸帕洛诺司琼</t>
  </si>
  <si>
    <t>A215861</t>
  </si>
  <si>
    <t>EQ 0.25MG BASE/5ML (EQ 0.05MG BASE/ML)</t>
  </si>
  <si>
    <t>24MG/1.2ML (20MG/ML)</t>
  </si>
  <si>
    <t>LEUCOVORIN CALCIUM</t>
  </si>
  <si>
    <t>亚叶酸钙</t>
  </si>
  <si>
    <t>A216590</t>
  </si>
  <si>
    <t>EQ 200MG BASE/VIAL</t>
  </si>
  <si>
    <t>EQ 350MG BASE/VIAL</t>
  </si>
  <si>
    <t>BUPIVACAINE HYDROCHLORIDE</t>
  </si>
  <si>
    <t>盐酸布比卡因</t>
  </si>
  <si>
    <t>A216039</t>
  </si>
  <si>
    <t>125 mg/50 mL</t>
  </si>
  <si>
    <t>250 mg/50 mL</t>
  </si>
  <si>
    <t>BENDAMUSTINE HYDROCHLORIDE</t>
  </si>
  <si>
    <t>盐酸苯达莫司汀</t>
  </si>
  <si>
    <t>25MG/VIAL</t>
  </si>
  <si>
    <t>ZOLEDRONIC ACID</t>
  </si>
  <si>
    <t>唑来膦酸</t>
  </si>
  <si>
    <t>A213371</t>
  </si>
  <si>
    <t>EQ 5MG BASE/100ML</t>
  </si>
  <si>
    <t>ROCURONIUM BROMIDE</t>
  </si>
  <si>
    <t>罗库溴铵</t>
  </si>
  <si>
    <t>A213453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</si>
</sst>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"/>
    <numFmt numFmtId="177" formatCode="0.00_);[Red]\(0.00\)"/>
    <numFmt numFmtId="178" formatCode="#,##0.00_ "/>
    <numFmt numFmtId="179" formatCode="#,##0.0_ "/>
    <numFmt numFmtId="180" formatCode="#,##0_ "/>
    <numFmt numFmtId="181" formatCode="0.00_ "/>
    <numFmt numFmtId="182" formatCode="0.0%"/>
  </numFmts>
  <fonts count="34">
    <font>
      <sz val="11"/>
      <color theme="1"/>
      <name val="等线"/>
      <charset val="134"/>
      <scheme val="minor"/>
    </font>
    <font>
      <sz val="9"/>
      <name val="楷体"/>
      <charset val="134"/>
    </font>
    <font>
      <sz val="9"/>
      <color theme="1"/>
      <name val="楷体"/>
      <charset val="134"/>
    </font>
    <font>
      <b/>
      <sz val="9"/>
      <color theme="0"/>
      <name val="楷体"/>
      <charset val="134"/>
    </font>
    <font>
      <u/>
      <sz val="11"/>
      <color theme="10"/>
      <name val="等线"/>
      <charset val="134"/>
      <scheme val="minor"/>
    </font>
    <font>
      <sz val="9"/>
      <color theme="0"/>
      <name val="楷体"/>
      <charset val="134"/>
    </font>
    <font>
      <b/>
      <sz val="9"/>
      <name val="楷体"/>
      <charset val="134"/>
    </font>
    <font>
      <sz val="11"/>
      <color rgb="FF000000"/>
      <name val="Carlito"/>
      <charset val="0"/>
    </font>
    <font>
      <b/>
      <sz val="11"/>
      <color theme="0"/>
      <name val="楷体"/>
      <charset val="134"/>
    </font>
    <font>
      <sz val="11"/>
      <color theme="1"/>
      <name val="楷体"/>
      <charset val="134"/>
    </font>
    <font>
      <b/>
      <sz val="11"/>
      <color theme="0"/>
      <name val="Arial"/>
      <charset val="134"/>
    </font>
    <font>
      <sz val="11"/>
      <color theme="1"/>
      <name val="Arial"/>
      <charset val="134"/>
    </font>
    <font>
      <sz val="9"/>
      <color theme="1"/>
      <name val="等线"/>
      <charset val="134"/>
      <scheme val="minor"/>
    </font>
    <font>
      <sz val="9"/>
      <color indexed="10"/>
      <name val="等线"/>
      <charset val="134"/>
      <scheme val="minor"/>
    </font>
    <font>
      <sz val="11"/>
      <color theme="1"/>
      <name val="楷体_GB2312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/>
  </cellStyleXfs>
  <cellXfs count="95">
    <xf numFmtId="0" fontId="0" fillId="0" borderId="0" xfId="0">
      <alignment vertical="center"/>
    </xf>
    <xf numFmtId="0" fontId="1" fillId="2" borderId="0" xfId="50" applyFont="1" applyFill="1"/>
    <xf numFmtId="14" fontId="2" fillId="2" borderId="0" xfId="50" applyNumberFormat="1" applyFont="1" applyFill="1" applyAlignment="1">
      <alignment horizontal="center"/>
    </xf>
    <xf numFmtId="14" fontId="1" fillId="2" borderId="0" xfId="50" applyNumberFormat="1" applyFont="1" applyFill="1" applyAlignment="1">
      <alignment horizontal="center"/>
    </xf>
    <xf numFmtId="0" fontId="1" fillId="3" borderId="0" xfId="50" applyFont="1" applyFill="1"/>
    <xf numFmtId="14" fontId="1" fillId="3" borderId="0" xfId="50" applyNumberFormat="1" applyFont="1" applyFill="1" applyAlignment="1">
      <alignment horizontal="center"/>
    </xf>
    <xf numFmtId="0" fontId="2" fillId="3" borderId="0" xfId="50" applyFont="1" applyFill="1"/>
    <xf numFmtId="14" fontId="2" fillId="3" borderId="0" xfId="50" applyNumberFormat="1" applyFont="1" applyFill="1" applyAlignment="1">
      <alignment horizontal="center"/>
    </xf>
    <xf numFmtId="0" fontId="3" fillId="4" borderId="0" xfId="50" applyFont="1" applyFill="1"/>
    <xf numFmtId="14" fontId="3" fillId="4" borderId="0" xfId="50" applyNumberFormat="1" applyFont="1" applyFill="1" applyAlignment="1">
      <alignment horizontal="center"/>
    </xf>
    <xf numFmtId="0" fontId="2" fillId="5" borderId="0" xfId="50" applyFont="1" applyFill="1"/>
    <xf numFmtId="0" fontId="1" fillId="5" borderId="0" xfId="50" applyFont="1" applyFill="1"/>
    <xf numFmtId="14" fontId="1" fillId="5" borderId="0" xfId="50" applyNumberFormat="1" applyFont="1" applyFill="1" applyAlignment="1">
      <alignment horizontal="center"/>
    </xf>
    <xf numFmtId="0" fontId="1" fillId="6" borderId="0" xfId="50" applyFont="1" applyFill="1"/>
    <xf numFmtId="14" fontId="2" fillId="6" borderId="0" xfId="50" applyNumberFormat="1" applyFont="1" applyFill="1" applyAlignment="1">
      <alignment horizontal="center"/>
    </xf>
    <xf numFmtId="14" fontId="1" fillId="6" borderId="0" xfId="50" applyNumberFormat="1" applyFont="1" applyFill="1" applyAlignment="1">
      <alignment horizontal="center"/>
    </xf>
    <xf numFmtId="0" fontId="1" fillId="0" borderId="0" xfId="50" applyFont="1"/>
    <xf numFmtId="0" fontId="4" fillId="0" borderId="0" xfId="6" applyAlignment="1"/>
    <xf numFmtId="0" fontId="5" fillId="2" borderId="0" xfId="50" applyFont="1" applyFill="1"/>
    <xf numFmtId="0" fontId="5" fillId="6" borderId="0" xfId="50" applyFont="1" applyFill="1"/>
    <xf numFmtId="14" fontId="1" fillId="0" borderId="0" xfId="50" applyNumberFormat="1" applyFont="1" applyAlignment="1">
      <alignment horizontal="center"/>
    </xf>
    <xf numFmtId="0" fontId="3" fillId="6" borderId="0" xfId="50" applyFont="1" applyFill="1"/>
    <xf numFmtId="0" fontId="1" fillId="7" borderId="0" xfId="50" applyFont="1" applyFill="1"/>
    <xf numFmtId="14" fontId="3" fillId="6" borderId="0" xfId="50" applyNumberFormat="1" applyFont="1" applyFill="1" applyAlignment="1">
      <alignment horizontal="center"/>
    </xf>
    <xf numFmtId="0" fontId="3" fillId="2" borderId="0" xfId="50" applyFont="1" applyFill="1"/>
    <xf numFmtId="0" fontId="2" fillId="8" borderId="0" xfId="50" applyFont="1" applyFill="1"/>
    <xf numFmtId="0" fontId="1" fillId="8" borderId="0" xfId="50" applyFont="1" applyFill="1"/>
    <xf numFmtId="0" fontId="6" fillId="6" borderId="0" xfId="50" applyFont="1" applyFill="1"/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right" vertical="center"/>
    </xf>
    <xf numFmtId="10" fontId="0" fillId="7" borderId="0" xfId="0" applyNumberFormat="1" applyFill="1">
      <alignment vertical="center"/>
    </xf>
    <xf numFmtId="10" fontId="7" fillId="0" borderId="0" xfId="0" applyNumberFormat="1" applyFont="1" applyAlignment="1"/>
    <xf numFmtId="10" fontId="0" fillId="0" borderId="0" xfId="3" applyNumberFormat="1">
      <alignment vertical="center"/>
    </xf>
    <xf numFmtId="176" fontId="7" fillId="0" borderId="0" xfId="0" applyNumberFormat="1" applyFont="1" applyAlignment="1"/>
    <xf numFmtId="0" fontId="8" fillId="4" borderId="0" xfId="0" applyFont="1" applyFill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178" fontId="0" fillId="7" borderId="0" xfId="0" applyNumberFormat="1" applyFill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top"/>
    </xf>
    <xf numFmtId="178" fontId="9" fillId="7" borderId="1" xfId="0" applyNumberFormat="1" applyFont="1" applyFill="1" applyBorder="1" applyAlignment="1">
      <alignment horizontal="center" vertical="top"/>
    </xf>
    <xf numFmtId="10" fontId="0" fillId="0" borderId="0" xfId="3" applyNumberFormat="1" applyFont="1">
      <alignment vertical="center"/>
    </xf>
    <xf numFmtId="10" fontId="0" fillId="7" borderId="0" xfId="3" applyNumberFormat="1" applyFont="1" applyFill="1">
      <alignment vertical="center"/>
    </xf>
    <xf numFmtId="10" fontId="0" fillId="0" borderId="0" xfId="0" applyNumberFormat="1" applyAlignment="1">
      <alignment vertical="top"/>
    </xf>
    <xf numFmtId="10" fontId="0" fillId="7" borderId="0" xfId="0" applyNumberFormat="1" applyFill="1" applyAlignment="1">
      <alignment vertical="top"/>
    </xf>
    <xf numFmtId="10" fontId="0" fillId="0" borderId="0" xfId="3" applyNumberFormat="1" applyFont="1" applyAlignment="1">
      <alignment vertical="top"/>
    </xf>
    <xf numFmtId="178" fontId="0" fillId="0" borderId="0" xfId="0" applyNumberFormat="1" applyAlignment="1">
      <alignment vertical="top"/>
    </xf>
    <xf numFmtId="0" fontId="9" fillId="0" borderId="0" xfId="0" applyFont="1">
      <alignment vertical="center"/>
    </xf>
    <xf numFmtId="179" fontId="9" fillId="2" borderId="1" xfId="0" applyNumberFormat="1" applyFont="1" applyFill="1" applyBorder="1" applyAlignment="1">
      <alignment horizontal="center" vertical="top"/>
    </xf>
    <xf numFmtId="10" fontId="9" fillId="2" borderId="1" xfId="3" applyNumberFormat="1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9" fillId="0" borderId="0" xfId="0" applyNumberFormat="1" applyFo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8" fontId="9" fillId="2" borderId="2" xfId="0" applyNumberFormat="1" applyFont="1" applyFill="1" applyBorder="1" applyAlignment="1">
      <alignment horizontal="center" vertical="top"/>
    </xf>
    <xf numFmtId="178" fontId="11" fillId="2" borderId="1" xfId="0" applyNumberFormat="1" applyFont="1" applyFill="1" applyBorder="1" applyAlignment="1">
      <alignment horizontal="center" vertical="top"/>
    </xf>
    <xf numFmtId="10" fontId="9" fillId="2" borderId="1" xfId="3" applyNumberFormat="1" applyFont="1" applyFill="1" applyBorder="1" applyAlignment="1">
      <alignment horizontal="center" vertical="top"/>
    </xf>
    <xf numFmtId="10" fontId="11" fillId="2" borderId="1" xfId="3" applyNumberFormat="1" applyFont="1" applyFill="1" applyBorder="1" applyAlignment="1">
      <alignment horizontal="center" vertical="top"/>
    </xf>
    <xf numFmtId="10" fontId="9" fillId="2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top"/>
    </xf>
    <xf numFmtId="178" fontId="9" fillId="2" borderId="1" xfId="0" applyNumberFormat="1" applyFont="1" applyFill="1" applyBorder="1" applyAlignment="1">
      <alignment horizontal="center" vertical="center"/>
    </xf>
    <xf numFmtId="178" fontId="9" fillId="2" borderId="0" xfId="0" applyNumberFormat="1" applyFont="1" applyFill="1" applyAlignment="1">
      <alignment horizontal="center" vertical="center"/>
    </xf>
    <xf numFmtId="178" fontId="9" fillId="2" borderId="0" xfId="0" applyNumberFormat="1" applyFont="1" applyFill="1">
      <alignment vertical="center"/>
    </xf>
    <xf numFmtId="10" fontId="9" fillId="0" borderId="0" xfId="0" applyNumberFormat="1" applyFont="1" applyAlignment="1">
      <alignment horizontal="center" vertical="center"/>
    </xf>
    <xf numFmtId="179" fontId="9" fillId="0" borderId="0" xfId="0" applyNumberFormat="1" applyFont="1">
      <alignment vertical="center"/>
    </xf>
    <xf numFmtId="9" fontId="9" fillId="0" borderId="0" xfId="0" applyNumberFormat="1" applyFont="1">
      <alignment vertical="center"/>
    </xf>
    <xf numFmtId="2" fontId="9" fillId="0" borderId="0" xfId="0" applyNumberFormat="1" applyFont="1">
      <alignment vertical="center"/>
    </xf>
    <xf numFmtId="0" fontId="12" fillId="7" borderId="0" xfId="49" applyFont="1" applyFill="1">
      <alignment vertical="center"/>
    </xf>
    <xf numFmtId="49" fontId="12" fillId="0" borderId="0" xfId="49" applyNumberFormat="1" applyFont="1" applyAlignment="1">
      <alignment vertical="top"/>
    </xf>
    <xf numFmtId="0" fontId="12" fillId="0" borderId="0" xfId="49" applyFont="1">
      <alignment vertical="center"/>
    </xf>
    <xf numFmtId="0" fontId="12" fillId="0" borderId="0" xfId="49" applyFont="1" applyAlignment="1">
      <alignment horizontal="right" vertical="center"/>
    </xf>
    <xf numFmtId="178" fontId="12" fillId="0" borderId="0" xfId="49" applyNumberFormat="1" applyFont="1" applyAlignment="1">
      <alignment vertical="top"/>
    </xf>
    <xf numFmtId="178" fontId="12" fillId="7" borderId="0" xfId="49" applyNumberFormat="1" applyFont="1" applyFill="1" applyAlignment="1">
      <alignment vertical="top"/>
    </xf>
    <xf numFmtId="4" fontId="12" fillId="7" borderId="0" xfId="49" applyNumberFormat="1" applyFont="1" applyFill="1">
      <alignment vertical="center"/>
    </xf>
    <xf numFmtId="49" fontId="13" fillId="0" borderId="0" xfId="49" applyNumberFormat="1" applyFont="1" applyAlignment="1">
      <alignment vertical="top"/>
    </xf>
    <xf numFmtId="180" fontId="0" fillId="0" borderId="0" xfId="0" applyNumberFormat="1" applyAlignment="1">
      <alignment vertical="top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  <xf numFmtId="181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10" fontId="11" fillId="2" borderId="3" xfId="3" applyNumberFormat="1" applyFont="1" applyFill="1" applyBorder="1" applyAlignment="1">
      <alignment horizontal="center" vertical="center"/>
    </xf>
    <xf numFmtId="182" fontId="0" fillId="0" borderId="0" xfId="3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69239700307465"/>
          <c:y val="0.0621487933707002"/>
          <c:w val="0.820103656332169"/>
          <c:h val="0.90471006115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'图表 1 主要财务指标'!$E$24</c:f>
              <c:strCache>
                <c:ptCount val="1"/>
                <c:pt idx="0">
                  <c:v>2025H1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主要财务指标'!$F$24:$O$24</c:f>
              <c:numCache>
                <c:formatCode>General</c:formatCode>
                <c:ptCount val="10"/>
                <c:pt idx="0">
                  <c:v>1979.85</c:v>
                </c:pt>
                <c:pt idx="1">
                  <c:v>1237.68</c:v>
                </c:pt>
                <c:pt idx="2">
                  <c:v>185.43</c:v>
                </c:pt>
                <c:pt idx="3">
                  <c:v>117.58</c:v>
                </c:pt>
                <c:pt idx="4">
                  <c:v>142.14</c:v>
                </c:pt>
                <c:pt idx="5">
                  <c:v>46.98</c:v>
                </c:pt>
                <c:pt idx="6">
                  <c:v>23.9</c:v>
                </c:pt>
                <c:pt idx="7">
                  <c:v>286.27</c:v>
                </c:pt>
                <c:pt idx="8">
                  <c:v>260.06</c:v>
                </c:pt>
                <c:pt idx="9">
                  <c:v>410.41</c:v>
                </c:pt>
              </c:numCache>
            </c:numRef>
          </c:val>
        </c:ser>
        <c:ser>
          <c:idx val="1"/>
          <c:order val="1"/>
          <c:tx>
            <c:strRef>
              <c:f>'图表 1 主要财务指标'!$E$25</c:f>
              <c:strCache>
                <c:ptCount val="1"/>
                <c:pt idx="0">
                  <c:v>2026H1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主要财务指标'!$F$25:$O$25</c:f>
              <c:numCache>
                <c:formatCode>General</c:formatCode>
                <c:ptCount val="10"/>
                <c:pt idx="0">
                  <c:v>1926.26</c:v>
                </c:pt>
                <c:pt idx="1">
                  <c:v>1279.27</c:v>
                </c:pt>
                <c:pt idx="2">
                  <c:v>203.91</c:v>
                </c:pt>
                <c:pt idx="3">
                  <c:v>139.84</c:v>
                </c:pt>
                <c:pt idx="4">
                  <c:v>119.31</c:v>
                </c:pt>
                <c:pt idx="5">
                  <c:v>63.77</c:v>
                </c:pt>
                <c:pt idx="6">
                  <c:v>2.39</c:v>
                </c:pt>
                <c:pt idx="7">
                  <c:v>187.55</c:v>
                </c:pt>
                <c:pt idx="8">
                  <c:v>146.29</c:v>
                </c:pt>
                <c:pt idx="9">
                  <c:v>733.88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375936"/>
        <c:axId val="1966782720"/>
      </c:barChart>
      <c:lineChart>
        <c:grouping val="standard"/>
        <c:varyColors val="0"/>
        <c:ser>
          <c:idx val="2"/>
          <c:order val="2"/>
          <c:tx>
            <c:strRef>
              <c:f>'图表 1 主要财务指标'!$E$26</c:f>
              <c:strCache>
                <c:ptCount val="1"/>
                <c:pt idx="0">
                  <c:v>同比增速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主要财务指标'!$F$26:$O$26</c:f>
              <c:numCache>
                <c:formatCode>0.00%</c:formatCode>
                <c:ptCount val="10"/>
                <c:pt idx="0">
                  <c:v>-0.0270677071495314</c:v>
                </c:pt>
                <c:pt idx="1">
                  <c:v>0.0336031930709069</c:v>
                </c:pt>
                <c:pt idx="2">
                  <c:v>0.0996602491506229</c:v>
                </c:pt>
                <c:pt idx="3">
                  <c:v>0.189317911209389</c:v>
                </c:pt>
                <c:pt idx="4">
                  <c:v>-0.16061629379485</c:v>
                </c:pt>
                <c:pt idx="5">
                  <c:v>0.357386121753938</c:v>
                </c:pt>
                <c:pt idx="6">
                  <c:v>-0.9</c:v>
                </c:pt>
                <c:pt idx="7">
                  <c:v>-0.344849268173403</c:v>
                </c:pt>
                <c:pt idx="8">
                  <c:v>-0.437475967084519</c:v>
                </c:pt>
                <c:pt idx="9">
                  <c:v>0.788163056455739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6375536"/>
        <c:axId val="1966781472"/>
      </c:lineChart>
      <c:catAx>
        <c:axId val="1266375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966782720"/>
        <c:crosses val="autoZero"/>
        <c:auto val="1"/>
        <c:lblAlgn val="ctr"/>
        <c:lblOffset val="100"/>
        <c:noMultiLvlLbl val="0"/>
      </c:catAx>
      <c:valAx>
        <c:axId val="1966782720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266375936"/>
        <c:crosses val="autoZero"/>
        <c:crossBetween val="between"/>
      </c:valAx>
      <c:catAx>
        <c:axId val="1266375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966781472"/>
        <c:crosses val="autoZero"/>
        <c:auto val="1"/>
        <c:lblAlgn val="ctr"/>
        <c:lblOffset val="100"/>
        <c:noMultiLvlLbl val="0"/>
      </c:catAx>
      <c:valAx>
        <c:axId val="196678147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266375536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864303621149"/>
          <c:y val="0.0206843605845892"/>
          <c:w val="0.388520526483343"/>
          <c:h val="0.0615832656621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1f9a74-0bbd-491d-894c-4ff70874d7d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'图表2-3营业收入和归母净利润'!$C$3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BE00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2026H1</c:v>
                </c:pt>
              </c:strCache>
            </c:strRef>
          </c:cat>
          <c:val>
            <c:numRef>
              <c:f>'图表2-3营业收入和归母净利润'!$G$3:$N$3</c:f>
              <c:numCache>
                <c:formatCode>#,##0_ </c:formatCode>
                <c:ptCount val="8"/>
                <c:pt idx="0">
                  <c:v>2469.67</c:v>
                </c:pt>
                <c:pt idx="1">
                  <c:v>2914.88</c:v>
                </c:pt>
                <c:pt idx="2">
                  <c:v>3686.69</c:v>
                </c:pt>
                <c:pt idx="3">
                  <c:v>3712.720455</c:v>
                </c:pt>
                <c:pt idx="4">
                  <c:v>3931.38727972</c:v>
                </c:pt>
                <c:pt idx="5">
                  <c:v>3923.58584353</c:v>
                </c:pt>
                <c:pt idx="6">
                  <c:v>3990.6780373</c:v>
                </c:pt>
                <c:pt idx="7">
                  <c:v>1926.26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561888"/>
        <c:axId val="982566152"/>
      </c:barChart>
      <c:lineChart>
        <c:grouping val="standard"/>
        <c:varyColors val="0"/>
        <c:ser>
          <c:idx val="1"/>
          <c:order val="1"/>
          <c:tx>
            <c:strRef>
              <c:f>'图表2-3营业收入和归母净利润'!$C$4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  <a:sp3d contourW="19050"/>
          </c:spPr>
          <c:marker>
            <c:symbol val="none"/>
          </c:marker>
          <c:dLbls>
            <c:delete val="1"/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2026H1</c:v>
                </c:pt>
              </c:strCache>
            </c:strRef>
          </c:cat>
          <c:val>
            <c:numRef>
              <c:f>'图表2-3营业收入和归母净利润'!$G$4:$N$4</c:f>
              <c:numCache>
                <c:formatCode>0.00%</c:formatCode>
                <c:ptCount val="8"/>
                <c:pt idx="0">
                  <c:v>0.452465109713997</c:v>
                </c:pt>
                <c:pt idx="1">
                  <c:v>0.180271048358688</c:v>
                </c:pt>
                <c:pt idx="2">
                  <c:v>0.264782769788122</c:v>
                </c:pt>
                <c:pt idx="3">
                  <c:v>0.00706065739186101</c:v>
                </c:pt>
                <c:pt idx="4">
                  <c:v>0.0588966574161318</c:v>
                </c:pt>
                <c:pt idx="5">
                  <c:v>-0.00198439777994996</c:v>
                </c:pt>
                <c:pt idx="6">
                  <c:v>0.0170997134880164</c:v>
                </c:pt>
                <c:pt idx="7">
                  <c:v>-0.0271414141414141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82562544"/>
        <c:axId val="982567792"/>
      </c:lineChart>
      <c:catAx>
        <c:axId val="98256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6152"/>
        <c:crosses val="autoZero"/>
        <c:auto val="1"/>
        <c:lblAlgn val="ctr"/>
        <c:lblOffset val="100"/>
        <c:noMultiLvlLbl val="0"/>
      </c:catAx>
      <c:valAx>
        <c:axId val="982566152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1888"/>
        <c:crosses val="autoZero"/>
        <c:crossBetween val="between"/>
      </c:valAx>
      <c:catAx>
        <c:axId val="98256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7792"/>
        <c:crosses val="autoZero"/>
        <c:auto val="1"/>
        <c:lblAlgn val="ctr"/>
        <c:lblOffset val="100"/>
        <c:noMultiLvlLbl val="0"/>
      </c:catAx>
      <c:valAx>
        <c:axId val="9825677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b95d3e-485a-4031-94cb-092d25eaca19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'图表2-3营业收入和归母净利润'!$C$5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BE002E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.0421455938697318"/>
                  <c:y val="0.005793742757821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7662835249042"/>
                  <c:y val="0.272306365817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2026H1</c:v>
                </c:pt>
              </c:strCache>
            </c:strRef>
          </c:cat>
          <c:val>
            <c:numRef>
              <c:f>'图表2-3营业收入和归母净利润'!$G$5:$N$5</c:f>
              <c:numCache>
                <c:formatCode>#,##0.00_ </c:formatCode>
                <c:ptCount val="8"/>
                <c:pt idx="0">
                  <c:v>604.96</c:v>
                </c:pt>
                <c:pt idx="1">
                  <c:v>806.12</c:v>
                </c:pt>
                <c:pt idx="2" c:formatCode="0.00">
                  <c:v>1059.29</c:v>
                </c:pt>
                <c:pt idx="3" c:formatCode="0.00">
                  <c:v>1090.83</c:v>
                </c:pt>
                <c:pt idx="4" c:formatCode="0.00">
                  <c:v>-189.44579076</c:v>
                </c:pt>
                <c:pt idx="5" c:formatCode="0.00">
                  <c:v>826.14487017</c:v>
                </c:pt>
                <c:pt idx="6" c:formatCode="0.00">
                  <c:v>581.53615384</c:v>
                </c:pt>
                <c:pt idx="7" c:formatCode="0.00">
                  <c:v>187.55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561888"/>
        <c:axId val="982566152"/>
      </c:barChart>
      <c:lineChart>
        <c:grouping val="standard"/>
        <c:varyColors val="0"/>
        <c:ser>
          <c:idx val="1"/>
          <c:order val="1"/>
          <c:tx>
            <c:strRef>
              <c:f>'图表2-3营业收入和归母净利润'!$C$6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  <a:sp3d contourW="19050"/>
          </c:spPr>
          <c:marker>
            <c:symbol val="none"/>
          </c:marker>
          <c:dLbls>
            <c:delete val="1"/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2026H1</c:v>
                </c:pt>
              </c:strCache>
            </c:strRef>
          </c:cat>
          <c:val>
            <c:numRef>
              <c:f>'图表2-3营业收入和归母净利润'!$G$6:$N$6</c:f>
              <c:numCache>
                <c:formatCode>0.00%</c:formatCode>
                <c:ptCount val="8"/>
                <c:pt idx="0">
                  <c:v>0.424944058414792</c:v>
                </c:pt>
                <c:pt idx="1">
                  <c:v>0.332517852419995</c:v>
                </c:pt>
                <c:pt idx="2">
                  <c:v>0.314059941447923</c:v>
                </c:pt>
                <c:pt idx="3">
                  <c:v>0.0297746603857301</c:v>
                </c:pt>
                <c:pt idx="4">
                  <c:v>-1.17367123269437</c:v>
                </c:pt>
                <c:pt idx="5">
                  <c:v>-5.36085102158118</c:v>
                </c:pt>
                <c:pt idx="6">
                  <c:v>-0.296084530888227</c:v>
                </c:pt>
                <c:pt idx="7">
                  <c:v>-0.344849268173403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82562544"/>
        <c:axId val="982567792"/>
      </c:lineChart>
      <c:catAx>
        <c:axId val="98256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6152"/>
        <c:crosses val="autoZero"/>
        <c:auto val="1"/>
        <c:lblAlgn val="ctr"/>
        <c:lblOffset val="100"/>
        <c:noMultiLvlLbl val="0"/>
      </c:catAx>
      <c:valAx>
        <c:axId val="982566152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1888"/>
        <c:crosses val="autoZero"/>
        <c:crossBetween val="between"/>
      </c:valAx>
      <c:catAx>
        <c:axId val="98256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7792"/>
        <c:crosses val="autoZero"/>
        <c:auto val="1"/>
        <c:lblAlgn val="ctr"/>
        <c:lblOffset val="100"/>
        <c:noMultiLvlLbl val="0"/>
      </c:catAx>
      <c:valAx>
        <c:axId val="9825677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41d0c9-c0a0-4317-9c07-906e37a6441d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delete val="1"/>
          </c:dLbls>
          <c:cat>
            <c:strRef>
              <c:f>图表4现金流量表!$N$2:$AH$2</c:f>
              <c:strCache>
                <c:ptCount val="21"/>
                <c:pt idx="0">
                  <c:v>2019H1</c:v>
                </c:pt>
                <c:pt idx="1">
                  <c:v>2019Q3</c:v>
                </c:pt>
                <c:pt idx="2">
                  <c:v>2019</c:v>
                </c:pt>
                <c:pt idx="3">
                  <c:v>2020Q1</c:v>
                </c:pt>
                <c:pt idx="4">
                  <c:v>2020H1</c:v>
                </c:pt>
                <c:pt idx="5">
                  <c:v>2020Q3</c:v>
                </c:pt>
                <c:pt idx="6">
                  <c:v>2020</c:v>
                </c:pt>
                <c:pt idx="7">
                  <c:v>2021Q1</c:v>
                </c:pt>
                <c:pt idx="8">
                  <c:v>2021H1</c:v>
                </c:pt>
                <c:pt idx="9">
                  <c:v>2021Q3</c:v>
                </c:pt>
                <c:pt idx="10">
                  <c:v>2021</c:v>
                </c:pt>
                <c:pt idx="11">
                  <c:v>2022Q1</c:v>
                </c:pt>
                <c:pt idx="12">
                  <c:v>2022H1</c:v>
                </c:pt>
                <c:pt idx="13">
                  <c:v>2022Q3</c:v>
                </c:pt>
                <c:pt idx="14">
                  <c:v>2022</c:v>
                </c:pt>
                <c:pt idx="15">
                  <c:v>2023Q1</c:v>
                </c:pt>
                <c:pt idx="16">
                  <c:v>2023H1</c:v>
                </c:pt>
                <c:pt idx="17">
                  <c:v>2023Q3</c:v>
                </c:pt>
                <c:pt idx="18">
                  <c:v>2023</c:v>
                </c:pt>
                <c:pt idx="19">
                  <c:v>2024Q1</c:v>
                </c:pt>
                <c:pt idx="20">
                  <c:v>2024H1</c:v>
                </c:pt>
              </c:strCache>
            </c:strRef>
          </c:cat>
          <c:val>
            <c:numRef>
              <c:f>图表4现金流量表!$N$21:$AH$21</c:f>
              <c:numCache>
                <c:formatCode>#,##0.00_ </c:formatCode>
                <c:ptCount val="21"/>
                <c:pt idx="0">
                  <c:v>-345.24</c:v>
                </c:pt>
                <c:pt idx="1">
                  <c:v>-642.03</c:v>
                </c:pt>
                <c:pt idx="2">
                  <c:v>-841.38</c:v>
                </c:pt>
                <c:pt idx="3">
                  <c:v>-90.49</c:v>
                </c:pt>
                <c:pt idx="4">
                  <c:v>-319.66</c:v>
                </c:pt>
                <c:pt idx="5">
                  <c:v>-562.11</c:v>
                </c:pt>
                <c:pt idx="6">
                  <c:v>-565.85</c:v>
                </c:pt>
                <c:pt idx="7">
                  <c:v>6.15</c:v>
                </c:pt>
                <c:pt idx="8" c:formatCode="General">
                  <c:v>147</c:v>
                </c:pt>
                <c:pt idx="9" c:formatCode="General">
                  <c:v>245.83</c:v>
                </c:pt>
                <c:pt idx="10" c:formatCode="General">
                  <c:v>683.63</c:v>
                </c:pt>
                <c:pt idx="11" c:formatCode="General">
                  <c:v>252.01</c:v>
                </c:pt>
                <c:pt idx="12" c:formatCode="#,##0.00">
                  <c:v>498.61</c:v>
                </c:pt>
                <c:pt idx="13" c:formatCode="General">
                  <c:v>631.51</c:v>
                </c:pt>
                <c:pt idx="14" c:formatCode="General">
                  <c:v>595.45</c:v>
                </c:pt>
                <c:pt idx="15" c:formatCode="General">
                  <c:v>122.44</c:v>
                </c:pt>
                <c:pt idx="16" c:formatCode="General">
                  <c:v>630.36</c:v>
                </c:pt>
                <c:pt idx="17" c:formatCode="General">
                  <c:v>1171.19</c:v>
                </c:pt>
                <c:pt idx="18" c:formatCode="General">
                  <c:v>1619.17</c:v>
                </c:pt>
                <c:pt idx="19" c:formatCode="General">
                  <c:v>200.99</c:v>
                </c:pt>
                <c:pt idx="20" c:formatCode="General">
                  <c:v>606.44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209807"/>
        <c:axId val="1919208143"/>
      </c:barChart>
      <c:catAx>
        <c:axId val="1919209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19208143"/>
        <c:crosses val="autoZero"/>
        <c:auto val="1"/>
        <c:lblAlgn val="ctr"/>
        <c:lblOffset val="100"/>
        <c:noMultiLvlLbl val="0"/>
      </c:catAx>
      <c:valAx>
        <c:axId val="191920814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192098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e52a71-bd83-4a80-82f0-b4e6725d9243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3937007874"/>
          <c:y val="0.134259259259259"/>
          <c:w val="0.797907480314961"/>
          <c:h val="0.735771361913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图表6分季度营业收入!$E$5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图表6分季度营业收入!$S$4:$AE$4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图表6分季度营业收入!$S$5:$AE$5</c:f>
              <c:numCache>
                <c:formatCode>#,##0.0_ </c:formatCode>
                <c:ptCount val="13"/>
                <c:pt idx="0">
                  <c:v>996.24993382</c:v>
                </c:pt>
                <c:pt idx="1">
                  <c:v>838.18544057</c:v>
                </c:pt>
                <c:pt idx="2">
                  <c:v>789.46927375</c:v>
                </c:pt>
                <c:pt idx="3">
                  <c:v>1004.27178941</c:v>
                </c:pt>
                <c:pt idx="4">
                  <c:v>1138.38694799</c:v>
                </c:pt>
                <c:pt idx="5">
                  <c:v>945.35</c:v>
                </c:pt>
                <c:pt idx="6">
                  <c:v>835.58</c:v>
                </c:pt>
                <c:pt idx="7">
                  <c:v>885.22</c:v>
                </c:pt>
                <c:pt idx="8">
                  <c:v>1094.63</c:v>
                </c:pt>
                <c:pt idx="9">
                  <c:v>945.89</c:v>
                </c:pt>
                <c:pt idx="10">
                  <c:v>1064.94</c:v>
                </c:pt>
                <c:pt idx="11">
                  <c:v>928.66</c:v>
                </c:pt>
                <c:pt idx="12">
                  <c:v>997.6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126928"/>
        <c:axId val="1404796400"/>
      </c:barChart>
      <c:lineChart>
        <c:grouping val="standard"/>
        <c:varyColors val="0"/>
        <c:ser>
          <c:idx val="1"/>
          <c:order val="1"/>
          <c:tx>
            <c:strRef>
              <c:f>图表6分季度营业收入!$E$6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图表6分季度营业收入!$S$4:$AE$4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图表6分季度营业收入!$S$6:$AE$6</c:f>
              <c:numCache>
                <c:formatCode>0.00%</c:formatCode>
                <c:ptCount val="13"/>
                <c:pt idx="0">
                  <c:v>0.24724145118282</c:v>
                </c:pt>
                <c:pt idx="1">
                  <c:v>-0.0428124829205915</c:v>
                </c:pt>
                <c:pt idx="2">
                  <c:v>-0.0838467033463749</c:v>
                </c:pt>
                <c:pt idx="3">
                  <c:v>-0.23190429826482</c:v>
                </c:pt>
                <c:pt idx="4">
                  <c:v>0.142672043776197</c:v>
                </c:pt>
                <c:pt idx="5">
                  <c:v>0.127853043304025</c:v>
                </c:pt>
                <c:pt idx="6">
                  <c:v>0.0584072462136149</c:v>
                </c:pt>
                <c:pt idx="7">
                  <c:v>-0.118545388474908</c:v>
                </c:pt>
                <c:pt idx="8">
                  <c:v>-0.0384376754031304</c:v>
                </c:pt>
                <c:pt idx="9">
                  <c:v>0.000571217009573077</c:v>
                </c:pt>
                <c:pt idx="10">
                  <c:v>0.274491969649824</c:v>
                </c:pt>
                <c:pt idx="11">
                  <c:v>0.0490725469374844</c:v>
                </c:pt>
                <c:pt idx="12">
                  <c:v>-0.0886418241780328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5128528"/>
        <c:axId val="1404787664"/>
      </c:lineChart>
      <c:catAx>
        <c:axId val="202512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404796400"/>
        <c:crosses val="autoZero"/>
        <c:auto val="1"/>
        <c:lblAlgn val="ctr"/>
        <c:lblOffset val="100"/>
        <c:noMultiLvlLbl val="0"/>
      </c:catAx>
      <c:valAx>
        <c:axId val="140479640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025126928"/>
        <c:crosses val="autoZero"/>
        <c:crossBetween val="between"/>
      </c:valAx>
      <c:catAx>
        <c:axId val="2025128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404787664"/>
        <c:crosses val="autoZero"/>
        <c:auto val="1"/>
        <c:lblAlgn val="ctr"/>
        <c:lblOffset val="100"/>
        <c:noMultiLvlLbl val="0"/>
      </c:catAx>
      <c:valAx>
        <c:axId val="14047876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025128528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809eb4-5403-40ef-a541-8eef54fd9c1e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2703412073"/>
          <c:y val="0.147569991251094"/>
          <c:w val="0.767365704286964"/>
          <c:h val="0.633859156431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图表7分季度归母净利润!$E$7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图表7分季度归母净利润!$S$6:$AE$6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图表7分季度归母净利润!$S$7:$AE$7</c:f>
              <c:numCache>
                <c:formatCode>#,##0.0_ </c:formatCode>
                <c:ptCount val="13"/>
                <c:pt idx="0">
                  <c:v>292.17502367</c:v>
                </c:pt>
                <c:pt idx="1">
                  <c:v>214.80653363</c:v>
                </c:pt>
                <c:pt idx="2">
                  <c:v>-1028.75251336</c:v>
                </c:pt>
                <c:pt idx="3">
                  <c:v>177.19030666</c:v>
                </c:pt>
                <c:pt idx="4">
                  <c:v>227.82728494</c:v>
                </c:pt>
                <c:pt idx="5">
                  <c:v>200.77</c:v>
                </c:pt>
                <c:pt idx="6">
                  <c:v>220.36</c:v>
                </c:pt>
                <c:pt idx="7">
                  <c:v>84.71</c:v>
                </c:pt>
                <c:pt idx="8">
                  <c:v>201.56</c:v>
                </c:pt>
                <c:pt idx="9">
                  <c:v>143.2</c:v>
                </c:pt>
                <c:pt idx="10">
                  <c:v>152.07</c:v>
                </c:pt>
                <c:pt idx="11">
                  <c:v>89.01</c:v>
                </c:pt>
                <c:pt idx="12">
                  <c:v>98.54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256384"/>
        <c:axId val="2118899904"/>
      </c:barChart>
      <c:lineChart>
        <c:grouping val="standard"/>
        <c:varyColors val="0"/>
        <c:ser>
          <c:idx val="1"/>
          <c:order val="1"/>
          <c:tx>
            <c:strRef>
              <c:f>图表7分季度归母净利润!$E$8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图表7分季度归母净利润!$S$6:$AE$6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图表7分季度归母净利润!$S$8:$AE$8</c:f>
              <c:numCache>
                <c:formatCode>0.00%</c:formatCode>
                <c:ptCount val="13"/>
                <c:pt idx="0">
                  <c:v>0.0289795203304379</c:v>
                </c:pt>
                <c:pt idx="1">
                  <c:v>-0.266899455422617</c:v>
                </c:pt>
                <c:pt idx="2">
                  <c:v>-6.59753979255839</c:v>
                </c:pt>
                <c:pt idx="3">
                  <c:v>-0.466816464230011</c:v>
                </c:pt>
                <c:pt idx="4">
                  <c:v>-0.220236959072444</c:v>
                </c:pt>
                <c:pt idx="5">
                  <c:v>-0.065345003211949</c:v>
                </c:pt>
                <c:pt idx="6">
                  <c:v>1.21420117777432</c:v>
                </c:pt>
                <c:pt idx="7">
                  <c:v>-0.521926443964313</c:v>
                </c:pt>
                <c:pt idx="8">
                  <c:v>-0.115294728403219</c:v>
                </c:pt>
                <c:pt idx="9">
                  <c:v>-0.286746027792997</c:v>
                </c:pt>
                <c:pt idx="10">
                  <c:v>-0.309901978580505</c:v>
                </c:pt>
                <c:pt idx="11">
                  <c:v>0.0507614213197971</c:v>
                </c:pt>
                <c:pt idx="12">
                  <c:v>-0.511113316134154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66207184"/>
        <c:axId val="2118906976"/>
      </c:lineChart>
      <c:catAx>
        <c:axId val="19662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899904"/>
        <c:crosses val="autoZero"/>
        <c:auto val="1"/>
        <c:lblAlgn val="ctr"/>
        <c:lblOffset val="100"/>
        <c:noMultiLvlLbl val="0"/>
      </c:catAx>
      <c:valAx>
        <c:axId val="211889990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56384"/>
        <c:crosses val="autoZero"/>
        <c:crossBetween val="between"/>
      </c:valAx>
      <c:catAx>
        <c:axId val="196620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906976"/>
        <c:crosses val="autoZero"/>
        <c:auto val="1"/>
        <c:lblAlgn val="ctr"/>
        <c:lblOffset val="100"/>
        <c:noMultiLvlLbl val="0"/>
      </c:catAx>
      <c:valAx>
        <c:axId val="21189069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071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895df7-bb0d-426b-b4c8-7aff25cee555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20171850027"/>
          <c:y val="0.208102800709233"/>
          <c:w val="0.767365704286964"/>
          <c:h val="0.588712366836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图表7分季度归母净利润!$E$9</c:f>
              <c:strCache>
                <c:ptCount val="1"/>
                <c:pt idx="0">
                  <c:v>扣非归母净利润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.0372439478584729"/>
                  <c:y val="-0.030266343825665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372439478584723"/>
                  <c:y val="0.43583535108958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186219739292364"/>
                  <c:y val="0.01210653753026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558659217877095"/>
                  <c:y val="-0.006053268765133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图表7分季度归母净利润!$T$6:$AE$6</c:f>
              <c:strCache>
                <c:ptCount val="12"/>
                <c:pt idx="0">
                  <c:v>2023-3Q</c:v>
                </c:pt>
                <c:pt idx="1">
                  <c:v>2023-4Q</c:v>
                </c:pt>
                <c:pt idx="2">
                  <c:v>2024-1Q</c:v>
                </c:pt>
                <c:pt idx="3">
                  <c:v>2024-2Q</c:v>
                </c:pt>
                <c:pt idx="4">
                  <c:v>2024-3Q</c:v>
                </c:pt>
                <c:pt idx="5">
                  <c:v>2024-4Q</c:v>
                </c:pt>
                <c:pt idx="6">
                  <c:v>2025-1Q</c:v>
                </c:pt>
                <c:pt idx="7">
                  <c:v>2025-2Q</c:v>
                </c:pt>
                <c:pt idx="8">
                  <c:v>2025-3Q</c:v>
                </c:pt>
                <c:pt idx="9">
                  <c:v>2025-4Q</c:v>
                </c:pt>
                <c:pt idx="10">
                  <c:v>2026-1Q</c:v>
                </c:pt>
                <c:pt idx="11">
                  <c:v>2026-2Q</c:v>
                </c:pt>
              </c:strCache>
            </c:strRef>
          </c:cat>
          <c:val>
            <c:numRef>
              <c:f>图表7分季度归母净利润!$T$9:$AE$9</c:f>
              <c:numCache>
                <c:formatCode>#,##0.00_ </c:formatCode>
                <c:ptCount val="12"/>
                <c:pt idx="0">
                  <c:v>211.95512156</c:v>
                </c:pt>
                <c:pt idx="1">
                  <c:v>-991.1251731</c:v>
                </c:pt>
                <c:pt idx="2">
                  <c:v>171.37574674</c:v>
                </c:pt>
                <c:pt idx="3">
                  <c:v>197.27602289</c:v>
                </c:pt>
                <c:pt idx="4">
                  <c:v>179.55</c:v>
                </c:pt>
                <c:pt idx="5">
                  <c:v>233.94</c:v>
                </c:pt>
                <c:pt idx="6">
                  <c:v>75.32</c:v>
                </c:pt>
                <c:pt idx="7">
                  <c:v>184.74</c:v>
                </c:pt>
                <c:pt idx="8">
                  <c:v>123.97</c:v>
                </c:pt>
                <c:pt idx="9">
                  <c:v>118.69</c:v>
                </c:pt>
                <c:pt idx="10">
                  <c:v>56.57</c:v>
                </c:pt>
                <c:pt idx="11">
                  <c:v>89.72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256384"/>
        <c:axId val="2118899904"/>
      </c:barChart>
      <c:lineChart>
        <c:grouping val="standard"/>
        <c:varyColors val="0"/>
        <c:ser>
          <c:idx val="1"/>
          <c:order val="1"/>
          <c:tx>
            <c:strRef>
              <c:f>图表7分季度归母净利润!$E$10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图表7分季度归母净利润!$T$6:$AE$6</c:f>
              <c:strCache>
                <c:ptCount val="12"/>
                <c:pt idx="0">
                  <c:v>2023-3Q</c:v>
                </c:pt>
                <c:pt idx="1">
                  <c:v>2023-4Q</c:v>
                </c:pt>
                <c:pt idx="2">
                  <c:v>2024-1Q</c:v>
                </c:pt>
                <c:pt idx="3">
                  <c:v>2024-2Q</c:v>
                </c:pt>
                <c:pt idx="4">
                  <c:v>2024-3Q</c:v>
                </c:pt>
                <c:pt idx="5">
                  <c:v>2024-4Q</c:v>
                </c:pt>
                <c:pt idx="6">
                  <c:v>2025-1Q</c:v>
                </c:pt>
                <c:pt idx="7">
                  <c:v>2025-2Q</c:v>
                </c:pt>
                <c:pt idx="8">
                  <c:v>2025-3Q</c:v>
                </c:pt>
                <c:pt idx="9">
                  <c:v>2025-4Q</c:v>
                </c:pt>
                <c:pt idx="10">
                  <c:v>2026-1Q</c:v>
                </c:pt>
                <c:pt idx="11">
                  <c:v>2026-2Q</c:v>
                </c:pt>
              </c:strCache>
            </c:strRef>
          </c:cat>
          <c:val>
            <c:numRef>
              <c:f>图表7分季度归母净利润!$T$10:$AE$10</c:f>
              <c:numCache>
                <c:formatCode>0.00%</c:formatCode>
                <c:ptCount val="12"/>
                <c:pt idx="0">
                  <c:v>-0.254879639243886</c:v>
                </c:pt>
                <c:pt idx="1">
                  <c:v>-6.48453857018934</c:v>
                </c:pt>
                <c:pt idx="2">
                  <c:v>-0.481216061764098</c:v>
                </c:pt>
                <c:pt idx="3">
                  <c:v>-0.297913587658618</c:v>
                </c:pt>
                <c:pt idx="4">
                  <c:v>-0.152886711684515</c:v>
                </c:pt>
                <c:pt idx="5">
                  <c:v>1.23603476770577</c:v>
                </c:pt>
                <c:pt idx="6">
                  <c:v>-0.560497903391951</c:v>
                </c:pt>
                <c:pt idx="7">
                  <c:v>-0.0635455982250311</c:v>
                </c:pt>
                <c:pt idx="8">
                  <c:v>-0.309551656920078</c:v>
                </c:pt>
                <c:pt idx="9">
                  <c:v>-0.492647687441224</c:v>
                </c:pt>
                <c:pt idx="10">
                  <c:v>-0.248937865108869</c:v>
                </c:pt>
                <c:pt idx="11">
                  <c:v>-0.514344484139872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66207184"/>
        <c:axId val="2118906976"/>
      </c:lineChart>
      <c:catAx>
        <c:axId val="19662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899904"/>
        <c:crosses val="autoZero"/>
        <c:auto val="1"/>
        <c:lblAlgn val="ctr"/>
        <c:lblOffset val="100"/>
        <c:noMultiLvlLbl val="0"/>
      </c:catAx>
      <c:valAx>
        <c:axId val="211889990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56384"/>
        <c:crosses val="autoZero"/>
        <c:crossBetween val="between"/>
      </c:valAx>
      <c:catAx>
        <c:axId val="196620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906976"/>
        <c:crosses val="autoZero"/>
        <c:auto val="1"/>
        <c:lblAlgn val="ctr"/>
        <c:lblOffset val="100"/>
        <c:noMultiLvlLbl val="0"/>
      </c:catAx>
      <c:valAx>
        <c:axId val="21189069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071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73575272364697"/>
          <c:y val="0.0181598062953995"/>
          <c:w val="0.54223493013094"/>
          <c:h val="0.089414405826390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00edbe-8ccf-4df5-92fc-d14cad1b0f67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图表8收入拆分!$B$3</c:f>
              <c:strCache>
                <c:ptCount val="1"/>
                <c:pt idx="0">
                  <c:v>制剂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图表8收入拆分!$D$3:$I$3</c:f>
              <c:numCache>
                <c:formatCode>General</c:formatCode>
                <c:ptCount val="6"/>
                <c:pt idx="0">
                  <c:v>761.91</c:v>
                </c:pt>
                <c:pt idx="1">
                  <c:v>1474.12</c:v>
                </c:pt>
                <c:pt idx="2">
                  <c:v>2130.37</c:v>
                </c:pt>
                <c:pt idx="3">
                  <c:v>2458.17</c:v>
                </c:pt>
                <c:pt idx="4">
                  <c:v>2771.67</c:v>
                </c:pt>
                <c:pt idx="5">
                  <c:v>3050.27</c:v>
                </c:pt>
              </c:numCache>
            </c:numRef>
          </c:val>
        </c:ser>
        <c:ser>
          <c:idx val="1"/>
          <c:order val="1"/>
          <c:tx>
            <c:strRef>
              <c:f>图表8收入拆分!$B$4</c:f>
              <c:strCache>
                <c:ptCount val="1"/>
                <c:pt idx="0">
                  <c:v>原料药</c:v>
                </c:pt>
              </c:strCache>
            </c:strRef>
          </c:tx>
          <c:spPr>
            <a:solidFill>
              <a:srgbClr val="C0C0C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图表8收入拆分!$D$4:$I$4</c:f>
              <c:numCache>
                <c:formatCode>General</c:formatCode>
                <c:ptCount val="6"/>
                <c:pt idx="0">
                  <c:v>1523.87</c:v>
                </c:pt>
                <c:pt idx="1">
                  <c:v>1304.15</c:v>
                </c:pt>
                <c:pt idx="2">
                  <c:v>1427.66</c:v>
                </c:pt>
                <c:pt idx="3">
                  <c:v>1109.64</c:v>
                </c:pt>
                <c:pt idx="4">
                  <c:v>997.33</c:v>
                </c:pt>
                <c:pt idx="5">
                  <c:v>787.14</c:v>
                </c:pt>
              </c:numCache>
            </c:numRef>
          </c:val>
        </c:ser>
        <c:ser>
          <c:idx val="2"/>
          <c:order val="2"/>
          <c:tx>
            <c:strRef>
              <c:f>图表8收入拆分!$B$5</c:f>
              <c:strCache>
                <c:ptCount val="1"/>
                <c:pt idx="0">
                  <c:v>CDMO及其他</c:v>
                </c:pt>
              </c:strCache>
            </c:strRef>
          </c:tx>
          <c:spPr>
            <a:solidFill>
              <a:srgbClr val="DC3400"/>
            </a:solidFill>
            <a:ln w="25400">
              <a:noFill/>
            </a:ln>
            <a:effectLst/>
          </c:spPr>
          <c:invertIfNegative val="0"/>
          <c:dLbls>
            <c:delete val="1"/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图表8收入拆分!$D$5:$I$5</c:f>
              <c:numCache>
                <c:formatCode>General</c:formatCode>
                <c:ptCount val="6"/>
                <c:pt idx="0">
                  <c:v>181.53</c:v>
                </c:pt>
                <c:pt idx="1">
                  <c:v>133.05</c:v>
                </c:pt>
                <c:pt idx="2">
                  <c:v>123.42</c:v>
                </c:pt>
                <c:pt idx="3">
                  <c:v>140.3</c:v>
                </c:pt>
                <c:pt idx="4">
                  <c:v>153.74</c:v>
                </c:pt>
                <c:pt idx="5">
                  <c:v>80.32</c:v>
                </c:pt>
              </c:numCache>
            </c:numRef>
          </c:val>
        </c:ser>
        <c:ser>
          <c:idx val="3"/>
          <c:order val="3"/>
          <c:tx>
            <c:strRef>
              <c:f>图表8收入拆分!$B$6</c:f>
              <c:strCache>
                <c:ptCount val="1"/>
                <c:pt idx="0">
                  <c:v>其他业务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11764705882353"/>
                  <c:y val="-0.05220417633410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588235294117647"/>
                  <c:y val="-0.08120649651972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94117647058829"/>
                  <c:y val="-0.0580046403712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88235294117646"/>
                  <c:y val="-0.06960556844547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294117647058824"/>
                  <c:y val="-0.0580046403712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294117647058824"/>
                  <c:y val="-0.0928074245939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图表8收入拆分!$D$6:$I$6</c:f>
              <c:numCache>
                <c:formatCode>General</c:formatCode>
                <c:ptCount val="6"/>
                <c:pt idx="0">
                  <c:v>2.36000000000033</c:v>
                </c:pt>
                <c:pt idx="1">
                  <c:v>3.56000000000012</c:v>
                </c:pt>
                <c:pt idx="2">
                  <c:v>5.24000000000008</c:v>
                </c:pt>
                <c:pt idx="3" c:formatCode="0.00">
                  <c:v>4.61045499999994</c:v>
                </c:pt>
                <c:pt idx="4">
                  <c:v>8.65</c:v>
                </c:pt>
                <c:pt idx="5">
                  <c:v>5.86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7141112"/>
        <c:axId val="867139800"/>
      </c:barChart>
      <c:catAx>
        <c:axId val="867141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867139800"/>
        <c:crosses val="autoZero"/>
        <c:auto val="1"/>
        <c:lblAlgn val="ctr"/>
        <c:lblOffset val="100"/>
        <c:noMultiLvlLbl val="0"/>
      </c:catAx>
      <c:valAx>
        <c:axId val="86713980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8671411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21324-d295-43a7-ac74-e5c718d909c4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705632237146827"/>
        </c:manualLayout>
      </c:layout>
      <c:lineChart>
        <c:grouping val="standard"/>
        <c:varyColors val="0"/>
        <c:ser>
          <c:idx val="0"/>
          <c:order val="0"/>
          <c:tx>
            <c:strRef>
              <c:f>图表8收入拆分!$B$10</c:f>
              <c:strCache>
                <c:ptCount val="1"/>
                <c:pt idx="0">
                  <c:v>制剂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图表8收入拆分!$C$10:$I$10</c:f>
              <c:numCache>
                <c:formatCode>0.00%</c:formatCode>
                <c:ptCount val="7"/>
                <c:pt idx="0">
                  <c:v>0.234319220386631</c:v>
                </c:pt>
                <c:pt idx="1">
                  <c:v>0.308506804552835</c:v>
                </c:pt>
                <c:pt idx="2">
                  <c:v>0.505722362498628</c:v>
                </c:pt>
                <c:pt idx="3">
                  <c:v>0.577854389710011</c:v>
                </c:pt>
                <c:pt idx="4">
                  <c:v>0.662094016986797</c:v>
                </c:pt>
                <c:pt idx="5">
                  <c:v>0.705010187236575</c:v>
                </c:pt>
                <c:pt idx="6">
                  <c:v>0.777418129824982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图表8收入拆分!$B$11</c:f>
              <c:strCache>
                <c:ptCount val="1"/>
                <c:pt idx="0">
                  <c:v>原料药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图表8收入拆分!$C$11:$I$11</c:f>
              <c:numCache>
                <c:formatCode>0.00%</c:formatCode>
                <c:ptCount val="7"/>
                <c:pt idx="0">
                  <c:v>0.696182505748884</c:v>
                </c:pt>
                <c:pt idx="1">
                  <c:v>0.61703385472553</c:v>
                </c:pt>
                <c:pt idx="2">
                  <c:v>0.447411214183774</c:v>
                </c:pt>
                <c:pt idx="3">
                  <c:v>0.38724709698944</c:v>
                </c:pt>
                <c:pt idx="4">
                  <c:v>0.29887518154124</c:v>
                </c:pt>
                <c:pt idx="5">
                  <c:v>0.253683811578093</c:v>
                </c:pt>
                <c:pt idx="6">
                  <c:v>0.200617291816933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图表8收入拆分!$B$12</c:f>
              <c:strCache>
                <c:ptCount val="1"/>
                <c:pt idx="0">
                  <c:v>CDMO及其他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图表8收入拆分!$C$12:$I$12</c:f>
              <c:numCache>
                <c:formatCode>0.00%</c:formatCode>
                <c:ptCount val="7"/>
                <c:pt idx="0">
                  <c:v>0.0684925867331636</c:v>
                </c:pt>
                <c:pt idx="1">
                  <c:v>0.0735037474642361</c:v>
                </c:pt>
                <c:pt idx="2">
                  <c:v>0.0456451037435503</c:v>
                </c:pt>
                <c:pt idx="3">
                  <c:v>0.0334771841407875</c:v>
                </c:pt>
                <c:pt idx="4">
                  <c:v>0.0377890018116109</c:v>
                </c:pt>
                <c:pt idx="5">
                  <c:v>0.0391057615754224</c:v>
                </c:pt>
                <c:pt idx="6">
                  <c:v>0.0204710481982062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649c9f-3adf-4880-85c1-12ddfaf334ef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42173934988896"/>
          <c:y val="0.145713293191292"/>
          <c:w val="0.8705261962447"/>
          <c:h val="0.735100509495137"/>
        </c:manualLayout>
      </c:layout>
      <c:lineChart>
        <c:grouping val="standard"/>
        <c:varyColors val="0"/>
        <c:ser>
          <c:idx val="0"/>
          <c:order val="0"/>
          <c:tx>
            <c:strRef>
              <c:f>图表9毛利率和净利率!$C$3</c:f>
              <c:strCache>
                <c:ptCount val="1"/>
                <c:pt idx="0">
                  <c:v>毛利率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图表9毛利率和净利率!$E$2:$M$2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2025-1Q</c:v>
                </c:pt>
              </c:strCache>
            </c:strRef>
          </c:cat>
          <c:val>
            <c:numRef>
              <c:f>图表9毛利率和净利率!$E$3:$M$3</c:f>
              <c:numCache>
                <c:formatCode>0.00%</c:formatCode>
                <c:ptCount val="9"/>
                <c:pt idx="0">
                  <c:v>0.46376928814717</c:v>
                </c:pt>
                <c:pt idx="1">
                  <c:v>0.494662800750443</c:v>
                </c:pt>
                <c:pt idx="2">
                  <c:v>0.512351852676673</c:v>
                </c:pt>
                <c:pt idx="3">
                  <c:v>0.589598885717422</c:v>
                </c:pt>
                <c:pt idx="4">
                  <c:v>0.5671</c:v>
                </c:pt>
                <c:pt idx="5">
                  <c:v>0.5238</c:v>
                </c:pt>
                <c:pt idx="6">
                  <c:v>0.483968211922258</c:v>
                </c:pt>
                <c:pt idx="7">
                  <c:v>0.4321</c:v>
                </c:pt>
                <c:pt idx="8">
                  <c:v>0.344106549784234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图表9毛利率和净利率!$C$4</c:f>
              <c:strCache>
                <c:ptCount val="1"/>
                <c:pt idx="0">
                  <c:v>净利率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图表9毛利率和净利率!$E$2:$M$2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2025-1Q</c:v>
                </c:pt>
              </c:strCache>
            </c:strRef>
          </c:cat>
          <c:val>
            <c:numRef>
              <c:f>图表9毛利率和净利率!$E$4:$M$4</c:f>
              <c:numCache>
                <c:formatCode>0.00%</c:formatCode>
                <c:ptCount val="9"/>
                <c:pt idx="0">
                  <c:v>0.282386562778032</c:v>
                </c:pt>
                <c:pt idx="1">
                  <c:v>0.24968682549858</c:v>
                </c:pt>
                <c:pt idx="2">
                  <c:v>0.244955803811845</c:v>
                </c:pt>
                <c:pt idx="3">
                  <c:v>0.276553408716654</c:v>
                </c:pt>
                <c:pt idx="4">
                  <c:v>0.2873</c:v>
                </c:pt>
                <c:pt idx="5">
                  <c:v>0.2926</c:v>
                </c:pt>
                <c:pt idx="6">
                  <c:v>-0.0481880255698168</c:v>
                </c:pt>
                <c:pt idx="7">
                  <c:v>0.2105</c:v>
                </c:pt>
                <c:pt idx="8">
                  <c:v>0.0956937258534601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35964928"/>
        <c:axId val="1135961320"/>
      </c:lineChart>
      <c:catAx>
        <c:axId val="113596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1320"/>
        <c:crosses val="autoZero"/>
        <c:auto val="1"/>
        <c:lblAlgn val="ctr"/>
        <c:lblOffset val="100"/>
        <c:noMultiLvlLbl val="0"/>
      </c:catAx>
      <c:valAx>
        <c:axId val="11359613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49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ceccad-0c0e-4cf2-9342-eb444e060021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45713293191292"/>
          <c:w val="0.832382461528409"/>
          <c:h val="0.620969430291802"/>
        </c:manualLayout>
      </c:layout>
      <c:lineChart>
        <c:grouping val="standard"/>
        <c:varyColors val="0"/>
        <c:ser>
          <c:idx val="0"/>
          <c:order val="0"/>
          <c:tx>
            <c:strRef>
              <c:f>图表9毛利率和净利率!$C$24</c:f>
              <c:strCache>
                <c:ptCount val="1"/>
                <c:pt idx="0">
                  <c:v>毛利率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图表9毛利率和净利率!$J$23:$T$23</c:f>
              <c:strCache>
                <c:ptCount val="11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</c:strCache>
            </c:strRef>
          </c:cat>
          <c:val>
            <c:numRef>
              <c:f>图表9毛利率和净利率!$J$24:$T$24</c:f>
              <c:numCache>
                <c:formatCode>0.00%</c:formatCode>
                <c:ptCount val="11"/>
                <c:pt idx="0">
                  <c:v>0.562325038880249</c:v>
                </c:pt>
                <c:pt idx="1">
                  <c:v>0.557732186190161</c:v>
                </c:pt>
                <c:pt idx="2">
                  <c:v>0.504929625348473</c:v>
                </c:pt>
                <c:pt idx="3">
                  <c:v>0.556329295315159</c:v>
                </c:pt>
                <c:pt idx="4">
                  <c:v>0.521282514162849</c:v>
                </c:pt>
                <c:pt idx="5">
                  <c:v>0.521974185901907</c:v>
                </c:pt>
                <c:pt idx="6">
                  <c:v>0.506702099277151</c:v>
                </c:pt>
                <c:pt idx="7">
                  <c:v>0.485811100909389</c:v>
                </c:pt>
                <c:pt idx="8">
                  <c:v>0.483852352486825</c:v>
                </c:pt>
                <c:pt idx="9">
                  <c:v>0.444114818952446</c:v>
                </c:pt>
                <c:pt idx="10">
                  <c:v>0.384942455485199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图表9毛利率和净利率!$C$25</c:f>
              <c:strCache>
                <c:ptCount val="1"/>
                <c:pt idx="0">
                  <c:v>净利率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图表9毛利率和净利率!$J$23:$T$23</c:f>
              <c:strCache>
                <c:ptCount val="11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</c:strCache>
            </c:strRef>
          </c:cat>
          <c:val>
            <c:numRef>
              <c:f>图表9毛利率和净利率!$J$25:$T$25</c:f>
              <c:numCache>
                <c:formatCode>0.00%</c:formatCode>
                <c:ptCount val="11"/>
                <c:pt idx="0">
                  <c:v>0.281084758942457</c:v>
                </c:pt>
                <c:pt idx="1">
                  <c:v>0.236708581513347</c:v>
                </c:pt>
                <c:pt idx="2">
                  <c:v>0.280555177806487</c:v>
                </c:pt>
                <c:pt idx="3">
                  <c:v>0.355482795759822</c:v>
                </c:pt>
                <c:pt idx="4">
                  <c:v>0.334611496454059</c:v>
                </c:pt>
                <c:pt idx="5">
                  <c:v>0.213278283316905</c:v>
                </c:pt>
                <c:pt idx="6">
                  <c:v>0.25417176280071</c:v>
                </c:pt>
                <c:pt idx="7">
                  <c:v>0.293274823667682</c:v>
                </c:pt>
                <c:pt idx="8">
                  <c:v>0.256275667928475</c:v>
                </c:pt>
                <c:pt idx="9">
                  <c:v>-1.30309379676475</c:v>
                </c:pt>
                <c:pt idx="10">
                  <c:v>0.176436606632252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35964928"/>
        <c:axId val="1135961320"/>
      </c:lineChart>
      <c:catAx>
        <c:axId val="113596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1320"/>
        <c:crosses val="autoZero"/>
        <c:auto val="1"/>
        <c:lblAlgn val="ctr"/>
        <c:lblOffset val="100"/>
        <c:noMultiLvlLbl val="0"/>
      </c:catAx>
      <c:valAx>
        <c:axId val="11359613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49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9a7f10-fd3c-4473-9f41-5505a24f416c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图表10研发费用!$C$3</c:f>
              <c:strCache>
                <c:ptCount val="1"/>
                <c:pt idx="0">
                  <c:v>研发费用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图表10研发费用!$F$2:$N$2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2026H1</c:v>
                </c:pt>
              </c:strCache>
            </c:strRef>
          </c:cat>
          <c:val>
            <c:numRef>
              <c:f>图表10研发费用!$F$3:$N$3</c:f>
              <c:numCache>
                <c:formatCode>#,##0.00_ </c:formatCode>
                <c:ptCount val="9"/>
                <c:pt idx="0">
                  <c:v>101.18</c:v>
                </c:pt>
                <c:pt idx="1">
                  <c:v>166.35</c:v>
                </c:pt>
                <c:pt idx="2">
                  <c:v>187.53</c:v>
                </c:pt>
                <c:pt idx="3" c:formatCode="0.00">
                  <c:v>220.95</c:v>
                </c:pt>
                <c:pt idx="4" c:formatCode="0.00">
                  <c:v>263.66</c:v>
                </c:pt>
                <c:pt idx="5">
                  <c:v>372.29397476</c:v>
                </c:pt>
                <c:pt idx="6">
                  <c:v>329.92</c:v>
                </c:pt>
                <c:pt idx="7" c:formatCode="General">
                  <c:v>348.13</c:v>
                </c:pt>
                <c:pt idx="8" c:formatCode="General">
                  <c:v>119.31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133616"/>
        <c:axId val="978129024"/>
      </c:barChart>
      <c:lineChart>
        <c:grouping val="standard"/>
        <c:varyColors val="0"/>
        <c:ser>
          <c:idx val="1"/>
          <c:order val="1"/>
          <c:tx>
            <c:strRef>
              <c:f>图表10研发费用!$C$4</c:f>
              <c:strCache>
                <c:ptCount val="1"/>
                <c:pt idx="0">
                  <c:v>研发费用率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图表10研发费用!$F$2:$N$2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2026H1</c:v>
                </c:pt>
              </c:strCache>
            </c:strRef>
          </c:cat>
          <c:val>
            <c:numRef>
              <c:f>图表10研发费用!$F$4:$N$4</c:f>
              <c:numCache>
                <c:formatCode>0.00%</c:formatCode>
                <c:ptCount val="9"/>
                <c:pt idx="0">
                  <c:v>0.0595060958755065</c:v>
                </c:pt>
                <c:pt idx="1">
                  <c:v>0.0673571772746966</c:v>
                </c:pt>
                <c:pt idx="2">
                  <c:v>0.0643354100340323</c:v>
                </c:pt>
                <c:pt idx="3">
                  <c:v>0.0599318087498542</c:v>
                </c:pt>
                <c:pt idx="4">
                  <c:v>0.071</c:v>
                </c:pt>
                <c:pt idx="5">
                  <c:v>0.0946978631895343</c:v>
                </c:pt>
                <c:pt idx="6">
                  <c:v>0.0840862577384487</c:v>
                </c:pt>
                <c:pt idx="7">
                  <c:v>0.0872357593192138</c:v>
                </c:pt>
                <c:pt idx="8">
                  <c:v>0.0619386790983564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8132304"/>
        <c:axId val="978128368"/>
      </c:lineChart>
      <c:catAx>
        <c:axId val="97813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29024"/>
        <c:crosses val="autoZero"/>
        <c:auto val="1"/>
        <c:lblAlgn val="ctr"/>
        <c:lblOffset val="100"/>
        <c:noMultiLvlLbl val="0"/>
      </c:catAx>
      <c:valAx>
        <c:axId val="97812902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33616"/>
        <c:crosses val="autoZero"/>
        <c:crossBetween val="between"/>
      </c:valAx>
      <c:catAx>
        <c:axId val="97813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28368"/>
        <c:crosses val="autoZero"/>
        <c:auto val="1"/>
        <c:lblAlgn val="ctr"/>
        <c:lblOffset val="100"/>
        <c:noMultiLvlLbl val="0"/>
      </c:catAx>
      <c:valAx>
        <c:axId val="97812836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3230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5f46c0-8fc9-4fdf-bb7b-d664d0ef756e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687985178323298"/>
        </c:manualLayout>
      </c:layout>
      <c:lineChart>
        <c:grouping val="standard"/>
        <c:varyColors val="0"/>
        <c:ser>
          <c:idx val="0"/>
          <c:order val="0"/>
          <c:tx>
            <c:strRef>
              <c:f>图表11期间费用率!$C$3</c:f>
              <c:strCache>
                <c:ptCount val="1"/>
                <c:pt idx="0">
                  <c:v>销售费用率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图表11期间费用率!$E$3:$M$3</c:f>
              <c:numCache>
                <c:formatCode>0.00%</c:formatCode>
                <c:ptCount val="9"/>
                <c:pt idx="0">
                  <c:v>0.042211497847636</c:v>
                </c:pt>
                <c:pt idx="1">
                  <c:v>0.145665841336682</c:v>
                </c:pt>
                <c:pt idx="2">
                  <c:v>0.145072013669843</c:v>
                </c:pt>
                <c:pt idx="3">
                  <c:v>0.153073196838292</c:v>
                </c:pt>
                <c:pt idx="4">
                  <c:v>0.1312</c:v>
                </c:pt>
                <c:pt idx="5">
                  <c:v>0.1217</c:v>
                </c:pt>
                <c:pt idx="6">
                  <c:v>0.106978090319292</c:v>
                </c:pt>
                <c:pt idx="7">
                  <c:v>0.0714</c:v>
                </c:pt>
                <c:pt idx="8">
                  <c:v>0.1023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图表11期间费用率!$C$4</c:f>
              <c:strCache>
                <c:ptCount val="1"/>
                <c:pt idx="0">
                  <c:v>管理费用率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图表11期间费用率!$E$4:$M$4</c:f>
              <c:numCache>
                <c:formatCode>0.00%</c:formatCode>
                <c:ptCount val="9"/>
                <c:pt idx="0">
                  <c:v>0.0411463833454657</c:v>
                </c:pt>
                <c:pt idx="1">
                  <c:v>0.0595060958755065</c:v>
                </c:pt>
                <c:pt idx="2">
                  <c:v>0.0673571772746966</c:v>
                </c:pt>
                <c:pt idx="3">
                  <c:v>0.0643354100340323</c:v>
                </c:pt>
                <c:pt idx="4">
                  <c:v>0.0332</c:v>
                </c:pt>
                <c:pt idx="5">
                  <c:v>0.0447</c:v>
                </c:pt>
                <c:pt idx="6">
                  <c:v>0.0371115709186482</c:v>
                </c:pt>
                <c:pt idx="7">
                  <c:v>0.0537</c:v>
                </c:pt>
                <c:pt idx="8">
                  <c:v>0.0609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图表11期间费用率!$C$5</c:f>
              <c:strCache>
                <c:ptCount val="1"/>
                <c:pt idx="0">
                  <c:v>财务费用率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图表11期间费用率!$E$5:$M$5</c:f>
              <c:numCache>
                <c:formatCode>0.00%</c:formatCode>
                <c:ptCount val="9"/>
                <c:pt idx="0">
                  <c:v>-0.00390031723778455</c:v>
                </c:pt>
                <c:pt idx="1">
                  <c:v>-0.000182317550122623</c:v>
                </c:pt>
                <c:pt idx="2">
                  <c:v>0.00653123696688221</c:v>
                </c:pt>
                <c:pt idx="3">
                  <c:v>0.0197503842353716</c:v>
                </c:pt>
                <c:pt idx="4">
                  <c:v>0.0197</c:v>
                </c:pt>
                <c:pt idx="5">
                  <c:v>-0.0346</c:v>
                </c:pt>
                <c:pt idx="6">
                  <c:v>-0.0188743861976592</c:v>
                </c:pt>
                <c:pt idx="7">
                  <c:v>0.0023</c:v>
                </c:pt>
                <c:pt idx="8">
                  <c:v>0.0311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图表11期间费用率!$C$6</c:f>
              <c:strCache>
                <c:ptCount val="1"/>
                <c:pt idx="0">
                  <c:v>期间费用率</c:v>
                </c:pt>
              </c:strCache>
            </c:strRef>
          </c:tx>
          <c:spPr>
            <a:ln w="1905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图表11期间费用率!$E$6:$M$6</c:f>
              <c:numCache>
                <c:formatCode>0.00%</c:formatCode>
                <c:ptCount val="9"/>
                <c:pt idx="0">
                  <c:v>0.0794575639553171</c:v>
                </c:pt>
                <c:pt idx="1">
                  <c:v>0.204989619662066</c:v>
                </c:pt>
                <c:pt idx="2">
                  <c:v>0.218960427911422</c:v>
                </c:pt>
                <c:pt idx="3">
                  <c:v>0.237158991107696</c:v>
                </c:pt>
                <c:pt idx="4">
                  <c:v>0.1841</c:v>
                </c:pt>
                <c:pt idx="5">
                  <c:v>0.1318</c:v>
                </c:pt>
                <c:pt idx="6">
                  <c:v>0.125215275040281</c:v>
                </c:pt>
                <c:pt idx="7">
                  <c:v>0.1274</c:v>
                </c:pt>
                <c:pt idx="8">
                  <c:v>0.1943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59751037344398"/>
          <c:y val="0.0352941176470588"/>
          <c:w val="0.726141078838174"/>
          <c:h val="0.16495599814729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1df107-63cb-4eb2-94d6-f6a36519b0e5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705632237146827"/>
        </c:manualLayout>
      </c:layout>
      <c:lineChart>
        <c:grouping val="standard"/>
        <c:varyColors val="0"/>
        <c:ser>
          <c:idx val="0"/>
          <c:order val="0"/>
          <c:tx>
            <c:strRef>
              <c:f>图表11期间费用率!$A$26</c:f>
              <c:strCache>
                <c:ptCount val="1"/>
                <c:pt idx="0">
                  <c:v>销售费用率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图表11期间费用率!$O$25:$AA$25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图表11期间费用率!$O$26:$AA$26</c:f>
              <c:numCache>
                <c:formatCode>0.00%</c:formatCode>
                <c:ptCount val="13"/>
                <c:pt idx="0">
                  <c:v>0.141234732443578</c:v>
                </c:pt>
                <c:pt idx="1">
                  <c:v>0.0562680603804418</c:v>
                </c:pt>
                <c:pt idx="2">
                  <c:v>0.141682250252365</c:v>
                </c:pt>
                <c:pt idx="3">
                  <c:v>0.0649112588916768</c:v>
                </c:pt>
                <c:pt idx="4">
                  <c:v>0.0681314262052496</c:v>
                </c:pt>
                <c:pt idx="5">
                  <c:v>0.053895382662506</c:v>
                </c:pt>
                <c:pt idx="6">
                  <c:v>0.103293520668278</c:v>
                </c:pt>
                <c:pt idx="7">
                  <c:v>0.0946544361853551</c:v>
                </c:pt>
                <c:pt idx="8">
                  <c:v>0.0928532928934891</c:v>
                </c:pt>
                <c:pt idx="9">
                  <c:v>0.105709966275148</c:v>
                </c:pt>
                <c:pt idx="10">
                  <c:v>0.115321050951227</c:v>
                </c:pt>
                <c:pt idx="11">
                  <c:v>0.105603773178558</c:v>
                </c:pt>
                <c:pt idx="12">
                  <c:v>0.106094627105052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图表11期间费用率!$A$27</c:f>
              <c:strCache>
                <c:ptCount val="1"/>
                <c:pt idx="0">
                  <c:v>管理费用率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图表11期间费用率!$O$25:$AA$25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图表11期间费用率!$O$27:$AA$27</c:f>
              <c:numCache>
                <c:formatCode>0.00%</c:formatCode>
                <c:ptCount val="13"/>
                <c:pt idx="0">
                  <c:v>0.036709053730896</c:v>
                </c:pt>
                <c:pt idx="1">
                  <c:v>0.043107465867492</c:v>
                </c:pt>
                <c:pt idx="2">
                  <c:v>0.0514842002614418</c:v>
                </c:pt>
                <c:pt idx="3">
                  <c:v>0.0392465150625763</c:v>
                </c:pt>
                <c:pt idx="4">
                  <c:v>0.0410543089434741</c:v>
                </c:pt>
                <c:pt idx="5">
                  <c:v>0.0371079494367166</c:v>
                </c:pt>
                <c:pt idx="6">
                  <c:v>0.107063357189018</c:v>
                </c:pt>
                <c:pt idx="7">
                  <c:v>0.0481349269108244</c:v>
                </c:pt>
                <c:pt idx="8">
                  <c:v>0.0684888957912719</c:v>
                </c:pt>
                <c:pt idx="9">
                  <c:v>0.0565393438983391</c:v>
                </c:pt>
                <c:pt idx="10">
                  <c:v>0.0675437113828009</c:v>
                </c:pt>
                <c:pt idx="11">
                  <c:v>0.0758081536838025</c:v>
                </c:pt>
                <c:pt idx="12">
                  <c:v>0.069607056936648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图表11期间费用率!$A$28</c:f>
              <c:strCache>
                <c:ptCount val="1"/>
                <c:pt idx="0">
                  <c:v>财务费用率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图表11期间费用率!$O$25:$AA$25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图表11期间费用率!$O$28:$AA$28</c:f>
              <c:numCache>
                <c:formatCode>0.00%</c:formatCode>
                <c:ptCount val="13"/>
                <c:pt idx="0">
                  <c:v>-0.12917016206623</c:v>
                </c:pt>
                <c:pt idx="1">
                  <c:v>0.0246384208200468</c:v>
                </c:pt>
                <c:pt idx="2">
                  <c:v>-0.0115941762831653</c:v>
                </c:pt>
                <c:pt idx="3">
                  <c:v>0.00557067585587234</c:v>
                </c:pt>
                <c:pt idx="4">
                  <c:v>0.00928517971737397</c:v>
                </c:pt>
                <c:pt idx="5">
                  <c:v>0.0599777860051833</c:v>
                </c:pt>
                <c:pt idx="6">
                  <c:v>-0.0763780846836928</c:v>
                </c:pt>
                <c:pt idx="7">
                  <c:v>0.0246266464833601</c:v>
                </c:pt>
                <c:pt idx="8">
                  <c:v>0.0230032065629482</c:v>
                </c:pt>
                <c:pt idx="9">
                  <c:v>0.034454323441415</c:v>
                </c:pt>
                <c:pt idx="10">
                  <c:v>0.0418333427235337</c:v>
                </c:pt>
                <c:pt idx="11">
                  <c:v>0.0434389335171107</c:v>
                </c:pt>
                <c:pt idx="12">
                  <c:v>0.0234863672814755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图表11期间费用率!$A$29</c:f>
              <c:strCache>
                <c:ptCount val="1"/>
                <c:pt idx="0">
                  <c:v>期间费用率</c:v>
                </c:pt>
              </c:strCache>
            </c:strRef>
          </c:tx>
          <c:spPr>
            <a:ln w="1905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图表11期间费用率!$O$25:$AA$25</c:f>
              <c:strCache>
                <c:ptCount val="13"/>
                <c:pt idx="0">
                  <c:v>2023-2Q</c:v>
                </c:pt>
                <c:pt idx="1">
                  <c:v>2023-3Q</c:v>
                </c:pt>
                <c:pt idx="2">
                  <c:v>2023-4Q</c:v>
                </c:pt>
                <c:pt idx="3">
                  <c:v>2024-1Q</c:v>
                </c:pt>
                <c:pt idx="4">
                  <c:v>2024-2Q</c:v>
                </c:pt>
                <c:pt idx="5">
                  <c:v>2024-3Q</c:v>
                </c:pt>
                <c:pt idx="6">
                  <c:v>2024-4Q</c:v>
                </c:pt>
                <c:pt idx="7">
                  <c:v>2025-1Q</c:v>
                </c:pt>
                <c:pt idx="8">
                  <c:v>2025-2Q</c:v>
                </c:pt>
                <c:pt idx="9">
                  <c:v>2025-3Q</c:v>
                </c:pt>
                <c:pt idx="10">
                  <c:v>2025-4Q</c:v>
                </c:pt>
                <c:pt idx="11">
                  <c:v>2026-1Q</c:v>
                </c:pt>
                <c:pt idx="12">
                  <c:v>2026-2Q</c:v>
                </c:pt>
              </c:strCache>
            </c:strRef>
          </c:cat>
          <c:val>
            <c:numRef>
              <c:f>图表11期间费用率!$O$29:$AA$29</c:f>
              <c:numCache>
                <c:formatCode>0.00%</c:formatCode>
                <c:ptCount val="13"/>
                <c:pt idx="0">
                  <c:v>0.0487736241082444</c:v>
                </c:pt>
                <c:pt idx="1">
                  <c:v>0.124013947067981</c:v>
                </c:pt>
                <c:pt idx="2">
                  <c:v>0.181572274230641</c:v>
                </c:pt>
                <c:pt idx="3">
                  <c:v>0.109728449810125</c:v>
                </c:pt>
                <c:pt idx="4">
                  <c:v>0.118470914866098</c:v>
                </c:pt>
                <c:pt idx="5">
                  <c:v>0.150981118104406</c:v>
                </c:pt>
                <c:pt idx="6">
                  <c:v>0.133978793173603</c:v>
                </c:pt>
                <c:pt idx="7">
                  <c:v>0.16741600957954</c:v>
                </c:pt>
                <c:pt idx="8">
                  <c:v>0.184345395247709</c:v>
                </c:pt>
                <c:pt idx="9">
                  <c:v>0.196703633614902</c:v>
                </c:pt>
                <c:pt idx="10">
                  <c:v>0.224698105057562</c:v>
                </c:pt>
                <c:pt idx="11">
                  <c:v>0.224850860379471</c:v>
                </c:pt>
                <c:pt idx="12">
                  <c:v>0.199188051323176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43cf5c-6407-4cc9-aaaf-0f8e1822eb41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0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57231</xdr:colOff>
      <xdr:row>3</xdr:row>
      <xdr:rowOff>12407</xdr:rowOff>
    </xdr:from>
    <xdr:to>
      <xdr:col>16</xdr:col>
      <xdr:colOff>7471</xdr:colOff>
      <xdr:row>21</xdr:row>
      <xdr:rowOff>179292</xdr:rowOff>
    </xdr:to>
    <xdr:graphicFrame>
      <xdr:nvGraphicFramePr>
        <xdr:cNvPr id="2" name="图表 1"/>
        <xdr:cNvGraphicFramePr/>
      </xdr:nvGraphicFramePr>
      <xdr:xfrm>
        <a:off x="3003550" y="554990"/>
        <a:ext cx="9302750" cy="342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28</xdr:row>
      <xdr:rowOff>107315</xdr:rowOff>
    </xdr:from>
    <xdr:to>
      <xdr:col>14</xdr:col>
      <xdr:colOff>75565</xdr:colOff>
      <xdr:row>60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336540"/>
          <a:ext cx="10875645" cy="585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71755</xdr:colOff>
      <xdr:row>28</xdr:row>
      <xdr:rowOff>164465</xdr:rowOff>
    </xdr:from>
    <xdr:to>
      <xdr:col>29</xdr:col>
      <xdr:colOff>404495</xdr:colOff>
      <xdr:row>60</xdr:row>
      <xdr:rowOff>157480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72470" y="5393690"/>
          <a:ext cx="10746740" cy="578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60</xdr:row>
      <xdr:rowOff>128270</xdr:rowOff>
    </xdr:from>
    <xdr:to>
      <xdr:col>14</xdr:col>
      <xdr:colOff>160020</xdr:colOff>
      <xdr:row>93</xdr:row>
      <xdr:rowOff>42545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1148695"/>
          <a:ext cx="10960100" cy="588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139065</xdr:colOff>
      <xdr:row>60</xdr:row>
      <xdr:rowOff>149860</xdr:rowOff>
    </xdr:from>
    <xdr:to>
      <xdr:col>30</xdr:col>
      <xdr:colOff>104140</xdr:colOff>
      <xdr:row>93</xdr:row>
      <xdr:rowOff>109855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939780" y="11170285"/>
          <a:ext cx="11064875" cy="5932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443230</xdr:colOff>
      <xdr:row>7</xdr:row>
      <xdr:rowOff>38100</xdr:rowOff>
    </xdr:from>
    <xdr:to>
      <xdr:col>8</xdr:col>
      <xdr:colOff>208915</xdr:colOff>
      <xdr:row>19</xdr:row>
      <xdr:rowOff>69850</xdr:rowOff>
    </xdr:to>
    <xdr:graphicFrame>
      <xdr:nvGraphicFramePr>
        <xdr:cNvPr id="2" name="图表 1"/>
        <xdr:cNvGraphicFramePr/>
      </xdr:nvGraphicFramePr>
      <xdr:xfrm>
        <a:off x="2703830" y="1304925"/>
        <a:ext cx="3313430" cy="220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508000</xdr:colOff>
      <xdr:row>6</xdr:row>
      <xdr:rowOff>173990</xdr:rowOff>
    </xdr:from>
    <xdr:to>
      <xdr:col>12</xdr:col>
      <xdr:colOff>934085</xdr:colOff>
      <xdr:row>19</xdr:row>
      <xdr:rowOff>34290</xdr:rowOff>
    </xdr:to>
    <xdr:graphicFrame>
      <xdr:nvGraphicFramePr>
        <xdr:cNvPr id="3" name="图表 2"/>
        <xdr:cNvGraphicFramePr/>
      </xdr:nvGraphicFramePr>
      <xdr:xfrm>
        <a:off x="6316345" y="1259840"/>
        <a:ext cx="3561080" cy="2212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6350</xdr:colOff>
      <xdr:row>19</xdr:row>
      <xdr:rowOff>95885</xdr:rowOff>
    </xdr:from>
    <xdr:to>
      <xdr:col>13</xdr:col>
      <xdr:colOff>1064895</xdr:colOff>
      <xdr:row>52</xdr:row>
      <xdr:rowOff>139065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0" y="3534410"/>
          <a:ext cx="11094085" cy="6015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55562</xdr:colOff>
      <xdr:row>25</xdr:row>
      <xdr:rowOff>39686</xdr:rowOff>
    </xdr:from>
    <xdr:to>
      <xdr:col>7</xdr:col>
      <xdr:colOff>560387</xdr:colOff>
      <xdr:row>38</xdr:row>
      <xdr:rowOff>144461</xdr:rowOff>
    </xdr:to>
    <xdr:graphicFrame>
      <xdr:nvGraphicFramePr>
        <xdr:cNvPr id="2" name="图表 1"/>
        <xdr:cNvGraphicFramePr/>
      </xdr:nvGraphicFramePr>
      <xdr:xfrm>
        <a:off x="4398010" y="3849370"/>
        <a:ext cx="427926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389913</xdr:colOff>
      <xdr:row>30</xdr:row>
      <xdr:rowOff>66842</xdr:rowOff>
    </xdr:from>
    <xdr:to>
      <xdr:col>34</xdr:col>
      <xdr:colOff>434243</xdr:colOff>
      <xdr:row>70</xdr:row>
      <xdr:rowOff>84409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44425" y="4638675"/>
          <a:ext cx="15029815" cy="6113145"/>
        </a:xfrm>
        <a:prstGeom prst="rect">
          <a:avLst/>
        </a:prstGeom>
      </xdr:spPr>
    </xdr:pic>
    <xdr:clientData/>
  </xdr:twoCellAnchor>
  <xdr:twoCellAnchor editAs="oneCell">
    <xdr:from>
      <xdr:col>36</xdr:col>
      <xdr:colOff>122544</xdr:colOff>
      <xdr:row>30</xdr:row>
      <xdr:rowOff>44561</xdr:rowOff>
    </xdr:from>
    <xdr:to>
      <xdr:col>58</xdr:col>
      <xdr:colOff>558860</xdr:colOff>
      <xdr:row>63</xdr:row>
      <xdr:rowOff>85249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514675" y="4616450"/>
          <a:ext cx="14211300" cy="5069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260350</xdr:colOff>
      <xdr:row>121</xdr:row>
      <xdr:rowOff>114300</xdr:rowOff>
    </xdr:from>
    <xdr:to>
      <xdr:col>35</xdr:col>
      <xdr:colOff>672643</xdr:colOff>
      <xdr:row>150</xdr:row>
      <xdr:rowOff>159017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3800" y="21059775"/>
          <a:ext cx="11383645" cy="5016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35</xdr:col>
      <xdr:colOff>164465</xdr:colOff>
      <xdr:row>55</xdr:row>
      <xdr:rowOff>64135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3800" y="4143375"/>
          <a:ext cx="10875645" cy="5550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160655</xdr:colOff>
      <xdr:row>23</xdr:row>
      <xdr:rowOff>57150</xdr:rowOff>
    </xdr:from>
    <xdr:to>
      <xdr:col>51</xdr:col>
      <xdr:colOff>76835</xdr:colOff>
      <xdr:row>55</xdr:row>
      <xdr:rowOff>50165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35635" y="4200525"/>
          <a:ext cx="10746740" cy="547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13970</xdr:colOff>
      <xdr:row>7</xdr:row>
      <xdr:rowOff>152400</xdr:rowOff>
    </xdr:from>
    <xdr:to>
      <xdr:col>12</xdr:col>
      <xdr:colOff>26670</xdr:colOff>
      <xdr:row>20</xdr:row>
      <xdr:rowOff>33020</xdr:rowOff>
    </xdr:to>
    <xdr:graphicFrame>
      <xdr:nvGraphicFramePr>
        <xdr:cNvPr id="2" name="图表 1"/>
        <xdr:cNvGraphicFramePr/>
      </xdr:nvGraphicFramePr>
      <xdr:xfrm>
        <a:off x="5777230" y="1352550"/>
        <a:ext cx="3397250" cy="210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18</xdr:col>
      <xdr:colOff>374015</xdr:colOff>
      <xdr:row>54</xdr:row>
      <xdr:rowOff>64135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07640" y="3771900"/>
          <a:ext cx="10875645" cy="5550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491490</xdr:colOff>
      <xdr:row>13</xdr:row>
      <xdr:rowOff>0</xdr:rowOff>
    </xdr:from>
    <xdr:to>
      <xdr:col>12</xdr:col>
      <xdr:colOff>259080</xdr:colOff>
      <xdr:row>25</xdr:row>
      <xdr:rowOff>55880</xdr:rowOff>
    </xdr:to>
    <xdr:graphicFrame>
      <xdr:nvGraphicFramePr>
        <xdr:cNvPr id="2" name="图表 1"/>
        <xdr:cNvGraphicFramePr/>
      </xdr:nvGraphicFramePr>
      <xdr:xfrm>
        <a:off x="5069840" y="2228850"/>
        <a:ext cx="3829050" cy="21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434340</xdr:colOff>
      <xdr:row>13</xdr:row>
      <xdr:rowOff>41910</xdr:rowOff>
    </xdr:from>
    <xdr:to>
      <xdr:col>17</xdr:col>
      <xdr:colOff>447040</xdr:colOff>
      <xdr:row>25</xdr:row>
      <xdr:rowOff>6350</xdr:rowOff>
    </xdr:to>
    <xdr:graphicFrame>
      <xdr:nvGraphicFramePr>
        <xdr:cNvPr id="3" name="图表 2"/>
        <xdr:cNvGraphicFramePr/>
      </xdr:nvGraphicFramePr>
      <xdr:xfrm>
        <a:off x="9074150" y="2270760"/>
        <a:ext cx="3397250" cy="2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19</xdr:col>
      <xdr:colOff>205105</xdr:colOff>
      <xdr:row>57</xdr:row>
      <xdr:rowOff>64135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7640" y="4286250"/>
          <a:ext cx="10875645" cy="5550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256540</xdr:colOff>
      <xdr:row>2</xdr:row>
      <xdr:rowOff>29210</xdr:rowOff>
    </xdr:from>
    <xdr:to>
      <xdr:col>18</xdr:col>
      <xdr:colOff>612140</xdr:colOff>
      <xdr:row>14</xdr:row>
      <xdr:rowOff>85090</xdr:rowOff>
    </xdr:to>
    <xdr:graphicFrame>
      <xdr:nvGraphicFramePr>
        <xdr:cNvPr id="2" name="图表 1"/>
        <xdr:cNvGraphicFramePr/>
      </xdr:nvGraphicFramePr>
      <xdr:xfrm>
        <a:off x="9069705" y="391160"/>
        <a:ext cx="44704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298450</xdr:colOff>
      <xdr:row>29</xdr:row>
      <xdr:rowOff>57150</xdr:rowOff>
    </xdr:from>
    <xdr:to>
      <xdr:col>7</xdr:col>
      <xdr:colOff>273050</xdr:colOff>
      <xdr:row>44</xdr:row>
      <xdr:rowOff>133350</xdr:rowOff>
    </xdr:to>
    <xdr:graphicFrame>
      <xdr:nvGraphicFramePr>
        <xdr:cNvPr id="4" name="图表 3"/>
        <xdr:cNvGraphicFramePr/>
      </xdr:nvGraphicFramePr>
      <xdr:xfrm>
        <a:off x="984250" y="5305425"/>
        <a:ext cx="467296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381000</xdr:colOff>
      <xdr:row>15</xdr:row>
      <xdr:rowOff>41009</xdr:rowOff>
    </xdr:from>
    <xdr:to>
      <xdr:col>18</xdr:col>
      <xdr:colOff>462226</xdr:colOff>
      <xdr:row>30</xdr:row>
      <xdr:rowOff>33807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94165" y="2755265"/>
          <a:ext cx="4195445" cy="2707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6</xdr:row>
      <xdr:rowOff>156210</xdr:rowOff>
    </xdr:from>
    <xdr:to>
      <xdr:col>11</xdr:col>
      <xdr:colOff>0</xdr:colOff>
      <xdr:row>19</xdr:row>
      <xdr:rowOff>36830</xdr:rowOff>
    </xdr:to>
    <xdr:graphicFrame>
      <xdr:nvGraphicFramePr>
        <xdr:cNvPr id="3" name="图表 2"/>
        <xdr:cNvGraphicFramePr/>
      </xdr:nvGraphicFramePr>
      <xdr:xfrm>
        <a:off x="3048000" y="1242060"/>
        <a:ext cx="4495800" cy="2233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26</xdr:row>
      <xdr:rowOff>76200</xdr:rowOff>
    </xdr:from>
    <xdr:to>
      <xdr:col>12</xdr:col>
      <xdr:colOff>508000</xdr:colOff>
      <xdr:row>38</xdr:row>
      <xdr:rowOff>132080</xdr:rowOff>
    </xdr:to>
    <xdr:graphicFrame>
      <xdr:nvGraphicFramePr>
        <xdr:cNvPr id="4" name="图表 3"/>
        <xdr:cNvGraphicFramePr/>
      </xdr:nvGraphicFramePr>
      <xdr:xfrm>
        <a:off x="5295900" y="4781550"/>
        <a:ext cx="34417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179794</xdr:colOff>
      <xdr:row>26</xdr:row>
      <xdr:rowOff>73445</xdr:rowOff>
    </xdr:from>
    <xdr:to>
      <xdr:col>23</xdr:col>
      <xdr:colOff>136758</xdr:colOff>
      <xdr:row>52</xdr:row>
      <xdr:rowOff>170748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80905" y="4778375"/>
          <a:ext cx="6129020" cy="48025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739140</xdr:colOff>
      <xdr:row>9</xdr:row>
      <xdr:rowOff>11430</xdr:rowOff>
    </xdr:from>
    <xdr:to>
      <xdr:col>7</xdr:col>
      <xdr:colOff>561340</xdr:colOff>
      <xdr:row>21</xdr:row>
      <xdr:rowOff>67310</xdr:rowOff>
    </xdr:to>
    <xdr:graphicFrame>
      <xdr:nvGraphicFramePr>
        <xdr:cNvPr id="2" name="图表 1"/>
        <xdr:cNvGraphicFramePr/>
      </xdr:nvGraphicFramePr>
      <xdr:xfrm>
        <a:off x="2110740" y="1640205"/>
        <a:ext cx="35052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31</xdr:row>
      <xdr:rowOff>0</xdr:rowOff>
    </xdr:from>
    <xdr:to>
      <xdr:col>16</xdr:col>
      <xdr:colOff>443230</xdr:colOff>
      <xdr:row>62</xdr:row>
      <xdr:rowOff>170815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5610225"/>
          <a:ext cx="10746740" cy="5781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</xdr:colOff>
      <xdr:row>11</xdr:row>
      <xdr:rowOff>87630</xdr:rowOff>
    </xdr:from>
    <xdr:to>
      <xdr:col>9</xdr:col>
      <xdr:colOff>27940</xdr:colOff>
      <xdr:row>23</xdr:row>
      <xdr:rowOff>143510</xdr:rowOff>
    </xdr:to>
    <xdr:graphicFrame>
      <xdr:nvGraphicFramePr>
        <xdr:cNvPr id="2" name="图表 1"/>
        <xdr:cNvGraphicFramePr/>
      </xdr:nvGraphicFramePr>
      <xdr:xfrm>
        <a:off x="2961640" y="2078355"/>
        <a:ext cx="34417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391160</xdr:colOff>
      <xdr:row>10</xdr:row>
      <xdr:rowOff>160020</xdr:rowOff>
    </xdr:from>
    <xdr:to>
      <xdr:col>20</xdr:col>
      <xdr:colOff>568960</xdr:colOff>
      <xdr:row>23</xdr:row>
      <xdr:rowOff>40640</xdr:rowOff>
    </xdr:to>
    <xdr:graphicFrame>
      <xdr:nvGraphicFramePr>
        <xdr:cNvPr id="3" name="图表 2"/>
        <xdr:cNvGraphicFramePr/>
      </xdr:nvGraphicFramePr>
      <xdr:xfrm>
        <a:off x="11320780" y="1969770"/>
        <a:ext cx="3606800" cy="2233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</xdr:row>
      <xdr:rowOff>165100</xdr:rowOff>
    </xdr:from>
    <xdr:to>
      <xdr:col>17</xdr:col>
      <xdr:colOff>467360</xdr:colOff>
      <xdr:row>40</xdr:row>
      <xdr:rowOff>101600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69975"/>
          <a:ext cx="11693525" cy="6270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561730</xdr:colOff>
      <xdr:row>114</xdr:row>
      <xdr:rowOff>150935</xdr:rowOff>
    </xdr:from>
    <xdr:to>
      <xdr:col>5</xdr:col>
      <xdr:colOff>1639784</xdr:colOff>
      <xdr:row>140</xdr:row>
      <xdr:rowOff>96942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340" y="15897225"/>
          <a:ext cx="8418195" cy="3668395"/>
        </a:xfrm>
        <a:prstGeom prst="rect">
          <a:avLst/>
        </a:prstGeom>
      </xdr:spPr>
    </xdr:pic>
    <xdr:clientData/>
  </xdr:twoCellAnchor>
  <xdr:twoCellAnchor editAs="oneCell">
    <xdr:from>
      <xdr:col>0</xdr:col>
      <xdr:colOff>567298</xdr:colOff>
      <xdr:row>142</xdr:row>
      <xdr:rowOff>68383</xdr:rowOff>
    </xdr:from>
    <xdr:to>
      <xdr:col>4</xdr:col>
      <xdr:colOff>1924387</xdr:colOff>
      <xdr:row>188</xdr:row>
      <xdr:rowOff>103469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7055" y="19822795"/>
          <a:ext cx="5843905" cy="6607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125374</xdr:colOff>
      <xdr:row>0</xdr:row>
      <xdr:rowOff>0</xdr:rowOff>
    </xdr:from>
    <xdr:to>
      <xdr:col>25</xdr:col>
      <xdr:colOff>26103</xdr:colOff>
      <xdr:row>52</xdr:row>
      <xdr:rowOff>2273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52570" y="0"/>
          <a:ext cx="5387340" cy="9412605"/>
        </a:xfrm>
        <a:prstGeom prst="rect">
          <a:avLst/>
        </a:prstGeom>
      </xdr:spPr>
    </xdr:pic>
    <xdr:clientData/>
  </xdr:twoCellAnchor>
  <xdr:twoCellAnchor editAs="oneCell">
    <xdr:from>
      <xdr:col>7</xdr:col>
      <xdr:colOff>374650</xdr:colOff>
      <xdr:row>61</xdr:row>
      <xdr:rowOff>6350</xdr:rowOff>
    </xdr:from>
    <xdr:to>
      <xdr:col>18</xdr:col>
      <xdr:colOff>336921</xdr:colOff>
      <xdr:row>109</xdr:row>
      <xdr:rowOff>70292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44125" y="11045825"/>
          <a:ext cx="7505700" cy="8750300"/>
        </a:xfrm>
        <a:prstGeom prst="rect">
          <a:avLst/>
        </a:prstGeom>
      </xdr:spPr>
    </xdr:pic>
    <xdr:clientData/>
  </xdr:twoCellAnchor>
  <xdr:twoCellAnchor editAs="oneCell">
    <xdr:from>
      <xdr:col>18</xdr:col>
      <xdr:colOff>622300</xdr:colOff>
      <xdr:row>59</xdr:row>
      <xdr:rowOff>171450</xdr:rowOff>
    </xdr:from>
    <xdr:to>
      <xdr:col>28</xdr:col>
      <xdr:colOff>501983</xdr:colOff>
      <xdr:row>108</xdr:row>
      <xdr:rowOff>127445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935575" y="10848975"/>
          <a:ext cx="6737350" cy="8823325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107</xdr:row>
      <xdr:rowOff>63266</xdr:rowOff>
    </xdr:from>
    <xdr:to>
      <xdr:col>17</xdr:col>
      <xdr:colOff>247650</xdr:colOff>
      <xdr:row>160</xdr:row>
      <xdr:rowOff>108322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40925" y="19427190"/>
          <a:ext cx="6934200" cy="9636760"/>
        </a:xfrm>
        <a:prstGeom prst="rect">
          <a:avLst/>
        </a:prstGeom>
      </xdr:spPr>
    </xdr:pic>
    <xdr:clientData/>
  </xdr:twoCellAnchor>
  <xdr:twoCellAnchor editAs="oneCell">
    <xdr:from>
      <xdr:col>7</xdr:col>
      <xdr:colOff>529881</xdr:colOff>
      <xdr:row>0</xdr:row>
      <xdr:rowOff>0</xdr:rowOff>
    </xdr:from>
    <xdr:to>
      <xdr:col>16</xdr:col>
      <xdr:colOff>467601</xdr:colOff>
      <xdr:row>22</xdr:row>
      <xdr:rowOff>76405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299065" y="0"/>
          <a:ext cx="6109970" cy="4057650"/>
        </a:xfrm>
        <a:prstGeom prst="rect">
          <a:avLst/>
        </a:prstGeom>
      </xdr:spPr>
    </xdr:pic>
    <xdr:clientData/>
  </xdr:twoCellAnchor>
  <xdr:twoCellAnchor editAs="oneCell">
    <xdr:from>
      <xdr:col>0</xdr:col>
      <xdr:colOff>98196</xdr:colOff>
      <xdr:row>125</xdr:row>
      <xdr:rowOff>13093</xdr:rowOff>
    </xdr:from>
    <xdr:to>
      <xdr:col>6</xdr:col>
      <xdr:colOff>472574</xdr:colOff>
      <xdr:row>156</xdr:row>
      <xdr:rowOff>73251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790" y="22634575"/>
          <a:ext cx="9458325" cy="5670550"/>
        </a:xfrm>
        <a:prstGeom prst="rect">
          <a:avLst/>
        </a:prstGeom>
      </xdr:spPr>
    </xdr:pic>
    <xdr:clientData/>
  </xdr:twoCellAnchor>
  <xdr:twoCellAnchor editAs="oneCell">
    <xdr:from>
      <xdr:col>7</xdr:col>
      <xdr:colOff>406105</xdr:colOff>
      <xdr:row>23</xdr:row>
      <xdr:rowOff>0</xdr:rowOff>
    </xdr:from>
    <xdr:to>
      <xdr:col>16</xdr:col>
      <xdr:colOff>525741</xdr:colOff>
      <xdr:row>56</xdr:row>
      <xdr:rowOff>91159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75240" y="4162425"/>
          <a:ext cx="6291580" cy="60629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Wind.NET.Client\WindNET\DataBrowse\XLA\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Y430G\1&#23433;&#27888;&#20107;&#23452;\2&#20108;&#26399;\01&#21307;&#33647;&#34892;&#19994;&#30740;&#31350;&#26041;&#27861;\01a&#20975;&#33713;&#33521;&#28145;&#24230;&#25253;&#21578;\&#20975;&#33713;&#33521;-WindEvaluator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qfa_deductedprofit"/>
      <definedName name="s_qstm07_is"/>
      <definedName name="s_qstm07_is_103"/>
      <definedName name="s_stm07_is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说明"/>
      <sheetName val="历史报表(简化)"/>
      <sheetName val="历史报表(原始)"/>
      <sheetName val="基本假设"/>
      <sheetName val="收入"/>
      <sheetName val="主营构成"/>
      <sheetName val="项目数量及收入"/>
      <sheetName val="收入拆分"/>
      <sheetName val="投资"/>
      <sheetName val="筹资"/>
      <sheetName val="预测IS"/>
      <sheetName val="预测BS"/>
      <sheetName val="预测CS"/>
      <sheetName val="财务分析"/>
      <sheetName val="预测合理性检验"/>
      <sheetName val="绝对估值"/>
      <sheetName val="敏感分析"/>
      <sheetName val="估值(可比公司)"/>
      <sheetName val="相对估值"/>
      <sheetName val="杜邦分析"/>
      <sheetName val="历史报表(单季)"/>
      <sheetName val="输出报告"/>
      <sheetName val="创建预测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scripts/cder/ob/search_product.cfm" TargetMode="Externa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scripts/cder/ob/search_product.cfm" TargetMode="Externa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32"/>
  <sheetViews>
    <sheetView tabSelected="1" zoomScale="85" zoomScaleNormal="85" workbookViewId="0">
      <selection activeCell="B20" sqref="B20"/>
    </sheetView>
  </sheetViews>
  <sheetFormatPr defaultColWidth="9" defaultRowHeight="14.25"/>
  <cols>
    <col min="1" max="1" width="11.6666666666667" customWidth="1"/>
    <col min="5" max="5" width="10.2166666666667" customWidth="1"/>
    <col min="6" max="6" width="9.88333333333333" customWidth="1"/>
    <col min="7" max="8" width="10.2166666666667" customWidth="1"/>
    <col min="9" max="9" width="10.3333333333333" customWidth="1"/>
    <col min="10" max="10" width="9.88333333333333" customWidth="1"/>
    <col min="11" max="11" width="10" customWidth="1"/>
    <col min="12" max="12" width="10.4416666666667" customWidth="1"/>
    <col min="13" max="13" width="11.1083333333333" customWidth="1"/>
    <col min="14" max="14" width="10.775" customWidth="1"/>
    <col min="15" max="15" width="10.6666666666667" customWidth="1"/>
  </cols>
  <sheetData>
    <row r="1" spans="1:23">
      <c r="A1" t="s">
        <v>0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23">
      <c r="A2" s="58">
        <v>45838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23">
      <c r="A3" s="58">
        <v>46203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23"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23"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23"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23"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8" spans="1:23"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</row>
    <row r="9" spans="1:23"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</row>
    <row r="10" spans="1:23"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</row>
    <row r="11" spans="1:23"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</row>
    <row r="12" spans="1:23"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</row>
    <row r="13" spans="1:23"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</row>
    <row r="14" spans="1:23"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</row>
    <row r="15" spans="1:23"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</row>
    <row r="16" spans="1:23"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V16" s="38"/>
      <c r="W16" s="87"/>
    </row>
    <row r="17" spans="2:23"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W17" s="28"/>
    </row>
    <row r="18" spans="2:23"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2:23"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2:23"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</row>
    <row r="21" spans="2:23"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</row>
    <row r="22" spans="2:23"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</row>
    <row r="23" s="42" customFormat="1" ht="27" spans="2:23">
      <c r="D23" s="88"/>
      <c r="E23" s="89"/>
      <c r="F23" s="90" t="s">
        <v>1</v>
      </c>
      <c r="G23" s="90" t="s">
        <v>2</v>
      </c>
      <c r="H23" s="90" t="s">
        <v>3</v>
      </c>
      <c r="I23" s="90" t="s">
        <v>4</v>
      </c>
      <c r="J23" s="90" t="s">
        <v>5</v>
      </c>
      <c r="K23" s="90" t="s">
        <v>6</v>
      </c>
      <c r="L23" s="90" t="s">
        <v>7</v>
      </c>
      <c r="M23" s="90" t="s">
        <v>8</v>
      </c>
      <c r="N23" s="91" t="s">
        <v>9</v>
      </c>
      <c r="O23" s="91" t="s">
        <v>10</v>
      </c>
      <c r="P23" s="88"/>
      <c r="Q23" s="88"/>
      <c r="R23" s="88"/>
    </row>
    <row r="24" spans="2:23">
      <c r="D24" s="86"/>
      <c r="E24" s="92" t="s">
        <v>11</v>
      </c>
      <c r="F24" s="92">
        <v>1979.85</v>
      </c>
      <c r="G24" s="92">
        <v>1237.68</v>
      </c>
      <c r="H24" s="92">
        <v>185.43</v>
      </c>
      <c r="I24" s="92">
        <v>117.58</v>
      </c>
      <c r="J24" s="92">
        <v>142.14</v>
      </c>
      <c r="K24" s="92">
        <v>46.98</v>
      </c>
      <c r="L24" s="92">
        <v>23.9</v>
      </c>
      <c r="M24" s="92">
        <v>286.27</v>
      </c>
      <c r="N24" s="92">
        <v>260.06</v>
      </c>
      <c r="O24" s="92">
        <v>410.41</v>
      </c>
      <c r="P24" s="86"/>
      <c r="Q24" s="86"/>
      <c r="R24" s="86"/>
    </row>
    <row r="25" spans="2:23">
      <c r="D25" s="86"/>
      <c r="E25" s="92" t="s">
        <v>12</v>
      </c>
      <c r="F25" s="92">
        <v>1926.26</v>
      </c>
      <c r="G25" s="92">
        <v>1279.27</v>
      </c>
      <c r="H25" s="92">
        <v>203.91</v>
      </c>
      <c r="I25" s="92">
        <v>139.84</v>
      </c>
      <c r="J25" s="92">
        <v>119.31</v>
      </c>
      <c r="K25" s="92">
        <v>63.77</v>
      </c>
      <c r="L25" s="92">
        <v>2.39</v>
      </c>
      <c r="M25" s="92">
        <v>187.55</v>
      </c>
      <c r="N25" s="92">
        <v>146.29</v>
      </c>
      <c r="O25" s="92">
        <v>733.88</v>
      </c>
      <c r="P25" s="86"/>
      <c r="Q25" s="86"/>
      <c r="R25" s="86"/>
    </row>
    <row r="26" spans="2:23">
      <c r="D26" s="86"/>
      <c r="E26" s="92" t="s">
        <v>13</v>
      </c>
      <c r="F26" s="93">
        <f t="shared" ref="F26:N26" si="0">F25/F24-1</f>
        <v>-0.0270677071495314</v>
      </c>
      <c r="G26" s="93">
        <f t="shared" si="0"/>
        <v>0.0336031930709069</v>
      </c>
      <c r="H26" s="93">
        <f t="shared" si="0"/>
        <v>0.0996602491506229</v>
      </c>
      <c r="I26" s="93">
        <f t="shared" si="0"/>
        <v>0.189317911209389</v>
      </c>
      <c r="J26" s="93">
        <f t="shared" si="0"/>
        <v>-0.16061629379485</v>
      </c>
      <c r="K26" s="93">
        <f t="shared" si="0"/>
        <v>0.357386121753938</v>
      </c>
      <c r="L26" s="93">
        <f t="shared" si="0"/>
        <v>-0.9</v>
      </c>
      <c r="M26" s="93">
        <f t="shared" si="0"/>
        <v>-0.344849268173403</v>
      </c>
      <c r="N26" s="93">
        <f t="shared" si="0"/>
        <v>-0.437475967084519</v>
      </c>
      <c r="O26" s="93">
        <f>(O25-O24)/ABS(O24)</f>
        <v>0.788163056455739</v>
      </c>
      <c r="P26" s="86"/>
      <c r="Q26" s="86"/>
      <c r="R26" s="86"/>
    </row>
    <row r="27" spans="2:23"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</row>
    <row r="28" spans="2:23">
      <c r="D28" s="86"/>
      <c r="E28" s="86"/>
      <c r="F28" s="86"/>
      <c r="G28" s="86"/>
      <c r="H28" s="86"/>
      <c r="I28" s="86"/>
      <c r="J28" s="86"/>
      <c r="K28" s="86"/>
      <c r="L28" s="86"/>
      <c r="M28" s="86"/>
      <c r="O28" s="86"/>
      <c r="P28" s="86"/>
      <c r="Q28" s="86"/>
      <c r="R28" s="86"/>
    </row>
    <row r="29" spans="2:23">
      <c r="D29" s="86"/>
      <c r="E29" s="86"/>
      <c r="F29" s="86"/>
      <c r="G29" s="86"/>
      <c r="H29" s="86"/>
      <c r="I29" s="86"/>
      <c r="J29" s="86"/>
      <c r="K29" s="86"/>
      <c r="O29" s="86"/>
      <c r="P29" s="86"/>
      <c r="Q29" s="86"/>
      <c r="R29" s="86"/>
    </row>
    <row r="30" spans="2:23">
      <c r="M30" s="86"/>
    </row>
    <row r="31" spans="2:23">
      <c r="B31" s="40"/>
      <c r="C31" s="40"/>
      <c r="D31" s="40"/>
      <c r="E31" s="40"/>
      <c r="F31" s="40"/>
      <c r="G31" s="40"/>
      <c r="H31" s="40"/>
      <c r="I31" s="40"/>
      <c r="J31" s="40"/>
      <c r="M31" s="37"/>
      <c r="O31" s="94"/>
    </row>
    <row r="32" spans="2:23">
      <c r="B32" s="38"/>
      <c r="C32" s="38"/>
      <c r="D32" s="38"/>
      <c r="E32" s="38"/>
      <c r="F32" s="38"/>
      <c r="G32" s="38"/>
      <c r="H32" s="3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6"/>
  <sheetViews>
    <sheetView workbookViewId="0">
      <selection activeCell="Q24" sqref="Q24"/>
    </sheetView>
  </sheetViews>
  <sheetFormatPr defaultColWidth="9" defaultRowHeight="14.25" outlineLevelRow="5"/>
  <cols>
    <col min="3" max="3" width="11.6666666666667" customWidth="1"/>
    <col min="4" max="4" width="10.5583333333333" customWidth="1"/>
    <col min="11" max="11" width="10.5583333333333" customWidth="1"/>
    <col min="12" max="12" width="12.5833333333333" customWidth="1"/>
    <col min="13" max="13" width="14.3333333333333" customWidth="1"/>
    <col min="14" max="14" width="15.75" customWidth="1"/>
    <col min="15" max="15" width="9.875"/>
  </cols>
  <sheetData>
    <row r="1" spans="1:15">
      <c r="A1" t="s">
        <v>0</v>
      </c>
      <c r="K1" s="58">
        <v>45291</v>
      </c>
      <c r="L1" s="58">
        <v>45657</v>
      </c>
      <c r="M1" s="58">
        <v>46022</v>
      </c>
      <c r="N1" s="58">
        <v>46203</v>
      </c>
      <c r="O1" s="58">
        <v>45838</v>
      </c>
    </row>
    <row r="2" spans="1:15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>
        <v>2022</v>
      </c>
      <c r="K2" s="29">
        <v>2023</v>
      </c>
      <c r="L2">
        <v>2024</v>
      </c>
      <c r="M2">
        <v>2025</v>
      </c>
      <c r="N2" t="s">
        <v>12</v>
      </c>
      <c r="O2" t="s">
        <v>11</v>
      </c>
    </row>
    <row r="3" spans="1:15">
      <c r="C3" t="s">
        <v>14</v>
      </c>
      <c r="D3" s="51">
        <v>581.91</v>
      </c>
      <c r="E3" s="84">
        <v>1112.73</v>
      </c>
      <c r="F3" s="84">
        <v>1700.33</v>
      </c>
      <c r="G3" s="84">
        <v>2469.67</v>
      </c>
      <c r="H3" s="84">
        <v>2914.88</v>
      </c>
      <c r="I3" s="85">
        <v>3686.69</v>
      </c>
      <c r="J3" s="85">
        <v>3712.720455</v>
      </c>
      <c r="K3" s="85">
        <f>[1]!s_stm07_is(A1,"W22161399",K1,1,1000000)</f>
        <v>3931.38727972</v>
      </c>
      <c r="L3" s="85">
        <f>[1]!s_stm07_is($A$1,"W22161399",L1,1,1000000)</f>
        <v>3923.58584353</v>
      </c>
      <c r="M3" s="85">
        <f>[1]!s_stm07_is($A$1,"W22161399",M1,1,1000000)</f>
        <v>3990.6780373</v>
      </c>
      <c r="N3" s="85">
        <v>1926.26</v>
      </c>
      <c r="O3">
        <v>1980</v>
      </c>
    </row>
    <row r="4" spans="1:15">
      <c r="C4" t="s">
        <v>15</v>
      </c>
      <c r="D4" s="28">
        <v>0.2415</v>
      </c>
      <c r="E4" s="28">
        <f>E3/D3-1</f>
        <v>0.912202917977007</v>
      </c>
      <c r="F4" s="28">
        <f t="shared" ref="F4:N4" si="0">F3/E3-1</f>
        <v>0.528070601134147</v>
      </c>
      <c r="G4" s="28">
        <f t="shared" si="0"/>
        <v>0.452465109713997</v>
      </c>
      <c r="H4" s="28">
        <f t="shared" si="0"/>
        <v>0.180271048358688</v>
      </c>
      <c r="I4" s="28">
        <f t="shared" si="0"/>
        <v>0.264782769788122</v>
      </c>
      <c r="J4" s="46">
        <f t="shared" si="0"/>
        <v>0.00706065739186101</v>
      </c>
      <c r="K4" s="28">
        <f t="shared" si="0"/>
        <v>0.0588966574161318</v>
      </c>
      <c r="L4" s="28">
        <f t="shared" si="0"/>
        <v>-0.00198439777994996</v>
      </c>
      <c r="M4" s="28">
        <f t="shared" si="0"/>
        <v>0.0170997134880164</v>
      </c>
      <c r="N4" s="28">
        <f>N3/O3-1</f>
        <v>-0.0271414141414141</v>
      </c>
    </row>
    <row r="5" spans="1:15">
      <c r="C5" t="s">
        <v>16</v>
      </c>
      <c r="D5" s="37">
        <v>257.24</v>
      </c>
      <c r="E5" s="51">
        <v>314.22</v>
      </c>
      <c r="F5" s="51">
        <v>424.55</v>
      </c>
      <c r="G5" s="51">
        <v>604.96</v>
      </c>
      <c r="H5" s="51">
        <v>806.12</v>
      </c>
      <c r="I5" s="38">
        <v>1059.29</v>
      </c>
      <c r="J5" s="38">
        <v>1090.83</v>
      </c>
      <c r="K5" s="38">
        <f>[1]!s_stm07_is(A1,"W23021169",K1,1,1000000)</f>
        <v>-189.44579076</v>
      </c>
      <c r="L5" s="38">
        <f>[1]!s_stm07_is($A$1,"W23021169",L1,1,1000000)</f>
        <v>826.14487017</v>
      </c>
      <c r="M5" s="38">
        <f>[1]!s_stm07_is($A$1,"W23021169",M1,1,1000000)</f>
        <v>581.53615384</v>
      </c>
      <c r="N5" s="38">
        <v>187.55</v>
      </c>
      <c r="O5">
        <v>286.27</v>
      </c>
    </row>
    <row r="6" spans="1:15">
      <c r="C6" t="s">
        <v>15</v>
      </c>
      <c r="D6" s="28">
        <v>1.9381</v>
      </c>
      <c r="E6" s="28">
        <f>E5/D5-1</f>
        <v>0.221505209143213</v>
      </c>
      <c r="F6" s="28">
        <f t="shared" ref="F6" si="1">F5/E5-1</f>
        <v>0.351123416714404</v>
      </c>
      <c r="G6" s="28">
        <f t="shared" ref="G6:N6" si="2">G5/F5-1</f>
        <v>0.424944058414792</v>
      </c>
      <c r="H6" s="28">
        <f t="shared" si="2"/>
        <v>0.332517852419995</v>
      </c>
      <c r="I6" s="28">
        <f t="shared" si="2"/>
        <v>0.314059941447923</v>
      </c>
      <c r="J6" s="28">
        <f t="shared" si="2"/>
        <v>0.0297746603857301</v>
      </c>
      <c r="K6" s="28">
        <f t="shared" si="2"/>
        <v>-1.17367123269437</v>
      </c>
      <c r="L6" s="28">
        <f t="shared" si="2"/>
        <v>-5.36085102158118</v>
      </c>
      <c r="M6" s="28">
        <f t="shared" si="2"/>
        <v>-0.296084530888227</v>
      </c>
      <c r="N6" s="28">
        <f>N5/O5-1</f>
        <v>-0.344849268173403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H131"/>
  <sheetViews>
    <sheetView zoomScale="92" zoomScaleNormal="92" workbookViewId="0">
      <selection activeCell="A28" sqref="A28"/>
    </sheetView>
  </sheetViews>
  <sheetFormatPr defaultColWidth="8.21666666666667" defaultRowHeight="12"/>
  <cols>
    <col min="1" max="1" width="47.775" style="77" customWidth="1"/>
    <col min="2" max="3" width="9.21666666666667" style="77" customWidth="1"/>
    <col min="4" max="4" width="12.6666666666667" style="77" customWidth="1"/>
    <col min="5" max="7" width="9.21666666666667" style="77" customWidth="1"/>
    <col min="8" max="8" width="12.6666666666667" style="77" customWidth="1"/>
    <col min="9" max="11" width="9.21666666666667" style="77" customWidth="1"/>
    <col min="12" max="12" width="12.6666666666667" style="77" customWidth="1"/>
    <col min="13" max="15" width="9.21666666666667" style="77" customWidth="1"/>
    <col min="16" max="16" width="12.6666666666667" style="77" customWidth="1"/>
    <col min="17" max="19" width="9.21666666666667" style="77" customWidth="1"/>
    <col min="20" max="20" width="12.6666666666667" style="77" customWidth="1"/>
    <col min="21" max="21" width="9.21666666666667" style="77" customWidth="1"/>
    <col min="22" max="16384" width="8.21666666666667" style="78"/>
  </cols>
  <sheetData>
    <row r="1" spans="1:34">
      <c r="A1" s="78" t="s">
        <v>17</v>
      </c>
      <c r="B1" s="78" t="s">
        <v>18</v>
      </c>
      <c r="C1" s="78" t="s">
        <v>19</v>
      </c>
      <c r="D1" s="78" t="s">
        <v>20</v>
      </c>
      <c r="E1" s="78" t="s">
        <v>21</v>
      </c>
      <c r="F1" s="78" t="s">
        <v>22</v>
      </c>
      <c r="G1" s="78" t="s">
        <v>23</v>
      </c>
      <c r="H1" s="78" t="s">
        <v>24</v>
      </c>
      <c r="I1" s="78" t="s">
        <v>25</v>
      </c>
      <c r="J1" s="78" t="s">
        <v>26</v>
      </c>
      <c r="K1" s="78" t="s">
        <v>27</v>
      </c>
      <c r="L1" s="78" t="s">
        <v>28</v>
      </c>
      <c r="M1" s="78" t="s">
        <v>29</v>
      </c>
      <c r="N1" s="78" t="s">
        <v>30</v>
      </c>
      <c r="O1" s="78" t="s">
        <v>31</v>
      </c>
      <c r="P1" s="78" t="s">
        <v>32</v>
      </c>
      <c r="Q1" s="78" t="s">
        <v>33</v>
      </c>
      <c r="R1" s="78" t="s">
        <v>34</v>
      </c>
      <c r="S1" s="78" t="s">
        <v>35</v>
      </c>
      <c r="T1" s="78" t="s">
        <v>36</v>
      </c>
      <c r="U1" s="78" t="s">
        <v>37</v>
      </c>
      <c r="V1" s="78" t="s">
        <v>38</v>
      </c>
    </row>
    <row r="2" spans="1:34">
      <c r="A2" s="78" t="s">
        <v>39</v>
      </c>
      <c r="B2" s="78" t="s">
        <v>40</v>
      </c>
      <c r="C2" s="78" t="s">
        <v>41</v>
      </c>
      <c r="D2" s="78">
        <v>2016</v>
      </c>
      <c r="E2" s="78" t="s">
        <v>42</v>
      </c>
      <c r="F2" s="78" t="s">
        <v>43</v>
      </c>
      <c r="G2" s="78" t="s">
        <v>44</v>
      </c>
      <c r="H2" s="78">
        <v>2017</v>
      </c>
      <c r="I2" s="78" t="s">
        <v>45</v>
      </c>
      <c r="J2" s="78" t="s">
        <v>46</v>
      </c>
      <c r="K2" s="78" t="s">
        <v>47</v>
      </c>
      <c r="L2" s="78">
        <v>2018</v>
      </c>
      <c r="M2" s="78" t="s">
        <v>48</v>
      </c>
      <c r="N2" s="78" t="s">
        <v>49</v>
      </c>
      <c r="O2" s="78" t="s">
        <v>50</v>
      </c>
      <c r="P2" s="78">
        <v>2019</v>
      </c>
      <c r="Q2" s="78" t="s">
        <v>51</v>
      </c>
      <c r="R2" s="78" t="s">
        <v>52</v>
      </c>
      <c r="S2" s="78" t="s">
        <v>53</v>
      </c>
      <c r="T2" s="78">
        <v>2020</v>
      </c>
      <c r="U2" s="78" t="s">
        <v>54</v>
      </c>
      <c r="V2" s="78" t="s">
        <v>38</v>
      </c>
      <c r="W2" s="78" t="s">
        <v>55</v>
      </c>
      <c r="X2" s="78">
        <v>2021</v>
      </c>
      <c r="Y2" s="78" t="s">
        <v>56</v>
      </c>
      <c r="Z2" s="78" t="s">
        <v>57</v>
      </c>
      <c r="AA2" s="78" t="s">
        <v>58</v>
      </c>
      <c r="AB2" s="78">
        <v>2022</v>
      </c>
      <c r="AC2" s="79" t="s">
        <v>59</v>
      </c>
      <c r="AD2" s="78" t="s">
        <v>60</v>
      </c>
      <c r="AE2" s="78" t="s">
        <v>61</v>
      </c>
      <c r="AF2" s="78">
        <v>2023</v>
      </c>
      <c r="AG2" s="78" t="s">
        <v>62</v>
      </c>
      <c r="AH2" s="78" t="s">
        <v>63</v>
      </c>
    </row>
    <row r="3" spans="1:34">
      <c r="A3" s="78" t="s">
        <v>64</v>
      </c>
      <c r="B3" s="78" t="s">
        <v>65</v>
      </c>
      <c r="C3" s="78" t="s">
        <v>65</v>
      </c>
      <c r="D3" s="78" t="s">
        <v>65</v>
      </c>
      <c r="E3" s="78" t="s">
        <v>65</v>
      </c>
      <c r="F3" s="78" t="s">
        <v>65</v>
      </c>
      <c r="G3" s="78" t="s">
        <v>65</v>
      </c>
      <c r="H3" s="78" t="s">
        <v>65</v>
      </c>
      <c r="I3" s="78" t="s">
        <v>65</v>
      </c>
      <c r="J3" s="78" t="s">
        <v>65</v>
      </c>
      <c r="K3" s="78" t="s">
        <v>65</v>
      </c>
      <c r="L3" s="78" t="s">
        <v>65</v>
      </c>
      <c r="M3" s="78" t="s">
        <v>65</v>
      </c>
      <c r="N3" s="78" t="s">
        <v>65</v>
      </c>
      <c r="O3" s="78" t="s">
        <v>65</v>
      </c>
      <c r="P3" s="78" t="s">
        <v>65</v>
      </c>
      <c r="Q3" s="78" t="s">
        <v>65</v>
      </c>
      <c r="R3" s="78" t="s">
        <v>65</v>
      </c>
      <c r="S3" s="78" t="s">
        <v>65</v>
      </c>
      <c r="T3" s="78" t="s">
        <v>65</v>
      </c>
      <c r="U3" s="78" t="s">
        <v>65</v>
      </c>
    </row>
    <row r="4" spans="1:34">
      <c r="A4" s="78" t="s">
        <v>66</v>
      </c>
    </row>
    <row r="5" spans="1:34">
      <c r="A5" s="78" t="s">
        <v>67</v>
      </c>
      <c r="B5" s="80">
        <v>294.25</v>
      </c>
      <c r="C5" s="80">
        <v>458.46</v>
      </c>
      <c r="D5" s="80">
        <v>564.35</v>
      </c>
      <c r="E5" s="80">
        <v>182.41</v>
      </c>
      <c r="F5" s="80">
        <v>372.12</v>
      </c>
      <c r="G5" s="80">
        <v>668.01</v>
      </c>
      <c r="H5" s="80">
        <v>988.6</v>
      </c>
      <c r="I5" s="80">
        <v>385.16</v>
      </c>
      <c r="J5" s="80">
        <v>894.62</v>
      </c>
      <c r="K5" s="80">
        <v>1399.96</v>
      </c>
      <c r="L5" s="80">
        <v>1616.42</v>
      </c>
      <c r="M5" s="80">
        <v>500.7</v>
      </c>
      <c r="N5" s="80">
        <v>1067.47</v>
      </c>
      <c r="O5" s="80">
        <v>1652.41</v>
      </c>
      <c r="P5" s="80">
        <v>2339.79</v>
      </c>
      <c r="Q5" s="80">
        <v>766.24</v>
      </c>
      <c r="R5" s="80">
        <v>1379.7</v>
      </c>
      <c r="S5" s="80">
        <v>2019.3</v>
      </c>
      <c r="T5" s="80">
        <v>2698.86</v>
      </c>
      <c r="U5" s="80">
        <v>900.94</v>
      </c>
    </row>
    <row r="6" spans="1:34">
      <c r="A6" s="78" t="s">
        <v>68</v>
      </c>
      <c r="B6" s="80">
        <v>27.13</v>
      </c>
      <c r="C6" s="80">
        <v>87.41</v>
      </c>
      <c r="D6" s="80">
        <v>77.77</v>
      </c>
      <c r="E6" s="80">
        <v>28.23</v>
      </c>
      <c r="F6" s="80">
        <v>55.8</v>
      </c>
      <c r="G6" s="80">
        <v>92.74</v>
      </c>
      <c r="H6" s="80">
        <v>115.97</v>
      </c>
      <c r="I6" s="80">
        <v>58.12</v>
      </c>
      <c r="J6" s="80">
        <v>95.41</v>
      </c>
      <c r="K6" s="80">
        <v>121.56</v>
      </c>
      <c r="L6" s="80">
        <v>175.8</v>
      </c>
      <c r="M6" s="80">
        <v>52.93</v>
      </c>
      <c r="N6" s="80">
        <v>112.13</v>
      </c>
      <c r="O6" s="80">
        <v>159.37</v>
      </c>
      <c r="P6" s="80">
        <v>218.5</v>
      </c>
      <c r="Q6" s="80">
        <v>54.29</v>
      </c>
      <c r="R6" s="80">
        <v>104.09</v>
      </c>
      <c r="S6" s="80">
        <v>129.77</v>
      </c>
      <c r="T6" s="80">
        <v>151.68</v>
      </c>
      <c r="U6" s="80">
        <v>28.09</v>
      </c>
    </row>
    <row r="7" spans="1:34">
      <c r="A7" s="78" t="s">
        <v>69</v>
      </c>
      <c r="B7" s="80">
        <v>0.61</v>
      </c>
      <c r="C7" s="80">
        <v>1.25</v>
      </c>
      <c r="D7" s="80">
        <v>4.12</v>
      </c>
      <c r="E7" s="80">
        <v>0.49</v>
      </c>
      <c r="F7" s="80">
        <v>13.22</v>
      </c>
      <c r="G7" s="80">
        <v>21.99</v>
      </c>
      <c r="H7" s="80">
        <v>5.69</v>
      </c>
      <c r="I7" s="80">
        <v>1.52</v>
      </c>
      <c r="J7" s="80">
        <v>21.58</v>
      </c>
      <c r="K7" s="80">
        <v>29.96</v>
      </c>
      <c r="L7" s="80">
        <v>40.84</v>
      </c>
      <c r="M7" s="80">
        <v>4.69</v>
      </c>
      <c r="N7" s="80">
        <v>7.98</v>
      </c>
      <c r="O7" s="80">
        <v>26.77</v>
      </c>
      <c r="P7" s="80">
        <v>40.66</v>
      </c>
      <c r="Q7" s="80">
        <v>30.02</v>
      </c>
      <c r="R7" s="80">
        <v>26.64</v>
      </c>
      <c r="S7" s="80">
        <v>54.31</v>
      </c>
      <c r="T7" s="80">
        <v>63.6</v>
      </c>
      <c r="U7" s="80">
        <v>31.78</v>
      </c>
    </row>
    <row r="8" spans="1:34">
      <c r="A8" s="78" t="s">
        <v>70</v>
      </c>
    </row>
    <row r="9" spans="1:34">
      <c r="A9" s="78" t="s">
        <v>71</v>
      </c>
    </row>
    <row r="10" spans="1:34">
      <c r="A10" s="78" t="s">
        <v>72</v>
      </c>
    </row>
    <row r="11" spans="1:34">
      <c r="A11" s="78" t="s">
        <v>73</v>
      </c>
      <c r="B11" s="80">
        <v>321.99</v>
      </c>
      <c r="C11" s="80">
        <v>547.12</v>
      </c>
      <c r="D11" s="80">
        <v>646.25</v>
      </c>
      <c r="E11" s="80">
        <v>211.13</v>
      </c>
      <c r="F11" s="80">
        <v>441.14</v>
      </c>
      <c r="G11" s="80">
        <v>782.74</v>
      </c>
      <c r="H11" s="80">
        <v>1110.26</v>
      </c>
      <c r="I11" s="80">
        <v>444.8</v>
      </c>
      <c r="J11" s="80">
        <v>1011.61</v>
      </c>
      <c r="K11" s="80">
        <v>1551.49</v>
      </c>
      <c r="L11" s="80">
        <v>1833.06</v>
      </c>
      <c r="M11" s="80">
        <v>558.32</v>
      </c>
      <c r="N11" s="80">
        <v>1187.58</v>
      </c>
      <c r="O11" s="80">
        <v>1838.55</v>
      </c>
      <c r="P11" s="80">
        <v>2598.95</v>
      </c>
      <c r="Q11" s="80">
        <v>850.56</v>
      </c>
      <c r="R11" s="80">
        <v>1510.44</v>
      </c>
      <c r="S11" s="80">
        <v>2203.38</v>
      </c>
      <c r="T11" s="80">
        <v>2914.14</v>
      </c>
      <c r="U11" s="80">
        <v>960.82</v>
      </c>
    </row>
    <row r="12" spans="1:34">
      <c r="A12" s="78" t="s">
        <v>74</v>
      </c>
      <c r="B12" s="80">
        <v>356.38</v>
      </c>
      <c r="C12" s="80">
        <v>628.62</v>
      </c>
      <c r="D12" s="80">
        <v>817.61</v>
      </c>
      <c r="E12" s="80">
        <v>213.52</v>
      </c>
      <c r="F12" s="80">
        <v>563.84</v>
      </c>
      <c r="G12" s="80">
        <v>829.92</v>
      </c>
      <c r="H12" s="80">
        <v>1144.84</v>
      </c>
      <c r="I12" s="80">
        <v>271.99</v>
      </c>
      <c r="J12" s="80">
        <v>819.77</v>
      </c>
      <c r="K12" s="80">
        <v>1288.85</v>
      </c>
      <c r="L12" s="80">
        <v>1274.41</v>
      </c>
      <c r="M12" s="80">
        <v>565.97</v>
      </c>
      <c r="N12" s="80">
        <v>1273.1</v>
      </c>
      <c r="O12" s="80">
        <v>1947.47</v>
      </c>
      <c r="P12" s="80">
        <v>2866.31</v>
      </c>
      <c r="Q12" s="80">
        <v>710.75</v>
      </c>
      <c r="R12" s="80">
        <v>1374.12</v>
      </c>
      <c r="S12" s="80">
        <v>2076.15</v>
      </c>
      <c r="T12" s="80">
        <v>2684.36</v>
      </c>
      <c r="U12" s="80">
        <v>713.02</v>
      </c>
    </row>
    <row r="13" spans="1:34">
      <c r="A13" s="78" t="s">
        <v>75</v>
      </c>
      <c r="B13" s="80">
        <v>28.13</v>
      </c>
      <c r="C13" s="80">
        <v>38.11</v>
      </c>
      <c r="D13" s="80">
        <v>53.96</v>
      </c>
      <c r="E13" s="80">
        <v>15.28</v>
      </c>
      <c r="F13" s="80">
        <v>34.9</v>
      </c>
      <c r="G13" s="80">
        <v>51.24</v>
      </c>
      <c r="H13" s="80">
        <v>75.81</v>
      </c>
      <c r="I13" s="80">
        <v>19.22</v>
      </c>
      <c r="J13" s="80">
        <v>41.51</v>
      </c>
      <c r="K13" s="80">
        <v>64.88</v>
      </c>
      <c r="L13" s="80">
        <v>91.48</v>
      </c>
      <c r="M13" s="80">
        <v>22.94</v>
      </c>
      <c r="N13" s="80">
        <v>47.67</v>
      </c>
      <c r="O13" s="80">
        <v>80.85</v>
      </c>
      <c r="P13" s="80">
        <v>117.17</v>
      </c>
      <c r="Q13" s="80">
        <v>34.46</v>
      </c>
      <c r="R13" s="80">
        <v>99.1</v>
      </c>
      <c r="S13" s="80">
        <v>143.19</v>
      </c>
      <c r="T13" s="80">
        <v>181.7</v>
      </c>
      <c r="U13" s="80">
        <v>54.28</v>
      </c>
    </row>
    <row r="14" spans="1:34">
      <c r="A14" s="78" t="s">
        <v>76</v>
      </c>
      <c r="B14" s="80">
        <v>24.01</v>
      </c>
      <c r="C14" s="80">
        <v>35.82</v>
      </c>
      <c r="D14" s="80">
        <v>29.48</v>
      </c>
      <c r="E14" s="80">
        <v>10.6</v>
      </c>
      <c r="F14" s="80">
        <v>24.74</v>
      </c>
      <c r="G14" s="80">
        <v>28.94</v>
      </c>
      <c r="H14" s="80">
        <v>32.29</v>
      </c>
      <c r="I14" s="80">
        <v>19.89</v>
      </c>
      <c r="J14" s="80">
        <v>38.92</v>
      </c>
      <c r="K14" s="80">
        <v>50.02</v>
      </c>
      <c r="L14" s="80">
        <v>54.17</v>
      </c>
      <c r="M14" s="80">
        <v>16.79</v>
      </c>
      <c r="N14" s="80">
        <v>41.12</v>
      </c>
      <c r="O14" s="80">
        <v>56.34</v>
      </c>
      <c r="P14" s="80">
        <v>83.72</v>
      </c>
      <c r="Q14" s="80">
        <v>40.92</v>
      </c>
      <c r="R14" s="80">
        <v>77.93</v>
      </c>
      <c r="S14" s="80">
        <v>119</v>
      </c>
      <c r="T14" s="80">
        <v>145.86</v>
      </c>
      <c r="U14" s="80">
        <v>48.74</v>
      </c>
    </row>
    <row r="15" spans="1:34">
      <c r="A15" s="78" t="s">
        <v>77</v>
      </c>
      <c r="B15" s="80">
        <v>12.7</v>
      </c>
      <c r="C15" s="80">
        <v>39.81</v>
      </c>
      <c r="D15" s="80">
        <v>31.98</v>
      </c>
      <c r="E15" s="80">
        <v>5.67</v>
      </c>
      <c r="F15" s="80">
        <v>19.73</v>
      </c>
      <c r="G15" s="80">
        <v>49.29</v>
      </c>
      <c r="H15" s="80">
        <v>91.9</v>
      </c>
      <c r="I15" s="80">
        <v>74.79</v>
      </c>
      <c r="J15" s="80">
        <v>109.52</v>
      </c>
      <c r="K15" s="80">
        <v>174.59</v>
      </c>
      <c r="L15" s="80">
        <v>350.63</v>
      </c>
      <c r="M15" s="80">
        <v>140.35</v>
      </c>
      <c r="N15" s="80">
        <v>170.93</v>
      </c>
      <c r="O15" s="80">
        <v>395.92</v>
      </c>
      <c r="P15" s="80">
        <v>373.13</v>
      </c>
      <c r="Q15" s="80">
        <v>154.93</v>
      </c>
      <c r="R15" s="80">
        <v>278.95</v>
      </c>
      <c r="S15" s="80">
        <v>427.15</v>
      </c>
      <c r="T15" s="80">
        <v>468.07</v>
      </c>
      <c r="U15" s="80">
        <v>138.64</v>
      </c>
    </row>
    <row r="16" spans="1:34">
      <c r="A16" s="78" t="s">
        <v>78</v>
      </c>
    </row>
    <row r="17" spans="1:34">
      <c r="A17" s="78" t="s">
        <v>79</v>
      </c>
    </row>
    <row r="18" spans="1:34">
      <c r="A18" s="78" t="s">
        <v>80</v>
      </c>
    </row>
    <row r="19" spans="1:34">
      <c r="A19" s="78" t="s">
        <v>81</v>
      </c>
      <c r="B19" s="80">
        <v>421.21</v>
      </c>
      <c r="C19" s="80">
        <v>742.36</v>
      </c>
      <c r="D19" s="80">
        <v>933.03</v>
      </c>
      <c r="E19" s="80">
        <v>245.07</v>
      </c>
      <c r="F19" s="80">
        <v>643.21</v>
      </c>
      <c r="G19" s="80">
        <v>959.39</v>
      </c>
      <c r="H19" s="80">
        <v>1344.85</v>
      </c>
      <c r="I19" s="80">
        <v>385.89</v>
      </c>
      <c r="J19" s="80">
        <v>1009.71</v>
      </c>
      <c r="K19" s="80">
        <v>1578.33</v>
      </c>
      <c r="L19" s="80">
        <v>1770.69</v>
      </c>
      <c r="M19" s="80">
        <v>746.05</v>
      </c>
      <c r="N19" s="80">
        <v>1532.82</v>
      </c>
      <c r="O19" s="80">
        <v>2480.58</v>
      </c>
      <c r="P19" s="80">
        <v>3440.33</v>
      </c>
      <c r="Q19" s="80">
        <v>941.05</v>
      </c>
      <c r="R19" s="80">
        <v>1830.1</v>
      </c>
      <c r="S19" s="80">
        <v>2765.5</v>
      </c>
      <c r="T19" s="80">
        <v>3479.99</v>
      </c>
      <c r="U19" s="80">
        <v>954.67</v>
      </c>
    </row>
    <row r="20" spans="1:34">
      <c r="A20" s="78" t="s">
        <v>82</v>
      </c>
    </row>
    <row r="21" s="76" customFormat="1" spans="1:34">
      <c r="A21" s="76" t="s">
        <v>83</v>
      </c>
      <c r="B21" s="81">
        <v>-99.23</v>
      </c>
      <c r="C21" s="81">
        <v>-195.25</v>
      </c>
      <c r="D21" s="81">
        <v>-286.79</v>
      </c>
      <c r="E21" s="81">
        <v>-33.94</v>
      </c>
      <c r="F21" s="81">
        <v>-202.06</v>
      </c>
      <c r="G21" s="81">
        <v>-176.64</v>
      </c>
      <c r="H21" s="81">
        <v>-234.59</v>
      </c>
      <c r="I21" s="81">
        <v>58.91</v>
      </c>
      <c r="J21" s="81">
        <v>1.89</v>
      </c>
      <c r="K21" s="81">
        <v>-26.85</v>
      </c>
      <c r="L21" s="81">
        <v>62.37</v>
      </c>
      <c r="M21" s="81">
        <v>-187.73</v>
      </c>
      <c r="N21" s="81">
        <v>-345.24</v>
      </c>
      <c r="O21" s="81">
        <v>-642.03</v>
      </c>
      <c r="P21" s="81">
        <v>-841.38</v>
      </c>
      <c r="Q21" s="81">
        <v>-90.49</v>
      </c>
      <c r="R21" s="81">
        <v>-319.66</v>
      </c>
      <c r="S21" s="81">
        <v>-562.11</v>
      </c>
      <c r="T21" s="81">
        <v>-565.85</v>
      </c>
      <c r="U21" s="81">
        <v>6.15</v>
      </c>
      <c r="V21" s="76">
        <v>147</v>
      </c>
      <c r="W21" s="76">
        <v>245.83</v>
      </c>
      <c r="X21" s="76">
        <v>683.63</v>
      </c>
      <c r="Y21" s="76">
        <v>252.01</v>
      </c>
      <c r="Z21" s="82">
        <v>498.61</v>
      </c>
      <c r="AA21" s="76">
        <v>631.51</v>
      </c>
      <c r="AB21" s="76">
        <v>595.45</v>
      </c>
      <c r="AC21" s="76">
        <v>122.44</v>
      </c>
      <c r="AD21" s="76">
        <v>630.36</v>
      </c>
      <c r="AE21" s="76">
        <v>1171.19</v>
      </c>
      <c r="AF21" s="76">
        <v>1619.17</v>
      </c>
      <c r="AG21" s="76">
        <v>200.99</v>
      </c>
      <c r="AH21" s="76">
        <v>606.44</v>
      </c>
    </row>
    <row r="22" spans="1:34">
      <c r="A22" s="78" t="s">
        <v>84</v>
      </c>
    </row>
    <row r="23" spans="1:34">
      <c r="A23" s="78" t="s">
        <v>85</v>
      </c>
      <c r="B23" s="80">
        <v>180</v>
      </c>
      <c r="C23" s="80">
        <v>1945.8</v>
      </c>
      <c r="D23" s="80">
        <v>1262.9</v>
      </c>
      <c r="E23" s="80">
        <v>453</v>
      </c>
      <c r="F23" s="80">
        <v>120</v>
      </c>
      <c r="G23" s="80">
        <v>356</v>
      </c>
      <c r="H23" s="80">
        <v>1597.5</v>
      </c>
      <c r="I23" s="80">
        <v>525.5</v>
      </c>
      <c r="J23" s="80">
        <v>1694.04</v>
      </c>
      <c r="K23" s="80">
        <v>2586.16</v>
      </c>
      <c r="L23" s="80">
        <v>2939.83</v>
      </c>
      <c r="M23" s="80">
        <v>199.66</v>
      </c>
      <c r="N23" s="80">
        <v>84.65</v>
      </c>
      <c r="O23" s="80">
        <v>160.62</v>
      </c>
      <c r="P23" s="80">
        <v>1720.73</v>
      </c>
      <c r="Q23" s="80">
        <v>60</v>
      </c>
      <c r="R23" s="80">
        <v>668.39</v>
      </c>
      <c r="S23" s="80">
        <v>1227.24</v>
      </c>
      <c r="T23" s="80">
        <v>1702.94</v>
      </c>
      <c r="U23" s="80">
        <v>1002.37</v>
      </c>
    </row>
    <row r="24" spans="1:34">
      <c r="A24" s="78" t="s">
        <v>86</v>
      </c>
      <c r="B24" s="80">
        <v>10.39</v>
      </c>
      <c r="C24" s="80">
        <v>9.97</v>
      </c>
      <c r="D24" s="80">
        <v>15.71</v>
      </c>
      <c r="E24" s="80">
        <v>0.34</v>
      </c>
      <c r="F24" s="80">
        <v>1.82</v>
      </c>
      <c r="G24" s="80">
        <v>2.11</v>
      </c>
      <c r="H24" s="80">
        <v>5.79</v>
      </c>
      <c r="I24" s="80">
        <v>7.02</v>
      </c>
      <c r="J24" s="80">
        <v>10.85</v>
      </c>
      <c r="K24" s="80">
        <v>17.27</v>
      </c>
      <c r="L24" s="80">
        <v>8.71</v>
      </c>
      <c r="N24" s="80">
        <v>0.5</v>
      </c>
      <c r="O24" s="80">
        <v>5.7</v>
      </c>
      <c r="P24" s="80">
        <v>11.99</v>
      </c>
      <c r="Q24" s="80">
        <v>2.05</v>
      </c>
      <c r="R24" s="80">
        <v>0.65</v>
      </c>
      <c r="S24" s="80">
        <v>1.14</v>
      </c>
      <c r="T24" s="80">
        <v>8</v>
      </c>
      <c r="U24" s="80">
        <v>0.08</v>
      </c>
    </row>
    <row r="25" spans="1:34">
      <c r="A25" s="78" t="s">
        <v>87</v>
      </c>
      <c r="C25" s="80">
        <v>0</v>
      </c>
      <c r="D25" s="80">
        <v>0.16</v>
      </c>
      <c r="F25" s="80">
        <v>0</v>
      </c>
      <c r="G25" s="80">
        <v>0</v>
      </c>
      <c r="H25" s="80">
        <v>0.01</v>
      </c>
      <c r="I25" s="80">
        <v>0.19</v>
      </c>
      <c r="J25" s="80">
        <v>0.06</v>
      </c>
      <c r="K25" s="80">
        <v>0.06</v>
      </c>
      <c r="L25" s="80">
        <v>0.06</v>
      </c>
      <c r="N25" s="80">
        <v>0.26</v>
      </c>
      <c r="O25" s="80">
        <v>0.31</v>
      </c>
      <c r="P25" s="80">
        <v>0.31</v>
      </c>
      <c r="Q25" s="80">
        <v>0.02</v>
      </c>
      <c r="R25" s="80">
        <v>0.21</v>
      </c>
      <c r="S25" s="80">
        <v>0.25</v>
      </c>
      <c r="T25" s="80">
        <v>0.12</v>
      </c>
    </row>
    <row r="26" spans="1:34">
      <c r="A26" s="78" t="s">
        <v>88</v>
      </c>
    </row>
    <row r="27" spans="1:34">
      <c r="A27" s="78" t="s">
        <v>89</v>
      </c>
      <c r="B27" s="80">
        <v>12.57</v>
      </c>
      <c r="C27" s="80">
        <v>12.55</v>
      </c>
      <c r="D27" s="80">
        <v>16.17</v>
      </c>
      <c r="H27" s="80">
        <v>2.4</v>
      </c>
      <c r="T27" s="80">
        <v>1.03</v>
      </c>
    </row>
    <row r="28" spans="1:34">
      <c r="A28" s="78" t="s">
        <v>90</v>
      </c>
    </row>
    <row r="29" spans="1:34">
      <c r="A29" s="78" t="s">
        <v>91</v>
      </c>
    </row>
    <row r="30" spans="1:34">
      <c r="A30" s="78" t="s">
        <v>92</v>
      </c>
      <c r="B30" s="80">
        <v>202.97</v>
      </c>
      <c r="C30" s="80">
        <v>1968.32</v>
      </c>
      <c r="D30" s="80">
        <v>1294.95</v>
      </c>
      <c r="E30" s="80">
        <v>453.34</v>
      </c>
      <c r="F30" s="80">
        <v>121.82</v>
      </c>
      <c r="G30" s="80">
        <v>358.11</v>
      </c>
      <c r="H30" s="80">
        <v>1605.71</v>
      </c>
      <c r="I30" s="80">
        <v>532.7</v>
      </c>
      <c r="J30" s="80">
        <v>1704.95</v>
      </c>
      <c r="K30" s="80">
        <v>2603.48</v>
      </c>
      <c r="L30" s="80">
        <v>2948.59</v>
      </c>
      <c r="M30" s="80">
        <v>199.66</v>
      </c>
      <c r="N30" s="80">
        <v>85.42</v>
      </c>
      <c r="O30" s="80">
        <v>166.64</v>
      </c>
      <c r="P30" s="80">
        <v>1733.03</v>
      </c>
      <c r="Q30" s="80">
        <v>62.08</v>
      </c>
      <c r="R30" s="80">
        <v>669.25</v>
      </c>
      <c r="S30" s="80">
        <v>1228.63</v>
      </c>
      <c r="T30" s="80">
        <v>1712.09</v>
      </c>
      <c r="U30" s="80">
        <v>1002.45</v>
      </c>
    </row>
    <row r="31" spans="1:34">
      <c r="A31" s="78" t="s">
        <v>93</v>
      </c>
      <c r="B31" s="80">
        <v>30.7</v>
      </c>
      <c r="C31" s="80">
        <v>62.64</v>
      </c>
      <c r="D31" s="80">
        <v>72.51</v>
      </c>
      <c r="E31" s="80">
        <v>8.71</v>
      </c>
      <c r="F31" s="80">
        <v>20.2</v>
      </c>
      <c r="G31" s="80">
        <v>37.95</v>
      </c>
      <c r="H31" s="80">
        <v>81.14</v>
      </c>
      <c r="I31" s="80">
        <v>14.89</v>
      </c>
      <c r="J31" s="80">
        <v>31.59</v>
      </c>
      <c r="K31" s="80">
        <v>43.4</v>
      </c>
      <c r="L31" s="80">
        <v>82.76</v>
      </c>
      <c r="M31" s="80">
        <v>26.53</v>
      </c>
      <c r="N31" s="80">
        <v>63.84</v>
      </c>
      <c r="O31" s="80">
        <v>119.24</v>
      </c>
      <c r="P31" s="80">
        <v>115.41</v>
      </c>
      <c r="Q31" s="80">
        <v>16.92</v>
      </c>
      <c r="R31" s="80">
        <v>48.78</v>
      </c>
      <c r="S31" s="80">
        <v>111.08</v>
      </c>
      <c r="T31" s="80">
        <v>294.36</v>
      </c>
      <c r="U31" s="80">
        <v>73.02</v>
      </c>
    </row>
    <row r="32" spans="1:34">
      <c r="A32" s="78" t="s">
        <v>94</v>
      </c>
      <c r="C32" s="80">
        <v>2045.8</v>
      </c>
      <c r="D32" s="80">
        <v>1082.9</v>
      </c>
      <c r="E32" s="80">
        <v>580</v>
      </c>
      <c r="F32" s="80">
        <v>120</v>
      </c>
      <c r="G32" s="80">
        <v>921</v>
      </c>
      <c r="H32" s="80">
        <v>2117.5</v>
      </c>
      <c r="I32" s="80">
        <v>382.36</v>
      </c>
      <c r="J32" s="80">
        <v>1407.1</v>
      </c>
      <c r="K32" s="80">
        <v>2294.96</v>
      </c>
      <c r="L32" s="80">
        <v>2661.58</v>
      </c>
      <c r="M32" s="80">
        <v>138.97</v>
      </c>
      <c r="N32" s="80">
        <v>256.03</v>
      </c>
      <c r="O32" s="80">
        <v>259.35</v>
      </c>
      <c r="P32" s="80">
        <v>1745.66</v>
      </c>
      <c r="Q32" s="80">
        <v>15.57</v>
      </c>
      <c r="R32" s="80">
        <v>808.79</v>
      </c>
      <c r="S32" s="80">
        <v>1191.3</v>
      </c>
      <c r="T32" s="80">
        <v>2590.52</v>
      </c>
      <c r="U32" s="80">
        <v>160.95</v>
      </c>
    </row>
    <row r="33" spans="1:21">
      <c r="A33" s="78" t="s">
        <v>95</v>
      </c>
      <c r="P33" s="80">
        <v>25.58</v>
      </c>
    </row>
    <row r="34" spans="1:21">
      <c r="A34" s="78" t="s">
        <v>96</v>
      </c>
      <c r="U34" s="80">
        <v>2.79</v>
      </c>
    </row>
    <row r="35" spans="1:21">
      <c r="A35" s="78" t="s">
        <v>97</v>
      </c>
    </row>
    <row r="36" spans="1:21">
      <c r="A36" s="78" t="s">
        <v>98</v>
      </c>
    </row>
    <row r="37" spans="1:21">
      <c r="A37" s="78" t="s">
        <v>99</v>
      </c>
      <c r="B37" s="80">
        <v>30.7</v>
      </c>
      <c r="C37" s="80">
        <v>2108.44</v>
      </c>
      <c r="D37" s="80">
        <v>1155.41</v>
      </c>
      <c r="E37" s="80">
        <v>588.71</v>
      </c>
      <c r="F37" s="80">
        <v>140.2</v>
      </c>
      <c r="G37" s="80">
        <v>958.95</v>
      </c>
      <c r="H37" s="80">
        <v>2198.64</v>
      </c>
      <c r="I37" s="80">
        <v>397.25</v>
      </c>
      <c r="J37" s="80">
        <v>1438.69</v>
      </c>
      <c r="K37" s="80">
        <v>2338.35</v>
      </c>
      <c r="L37" s="80">
        <v>2744.34</v>
      </c>
      <c r="M37" s="80">
        <v>165.5</v>
      </c>
      <c r="N37" s="80">
        <v>319.87</v>
      </c>
      <c r="O37" s="80">
        <v>378.59</v>
      </c>
      <c r="P37" s="80">
        <v>1886.65</v>
      </c>
      <c r="Q37" s="80">
        <v>32.49</v>
      </c>
      <c r="R37" s="80">
        <v>857.57</v>
      </c>
      <c r="S37" s="80">
        <v>1302.38</v>
      </c>
      <c r="T37" s="80">
        <v>2884.88</v>
      </c>
      <c r="U37" s="80">
        <v>236.77</v>
      </c>
    </row>
    <row r="38" spans="1:21">
      <c r="A38" s="78" t="s">
        <v>100</v>
      </c>
    </row>
    <row r="39" spans="1:21">
      <c r="A39" s="78" t="s">
        <v>101</v>
      </c>
      <c r="B39" s="80">
        <v>172.27</v>
      </c>
      <c r="C39" s="80">
        <v>-140.12</v>
      </c>
      <c r="D39" s="80">
        <v>139.54</v>
      </c>
      <c r="E39" s="80">
        <v>-135.37</v>
      </c>
      <c r="F39" s="80">
        <v>-18.38</v>
      </c>
      <c r="G39" s="80">
        <v>-600.84</v>
      </c>
      <c r="H39" s="80">
        <v>-592.93</v>
      </c>
      <c r="I39" s="80">
        <v>135.45</v>
      </c>
      <c r="J39" s="80">
        <v>266.27</v>
      </c>
      <c r="K39" s="80">
        <v>265.13</v>
      </c>
      <c r="L39" s="80">
        <v>204.25</v>
      </c>
      <c r="M39" s="80">
        <v>34.16</v>
      </c>
      <c r="N39" s="80">
        <v>-234.46</v>
      </c>
      <c r="O39" s="80">
        <v>-211.95</v>
      </c>
      <c r="P39" s="80">
        <v>-153.62</v>
      </c>
      <c r="Q39" s="80">
        <v>29.59</v>
      </c>
      <c r="R39" s="80">
        <v>-188.32</v>
      </c>
      <c r="S39" s="80">
        <v>-73.75</v>
      </c>
      <c r="T39" s="80">
        <v>-1172.79</v>
      </c>
      <c r="U39" s="80">
        <v>765.68</v>
      </c>
    </row>
    <row r="40" spans="1:21">
      <c r="A40" s="78" t="s">
        <v>102</v>
      </c>
    </row>
    <row r="41" spans="1:21">
      <c r="A41" s="78" t="s">
        <v>103</v>
      </c>
      <c r="G41" s="80">
        <v>423.74</v>
      </c>
      <c r="H41" s="80">
        <v>457.83</v>
      </c>
      <c r="J41" s="80">
        <v>20.28</v>
      </c>
      <c r="K41" s="80">
        <v>20.28</v>
      </c>
      <c r="L41" s="80">
        <v>20.28</v>
      </c>
      <c r="M41" s="80">
        <v>5.99</v>
      </c>
      <c r="N41" s="80">
        <v>5.99</v>
      </c>
      <c r="O41" s="80">
        <v>5.92</v>
      </c>
      <c r="P41" s="80">
        <v>5.99</v>
      </c>
      <c r="R41" s="80">
        <v>494.76</v>
      </c>
      <c r="S41" s="80">
        <v>503.11</v>
      </c>
      <c r="T41" s="80">
        <v>227.35</v>
      </c>
    </row>
    <row r="42" spans="1:21">
      <c r="A42" s="78" t="s">
        <v>104</v>
      </c>
    </row>
    <row r="43" spans="1:21">
      <c r="A43" s="78" t="s">
        <v>105</v>
      </c>
      <c r="B43" s="80">
        <v>181.38</v>
      </c>
      <c r="C43" s="80">
        <v>219.45</v>
      </c>
      <c r="D43" s="80">
        <v>354.65</v>
      </c>
      <c r="E43" s="80">
        <v>82.77</v>
      </c>
      <c r="F43" s="80">
        <v>226.99</v>
      </c>
      <c r="G43" s="80">
        <v>375.75</v>
      </c>
      <c r="H43" s="80">
        <v>668.61</v>
      </c>
      <c r="I43" s="80">
        <v>200.36</v>
      </c>
      <c r="J43" s="80">
        <v>368.39</v>
      </c>
      <c r="K43" s="80">
        <v>517.66</v>
      </c>
      <c r="L43" s="80">
        <v>774.79</v>
      </c>
      <c r="M43" s="80">
        <v>307.18</v>
      </c>
      <c r="N43" s="80">
        <v>1048.21</v>
      </c>
      <c r="O43" s="80">
        <v>1457.44</v>
      </c>
      <c r="P43" s="80">
        <v>2059.33</v>
      </c>
      <c r="Q43" s="80">
        <v>774.17</v>
      </c>
      <c r="R43" s="80">
        <v>1721.68</v>
      </c>
      <c r="S43" s="80">
        <v>2160.5</v>
      </c>
      <c r="T43" s="80">
        <v>3073.13</v>
      </c>
      <c r="U43" s="80">
        <v>834.26</v>
      </c>
    </row>
    <row r="44" spans="1:21">
      <c r="A44" s="78" t="s">
        <v>106</v>
      </c>
      <c r="S44" s="80">
        <v>190.37</v>
      </c>
      <c r="T44" s="80">
        <v>1266.05</v>
      </c>
      <c r="U44" s="80">
        <v>500.89</v>
      </c>
    </row>
    <row r="45" spans="1:21">
      <c r="A45" s="78" t="s">
        <v>107</v>
      </c>
    </row>
    <row r="46" spans="1:21">
      <c r="A46" s="78" t="s">
        <v>108</v>
      </c>
    </row>
    <row r="47" spans="1:21">
      <c r="A47" s="78" t="s">
        <v>109</v>
      </c>
    </row>
    <row r="48" spans="1:21">
      <c r="A48" s="78" t="s">
        <v>110</v>
      </c>
      <c r="B48" s="80">
        <v>181.38</v>
      </c>
      <c r="C48" s="80">
        <v>219.45</v>
      </c>
      <c r="D48" s="80">
        <v>354.65</v>
      </c>
      <c r="E48" s="80">
        <v>82.77</v>
      </c>
      <c r="F48" s="80">
        <v>226.99</v>
      </c>
      <c r="G48" s="80">
        <v>799.49</v>
      </c>
      <c r="H48" s="80">
        <v>1126.44</v>
      </c>
      <c r="I48" s="80">
        <v>200.36</v>
      </c>
      <c r="J48" s="80">
        <v>388.67</v>
      </c>
      <c r="K48" s="80">
        <v>537.94</v>
      </c>
      <c r="L48" s="80">
        <v>795.07</v>
      </c>
      <c r="M48" s="80">
        <v>313.17</v>
      </c>
      <c r="N48" s="80">
        <v>1054.2</v>
      </c>
      <c r="O48" s="80">
        <v>1463.37</v>
      </c>
      <c r="P48" s="80">
        <v>2065.32</v>
      </c>
      <c r="Q48" s="80">
        <v>774.17</v>
      </c>
      <c r="R48" s="80">
        <v>2216.44</v>
      </c>
      <c r="S48" s="80">
        <v>2853.97</v>
      </c>
      <c r="T48" s="80">
        <v>4566.53</v>
      </c>
      <c r="U48" s="80">
        <v>1335.15</v>
      </c>
    </row>
    <row r="49" spans="1:21">
      <c r="A49" s="78" t="s">
        <v>111</v>
      </c>
      <c r="B49" s="80">
        <v>231.02</v>
      </c>
      <c r="C49" s="80">
        <v>289.12</v>
      </c>
      <c r="D49" s="80">
        <v>335.74</v>
      </c>
      <c r="E49" s="80">
        <v>130.91</v>
      </c>
      <c r="F49" s="80">
        <v>217.35</v>
      </c>
      <c r="G49" s="80">
        <v>209.72</v>
      </c>
      <c r="H49" s="80">
        <v>465.69</v>
      </c>
      <c r="I49" s="80">
        <v>190.42</v>
      </c>
      <c r="J49" s="80">
        <v>452.9</v>
      </c>
      <c r="K49" s="80">
        <v>610.46</v>
      </c>
      <c r="L49" s="80">
        <v>777.72</v>
      </c>
      <c r="M49" s="80">
        <v>216.1</v>
      </c>
      <c r="N49" s="80">
        <v>440.09</v>
      </c>
      <c r="O49" s="80">
        <v>676.08</v>
      </c>
      <c r="P49" s="80">
        <v>1010.91</v>
      </c>
      <c r="Q49" s="80">
        <v>586.31</v>
      </c>
      <c r="R49" s="80">
        <v>1376.51</v>
      </c>
      <c r="S49" s="80">
        <v>1933.66</v>
      </c>
      <c r="T49" s="80">
        <v>2311.4</v>
      </c>
      <c r="U49" s="80">
        <v>730.13</v>
      </c>
    </row>
    <row r="50" spans="1:21">
      <c r="A50" s="78" t="s">
        <v>112</v>
      </c>
      <c r="B50" s="80">
        <v>1.62</v>
      </c>
      <c r="C50" s="80">
        <v>1.77</v>
      </c>
      <c r="D50" s="80">
        <v>37.95</v>
      </c>
      <c r="E50" s="80">
        <v>0.46</v>
      </c>
      <c r="F50" s="80">
        <v>0.9</v>
      </c>
      <c r="G50" s="80">
        <v>1.57</v>
      </c>
      <c r="H50" s="80">
        <v>3</v>
      </c>
      <c r="I50" s="80">
        <v>1.84</v>
      </c>
      <c r="J50" s="80">
        <v>68.38</v>
      </c>
      <c r="K50" s="80">
        <v>70.84</v>
      </c>
      <c r="L50" s="80">
        <v>73.1</v>
      </c>
      <c r="M50" s="80">
        <v>2.29</v>
      </c>
      <c r="N50" s="80">
        <v>7.01</v>
      </c>
      <c r="O50" s="80">
        <v>90.38</v>
      </c>
      <c r="P50" s="80">
        <v>100.64</v>
      </c>
      <c r="Q50" s="80">
        <v>9.31</v>
      </c>
      <c r="R50" s="80">
        <v>21.83</v>
      </c>
      <c r="S50" s="80">
        <v>243.26</v>
      </c>
      <c r="T50" s="80">
        <v>261.21</v>
      </c>
      <c r="U50" s="80">
        <v>14.62</v>
      </c>
    </row>
    <row r="51" spans="1:21">
      <c r="A51" s="78" t="s">
        <v>113</v>
      </c>
    </row>
    <row r="52" spans="1:21">
      <c r="A52" s="78" t="s">
        <v>114</v>
      </c>
      <c r="F52" s="80">
        <v>1.08</v>
      </c>
      <c r="G52" s="80">
        <v>0.18</v>
      </c>
      <c r="H52" s="80">
        <v>34.09</v>
      </c>
      <c r="K52" s="80">
        <v>1.13</v>
      </c>
      <c r="L52" s="80">
        <v>0.07</v>
      </c>
      <c r="M52" s="80">
        <v>0.25</v>
      </c>
      <c r="N52" s="80">
        <v>2.39</v>
      </c>
      <c r="O52" s="80">
        <v>2.97</v>
      </c>
      <c r="P52" s="80">
        <v>2.39</v>
      </c>
      <c r="Q52" s="80">
        <v>-2.11</v>
      </c>
      <c r="S52" s="80">
        <v>66.15</v>
      </c>
      <c r="T52" s="80">
        <v>20.61</v>
      </c>
      <c r="U52" s="80">
        <v>3.16</v>
      </c>
    </row>
    <row r="53" spans="1:21">
      <c r="A53" s="78" t="s">
        <v>115</v>
      </c>
    </row>
    <row r="54" spans="1:21">
      <c r="A54" s="78" t="s">
        <v>116</v>
      </c>
    </row>
    <row r="55" spans="1:21">
      <c r="A55" s="78" t="s">
        <v>117</v>
      </c>
      <c r="B55" s="80">
        <v>232.64</v>
      </c>
      <c r="C55" s="80">
        <v>290.89</v>
      </c>
      <c r="D55" s="80">
        <v>373.69</v>
      </c>
      <c r="E55" s="80">
        <v>131.37</v>
      </c>
      <c r="F55" s="80">
        <v>219.33</v>
      </c>
      <c r="G55" s="80">
        <v>211.47</v>
      </c>
      <c r="H55" s="80">
        <v>502.79</v>
      </c>
      <c r="I55" s="80">
        <v>192.25</v>
      </c>
      <c r="J55" s="80">
        <v>521.27</v>
      </c>
      <c r="K55" s="80">
        <v>682.43</v>
      </c>
      <c r="L55" s="80">
        <v>850.89</v>
      </c>
      <c r="M55" s="80">
        <v>218.65</v>
      </c>
      <c r="N55" s="80">
        <v>449.49</v>
      </c>
      <c r="O55" s="80">
        <v>769.42</v>
      </c>
      <c r="P55" s="80">
        <v>1113.94</v>
      </c>
      <c r="Q55" s="80">
        <v>593.52</v>
      </c>
      <c r="R55" s="80">
        <v>1398.34</v>
      </c>
      <c r="S55" s="80">
        <v>2243.07</v>
      </c>
      <c r="T55" s="80">
        <v>2593.22</v>
      </c>
      <c r="U55" s="80">
        <v>747.91</v>
      </c>
    </row>
    <row r="56" spans="1:21">
      <c r="A56" s="78" t="s">
        <v>118</v>
      </c>
    </row>
    <row r="57" spans="1:21">
      <c r="A57" s="78" t="s">
        <v>119</v>
      </c>
      <c r="B57" s="80">
        <v>-51.26</v>
      </c>
      <c r="C57" s="80">
        <v>-71.44</v>
      </c>
      <c r="D57" s="80">
        <v>-19.04</v>
      </c>
      <c r="E57" s="80">
        <v>-48.6</v>
      </c>
      <c r="F57" s="80">
        <v>7.66</v>
      </c>
      <c r="G57" s="80">
        <v>588.02</v>
      </c>
      <c r="H57" s="80">
        <v>623.65</v>
      </c>
      <c r="I57" s="80">
        <v>8.11</v>
      </c>
      <c r="J57" s="80">
        <v>-132.6</v>
      </c>
      <c r="K57" s="80">
        <v>-144.5</v>
      </c>
      <c r="L57" s="80">
        <v>-55.82</v>
      </c>
      <c r="M57" s="80">
        <v>94.52</v>
      </c>
      <c r="N57" s="80">
        <v>604.71</v>
      </c>
      <c r="O57" s="80">
        <v>693.94</v>
      </c>
      <c r="P57" s="80">
        <v>951.38</v>
      </c>
      <c r="Q57" s="80">
        <v>180.65</v>
      </c>
      <c r="R57" s="80">
        <v>818.1</v>
      </c>
      <c r="S57" s="80">
        <v>610.91</v>
      </c>
      <c r="T57" s="80">
        <v>1973.3</v>
      </c>
      <c r="U57" s="80">
        <v>587.25</v>
      </c>
    </row>
    <row r="58" spans="1:21">
      <c r="A58" s="78" t="s">
        <v>120</v>
      </c>
      <c r="B58" s="80">
        <v>2.01</v>
      </c>
      <c r="C58" s="80">
        <v>2.97</v>
      </c>
      <c r="D58" s="80">
        <v>1.17</v>
      </c>
      <c r="E58" s="80">
        <v>-0.25</v>
      </c>
      <c r="F58" s="80">
        <v>-1.58</v>
      </c>
      <c r="G58" s="80">
        <v>2.76</v>
      </c>
      <c r="H58" s="80">
        <v>8.12</v>
      </c>
      <c r="I58" s="80">
        <v>-4.49</v>
      </c>
      <c r="J58" s="80">
        <v>-1.37</v>
      </c>
      <c r="K58" s="80">
        <v>-3.72</v>
      </c>
      <c r="L58" s="80">
        <v>6.9</v>
      </c>
      <c r="M58" s="80">
        <v>-4.64</v>
      </c>
      <c r="N58" s="80">
        <v>6.53</v>
      </c>
      <c r="O58" s="80">
        <v>13.82</v>
      </c>
      <c r="P58" s="80">
        <v>4.41</v>
      </c>
      <c r="Q58" s="80">
        <v>9.7</v>
      </c>
      <c r="R58" s="80">
        <v>4.22</v>
      </c>
      <c r="S58" s="80">
        <v>-1.73</v>
      </c>
      <c r="T58" s="80">
        <v>-9.88</v>
      </c>
      <c r="U58" s="80">
        <v>-2.41</v>
      </c>
    </row>
    <row r="59" spans="1:21">
      <c r="A59" s="78" t="s">
        <v>121</v>
      </c>
    </row>
    <row r="60" spans="1:21">
      <c r="A60" s="78" t="s">
        <v>122</v>
      </c>
    </row>
    <row r="61" spans="1:21">
      <c r="A61" s="78" t="s">
        <v>123</v>
      </c>
      <c r="B61" s="80">
        <v>23.79</v>
      </c>
      <c r="C61" s="80">
        <v>-403.84</v>
      </c>
      <c r="D61" s="80">
        <v>-165.11</v>
      </c>
      <c r="E61" s="80">
        <v>-218.15</v>
      </c>
      <c r="F61" s="80">
        <v>-214.37</v>
      </c>
      <c r="G61" s="80">
        <v>-186.7</v>
      </c>
      <c r="H61" s="80">
        <v>-195.74</v>
      </c>
      <c r="I61" s="80">
        <v>197.99</v>
      </c>
      <c r="J61" s="80">
        <v>134.19</v>
      </c>
      <c r="K61" s="80">
        <v>90.07</v>
      </c>
      <c r="L61" s="80">
        <v>217.7</v>
      </c>
      <c r="M61" s="80">
        <v>-63.69</v>
      </c>
      <c r="N61" s="80">
        <v>31.54</v>
      </c>
      <c r="O61" s="80">
        <v>-146.22</v>
      </c>
      <c r="P61" s="80">
        <v>-39.21</v>
      </c>
      <c r="Q61" s="80">
        <v>129.44</v>
      </c>
      <c r="R61" s="80">
        <v>314.34</v>
      </c>
      <c r="S61" s="80">
        <v>-26.69</v>
      </c>
      <c r="T61" s="80">
        <v>224.78</v>
      </c>
      <c r="U61" s="80">
        <v>1356.67</v>
      </c>
    </row>
    <row r="62" spans="1:21">
      <c r="A62" s="78" t="s">
        <v>124</v>
      </c>
      <c r="B62" s="80">
        <v>430.81</v>
      </c>
      <c r="C62" s="80">
        <v>430.81</v>
      </c>
      <c r="D62" s="80">
        <v>430.81</v>
      </c>
      <c r="E62" s="80">
        <v>265.69</v>
      </c>
      <c r="F62" s="80">
        <v>265.69</v>
      </c>
      <c r="G62" s="80">
        <v>265.69</v>
      </c>
      <c r="H62" s="80">
        <v>265.69</v>
      </c>
      <c r="I62" s="80">
        <v>69.95</v>
      </c>
      <c r="J62" s="80">
        <v>69.95</v>
      </c>
      <c r="K62" s="80">
        <v>69.95</v>
      </c>
      <c r="L62" s="80">
        <v>69.95</v>
      </c>
      <c r="M62" s="80">
        <v>287.65</v>
      </c>
      <c r="N62" s="80">
        <v>287.65</v>
      </c>
      <c r="O62" s="80">
        <v>287.65</v>
      </c>
      <c r="P62" s="80">
        <v>287.65</v>
      </c>
      <c r="Q62" s="80">
        <v>248.44</v>
      </c>
      <c r="R62" s="80">
        <v>248.44</v>
      </c>
      <c r="S62" s="80">
        <v>248.44</v>
      </c>
      <c r="T62" s="80">
        <v>248.44</v>
      </c>
      <c r="U62" s="80">
        <v>477.88</v>
      </c>
    </row>
    <row r="63" spans="1:21">
      <c r="A63" s="78" t="s">
        <v>125</v>
      </c>
      <c r="B63" s="80">
        <v>454.6</v>
      </c>
      <c r="C63" s="80">
        <v>26.97</v>
      </c>
      <c r="D63" s="80">
        <v>265.69</v>
      </c>
      <c r="E63" s="80">
        <v>47.54</v>
      </c>
      <c r="F63" s="80">
        <v>51.33</v>
      </c>
      <c r="G63" s="80">
        <v>78.99</v>
      </c>
      <c r="H63" s="80">
        <v>69.95</v>
      </c>
      <c r="I63" s="80">
        <v>267.94</v>
      </c>
      <c r="J63" s="80">
        <v>204.14</v>
      </c>
      <c r="K63" s="80">
        <v>160.03</v>
      </c>
      <c r="L63" s="80">
        <v>287.65</v>
      </c>
      <c r="M63" s="80">
        <v>223.96</v>
      </c>
      <c r="N63" s="80">
        <v>319.19</v>
      </c>
      <c r="O63" s="80">
        <v>141.43</v>
      </c>
      <c r="P63" s="80">
        <v>248.44</v>
      </c>
      <c r="Q63" s="80">
        <v>377.88</v>
      </c>
      <c r="R63" s="80">
        <v>562.78</v>
      </c>
      <c r="S63" s="80">
        <v>221.75</v>
      </c>
      <c r="T63" s="80">
        <v>473.22</v>
      </c>
      <c r="U63" s="80">
        <v>1834.55</v>
      </c>
    </row>
    <row r="64" spans="1:21">
      <c r="A64" s="78" t="s">
        <v>126</v>
      </c>
    </row>
    <row r="65" spans="1:20">
      <c r="A65" s="78" t="s">
        <v>127</v>
      </c>
      <c r="B65" s="80">
        <v>187.16</v>
      </c>
      <c r="D65" s="80">
        <v>257.24</v>
      </c>
      <c r="F65" s="80">
        <v>123.27</v>
      </c>
      <c r="H65" s="80">
        <v>314.22</v>
      </c>
      <c r="J65" s="80">
        <v>227.12</v>
      </c>
      <c r="L65" s="80">
        <v>424.55</v>
      </c>
      <c r="N65" s="80">
        <v>289.2</v>
      </c>
      <c r="P65" s="80">
        <v>606.24</v>
      </c>
      <c r="R65" s="80">
        <v>406.82</v>
      </c>
      <c r="T65" s="80">
        <v>796.65</v>
      </c>
    </row>
    <row r="66" spans="1:20">
      <c r="A66" s="78" t="s">
        <v>128</v>
      </c>
      <c r="B66" s="80">
        <v>0.92</v>
      </c>
      <c r="D66" s="80">
        <v>0.53</v>
      </c>
      <c r="F66" s="80">
        <v>1.19</v>
      </c>
      <c r="H66" s="80">
        <v>-2.27</v>
      </c>
      <c r="J66" s="80">
        <v>-1.91</v>
      </c>
      <c r="L66" s="80">
        <v>-2.29</v>
      </c>
      <c r="N66" s="80">
        <v>8.7</v>
      </c>
      <c r="P66" s="80">
        <v>-2.97</v>
      </c>
      <c r="R66" s="80">
        <v>4.28</v>
      </c>
      <c r="T66" s="80">
        <v>52</v>
      </c>
    </row>
    <row r="67" spans="1:20">
      <c r="A67" s="78" t="s">
        <v>129</v>
      </c>
      <c r="R67" s="80">
        <v>4.18</v>
      </c>
    </row>
    <row r="68" spans="1:20">
      <c r="A68" s="78" t="s">
        <v>130</v>
      </c>
      <c r="B68" s="80">
        <v>17.62</v>
      </c>
      <c r="D68" s="80">
        <v>36.46</v>
      </c>
      <c r="F68" s="80">
        <v>17.93</v>
      </c>
      <c r="H68" s="80">
        <v>39.86</v>
      </c>
      <c r="J68" s="80">
        <v>19.66</v>
      </c>
      <c r="L68" s="80">
        <v>38.42</v>
      </c>
      <c r="N68" s="80">
        <v>19.78</v>
      </c>
      <c r="P68" s="80">
        <v>41.66</v>
      </c>
      <c r="R68" s="80">
        <v>34.81</v>
      </c>
      <c r="T68" s="80">
        <v>70.61</v>
      </c>
    </row>
    <row r="69" spans="1:20">
      <c r="A69" s="78" t="s">
        <v>131</v>
      </c>
      <c r="B69" s="80">
        <v>0.27</v>
      </c>
      <c r="D69" s="80">
        <v>0.72</v>
      </c>
      <c r="F69" s="80">
        <v>0.48</v>
      </c>
      <c r="H69" s="80">
        <v>1.08</v>
      </c>
      <c r="J69" s="80">
        <v>0.7</v>
      </c>
      <c r="L69" s="80">
        <v>1.45</v>
      </c>
      <c r="N69" s="80">
        <v>0.75</v>
      </c>
      <c r="P69" s="80">
        <v>3.33</v>
      </c>
      <c r="R69" s="80">
        <v>5.55</v>
      </c>
      <c r="T69" s="80">
        <v>13.94</v>
      </c>
    </row>
    <row r="70" spans="1:20">
      <c r="A70" s="78" t="s">
        <v>132</v>
      </c>
    </row>
    <row r="71" spans="1:20">
      <c r="A71" s="78" t="s">
        <v>133</v>
      </c>
      <c r="B71" s="80">
        <v>0.14</v>
      </c>
      <c r="D71" s="80">
        <v>0.28</v>
      </c>
      <c r="F71" s="80">
        <v>0.11</v>
      </c>
      <c r="H71" s="80">
        <v>0.24</v>
      </c>
      <c r="J71" s="80">
        <v>0.12</v>
      </c>
      <c r="L71" s="80">
        <v>0.31</v>
      </c>
      <c r="N71" s="80">
        <v>0.1</v>
      </c>
      <c r="P71" s="80">
        <v>0.2</v>
      </c>
      <c r="R71" s="80">
        <v>0.12</v>
      </c>
      <c r="T71" s="80">
        <v>0.23</v>
      </c>
    </row>
    <row r="72" spans="1:20">
      <c r="A72" s="78" t="s">
        <v>134</v>
      </c>
    </row>
    <row r="73" spans="1:20">
      <c r="A73" s="78" t="s">
        <v>135</v>
      </c>
    </row>
    <row r="74" spans="1:20">
      <c r="A74" s="78" t="s">
        <v>136</v>
      </c>
      <c r="D74" s="80">
        <v>0.17</v>
      </c>
      <c r="F74" s="80">
        <v>0.09</v>
      </c>
      <c r="H74" s="80">
        <v>0.29</v>
      </c>
      <c r="J74" s="80">
        <v>0.07</v>
      </c>
      <c r="L74" s="80">
        <v>0.2</v>
      </c>
      <c r="N74" s="80">
        <v>-0.05</v>
      </c>
      <c r="P74" s="80">
        <v>-0.13</v>
      </c>
      <c r="R74" s="80">
        <v>0.11</v>
      </c>
      <c r="T74" s="80">
        <v>0.22</v>
      </c>
    </row>
    <row r="75" spans="1:20">
      <c r="A75" s="78" t="s">
        <v>137</v>
      </c>
    </row>
    <row r="76" spans="1:20">
      <c r="A76" s="78" t="s">
        <v>138</v>
      </c>
      <c r="B76" s="80">
        <v>-2.02</v>
      </c>
      <c r="D76" s="80">
        <v>-2.02</v>
      </c>
    </row>
    <row r="77" spans="1:20">
      <c r="A77" s="78" t="s">
        <v>139</v>
      </c>
      <c r="B77" s="80">
        <v>-0.75</v>
      </c>
      <c r="D77" s="80">
        <v>0.2</v>
      </c>
      <c r="F77" s="80">
        <v>2.02</v>
      </c>
      <c r="H77" s="80">
        <v>-3.99</v>
      </c>
      <c r="J77" s="80">
        <v>7.61</v>
      </c>
      <c r="L77" s="80">
        <v>5.64</v>
      </c>
      <c r="N77" s="80">
        <v>2.6</v>
      </c>
      <c r="P77" s="80">
        <v>18.41</v>
      </c>
      <c r="R77" s="80">
        <v>20.76</v>
      </c>
      <c r="T77" s="80">
        <v>65.14</v>
      </c>
    </row>
    <row r="78" spans="1:20">
      <c r="A78" s="78" t="s">
        <v>140</v>
      </c>
      <c r="B78" s="80">
        <v>-9.26</v>
      </c>
      <c r="D78" s="80">
        <v>-15.3</v>
      </c>
      <c r="F78" s="80">
        <v>-2.21</v>
      </c>
      <c r="H78" s="80">
        <v>-6.77</v>
      </c>
      <c r="J78" s="80">
        <v>-12.66</v>
      </c>
      <c r="L78" s="80">
        <v>-8.95</v>
      </c>
      <c r="N78" s="80">
        <v>-4.8</v>
      </c>
      <c r="P78" s="80">
        <v>-10.69</v>
      </c>
      <c r="R78" s="80">
        <v>-2.97</v>
      </c>
      <c r="T78" s="80">
        <v>-10.55</v>
      </c>
    </row>
    <row r="79" spans="1:20">
      <c r="A79" s="78" t="s">
        <v>141</v>
      </c>
      <c r="B79" s="80">
        <v>0.42</v>
      </c>
      <c r="D79" s="80">
        <v>0.03</v>
      </c>
      <c r="F79" s="80">
        <v>-0.08</v>
      </c>
      <c r="H79" s="80">
        <v>-0.11</v>
      </c>
      <c r="J79" s="80">
        <v>0.24</v>
      </c>
      <c r="L79" s="80">
        <v>-0.13</v>
      </c>
      <c r="N79" s="80">
        <v>-1.69</v>
      </c>
      <c r="P79" s="80">
        <v>-8.66</v>
      </c>
      <c r="R79" s="80">
        <v>-7.76</v>
      </c>
      <c r="T79" s="80">
        <v>-8.37</v>
      </c>
    </row>
    <row r="80" spans="1:20">
      <c r="A80" s="78" t="s">
        <v>142</v>
      </c>
    </row>
    <row r="81" spans="1:20">
      <c r="A81" s="78" t="s">
        <v>143</v>
      </c>
      <c r="B81" s="80">
        <v>-149.94</v>
      </c>
      <c r="D81" s="80">
        <v>-379.85</v>
      </c>
      <c r="F81" s="80">
        <v>-229.46</v>
      </c>
      <c r="H81" s="80">
        <v>-618.77</v>
      </c>
      <c r="J81" s="80">
        <v>-285.37</v>
      </c>
      <c r="L81" s="80">
        <v>-655.31</v>
      </c>
      <c r="N81" s="80">
        <v>-487.84</v>
      </c>
      <c r="P81" s="80">
        <v>-1230.12</v>
      </c>
      <c r="R81" s="80">
        <v>-633.88</v>
      </c>
      <c r="T81" s="80">
        <v>-1223.18</v>
      </c>
    </row>
    <row r="82" spans="1:20">
      <c r="A82" s="78" t="s">
        <v>144</v>
      </c>
      <c r="B82" s="80">
        <v>-61.73</v>
      </c>
      <c r="D82" s="80">
        <v>-98.28</v>
      </c>
      <c r="F82" s="80">
        <v>-103.83</v>
      </c>
      <c r="H82" s="80">
        <v>-188.67</v>
      </c>
      <c r="J82" s="80">
        <v>-55.99</v>
      </c>
      <c r="L82" s="80">
        <v>-48.3</v>
      </c>
      <c r="N82" s="80">
        <v>-170.95</v>
      </c>
      <c r="P82" s="80">
        <v>-202.11</v>
      </c>
      <c r="R82" s="80">
        <v>-265.43</v>
      </c>
      <c r="T82" s="80">
        <v>-345.27</v>
      </c>
    </row>
    <row r="83" spans="1:20">
      <c r="A83" s="78" t="s">
        <v>145</v>
      </c>
      <c r="B83" s="80">
        <v>25.4</v>
      </c>
      <c r="D83" s="80">
        <v>19.99</v>
      </c>
      <c r="F83" s="80">
        <v>-11.58</v>
      </c>
      <c r="H83" s="80">
        <v>230.31</v>
      </c>
      <c r="J83" s="80">
        <v>102.31</v>
      </c>
      <c r="L83" s="80">
        <v>303.22</v>
      </c>
      <c r="N83" s="80">
        <v>-3.93</v>
      </c>
      <c r="P83" s="80">
        <v>-61.64</v>
      </c>
      <c r="R83" s="80">
        <v>108.01</v>
      </c>
      <c r="T83" s="80">
        <v>11.23</v>
      </c>
    </row>
    <row r="84" spans="1:20">
      <c r="A84" s="78" t="s">
        <v>146</v>
      </c>
    </row>
    <row r="85" spans="1:20">
      <c r="A85" s="78" t="s">
        <v>147</v>
      </c>
      <c r="B85" s="80">
        <v>-107.47</v>
      </c>
      <c r="D85" s="80">
        <v>-106.96</v>
      </c>
      <c r="L85" s="80">
        <v>3.56</v>
      </c>
      <c r="N85" s="80">
        <v>2.89</v>
      </c>
      <c r="P85" s="80">
        <v>5.1</v>
      </c>
      <c r="R85" s="80">
        <v>5.72</v>
      </c>
      <c r="T85" s="80">
        <v>11.51</v>
      </c>
    </row>
    <row r="86" spans="1:20">
      <c r="A86" s="78" t="s">
        <v>148</v>
      </c>
    </row>
    <row r="87" spans="1:20">
      <c r="A87" s="78" t="s">
        <v>149</v>
      </c>
    </row>
    <row r="88" spans="1:20">
      <c r="A88" s="78" t="s">
        <v>150</v>
      </c>
      <c r="B88" s="80">
        <v>-99.23</v>
      </c>
      <c r="D88" s="80">
        <v>-286.79</v>
      </c>
      <c r="F88" s="80">
        <v>-202.06</v>
      </c>
      <c r="H88" s="80">
        <v>-234.59</v>
      </c>
      <c r="J88" s="80">
        <v>1.89</v>
      </c>
      <c r="L88" s="80">
        <v>62.37</v>
      </c>
      <c r="N88" s="80">
        <v>-345.24</v>
      </c>
      <c r="P88" s="80">
        <v>-841.38</v>
      </c>
      <c r="R88" s="80">
        <v>-319.66</v>
      </c>
      <c r="T88" s="80">
        <v>-565.85</v>
      </c>
    </row>
    <row r="89" spans="1:20">
      <c r="A89" s="78" t="s">
        <v>151</v>
      </c>
    </row>
    <row r="90" spans="1:20">
      <c r="A90" s="78" t="s">
        <v>152</v>
      </c>
    </row>
    <row r="91" spans="1:20">
      <c r="A91" s="78" t="s">
        <v>153</v>
      </c>
    </row>
    <row r="92" spans="1:20">
      <c r="A92" s="78" t="s">
        <v>154</v>
      </c>
      <c r="B92" s="80">
        <v>454.6</v>
      </c>
      <c r="D92" s="80">
        <v>265.69</v>
      </c>
      <c r="F92" s="80">
        <v>51.33</v>
      </c>
      <c r="H92" s="80">
        <v>69.95</v>
      </c>
      <c r="J92" s="80">
        <v>204.14</v>
      </c>
      <c r="L92" s="80">
        <v>287.65</v>
      </c>
      <c r="N92" s="80">
        <v>319.19</v>
      </c>
      <c r="P92" s="80">
        <v>248.44</v>
      </c>
      <c r="R92" s="80">
        <v>562.78</v>
      </c>
      <c r="T92" s="80">
        <v>473.22</v>
      </c>
    </row>
    <row r="93" spans="1:20">
      <c r="A93" s="78" t="s">
        <v>155</v>
      </c>
      <c r="B93" s="80">
        <v>430.81</v>
      </c>
      <c r="D93" s="80">
        <v>430.81</v>
      </c>
      <c r="F93" s="80">
        <v>265.69</v>
      </c>
      <c r="H93" s="80">
        <v>265.69</v>
      </c>
      <c r="J93" s="80">
        <v>69.95</v>
      </c>
      <c r="L93" s="80">
        <v>69.95</v>
      </c>
      <c r="N93" s="80">
        <v>287.65</v>
      </c>
      <c r="P93" s="80">
        <v>287.65</v>
      </c>
      <c r="R93" s="80">
        <v>248.44</v>
      </c>
      <c r="T93" s="80">
        <v>248.44</v>
      </c>
    </row>
    <row r="94" spans="1:20">
      <c r="A94" s="78" t="s">
        <v>156</v>
      </c>
    </row>
    <row r="95" spans="1:20">
      <c r="A95" s="78" t="s">
        <v>157</v>
      </c>
    </row>
    <row r="96" spans="1:20">
      <c r="A96" s="78" t="s">
        <v>158</v>
      </c>
    </row>
    <row r="97" spans="1:21">
      <c r="A97" s="78" t="s">
        <v>159</v>
      </c>
    </row>
    <row r="98" spans="1:21">
      <c r="A98" s="78" t="s">
        <v>160</v>
      </c>
      <c r="B98" s="80">
        <v>23.79</v>
      </c>
      <c r="D98" s="80">
        <v>-165.11</v>
      </c>
      <c r="F98" s="80">
        <v>-214.37</v>
      </c>
      <c r="H98" s="80">
        <v>-195.74</v>
      </c>
      <c r="J98" s="80">
        <v>134.19</v>
      </c>
      <c r="L98" s="80">
        <v>217.7</v>
      </c>
      <c r="N98" s="80">
        <v>31.54</v>
      </c>
      <c r="P98" s="80">
        <v>-39.21</v>
      </c>
      <c r="R98" s="80">
        <v>314.34</v>
      </c>
      <c r="T98" s="80">
        <v>224.78</v>
      </c>
    </row>
    <row r="99" spans="1:21">
      <c r="A99" s="78" t="s">
        <v>161</v>
      </c>
      <c r="B99" s="78" t="s">
        <v>162</v>
      </c>
      <c r="C99" s="78" t="s">
        <v>162</v>
      </c>
      <c r="D99" s="78" t="s">
        <v>162</v>
      </c>
      <c r="E99" s="78" t="s">
        <v>162</v>
      </c>
      <c r="F99" s="78" t="s">
        <v>162</v>
      </c>
      <c r="G99" s="78" t="s">
        <v>162</v>
      </c>
      <c r="H99" s="78" t="s">
        <v>162</v>
      </c>
      <c r="I99" s="78" t="s">
        <v>162</v>
      </c>
      <c r="J99" s="78" t="s">
        <v>162</v>
      </c>
      <c r="K99" s="78" t="s">
        <v>162</v>
      </c>
      <c r="L99" s="78" t="s">
        <v>162</v>
      </c>
      <c r="M99" s="78" t="s">
        <v>162</v>
      </c>
      <c r="N99" s="78" t="s">
        <v>162</v>
      </c>
      <c r="O99" s="78" t="s">
        <v>162</v>
      </c>
      <c r="P99" s="78" t="s">
        <v>162</v>
      </c>
      <c r="Q99" s="78" t="s">
        <v>162</v>
      </c>
      <c r="R99" s="78" t="s">
        <v>162</v>
      </c>
      <c r="S99" s="78" t="s">
        <v>162</v>
      </c>
      <c r="T99" s="78" t="s">
        <v>162</v>
      </c>
      <c r="U99" s="78" t="s">
        <v>162</v>
      </c>
    </row>
    <row r="100" spans="1:21">
      <c r="A100" s="78" t="s">
        <v>163</v>
      </c>
      <c r="B100" s="78" t="s">
        <v>162</v>
      </c>
      <c r="C100" s="78" t="s">
        <v>162</v>
      </c>
      <c r="D100" s="78" t="s">
        <v>162</v>
      </c>
      <c r="E100" s="78" t="s">
        <v>162</v>
      </c>
      <c r="F100" s="78" t="s">
        <v>162</v>
      </c>
      <c r="G100" s="78" t="s">
        <v>162</v>
      </c>
      <c r="H100" s="78" t="s">
        <v>162</v>
      </c>
      <c r="I100" s="78" t="s">
        <v>162</v>
      </c>
      <c r="J100" s="78" t="s">
        <v>162</v>
      </c>
      <c r="K100" s="78" t="s">
        <v>162</v>
      </c>
      <c r="L100" s="78" t="s">
        <v>162</v>
      </c>
      <c r="M100" s="78" t="s">
        <v>162</v>
      </c>
      <c r="N100" s="78" t="s">
        <v>162</v>
      </c>
      <c r="O100" s="78" t="s">
        <v>162</v>
      </c>
      <c r="P100" s="78" t="s">
        <v>162</v>
      </c>
      <c r="Q100" s="78" t="s">
        <v>162</v>
      </c>
      <c r="R100" s="78" t="s">
        <v>162</v>
      </c>
      <c r="S100" s="78" t="s">
        <v>162</v>
      </c>
      <c r="T100" s="78" t="s">
        <v>162</v>
      </c>
      <c r="U100" s="78" t="s">
        <v>162</v>
      </c>
    </row>
    <row r="101" spans="1:21">
      <c r="A101" s="78" t="s">
        <v>164</v>
      </c>
      <c r="B101" s="78" t="s">
        <v>165</v>
      </c>
      <c r="C101" s="78" t="s">
        <v>165</v>
      </c>
      <c r="D101" s="78" t="s">
        <v>165</v>
      </c>
      <c r="E101" s="78" t="s">
        <v>165</v>
      </c>
      <c r="F101" s="78" t="s">
        <v>165</v>
      </c>
      <c r="G101" s="78" t="s">
        <v>165</v>
      </c>
      <c r="H101" s="78" t="s">
        <v>165</v>
      </c>
      <c r="I101" s="78" t="s">
        <v>165</v>
      </c>
      <c r="J101" s="78" t="s">
        <v>165</v>
      </c>
      <c r="K101" s="78" t="s">
        <v>165</v>
      </c>
      <c r="L101" s="78" t="s">
        <v>165</v>
      </c>
      <c r="M101" s="78" t="s">
        <v>165</v>
      </c>
      <c r="N101" s="78" t="s">
        <v>165</v>
      </c>
      <c r="O101" s="78" t="s">
        <v>165</v>
      </c>
      <c r="P101" s="78" t="s">
        <v>165</v>
      </c>
      <c r="Q101" s="78" t="s">
        <v>165</v>
      </c>
      <c r="R101" s="78" t="s">
        <v>165</v>
      </c>
      <c r="S101" s="78" t="s">
        <v>165</v>
      </c>
      <c r="T101" s="78" t="s">
        <v>165</v>
      </c>
      <c r="U101" s="78" t="s">
        <v>165</v>
      </c>
    </row>
    <row r="102" spans="1:21">
      <c r="A102" s="78" t="s">
        <v>166</v>
      </c>
      <c r="B102" s="78" t="s">
        <v>167</v>
      </c>
      <c r="C102" s="78" t="s">
        <v>167</v>
      </c>
      <c r="D102" s="78" t="s">
        <v>167</v>
      </c>
      <c r="E102" s="78" t="s">
        <v>167</v>
      </c>
      <c r="F102" s="78" t="s">
        <v>167</v>
      </c>
      <c r="G102" s="78" t="s">
        <v>167</v>
      </c>
      <c r="H102" s="78" t="s">
        <v>167</v>
      </c>
      <c r="I102" s="78" t="s">
        <v>167</v>
      </c>
      <c r="J102" s="78" t="s">
        <v>167</v>
      </c>
      <c r="K102" s="78" t="s">
        <v>167</v>
      </c>
      <c r="L102" s="78" t="s">
        <v>167</v>
      </c>
      <c r="M102" s="78" t="s">
        <v>167</v>
      </c>
      <c r="N102" s="78" t="s">
        <v>167</v>
      </c>
      <c r="O102" s="78" t="s">
        <v>167</v>
      </c>
      <c r="P102" s="78" t="s">
        <v>167</v>
      </c>
      <c r="Q102" s="78" t="s">
        <v>167</v>
      </c>
      <c r="R102" s="78" t="s">
        <v>167</v>
      </c>
      <c r="S102" s="78" t="s">
        <v>167</v>
      </c>
      <c r="T102" s="78" t="s">
        <v>167</v>
      </c>
      <c r="U102" s="78" t="s">
        <v>167</v>
      </c>
    </row>
    <row r="103" spans="1:21">
      <c r="A103" s="78" t="s">
        <v>168</v>
      </c>
      <c r="D103" s="78" t="s">
        <v>169</v>
      </c>
      <c r="H103" s="78" t="s">
        <v>169</v>
      </c>
      <c r="L103" s="78" t="s">
        <v>169</v>
      </c>
      <c r="P103" s="78" t="s">
        <v>169</v>
      </c>
    </row>
    <row r="104" spans="1:21">
      <c r="A104" s="78" t="s">
        <v>170</v>
      </c>
      <c r="D104" s="78" t="s">
        <v>171</v>
      </c>
      <c r="H104" s="78" t="s">
        <v>171</v>
      </c>
      <c r="L104" s="78" t="s">
        <v>171</v>
      </c>
      <c r="P104" s="78" t="s">
        <v>171</v>
      </c>
    </row>
    <row r="105" spans="1:21">
      <c r="A105" s="78" t="s">
        <v>172</v>
      </c>
      <c r="D105" s="78" t="s">
        <v>173</v>
      </c>
      <c r="H105" s="78" t="s">
        <v>173</v>
      </c>
      <c r="L105" s="78" t="s">
        <v>173</v>
      </c>
      <c r="P105" s="78" t="s">
        <v>173</v>
      </c>
      <c r="T105" s="78" t="s">
        <v>173</v>
      </c>
    </row>
    <row r="106" spans="1:21">
      <c r="A106" s="78" t="s">
        <v>174</v>
      </c>
    </row>
    <row r="107" spans="1:21">
      <c r="A107" s="78" t="s">
        <v>175</v>
      </c>
    </row>
    <row r="108" spans="1:21">
      <c r="A108" s="78" t="s">
        <v>176</v>
      </c>
    </row>
    <row r="109" spans="1:21">
      <c r="A109" s="78" t="s">
        <v>177</v>
      </c>
      <c r="B109" s="78" t="s">
        <v>178</v>
      </c>
      <c r="C109" s="78" t="s">
        <v>179</v>
      </c>
      <c r="D109" s="78" t="s">
        <v>180</v>
      </c>
      <c r="E109" s="78" t="s">
        <v>181</v>
      </c>
      <c r="F109" s="78" t="s">
        <v>178</v>
      </c>
      <c r="G109" s="78" t="s">
        <v>179</v>
      </c>
      <c r="H109" s="78" t="s">
        <v>182</v>
      </c>
      <c r="I109" s="78" t="s">
        <v>181</v>
      </c>
      <c r="J109" s="78" t="s">
        <v>183</v>
      </c>
      <c r="K109" s="78" t="s">
        <v>184</v>
      </c>
      <c r="L109" s="78" t="s">
        <v>185</v>
      </c>
      <c r="M109" s="78" t="s">
        <v>185</v>
      </c>
      <c r="N109" s="78" t="s">
        <v>186</v>
      </c>
      <c r="O109" s="78" t="s">
        <v>187</v>
      </c>
      <c r="P109" s="78" t="s">
        <v>188</v>
      </c>
      <c r="Q109" s="78" t="s">
        <v>188</v>
      </c>
      <c r="R109" s="78" t="s">
        <v>189</v>
      </c>
      <c r="S109" s="78" t="s">
        <v>190</v>
      </c>
      <c r="T109" s="78" t="s">
        <v>191</v>
      </c>
      <c r="U109" s="78" t="s">
        <v>191</v>
      </c>
    </row>
    <row r="110" spans="1:21">
      <c r="A110" s="78" t="s">
        <v>192</v>
      </c>
      <c r="B110" s="78" t="s">
        <v>193</v>
      </c>
      <c r="C110" s="78" t="s">
        <v>193</v>
      </c>
      <c r="D110" s="78" t="s">
        <v>193</v>
      </c>
      <c r="E110" s="78" t="s">
        <v>193</v>
      </c>
      <c r="F110" s="78" t="s">
        <v>193</v>
      </c>
      <c r="G110" s="78" t="s">
        <v>193</v>
      </c>
      <c r="H110" s="78" t="s">
        <v>193</v>
      </c>
      <c r="I110" s="78" t="s">
        <v>193</v>
      </c>
      <c r="J110" s="78" t="s">
        <v>193</v>
      </c>
      <c r="K110" s="78" t="s">
        <v>193</v>
      </c>
      <c r="L110" s="78" t="s">
        <v>193</v>
      </c>
      <c r="M110" s="78" t="s">
        <v>193</v>
      </c>
      <c r="N110" s="78" t="s">
        <v>193</v>
      </c>
      <c r="O110" s="78" t="s">
        <v>193</v>
      </c>
      <c r="P110" s="78" t="s">
        <v>193</v>
      </c>
      <c r="Q110" s="78" t="s">
        <v>193</v>
      </c>
      <c r="R110" s="78" t="s">
        <v>193</v>
      </c>
      <c r="S110" s="78" t="s">
        <v>193</v>
      </c>
      <c r="T110" s="78" t="s">
        <v>193</v>
      </c>
      <c r="U110" s="78" t="s">
        <v>193</v>
      </c>
    </row>
    <row r="130" spans="1:1">
      <c r="A130" s="78" t="s">
        <v>194</v>
      </c>
    </row>
    <row r="131" spans="1:1">
      <c r="A131" s="83" t="s">
        <v>195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F26"/>
  <sheetViews>
    <sheetView zoomScale="85" zoomScaleNormal="85" workbookViewId="0">
      <pane xSplit="2" ySplit="4" topLeftCell="C23" activePane="bottomRight" state="frozen"/>
      <selection/>
      <selection pane="topRight"/>
      <selection pane="bottomLeft"/>
      <selection pane="bottomRight" activeCell="AG12" sqref="AG12"/>
    </sheetView>
  </sheetViews>
  <sheetFormatPr defaultColWidth="8.88333333333333" defaultRowHeight="13.5"/>
  <cols>
    <col min="1" max="1" width="12.775" style="52" customWidth="1"/>
    <col min="2" max="2" width="19.5583333333333" style="56" customWidth="1"/>
    <col min="3" max="10" width="12.775" style="56" hidden="1" customWidth="1"/>
    <col min="11" max="12" width="12.775" style="52" hidden="1" customWidth="1"/>
    <col min="13" max="14" width="12.5583333333333" style="52" hidden="1" customWidth="1"/>
    <col min="15" max="21" width="10.5583333333333" style="52" hidden="1" customWidth="1"/>
    <col min="22" max="22" width="11.2166666666667" style="52" hidden="1" customWidth="1"/>
    <col min="23" max="31" width="11.5833333333333" style="52" customWidth="1"/>
    <col min="32" max="32" width="9.66666666666667" style="52"/>
    <col min="33" max="16384" width="8.88333333333333" style="52"/>
  </cols>
  <sheetData>
    <row r="1" spans="1:32">
      <c r="A1" s="52" t="s">
        <v>0</v>
      </c>
    </row>
    <row r="2" ht="14.25" spans="1:32">
      <c r="B2" s="57"/>
      <c r="C2" s="57"/>
      <c r="D2" s="57"/>
      <c r="E2" s="57"/>
      <c r="F2" s="57"/>
      <c r="G2" s="57"/>
      <c r="P2" s="58">
        <v>44742</v>
      </c>
      <c r="Q2" s="58">
        <v>44834</v>
      </c>
      <c r="R2" s="59">
        <v>44926</v>
      </c>
      <c r="S2" s="58">
        <v>45016</v>
      </c>
      <c r="T2" s="59">
        <v>45107</v>
      </c>
      <c r="U2" s="59">
        <v>45199</v>
      </c>
      <c r="V2" s="59">
        <v>45291</v>
      </c>
      <c r="W2" s="59">
        <v>45382</v>
      </c>
      <c r="X2" s="59">
        <v>45473</v>
      </c>
      <c r="Y2" s="59">
        <v>45565</v>
      </c>
      <c r="Z2" s="59">
        <v>45657</v>
      </c>
      <c r="AA2" s="59">
        <v>45747</v>
      </c>
      <c r="AB2" s="59">
        <v>45838</v>
      </c>
      <c r="AC2" s="59">
        <v>45930</v>
      </c>
      <c r="AD2" s="59">
        <v>46022</v>
      </c>
      <c r="AE2" s="59">
        <v>46112</v>
      </c>
      <c r="AF2" s="59">
        <v>46203</v>
      </c>
    </row>
    <row r="3" ht="14.25" spans="1:32">
      <c r="B3" s="57"/>
      <c r="C3" s="57"/>
      <c r="D3" s="57"/>
      <c r="E3" s="57"/>
      <c r="F3" s="57"/>
      <c r="G3" s="57"/>
      <c r="P3" s="58"/>
      <c r="Q3" s="58"/>
      <c r="R3" s="59"/>
      <c r="S3" s="58"/>
    </row>
    <row r="4" ht="15" spans="1:32">
      <c r="B4" s="35" t="s">
        <v>196</v>
      </c>
      <c r="C4" s="35" t="s">
        <v>197</v>
      </c>
      <c r="D4" s="35" t="s">
        <v>198</v>
      </c>
      <c r="E4" s="35" t="s">
        <v>199</v>
      </c>
      <c r="F4" s="35" t="s">
        <v>200</v>
      </c>
      <c r="G4" s="35" t="s">
        <v>201</v>
      </c>
      <c r="H4" s="35" t="s">
        <v>202</v>
      </c>
      <c r="I4" s="35" t="s">
        <v>203</v>
      </c>
      <c r="J4" s="60" t="s">
        <v>204</v>
      </c>
      <c r="K4" s="35" t="s">
        <v>205</v>
      </c>
      <c r="L4" s="35" t="s">
        <v>206</v>
      </c>
      <c r="M4" s="35" t="s">
        <v>207</v>
      </c>
      <c r="N4" s="35" t="s">
        <v>208</v>
      </c>
      <c r="O4" s="35" t="s">
        <v>209</v>
      </c>
      <c r="P4" s="35" t="s">
        <v>210</v>
      </c>
      <c r="Q4" s="35" t="s">
        <v>211</v>
      </c>
      <c r="R4" s="35" t="s">
        <v>212</v>
      </c>
      <c r="S4" s="35" t="s">
        <v>213</v>
      </c>
      <c r="T4" s="35" t="s">
        <v>214</v>
      </c>
      <c r="U4" s="35" t="s">
        <v>215</v>
      </c>
      <c r="V4" s="35" t="s">
        <v>216</v>
      </c>
      <c r="W4" s="61" t="s">
        <v>217</v>
      </c>
      <c r="X4" s="61" t="s">
        <v>218</v>
      </c>
      <c r="Y4" s="61" t="s">
        <v>219</v>
      </c>
      <c r="Z4" s="61" t="s">
        <v>220</v>
      </c>
      <c r="AA4" s="61" t="s">
        <v>221</v>
      </c>
      <c r="AB4" s="61" t="s">
        <v>222</v>
      </c>
      <c r="AC4" s="61" t="s">
        <v>223</v>
      </c>
      <c r="AD4" s="61" t="s">
        <v>224</v>
      </c>
      <c r="AE4" s="61" t="s">
        <v>225</v>
      </c>
      <c r="AF4" s="61" t="s">
        <v>226</v>
      </c>
    </row>
    <row r="5" s="55" customFormat="1" ht="14.25" spans="1:32">
      <c r="B5" s="43" t="s">
        <v>14</v>
      </c>
      <c r="C5" s="44">
        <v>609.99</v>
      </c>
      <c r="D5" s="44">
        <v>566.53</v>
      </c>
      <c r="E5" s="44">
        <v>651.44</v>
      </c>
      <c r="F5" s="44">
        <v>641.71</v>
      </c>
      <c r="G5" s="44">
        <v>734.15</v>
      </c>
      <c r="H5" s="44">
        <v>661.67</v>
      </c>
      <c r="I5" s="44">
        <v>762.55</v>
      </c>
      <c r="J5" s="62">
        <v>756.51</v>
      </c>
      <c r="K5" s="44">
        <v>883.05</v>
      </c>
      <c r="L5" s="44">
        <v>868.24</v>
      </c>
      <c r="M5" s="44">
        <v>1028.8</v>
      </c>
      <c r="N5" s="44">
        <v>906.6</v>
      </c>
      <c r="O5" s="44">
        <v>1176.56</v>
      </c>
      <c r="P5" s="44">
        <f>[1]!s_qstm07_is($A$1,"W61445893",P2,1,1000000)</f>
        <v>798.76268775</v>
      </c>
      <c r="Q5" s="44">
        <f>[1]!s_qstm07_is($A$1,"W61445893",Q2,1,1000000)</f>
        <v>875.67527325</v>
      </c>
      <c r="R5" s="44">
        <f>[1]!s_qstm07_is($A$1,"W61445893",R2,1,1000000)</f>
        <v>861.72180642</v>
      </c>
      <c r="S5" s="44">
        <f>[1]!s_qstm07_is($A$1,"W61445893",S2,1,1000000)</f>
        <v>1307.48263158</v>
      </c>
      <c r="T5" s="44">
        <f>[1]!s_qstm07_is($A$1,"W61445893",T2,1,1000000)</f>
        <v>996.24993382</v>
      </c>
      <c r="U5" s="44">
        <f>[1]!s_qstm07_is($A$1,"W61445893",U2,1,1000000)</f>
        <v>838.18544057</v>
      </c>
      <c r="V5" s="44">
        <f>[1]!s_qstm07_is($A$1,"W61445893",V2,1,1000000)</f>
        <v>789.46927375</v>
      </c>
      <c r="W5" s="63">
        <f>[1]!s_qstm07_is($A$1,"W61445893",W2,1,1000000)</f>
        <v>1004.27178941</v>
      </c>
      <c r="X5" s="63">
        <f>[1]!s_qstm07_is($A$1,"W61445893",X2,1,1000000)</f>
        <v>1138.38694799</v>
      </c>
      <c r="Y5" s="63">
        <v>945.35</v>
      </c>
      <c r="Z5" s="63">
        <v>835.58</v>
      </c>
      <c r="AA5" s="63">
        <v>885.22</v>
      </c>
      <c r="AB5" s="63">
        <v>1094.63</v>
      </c>
      <c r="AC5" s="63">
        <v>945.89</v>
      </c>
      <c r="AD5" s="63">
        <v>1064.94</v>
      </c>
      <c r="AE5" s="63">
        <v>928.66</v>
      </c>
      <c r="AF5" s="63">
        <v>997.6</v>
      </c>
    </row>
    <row r="6" s="55" customFormat="1" ht="14.25" spans="1:32">
      <c r="B6" s="43" t="s">
        <v>227</v>
      </c>
      <c r="C6" s="54">
        <v>0.4002157744927</v>
      </c>
      <c r="D6" s="54">
        <v>0.367835240716597</v>
      </c>
      <c r="E6" s="54">
        <v>0.433090613106892</v>
      </c>
      <c r="F6" s="54">
        <v>0.620725362428651</v>
      </c>
      <c r="G6" s="64">
        <v>0.203544320398695</v>
      </c>
      <c r="H6" s="64">
        <v>0.167934619525886</v>
      </c>
      <c r="I6" s="64">
        <v>0.170560604199926</v>
      </c>
      <c r="J6" s="64">
        <v>0.178897009552601</v>
      </c>
      <c r="K6" s="64">
        <v>0.202819587277804</v>
      </c>
      <c r="L6" s="64">
        <f>L5/H5-1</f>
        <v>0.312194900781356</v>
      </c>
      <c r="M6" s="64">
        <f t="shared" ref="M6:P6" si="0">M5/I5-1</f>
        <v>0.349157432299521</v>
      </c>
      <c r="N6" s="64">
        <f t="shared" si="0"/>
        <v>0.198397906174406</v>
      </c>
      <c r="O6" s="64">
        <f t="shared" si="0"/>
        <v>0.332382084819659</v>
      </c>
      <c r="P6" s="64">
        <f t="shared" si="0"/>
        <v>-0.0800208608794802</v>
      </c>
      <c r="Q6" s="64">
        <f t="shared" ref="Q6" si="1">Q5/M5-1</f>
        <v>-0.148838186965397</v>
      </c>
      <c r="R6" s="64">
        <f t="shared" ref="R6" si="2">R5/N5-1</f>
        <v>-0.0495016474520186</v>
      </c>
      <c r="S6" s="64">
        <f t="shared" ref="S6" si="3">S5/O5-1</f>
        <v>0.111275779883729</v>
      </c>
      <c r="T6" s="64">
        <f t="shared" ref="T6" si="4">T5/P5-1</f>
        <v>0.24724145118282</v>
      </c>
      <c r="U6" s="64">
        <f t="shared" ref="U6" si="5">U5/Q5-1</f>
        <v>-0.0428124829205915</v>
      </c>
      <c r="V6" s="64">
        <f t="shared" ref="V6" si="6">V5/R5-1</f>
        <v>-0.0838467033463749</v>
      </c>
      <c r="W6" s="65">
        <f t="shared" ref="W6:X6" si="7">W5/S5-1</f>
        <v>-0.23190429826482</v>
      </c>
      <c r="X6" s="65">
        <f t="shared" si="7"/>
        <v>0.142672043776197</v>
      </c>
      <c r="Y6" s="65">
        <f t="shared" ref="Y6" si="8">Y5/U5-1</f>
        <v>0.127853043304025</v>
      </c>
      <c r="Z6" s="65">
        <f t="shared" ref="Z6:AF6" si="9">Z5/V5-1</f>
        <v>0.0584072462136149</v>
      </c>
      <c r="AA6" s="65">
        <f t="shared" si="9"/>
        <v>-0.118545388474908</v>
      </c>
      <c r="AB6" s="65">
        <f t="shared" si="9"/>
        <v>-0.0384376754031304</v>
      </c>
      <c r="AC6" s="65">
        <f t="shared" si="9"/>
        <v>0.000571217009573077</v>
      </c>
      <c r="AD6" s="65">
        <f t="shared" si="9"/>
        <v>0.274491969649824</v>
      </c>
      <c r="AE6" s="65">
        <f t="shared" si="9"/>
        <v>0.0490725469374844</v>
      </c>
      <c r="AF6" s="65">
        <f t="shared" si="9"/>
        <v>-0.0886418241780328</v>
      </c>
    </row>
    <row r="7" s="55" customFormat="1" ht="14.25" spans="1:32">
      <c r="B7" s="43" t="s">
        <v>228</v>
      </c>
      <c r="C7" s="66">
        <v>0.540612213971814</v>
      </c>
      <c r="D7" s="66">
        <v>-0.0712470696240922</v>
      </c>
      <c r="E7" s="66">
        <v>0.149877323354456</v>
      </c>
      <c r="F7" s="66">
        <v>-0.0149361414712023</v>
      </c>
      <c r="G7" s="66">
        <v>0.144052609434168</v>
      </c>
      <c r="H7" s="66">
        <v>-0.0987264183068856</v>
      </c>
      <c r="I7" s="66">
        <v>0.152462707996433</v>
      </c>
      <c r="J7" s="66">
        <v>-0.00792079207920793</v>
      </c>
      <c r="K7" s="66">
        <v>0.16726811278106</v>
      </c>
      <c r="L7" s="66">
        <f>L5/K5-1</f>
        <v>-0.0167714172470415</v>
      </c>
      <c r="M7" s="66">
        <f t="shared" ref="M7:P7" si="10">M5/L5-1</f>
        <v>0.184925826960287</v>
      </c>
      <c r="N7" s="66">
        <f t="shared" si="10"/>
        <v>-0.118779160186625</v>
      </c>
      <c r="O7" s="66">
        <f t="shared" si="10"/>
        <v>0.297771894992279</v>
      </c>
      <c r="P7" s="66">
        <f t="shared" si="10"/>
        <v>-0.321103311560821</v>
      </c>
      <c r="Q7" s="66">
        <f t="shared" ref="Q7" si="11">Q5/P5-1</f>
        <v>0.0962896573407199</v>
      </c>
      <c r="R7" s="66">
        <f t="shared" ref="R7" si="12">R5/Q5-1</f>
        <v>-0.0159345219126867</v>
      </c>
      <c r="S7" s="66">
        <f t="shared" ref="S7" si="13">S5/R5-1</f>
        <v>0.517290872575108</v>
      </c>
      <c r="T7" s="66">
        <f t="shared" ref="T7" si="14">T5/S5-1</f>
        <v>-0.238039642166334</v>
      </c>
      <c r="U7" s="66">
        <f t="shared" ref="U7" si="15">U5/T5-1</f>
        <v>-0.158659476788039</v>
      </c>
      <c r="V7" s="66">
        <f t="shared" ref="V7" si="16">V5/U5-1</f>
        <v>-0.0581209890580671</v>
      </c>
      <c r="W7" s="67">
        <f t="shared" ref="W7:X7" si="17">W5/V5-1</f>
        <v>0.272084706526553</v>
      </c>
      <c r="X7" s="67">
        <f t="shared" si="17"/>
        <v>0.133544683813922</v>
      </c>
      <c r="Y7" s="67">
        <f t="shared" ref="Y7" si="18">Y5/X5-1</f>
        <v>-0.169570591380055</v>
      </c>
      <c r="Z7" s="67">
        <f t="shared" ref="Z7:AF7" si="19">Z5/Y5-1</f>
        <v>-0.116115724334902</v>
      </c>
      <c r="AA7" s="67">
        <f t="shared" si="19"/>
        <v>0.0594078364728692</v>
      </c>
      <c r="AB7" s="67">
        <f t="shared" si="19"/>
        <v>0.236562662389011</v>
      </c>
      <c r="AC7" s="67">
        <f t="shared" si="19"/>
        <v>-0.135881530745549</v>
      </c>
      <c r="AD7" s="67">
        <f t="shared" si="19"/>
        <v>0.125860300880652</v>
      </c>
      <c r="AE7" s="67">
        <f t="shared" si="19"/>
        <v>-0.12796965087235</v>
      </c>
      <c r="AF7" s="67">
        <f t="shared" si="19"/>
        <v>0.0742359959511556</v>
      </c>
    </row>
    <row r="8" s="55" customFormat="1" ht="14.25" spans="1:32">
      <c r="B8" s="43" t="s">
        <v>229</v>
      </c>
      <c r="C8" s="44">
        <v>320.24</v>
      </c>
      <c r="D8" s="44">
        <v>267.11</v>
      </c>
      <c r="E8" s="44">
        <v>311.72</v>
      </c>
      <c r="F8" s="44">
        <v>305.26</v>
      </c>
      <c r="G8" s="44">
        <v>325.12</v>
      </c>
      <c r="H8" s="44">
        <v>229.62</v>
      </c>
      <c r="I8" s="44">
        <v>321.71</v>
      </c>
      <c r="J8" s="44">
        <v>319.82</v>
      </c>
      <c r="K8" s="44">
        <v>374.72</v>
      </c>
      <c r="L8" s="44">
        <v>370.15</v>
      </c>
      <c r="M8" s="44">
        <v>450.28</v>
      </c>
      <c r="N8" s="44">
        <v>400.96</v>
      </c>
      <c r="O8" s="44">
        <v>582.48</v>
      </c>
      <c r="P8" s="44">
        <f>[1]!s_qstm07_is($A$1,"W64911286",P2,1,1000000)</f>
        <v>354.38760455</v>
      </c>
      <c r="Q8" s="44">
        <f>[1]!s_qstm07_is($A$1,"W64911286",Q2,1,1000000)</f>
        <v>419.20106522</v>
      </c>
      <c r="R8" s="44">
        <f>[1]!s_qstm07_is($A$1,"W64911286",R2,1,1000000)</f>
        <v>411.92526804</v>
      </c>
      <c r="S8" s="44">
        <f>[1]!s_qstm07_is($A$1,"W64911286",S2,1,1000000)</f>
        <v>644.97843739</v>
      </c>
      <c r="T8" s="44">
        <f>[1]!s_qstm07_is($A$1,"W64911286",T2,1,1000000)</f>
        <v>512.26065669</v>
      </c>
      <c r="U8" s="44">
        <f>[1]!s_qstm07_is($A$1,"W64911286",U2,1,1000000)</f>
        <v>432.62744333</v>
      </c>
      <c r="V8" s="44">
        <f>[1]!s_qstm07_is($A$1,"W64911286",V2,1,1000000)</f>
        <v>438.85427017</v>
      </c>
      <c r="W8" s="63">
        <f>[1]!s_qstm07_is($A$1,"W64911286",W2,1,1000000)</f>
        <v>617.68494082</v>
      </c>
      <c r="X8" s="63">
        <f>[1]!s_qstm07_is($A$1,"W64911286",X2,1,1000000)</f>
        <v>662.863239</v>
      </c>
      <c r="Y8" s="63">
        <v>528.77</v>
      </c>
      <c r="Z8" s="63">
        <v>419.05</v>
      </c>
      <c r="AA8" s="63">
        <v>580.61</v>
      </c>
      <c r="AB8" s="63">
        <v>657.07</v>
      </c>
      <c r="AC8" s="63">
        <v>532.98</v>
      </c>
      <c r="AD8" s="63">
        <v>647.45</v>
      </c>
      <c r="AE8" s="63">
        <v>628.62</v>
      </c>
      <c r="AF8" s="63">
        <v>650.65</v>
      </c>
    </row>
    <row r="9" s="55" customFormat="1" ht="14.25" spans="1:32">
      <c r="B9" s="43" t="s">
        <v>230</v>
      </c>
      <c r="C9" s="64">
        <f>1-C8/C5</f>
        <v>0.475007787012902</v>
      </c>
      <c r="D9" s="64">
        <f t="shared" ref="D9:P9" si="20">1-D8/D5</f>
        <v>0.528515700845498</v>
      </c>
      <c r="E9" s="64">
        <f t="shared" si="20"/>
        <v>0.521490851037701</v>
      </c>
      <c r="F9" s="64">
        <f t="shared" si="20"/>
        <v>0.524302254912655</v>
      </c>
      <c r="G9" s="64">
        <f t="shared" si="20"/>
        <v>0.557147721855207</v>
      </c>
      <c r="H9" s="64">
        <f t="shared" si="20"/>
        <v>0.652969002675049</v>
      </c>
      <c r="I9" s="64">
        <f t="shared" si="20"/>
        <v>0.578112910628811</v>
      </c>
      <c r="J9" s="64">
        <f t="shared" si="20"/>
        <v>0.577242865262852</v>
      </c>
      <c r="K9" s="64">
        <f t="shared" si="20"/>
        <v>0.575652567804767</v>
      </c>
      <c r="L9" s="64">
        <f t="shared" si="20"/>
        <v>0.573677784944255</v>
      </c>
      <c r="M9" s="64">
        <f t="shared" si="20"/>
        <v>0.562325038880249</v>
      </c>
      <c r="N9" s="64">
        <f t="shared" si="20"/>
        <v>0.557732186190161</v>
      </c>
      <c r="O9" s="64">
        <f t="shared" si="20"/>
        <v>0.504929625348473</v>
      </c>
      <c r="P9" s="64">
        <f t="shared" si="20"/>
        <v>0.556329295315159</v>
      </c>
      <c r="Q9" s="64">
        <f t="shared" ref="Q9:AF9" si="21">1-Q8/Q5</f>
        <v>0.521282514162849</v>
      </c>
      <c r="R9" s="64">
        <f t="shared" si="21"/>
        <v>0.521974185901907</v>
      </c>
      <c r="S9" s="64">
        <f t="shared" si="21"/>
        <v>0.506702099277151</v>
      </c>
      <c r="T9" s="64">
        <f t="shared" si="21"/>
        <v>0.485811100909389</v>
      </c>
      <c r="U9" s="64">
        <f t="shared" si="21"/>
        <v>0.483852352486825</v>
      </c>
      <c r="V9" s="64">
        <f t="shared" si="21"/>
        <v>0.444114818952446</v>
      </c>
      <c r="W9" s="65">
        <f t="shared" si="21"/>
        <v>0.384942455485199</v>
      </c>
      <c r="X9" s="65">
        <f t="shared" si="21"/>
        <v>0.417717112647515</v>
      </c>
      <c r="Y9" s="65">
        <f t="shared" si="21"/>
        <v>0.440662188607394</v>
      </c>
      <c r="Z9" s="65">
        <f t="shared" si="21"/>
        <v>0.498492065391704</v>
      </c>
      <c r="AA9" s="65">
        <f t="shared" si="21"/>
        <v>0.344106549784234</v>
      </c>
      <c r="AB9" s="65">
        <f t="shared" si="21"/>
        <v>0.399733243196331</v>
      </c>
      <c r="AC9" s="65">
        <f t="shared" si="21"/>
        <v>0.436530674814196</v>
      </c>
      <c r="AD9" s="65">
        <f t="shared" si="21"/>
        <v>0.392031475951697</v>
      </c>
      <c r="AE9" s="65">
        <f t="shared" si="21"/>
        <v>0.323089182262615</v>
      </c>
      <c r="AF9" s="65">
        <f t="shared" si="21"/>
        <v>0.347784683239776</v>
      </c>
    </row>
    <row r="10" s="55" customFormat="1" ht="14.25" spans="1:32">
      <c r="B10" s="43" t="s">
        <v>231</v>
      </c>
      <c r="C10" s="44">
        <v>68.94</v>
      </c>
      <c r="D10" s="44">
        <v>99.47</v>
      </c>
      <c r="E10" s="44">
        <v>99.56</v>
      </c>
      <c r="F10" s="44">
        <v>90.3</v>
      </c>
      <c r="G10" s="44">
        <v>75.99</v>
      </c>
      <c r="H10" s="44">
        <v>124.24</v>
      </c>
      <c r="I10" s="44">
        <v>137.76</v>
      </c>
      <c r="J10" s="44">
        <v>108.2</v>
      </c>
      <c r="K10" s="44">
        <v>120.74</v>
      </c>
      <c r="L10" s="44">
        <v>107.19</v>
      </c>
      <c r="M10" s="44">
        <v>140.87</v>
      </c>
      <c r="N10" s="44">
        <v>115.02</v>
      </c>
      <c r="O10" s="44">
        <v>101.89</v>
      </c>
      <c r="P10" s="44">
        <f>[1]!s_qstm07_is($A$1,"W67443654",P2,1,1000000)</f>
        <v>113.56798717</v>
      </c>
      <c r="Q10" s="44">
        <f>[1]!s_qstm07_is($A$1,"W67443654",Q2,1,1000000)</f>
        <v>135.07847288</v>
      </c>
      <c r="R10" s="44">
        <f>[1]!s_qstm07_is($A$1,"W67443654",R2,1,1000000)</f>
        <v>101.18376833</v>
      </c>
      <c r="S10" s="44">
        <f>[1]!s_qstm07_is($A$1,"W67443654",S2,1,1000000)</f>
        <v>120.85035845</v>
      </c>
      <c r="T10" s="44">
        <f>[1]!s_qstm07_is($A$1,"W67443654",T2,1,1000000)</f>
        <v>140.70509285</v>
      </c>
      <c r="U10" s="44">
        <f>[1]!s_qstm07_is($A$1,"W67443654",U2,1,1000000)</f>
        <v>47.16306898</v>
      </c>
      <c r="V10" s="44">
        <f>[1]!s_qstm07_is($A$1,"W67443654",V2,1,1000000)</f>
        <v>111.85378321</v>
      </c>
      <c r="W10" s="63">
        <f>[1]!s_qstm07_is($A$1,"W67443654",W2,1,1000000)</f>
        <v>65.18854612</v>
      </c>
      <c r="X10" s="63">
        <f>[1]!s_qstm07_is($A$1,"W67443654",X2,1,1000000)</f>
        <v>77.55992634</v>
      </c>
      <c r="Y10" s="63">
        <v>50.95</v>
      </c>
      <c r="Z10" s="63">
        <v>86.31</v>
      </c>
      <c r="AA10" s="63">
        <v>83.79</v>
      </c>
      <c r="AB10" s="63">
        <v>101.64</v>
      </c>
      <c r="AC10" s="63">
        <v>99.99</v>
      </c>
      <c r="AD10" s="63">
        <v>122.81</v>
      </c>
      <c r="AE10" s="63">
        <v>98.07</v>
      </c>
      <c r="AF10" s="63">
        <v>105.84</v>
      </c>
    </row>
    <row r="11" s="55" customFormat="1" ht="14.25" spans="1:32">
      <c r="B11" s="43" t="s">
        <v>232</v>
      </c>
      <c r="C11" s="44">
        <v>7.95</v>
      </c>
      <c r="D11" s="44">
        <v>8.93</v>
      </c>
      <c r="E11" s="44">
        <v>9</v>
      </c>
      <c r="F11" s="44">
        <v>35.14</v>
      </c>
      <c r="G11" s="44">
        <v>41.85</v>
      </c>
      <c r="H11" s="44">
        <v>19.47</v>
      </c>
      <c r="I11" s="44">
        <v>17.39</v>
      </c>
      <c r="J11" s="44">
        <v>25.18</v>
      </c>
      <c r="K11" s="44">
        <v>27.05</v>
      </c>
      <c r="L11" s="44">
        <v>17.79</v>
      </c>
      <c r="M11" s="44">
        <v>25.72</v>
      </c>
      <c r="N11" s="44">
        <v>51.67</v>
      </c>
      <c r="O11" s="44">
        <v>31.29</v>
      </c>
      <c r="P11" s="44">
        <f>[1]!s_qstm07_is($A$1,"W65221440",P2,1,1000000)</f>
        <v>33.31453096</v>
      </c>
      <c r="Q11" s="44">
        <f>[1]!s_qstm07_is($A$1,"W65221440",Q2,1,1000000)</f>
        <v>38.31178982</v>
      </c>
      <c r="R11" s="44">
        <f>[1]!s_qstm07_is($A$1,"W65221440",R2,1,1000000)</f>
        <v>62.97890685</v>
      </c>
      <c r="S11" s="44">
        <f>[1]!s_qstm07_is($A$1,"W65221440",S2,1,1000000)</f>
        <v>32.55132103</v>
      </c>
      <c r="T11" s="44">
        <f>[1]!s_qstm07_is($A$1,"W65221440",T2,1,1000000)</f>
        <v>36.57139235</v>
      </c>
      <c r="U11" s="44">
        <f>[1]!s_qstm07_is($A$1,"W65221440",U2,1,1000000)</f>
        <v>36.13205027</v>
      </c>
      <c r="V11" s="44">
        <f>[1]!s_qstm07_is($A$1,"W65221440",V2,1,1000000)</f>
        <v>40.64519419</v>
      </c>
      <c r="W11" s="63">
        <f>[1]!s_qstm07_is($A$1,"W65221440",W2,1,1000000)</f>
        <v>39.41416791</v>
      </c>
      <c r="X11" s="63">
        <f>[1]!s_qstm07_is($A$1,"W65221440",X2,1,1000000)</f>
        <v>46.73568946</v>
      </c>
      <c r="Y11" s="63">
        <v>35.08</v>
      </c>
      <c r="Z11" s="63">
        <v>89.46</v>
      </c>
      <c r="AA11" s="63">
        <v>42.61</v>
      </c>
      <c r="AB11" s="63">
        <v>74.97</v>
      </c>
      <c r="AC11" s="63">
        <v>53.48</v>
      </c>
      <c r="AD11" s="63">
        <v>71.93</v>
      </c>
      <c r="AE11" s="63">
        <v>70.4</v>
      </c>
      <c r="AF11" s="63">
        <v>69.44</v>
      </c>
    </row>
    <row r="12" s="55" customFormat="1" ht="14.25" spans="1:32">
      <c r="B12" s="43" t="s">
        <v>233</v>
      </c>
      <c r="C12" s="44">
        <v>36.37</v>
      </c>
      <c r="D12" s="44">
        <v>38.52</v>
      </c>
      <c r="E12" s="44">
        <v>46.82</v>
      </c>
      <c r="F12" s="44">
        <v>44.63</v>
      </c>
      <c r="G12" s="44">
        <v>47.7</v>
      </c>
      <c r="H12" s="44">
        <v>47.59</v>
      </c>
      <c r="I12" s="44">
        <v>48.85</v>
      </c>
      <c r="J12" s="44">
        <v>43.4</v>
      </c>
      <c r="K12" s="44">
        <v>33.91</v>
      </c>
      <c r="L12" s="44">
        <v>61.88</v>
      </c>
      <c r="M12" s="44">
        <v>57.48</v>
      </c>
      <c r="N12" s="44">
        <v>67.69</v>
      </c>
      <c r="O12" s="44">
        <v>53.46</v>
      </c>
      <c r="P12" s="44">
        <f>[1]!s_qstm07_is_103($A$1,P2,1,1000000)</f>
        <v>52.40133172</v>
      </c>
      <c r="Q12" s="44">
        <f>[1]!s_qstm07_is_103($A$1,Q2,1,1000000)</f>
        <v>55.65875339</v>
      </c>
      <c r="R12" s="44">
        <f>[1]!s_qstm07_is_103($A$1,R2,1,1000000)</f>
        <v>102.14153706</v>
      </c>
      <c r="S12" s="44">
        <f>[1]!s_qstm07_is_103($A$1,S2,1,1000000)</f>
        <v>67.64486012</v>
      </c>
      <c r="T12" s="44">
        <f>[1]!s_qstm07_is_103($A$1,T2,1,1000000)</f>
        <v>83.16623015</v>
      </c>
      <c r="U12" s="44">
        <f>[1]!s_qstm07_is_103($A$1,U2,1,1000000)</f>
        <v>61.9924996</v>
      </c>
      <c r="V12" s="44">
        <f>[1]!s_qstm07_is_103($A$1,V2,1,1000000)</f>
        <v>159.49038489</v>
      </c>
      <c r="W12" s="63">
        <f>[1]!s_qstm07_is_103($A$1,W2,1,1000000)</f>
        <v>74.90380977</v>
      </c>
      <c r="X12" s="63">
        <f>[1]!s_qstm07_is_103($A$1,X2,1,1000000)</f>
        <v>99.43440079</v>
      </c>
      <c r="Y12" s="63">
        <v>41.89</v>
      </c>
      <c r="Z12" s="63">
        <v>113.69</v>
      </c>
      <c r="AA12" s="63">
        <v>69.24</v>
      </c>
      <c r="AB12" s="63">
        <v>72.9</v>
      </c>
      <c r="AC12" s="63">
        <v>118.85</v>
      </c>
      <c r="AD12" s="63">
        <v>87.14</v>
      </c>
      <c r="AE12" s="63">
        <v>32.84</v>
      </c>
      <c r="AF12" s="63">
        <v>86.47</v>
      </c>
    </row>
    <row r="13" s="55" customFormat="1" ht="14.25" spans="1:32">
      <c r="B13" s="43" t="s">
        <v>234</v>
      </c>
      <c r="C13" s="44">
        <v>0.39</v>
      </c>
      <c r="D13" s="44">
        <v>0.87</v>
      </c>
      <c r="E13" s="44">
        <v>4.54</v>
      </c>
      <c r="F13" s="44">
        <v>10.33</v>
      </c>
      <c r="G13" s="44">
        <v>9.84</v>
      </c>
      <c r="H13" s="44">
        <v>9.27</v>
      </c>
      <c r="I13" s="44">
        <v>17.23</v>
      </c>
      <c r="J13" s="44">
        <v>21.23</v>
      </c>
      <c r="K13" s="44">
        <v>10.83</v>
      </c>
      <c r="L13" s="44">
        <v>-15.01</v>
      </c>
      <c r="M13" s="44">
        <v>8.31</v>
      </c>
      <c r="N13" s="44">
        <v>68.6</v>
      </c>
      <c r="O13" s="44">
        <v>10.06</v>
      </c>
      <c r="P13" s="44">
        <f>[1]!s_qstm07_is($A$1,"W69658192",P2,1,1000000)</f>
        <v>-79.25530591</v>
      </c>
      <c r="Q13" s="44">
        <f>[1]!s_qstm07_is($A$1,"W69658192",Q2,1,1000000)</f>
        <v>-104.66968184</v>
      </c>
      <c r="R13" s="44">
        <f>[1]!s_qstm07_is($A$1,"W69658192",R2,1,1000000)</f>
        <v>45.36444101</v>
      </c>
      <c r="S13" s="44">
        <f>[1]!s_qstm07_is($A$1,"W69658192",S2,1,1000000)</f>
        <v>42.98492392</v>
      </c>
      <c r="T13" s="44">
        <f>[1]!s_qstm07_is($A$1,"W69658192",T2,1,1000000)</f>
        <v>-128.68576541</v>
      </c>
      <c r="U13" s="44">
        <f>[1]!s_qstm07_is($A$1,"W69658192",U2,1,1000000)</f>
        <v>20.65156561</v>
      </c>
      <c r="V13" s="44">
        <f>[1]!s_qstm07_is($A$1,"W69658192",V2,1,1000000)</f>
        <v>-9.15324593</v>
      </c>
      <c r="W13" s="63">
        <f>[1]!s_qstm07_is($A$1,"W69658192",W2,1,1000000)</f>
        <v>5.59447261</v>
      </c>
      <c r="X13" s="63">
        <f>[1]!s_qstm07_is($A$1,"W69658192",X2,1,1000000)</f>
        <v>10.5701274</v>
      </c>
      <c r="Y13" s="63">
        <v>56.7</v>
      </c>
      <c r="Z13" s="63">
        <v>-63.82</v>
      </c>
      <c r="AA13" s="63">
        <v>21.8</v>
      </c>
      <c r="AB13" s="63">
        <v>25.18</v>
      </c>
      <c r="AC13" s="63">
        <v>32.59</v>
      </c>
      <c r="AD13" s="63">
        <v>44.55</v>
      </c>
      <c r="AE13" s="63">
        <v>40.34</v>
      </c>
      <c r="AF13" s="63">
        <v>23.43</v>
      </c>
    </row>
    <row r="14" s="55" customFormat="1" ht="14.25" spans="1:32">
      <c r="B14" s="43" t="s">
        <v>235</v>
      </c>
      <c r="C14" s="44">
        <v>169.45</v>
      </c>
      <c r="D14" s="44">
        <v>151.73</v>
      </c>
      <c r="E14" s="44">
        <v>177.75</v>
      </c>
      <c r="F14" s="44">
        <v>168.71</v>
      </c>
      <c r="G14" s="44">
        <v>234.23</v>
      </c>
      <c r="H14" s="44">
        <v>223.22</v>
      </c>
      <c r="I14" s="44">
        <v>214.56</v>
      </c>
      <c r="J14" s="44">
        <v>204.97</v>
      </c>
      <c r="K14" s="44">
        <v>303.32</v>
      </c>
      <c r="L14" s="44">
        <v>321.17</v>
      </c>
      <c r="M14" s="44">
        <v>339.89</v>
      </c>
      <c r="N14" s="44">
        <v>217.56</v>
      </c>
      <c r="O14" s="44">
        <v>388.09</v>
      </c>
      <c r="P14" s="44">
        <f>[1]!s_qstm07_is($A$1,"W60569001",P2,1,1000000)</f>
        <v>333.3094097</v>
      </c>
      <c r="Q14" s="44">
        <f>[1]!s_qstm07_is($A$1,"W60569001",Q2,1,1000000)</f>
        <v>331.58544266</v>
      </c>
      <c r="R14" s="44">
        <f>[1]!s_qstm07_is($A$1,"W60569001",R2,1,1000000)</f>
        <v>120.56319035</v>
      </c>
      <c r="S14" s="44">
        <f>[1]!s_qstm07_is($A$1,"W60569001",S2,1,1000000)</f>
        <v>379.46070172</v>
      </c>
      <c r="T14" s="44">
        <f>[1]!s_qstm07_is($A$1,"W60569001",T2,1,1000000)</f>
        <v>343.61739287</v>
      </c>
      <c r="U14" s="44">
        <f>[1]!s_qstm07_is($A$1,"W60569001",U2,1,1000000)</f>
        <v>215.94527888</v>
      </c>
      <c r="V14" s="44">
        <f>[1]!s_qstm07_is($A$1,"W60569001",V2,1,1000000)</f>
        <v>-1233.73224368</v>
      </c>
      <c r="W14" s="63">
        <f>[1]!s_qstm07_is($A$1,"W60569001",W2,1,1000000)</f>
        <v>198.76321513</v>
      </c>
      <c r="X14" s="63">
        <f>[1]!s_qstm07_is($A$1,"W60569001",X2,1,1000000)</f>
        <v>260.99449859</v>
      </c>
      <c r="Y14" s="63">
        <v>249.49</v>
      </c>
      <c r="Z14" s="63">
        <v>285.08</v>
      </c>
      <c r="AA14" s="63">
        <v>92.74</v>
      </c>
      <c r="AB14" s="63">
        <v>219.21</v>
      </c>
      <c r="AC14" s="63">
        <v>151.65</v>
      </c>
      <c r="AD14" s="63">
        <v>237.27</v>
      </c>
      <c r="AE14" s="63">
        <v>97.71</v>
      </c>
      <c r="AF14" s="63">
        <v>92.24</v>
      </c>
    </row>
    <row r="15" s="55" customFormat="1" ht="14.25" spans="1:32">
      <c r="B15" s="43" t="s">
        <v>236</v>
      </c>
      <c r="C15" s="44">
        <v>174.65</v>
      </c>
      <c r="D15" s="44">
        <v>153.21</v>
      </c>
      <c r="E15" s="44">
        <v>178.78</v>
      </c>
      <c r="F15" s="44">
        <v>173.73</v>
      </c>
      <c r="G15" s="44">
        <v>235.43</v>
      </c>
      <c r="H15" s="44">
        <v>226.68</v>
      </c>
      <c r="I15" s="44">
        <v>235.45</v>
      </c>
      <c r="J15" s="44">
        <v>217.07</v>
      </c>
      <c r="K15" s="44">
        <v>313.51</v>
      </c>
      <c r="L15" s="44">
        <v>325.23</v>
      </c>
      <c r="M15" s="44">
        <v>336.7</v>
      </c>
      <c r="N15" s="44">
        <v>228.32</v>
      </c>
      <c r="O15" s="44">
        <v>389.77</v>
      </c>
      <c r="P15" s="44">
        <f>[1]!s_qstm07_is($A$1,"W67305606",P2,1,1000000)</f>
        <v>325.65504987</v>
      </c>
      <c r="Q15" s="44">
        <f>[1]!s_qstm07_is($A$1,"W67305606",Q2,1,1000000)</f>
        <v>334.59150152</v>
      </c>
      <c r="R15" s="44">
        <f>[1]!s_qstm07_is($A$1,"W67305606",R2,1,1000000)</f>
        <v>135.35544491</v>
      </c>
      <c r="S15" s="44">
        <f>[1]!s_qstm07_is($A$1,"W67305606",S2,1,1000000)</f>
        <v>381.67216469</v>
      </c>
      <c r="T15" s="44">
        <f>[1]!s_qstm07_is($A$1,"W67305606",T2,1,1000000)</f>
        <v>356.67678707</v>
      </c>
      <c r="U15" s="44">
        <f>[1]!s_qstm07_is($A$1,"W67305606",U2,1,1000000)</f>
        <v>218.70204644</v>
      </c>
      <c r="V15" s="44">
        <f>[1]!s_qstm07_is($A$1,"W67305606",V2,1,1000000)</f>
        <v>-1251.80950716</v>
      </c>
      <c r="W15" s="63">
        <f>[1]!s_qstm07_is($A$1,"W67305606",W2,1,1000000)</f>
        <v>200.49424624</v>
      </c>
      <c r="X15" s="63">
        <f>[1]!s_qstm07_is($A$1,"W67305606",X2,1,1000000)</f>
        <v>259.17371496</v>
      </c>
      <c r="Y15" s="63">
        <v>247.28</v>
      </c>
      <c r="Z15" s="63">
        <v>285.09</v>
      </c>
      <c r="AA15" s="63">
        <v>92.74</v>
      </c>
      <c r="AB15" s="63">
        <v>217.42</v>
      </c>
      <c r="AC15" s="63">
        <v>151.93</v>
      </c>
      <c r="AD15" s="63">
        <v>237.33</v>
      </c>
      <c r="AE15" s="63">
        <v>97.71</v>
      </c>
      <c r="AF15" s="63">
        <v>92.23</v>
      </c>
    </row>
    <row r="16" s="55" customFormat="1" ht="14.25" spans="1:32">
      <c r="B16" s="43" t="s">
        <v>237</v>
      </c>
      <c r="C16" s="44">
        <v>25.77</v>
      </c>
      <c r="D16" s="44">
        <v>12.89</v>
      </c>
      <c r="E16" s="44">
        <v>19.44</v>
      </c>
      <c r="F16" s="44">
        <v>16.02</v>
      </c>
      <c r="G16" s="44">
        <v>31.41</v>
      </c>
      <c r="H16" s="44">
        <v>23.88</v>
      </c>
      <c r="I16" s="62">
        <v>33.07</v>
      </c>
      <c r="J16" s="62">
        <v>29.62</v>
      </c>
      <c r="K16" s="44">
        <v>40.29</v>
      </c>
      <c r="L16" s="44">
        <v>44.01</v>
      </c>
      <c r="M16" s="44">
        <v>45.71</v>
      </c>
      <c r="N16" s="44">
        <v>9.82</v>
      </c>
      <c r="O16" s="44">
        <v>59.24</v>
      </c>
      <c r="P16" s="44">
        <f>[1]!s_qstm07_is($A$1,"W64330616",P2,1,1000000)</f>
        <v>42.71055673</v>
      </c>
      <c r="Q16" s="44">
        <f>[1]!s_qstm07_is($A$1,"W64330616",Q2,1,1000000)</f>
        <v>43.21692095</v>
      </c>
      <c r="R16" s="44">
        <f>[1]!s_qstm07_is($A$1,"W64330616",R2,1,1000000)</f>
        <v>-46.31846331</v>
      </c>
      <c r="S16" s="44">
        <f>[1]!s_qstm07_is($A$1,"W64330616",S2,1,1000000)</f>
        <v>49.34437291</v>
      </c>
      <c r="T16" s="44">
        <f>[1]!s_qstm07_is($A$1,"W64330616",T2,1,1000000)</f>
        <v>64.49007915</v>
      </c>
      <c r="U16" s="44">
        <f>[1]!s_qstm07_is($A$1,"W64330616",U2,1,1000000)</f>
        <v>3.88718926</v>
      </c>
      <c r="V16" s="44">
        <f>[1]!s_qstm07_is($A$1,"W64330616",V2,1,1000000)</f>
        <v>-223.03359806</v>
      </c>
      <c r="W16" s="63">
        <f>[1]!s_qstm07_is($A$1,"W64330616",W2,1,1000000)</f>
        <v>23.30732412</v>
      </c>
      <c r="X16" s="63">
        <f>[1]!s_qstm07_is($A$1,"W64330616",X2,1,1000000)</f>
        <v>31.34588646</v>
      </c>
      <c r="Y16" s="63">
        <v>46.52</v>
      </c>
      <c r="Z16" s="63">
        <v>64.76</v>
      </c>
      <c r="AA16" s="63">
        <v>8.03</v>
      </c>
      <c r="AB16" s="63">
        <v>15.87</v>
      </c>
      <c r="AC16" s="63">
        <v>8.73</v>
      </c>
      <c r="AD16" s="63">
        <v>85.28</v>
      </c>
      <c r="AE16" s="63">
        <v>8.69</v>
      </c>
      <c r="AF16" s="63">
        <v>-6.3</v>
      </c>
    </row>
    <row r="17" s="55" customFormat="1" ht="14.25" spans="2:32">
      <c r="B17" s="43" t="s">
        <v>16</v>
      </c>
      <c r="C17" s="44">
        <v>148.88</v>
      </c>
      <c r="D17" s="44">
        <v>140.33</v>
      </c>
      <c r="E17" s="44">
        <v>159.33</v>
      </c>
      <c r="F17" s="44">
        <v>156.42</v>
      </c>
      <c r="G17" s="44">
        <v>204.4</v>
      </c>
      <c r="H17" s="44">
        <v>204.07</v>
      </c>
      <c r="I17" s="44">
        <v>204.65</v>
      </c>
      <c r="J17" s="44">
        <v>193</v>
      </c>
      <c r="K17" s="44">
        <v>272.9</v>
      </c>
      <c r="L17" s="44">
        <v>282.62</v>
      </c>
      <c r="M17" s="44">
        <v>289.18</v>
      </c>
      <c r="N17" s="44">
        <v>214.6</v>
      </c>
      <c r="O17" s="44">
        <v>330.09</v>
      </c>
      <c r="P17" s="44">
        <f>[1]!s_qstm07_is($A$1,"W67788390",P2,1,1000000)</f>
        <v>283.94639339</v>
      </c>
      <c r="Q17" s="44">
        <f>[1]!s_qstm07_is($A$1,"W67788390",Q2,1,1000000)</f>
        <v>293.01101359</v>
      </c>
      <c r="R17" s="44">
        <f>[1]!s_qstm07_is($A$1,"W67788390",R2,1,1000000)</f>
        <v>183.78654757</v>
      </c>
      <c r="S17" s="44">
        <f>[1]!s_qstm07_is($A$1,"W67788390",S2,1,1000000)</f>
        <v>332.3251653</v>
      </c>
      <c r="T17" s="44">
        <f>[1]!s_qstm07_is($A$1,"W67788390",T2,1,1000000)</f>
        <v>292.17502367</v>
      </c>
      <c r="U17" s="44">
        <f>[1]!s_qstm07_is($A$1,"W67788390",U2,1,1000000)</f>
        <v>214.80653363</v>
      </c>
      <c r="V17" s="44">
        <f>[1]!s_qstm07_is($A$1,"W67788390",V2,1,1000000)</f>
        <v>-1028.75251336</v>
      </c>
      <c r="W17" s="63">
        <f>[1]!s_qstm07_is($A$1,"W67788390",W2,1,1000000)</f>
        <v>177.19030666</v>
      </c>
      <c r="X17" s="63">
        <f>[1]!s_qstm07_is($A$1,"W67788390",X2,1,1000000)</f>
        <v>227.82728494</v>
      </c>
      <c r="Y17" s="63">
        <v>200.77</v>
      </c>
      <c r="Z17" s="63">
        <v>220.36</v>
      </c>
      <c r="AA17" s="63">
        <v>84.71</v>
      </c>
      <c r="AB17" s="63">
        <v>201.56</v>
      </c>
      <c r="AC17" s="63">
        <v>143.2</v>
      </c>
      <c r="AD17" s="63">
        <v>152.07</v>
      </c>
      <c r="AE17" s="63">
        <v>89.01</v>
      </c>
      <c r="AF17" s="63">
        <v>98.54</v>
      </c>
    </row>
    <row r="18" s="55" customFormat="1" ht="14.25" spans="2:32">
      <c r="B18" s="43" t="s">
        <v>238</v>
      </c>
      <c r="C18" s="54">
        <v>0.223838882038635</v>
      </c>
      <c r="D18" s="54">
        <v>0.330520527164123</v>
      </c>
      <c r="E18" s="54">
        <v>0.48421052631579</v>
      </c>
      <c r="F18" s="54">
        <v>0.736263736263736</v>
      </c>
      <c r="G18" s="64">
        <v>0.372917786136486</v>
      </c>
      <c r="H18" s="54">
        <v>0.454215064490843</v>
      </c>
      <c r="I18" s="54">
        <v>0.284441097094081</v>
      </c>
      <c r="J18" s="54">
        <v>0.233857562971487</v>
      </c>
      <c r="K18" s="64">
        <v>0.335127201565558</v>
      </c>
      <c r="L18" s="64">
        <f>L17/H17-1</f>
        <v>0.384916940265595</v>
      </c>
      <c r="M18" s="64">
        <f t="shared" ref="M18:P18" si="22">M17/I17-1</f>
        <v>0.413046665037869</v>
      </c>
      <c r="N18" s="64">
        <f t="shared" si="22"/>
        <v>0.111917098445596</v>
      </c>
      <c r="O18" s="64">
        <f t="shared" si="22"/>
        <v>0.209563942836204</v>
      </c>
      <c r="P18" s="64">
        <f t="shared" si="22"/>
        <v>0.00469320426721387</v>
      </c>
      <c r="Q18" s="64">
        <f t="shared" ref="Q18" si="23">Q17/M17-1</f>
        <v>0.0132478511307834</v>
      </c>
      <c r="R18" s="64">
        <f t="shared" ref="R18" si="24">R17/N17-1</f>
        <v>-0.143585519245107</v>
      </c>
      <c r="S18" s="64">
        <f t="shared" ref="S18" si="25">S17/O17-1</f>
        <v>0.00677138144142519</v>
      </c>
      <c r="T18" s="64">
        <f t="shared" ref="T18" si="26">T17/P17-1</f>
        <v>0.0289795203304379</v>
      </c>
      <c r="U18" s="64">
        <f t="shared" ref="U18" si="27">U17/Q17-1</f>
        <v>-0.266899455422617</v>
      </c>
      <c r="V18" s="64">
        <f t="shared" ref="V18" si="28">V17/R17-1</f>
        <v>-6.59753979255839</v>
      </c>
      <c r="W18" s="65">
        <f t="shared" ref="W18:X18" si="29">W17/S17-1</f>
        <v>-0.466816464230011</v>
      </c>
      <c r="X18" s="65">
        <f t="shared" si="29"/>
        <v>-0.220236959072444</v>
      </c>
      <c r="Y18" s="65">
        <f t="shared" ref="Y18" si="30">Y17/U17-1</f>
        <v>-0.065345003211949</v>
      </c>
      <c r="Z18" s="65">
        <f>-(Z17/V17-1)</f>
        <v>1.21420117777432</v>
      </c>
      <c r="AA18" s="65">
        <f t="shared" ref="AA18:AF18" si="31">AA17/W17-1</f>
        <v>-0.521926443964313</v>
      </c>
      <c r="AB18" s="65">
        <f t="shared" si="31"/>
        <v>-0.115294728403219</v>
      </c>
      <c r="AC18" s="65">
        <f t="shared" si="31"/>
        <v>-0.286746027792997</v>
      </c>
      <c r="AD18" s="65">
        <f t="shared" si="31"/>
        <v>-0.309901978580505</v>
      </c>
      <c r="AE18" s="65">
        <f t="shared" si="31"/>
        <v>0.0507614213197971</v>
      </c>
      <c r="AF18" s="65">
        <f t="shared" si="31"/>
        <v>-0.511113316134154</v>
      </c>
    </row>
    <row r="19" s="55" customFormat="1" ht="14.25" spans="2:32">
      <c r="B19" s="43" t="s">
        <v>239</v>
      </c>
      <c r="C19" s="64">
        <f>C17/C5</f>
        <v>0.244069574911064</v>
      </c>
      <c r="D19" s="64">
        <f>D17/D5</f>
        <v>0.247700916103296</v>
      </c>
      <c r="E19" s="64">
        <f t="shared" ref="E19:J19" si="32">E17/E5</f>
        <v>0.244581235416923</v>
      </c>
      <c r="F19" s="64">
        <f t="shared" si="32"/>
        <v>0.24375496719702</v>
      </c>
      <c r="G19" s="64">
        <f t="shared" si="32"/>
        <v>0.278417217189948</v>
      </c>
      <c r="H19" s="64">
        <f t="shared" si="32"/>
        <v>0.30841658228422</v>
      </c>
      <c r="I19" s="64">
        <f t="shared" si="32"/>
        <v>0.268375844206937</v>
      </c>
      <c r="J19" s="64">
        <f t="shared" si="32"/>
        <v>0.255118901270307</v>
      </c>
      <c r="K19" s="64">
        <f t="shared" ref="K19:L19" si="33">K17/K5</f>
        <v>0.309042523073439</v>
      </c>
      <c r="L19" s="64">
        <f t="shared" si="33"/>
        <v>0.325509075831567</v>
      </c>
      <c r="M19" s="64">
        <f t="shared" ref="M19:P19" si="34">M17/M5</f>
        <v>0.281084758942457</v>
      </c>
      <c r="N19" s="64">
        <f t="shared" si="34"/>
        <v>0.236708581513347</v>
      </c>
      <c r="O19" s="64">
        <f t="shared" si="34"/>
        <v>0.280555177806487</v>
      </c>
      <c r="P19" s="64">
        <f t="shared" si="34"/>
        <v>0.355482795759822</v>
      </c>
      <c r="Q19" s="64">
        <f t="shared" ref="Q19:X19" si="35">Q17/Q5</f>
        <v>0.334611496454059</v>
      </c>
      <c r="R19" s="64">
        <f t="shared" si="35"/>
        <v>0.213278283316905</v>
      </c>
      <c r="S19" s="64">
        <f t="shared" si="35"/>
        <v>0.25417176280071</v>
      </c>
      <c r="T19" s="64">
        <f t="shared" si="35"/>
        <v>0.293274823667682</v>
      </c>
      <c r="U19" s="64">
        <f t="shared" si="35"/>
        <v>0.256275667928475</v>
      </c>
      <c r="V19" s="64">
        <f t="shared" si="35"/>
        <v>-1.30309379676475</v>
      </c>
      <c r="W19" s="65">
        <f t="shared" si="35"/>
        <v>0.176436606632252</v>
      </c>
      <c r="X19" s="65">
        <f t="shared" si="35"/>
        <v>0.2001316734545</v>
      </c>
      <c r="Y19" s="65">
        <f t="shared" ref="Y19:AE19" si="36">Y17/Y5</f>
        <v>0.212376368540752</v>
      </c>
      <c r="Z19" s="65">
        <f t="shared" si="36"/>
        <v>0.263721008161995</v>
      </c>
      <c r="AA19" s="65">
        <f t="shared" si="36"/>
        <v>0.0956937258534601</v>
      </c>
      <c r="AB19" s="68">
        <v>0.1841</v>
      </c>
      <c r="AC19" s="68">
        <v>0.1514</v>
      </c>
      <c r="AD19" s="68">
        <v>0.1428</v>
      </c>
      <c r="AE19" s="68">
        <v>0.0958</v>
      </c>
      <c r="AF19" s="68">
        <v>0.0988</v>
      </c>
    </row>
    <row r="20" s="55" customFormat="1" ht="14.25" spans="2:32">
      <c r="B20" s="43" t="s">
        <v>240</v>
      </c>
      <c r="C20" s="69">
        <v>144.47</v>
      </c>
      <c r="D20" s="69">
        <v>135.47</v>
      </c>
      <c r="E20" s="44">
        <v>157.05</v>
      </c>
      <c r="F20" s="44">
        <v>150.37</v>
      </c>
      <c r="G20" s="44">
        <v>203.42</v>
      </c>
      <c r="H20" s="44">
        <v>200.53</v>
      </c>
      <c r="I20" s="44">
        <v>186.61</v>
      </c>
      <c r="J20" s="44">
        <v>176.71</v>
      </c>
      <c r="K20" s="44">
        <v>263.67</v>
      </c>
      <c r="L20" s="44">
        <v>273.26</v>
      </c>
      <c r="M20" s="44">
        <v>286.51</v>
      </c>
      <c r="N20" s="44">
        <v>200.66</v>
      </c>
      <c r="O20" s="44">
        <v>326.09</v>
      </c>
      <c r="P20" s="44">
        <f>[1]!s_qfa_deductedprofit($A$1,P2,1000000)</f>
        <v>289.01910975</v>
      </c>
      <c r="Q20" s="44">
        <f>[1]!s_qfa_deductedprofit($A$1,Q2,1000000)</f>
        <v>284.45756246</v>
      </c>
      <c r="R20" s="44">
        <f>[1]!s_qfa_deductedprofit($A$1,R2,1000000)</f>
        <v>180.71259057</v>
      </c>
      <c r="S20" s="44">
        <f>[1]!s_qfa_deductedprofit($A$1,S2,1000000)</f>
        <v>330.34127333</v>
      </c>
      <c r="T20" s="44">
        <f>[1]!s_qfa_deductedprofit($A$1,T2,1000000)</f>
        <v>280.98538787</v>
      </c>
      <c r="U20" s="44">
        <f>[1]!s_qfa_deductedprofit($A$1,U2,1000000)</f>
        <v>211.95512156</v>
      </c>
      <c r="V20" s="44">
        <f>[1]!s_qfa_deductedprofit($A$1,V2,1000000)</f>
        <v>-991.1251731</v>
      </c>
      <c r="W20" s="63">
        <f>[1]!s_qfa_deductedprofit($A$1,W2,1000000)</f>
        <v>171.37574674</v>
      </c>
      <c r="X20" s="63">
        <f>[1]!s_qfa_deductedprofit($A$1,X2,1000000)</f>
        <v>197.27602289</v>
      </c>
      <c r="Y20" s="63">
        <v>179.55</v>
      </c>
      <c r="Z20" s="63">
        <v>233.94</v>
      </c>
      <c r="AA20" s="63">
        <v>75.32</v>
      </c>
      <c r="AB20" s="63">
        <v>184.74</v>
      </c>
      <c r="AC20" s="63">
        <v>123.97</v>
      </c>
      <c r="AD20" s="63">
        <v>118.69</v>
      </c>
      <c r="AE20" s="63">
        <v>56.57</v>
      </c>
      <c r="AF20" s="63">
        <v>89.72</v>
      </c>
    </row>
    <row r="21" s="55" customFormat="1" ht="14.25" spans="2:32">
      <c r="B21" s="43" t="s">
        <v>241</v>
      </c>
      <c r="C21" s="54">
        <v>0.2528</v>
      </c>
      <c r="D21" s="54">
        <v>0.3574</v>
      </c>
      <c r="E21" s="54">
        <v>0.5414</v>
      </c>
      <c r="F21" s="54">
        <v>0.5971</v>
      </c>
      <c r="G21" s="64">
        <v>0.4081</v>
      </c>
      <c r="H21" s="54">
        <v>0.4802</v>
      </c>
      <c r="I21" s="54">
        <v>0.1882</v>
      </c>
      <c r="J21" s="54">
        <v>0.1752</v>
      </c>
      <c r="K21" s="64">
        <v>0.2961</v>
      </c>
      <c r="L21" s="64">
        <f>L20/H20-1</f>
        <v>0.362688874482621</v>
      </c>
      <c r="M21" s="64">
        <f t="shared" ref="M21:P21" si="37">M20/I20-1</f>
        <v>0.535341085686726</v>
      </c>
      <c r="N21" s="64">
        <f t="shared" si="37"/>
        <v>0.13553279384302</v>
      </c>
      <c r="O21" s="64">
        <f t="shared" si="37"/>
        <v>0.236735313080745</v>
      </c>
      <c r="P21" s="64">
        <f t="shared" si="37"/>
        <v>0.0576707522140085</v>
      </c>
      <c r="Q21" s="64">
        <f t="shared" ref="Q21" si="38">Q20/M20-1</f>
        <v>-0.00716358081742352</v>
      </c>
      <c r="R21" s="64">
        <f t="shared" ref="R21" si="39">R20/N20-1</f>
        <v>-0.0994089974583873</v>
      </c>
      <c r="S21" s="64">
        <f t="shared" ref="S21" si="40">S20/O20-1</f>
        <v>0.0130371165322458</v>
      </c>
      <c r="T21" s="64">
        <f t="shared" ref="T21" si="41">T20/P20-1</f>
        <v>-0.0277965075975395</v>
      </c>
      <c r="U21" s="64">
        <f t="shared" ref="U21" si="42">U20/Q20-1</f>
        <v>-0.254879639243886</v>
      </c>
      <c r="V21" s="64">
        <f t="shared" ref="V21" si="43">V20/R20-1</f>
        <v>-6.48453857018934</v>
      </c>
      <c r="W21" s="65">
        <f t="shared" ref="W21:X21" si="44">W20/S20-1</f>
        <v>-0.481216061764098</v>
      </c>
      <c r="X21" s="65">
        <f t="shared" si="44"/>
        <v>-0.297913587658618</v>
      </c>
      <c r="Y21" s="65">
        <f t="shared" ref="Y21" si="45">Y20/U20-1</f>
        <v>-0.152886711684515</v>
      </c>
      <c r="Z21" s="65">
        <f>-(Z20/V20-1)</f>
        <v>1.23603476770577</v>
      </c>
      <c r="AA21" s="65">
        <f t="shared" ref="AA21:AF21" si="46">AA20/W20-1</f>
        <v>-0.560497903391951</v>
      </c>
      <c r="AB21" s="65">
        <f t="shared" si="46"/>
        <v>-0.0635455982250311</v>
      </c>
      <c r="AC21" s="65">
        <f t="shared" si="46"/>
        <v>-0.309551656920078</v>
      </c>
      <c r="AD21" s="65">
        <f t="shared" si="46"/>
        <v>-0.492647687441224</v>
      </c>
      <c r="AE21" s="65">
        <f t="shared" si="46"/>
        <v>-0.248937865108869</v>
      </c>
      <c r="AF21" s="65">
        <f t="shared" si="46"/>
        <v>-0.514344484139872</v>
      </c>
    </row>
    <row r="22" s="55" customFormat="1" spans="2:32">
      <c r="B22" s="57"/>
      <c r="C22" s="70"/>
      <c r="D22" s="70"/>
      <c r="E22" s="70"/>
      <c r="F22" s="70"/>
      <c r="G22" s="70"/>
      <c r="H22" s="70"/>
      <c r="I22" s="70"/>
      <c r="J22" s="70"/>
      <c r="K22" s="71"/>
    </row>
    <row r="23" spans="2:32">
      <c r="K23" s="72"/>
    </row>
    <row r="25" spans="2:32">
      <c r="N25" s="73"/>
      <c r="O25" s="74"/>
      <c r="P25" s="74"/>
      <c r="Q25" s="74"/>
      <c r="R25" s="74"/>
    </row>
    <row r="26" spans="2:32">
      <c r="O26" s="75"/>
      <c r="P26" s="75"/>
      <c r="Q26" s="75"/>
      <c r="R26" s="75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E4:AE6"/>
  <sheetViews>
    <sheetView topLeftCell="C10" workbookViewId="0">
      <selection activeCell="E23" sqref="E23"/>
    </sheetView>
  </sheetViews>
  <sheetFormatPr defaultColWidth="8.88333333333333" defaultRowHeight="13.5" outlineLevelRow="5"/>
  <cols>
    <col min="1" max="4" width="8.88333333333333" style="52"/>
    <col min="5" max="5" width="22.3333333333333" style="52" customWidth="1"/>
    <col min="6" max="16384" width="8.88333333333333" style="52"/>
  </cols>
  <sheetData>
    <row r="4" spans="5:31">
      <c r="E4" s="35" t="s">
        <v>196</v>
      </c>
      <c r="F4" s="35" t="s">
        <v>201</v>
      </c>
      <c r="G4" s="35" t="s">
        <v>202</v>
      </c>
      <c r="H4" s="35" t="s">
        <v>203</v>
      </c>
      <c r="I4" s="35" t="s">
        <v>204</v>
      </c>
      <c r="J4" s="35" t="s">
        <v>205</v>
      </c>
      <c r="K4" s="35" t="s">
        <v>206</v>
      </c>
      <c r="L4" s="35" t="s">
        <v>207</v>
      </c>
      <c r="M4" s="35" t="s">
        <v>208</v>
      </c>
      <c r="N4" s="35" t="s">
        <v>209</v>
      </c>
      <c r="O4" s="35" t="s">
        <v>210</v>
      </c>
      <c r="P4" s="35" t="s">
        <v>211</v>
      </c>
      <c r="Q4" s="35" t="s">
        <v>212</v>
      </c>
      <c r="R4" s="35" t="s">
        <v>213</v>
      </c>
      <c r="S4" s="35" t="s">
        <v>214</v>
      </c>
      <c r="T4" s="35" t="s">
        <v>215</v>
      </c>
      <c r="U4" s="35" t="s">
        <v>216</v>
      </c>
      <c r="V4" s="35" t="s">
        <v>217</v>
      </c>
      <c r="W4" s="35" t="s">
        <v>218</v>
      </c>
      <c r="X4" s="35" t="s">
        <v>219</v>
      </c>
      <c r="Y4" s="35" t="s">
        <v>220</v>
      </c>
      <c r="Z4" s="35" t="s">
        <v>221</v>
      </c>
      <c r="AA4" s="35" t="s">
        <v>222</v>
      </c>
      <c r="AB4" s="35" t="s">
        <v>223</v>
      </c>
      <c r="AC4" s="35" t="s">
        <v>224</v>
      </c>
      <c r="AD4" s="35" t="s">
        <v>225</v>
      </c>
      <c r="AE4" s="35" t="s">
        <v>226</v>
      </c>
    </row>
    <row r="5" spans="5:31">
      <c r="E5" s="43" t="s">
        <v>14</v>
      </c>
      <c r="F5" s="53">
        <f>图表5分季度财务数据!G5</f>
        <v>734.15</v>
      </c>
      <c r="G5" s="53">
        <f>图表5分季度财务数据!H5</f>
        <v>661.67</v>
      </c>
      <c r="H5" s="53">
        <f>图表5分季度财务数据!I5</f>
        <v>762.55</v>
      </c>
      <c r="I5" s="53">
        <f>图表5分季度财务数据!J5</f>
        <v>756.51</v>
      </c>
      <c r="J5" s="53">
        <f>图表5分季度财务数据!K5</f>
        <v>883.05</v>
      </c>
      <c r="K5" s="53">
        <f>图表5分季度财务数据!L5</f>
        <v>868.24</v>
      </c>
      <c r="L5" s="53">
        <f>图表5分季度财务数据!M5</f>
        <v>1028.8</v>
      </c>
      <c r="M5" s="53">
        <f>图表5分季度财务数据!N5</f>
        <v>906.6</v>
      </c>
      <c r="N5" s="53">
        <f>图表5分季度财务数据!O5</f>
        <v>1176.56</v>
      </c>
      <c r="O5" s="53">
        <f>图表5分季度财务数据!P5</f>
        <v>798.76268775</v>
      </c>
      <c r="P5" s="53">
        <f>图表5分季度财务数据!Q5</f>
        <v>875.67527325</v>
      </c>
      <c r="Q5" s="53">
        <f>图表5分季度财务数据!R5</f>
        <v>861.72180642</v>
      </c>
      <c r="R5" s="53">
        <f>图表5分季度财务数据!S5</f>
        <v>1307.48263158</v>
      </c>
      <c r="S5" s="53">
        <f>图表5分季度财务数据!T5</f>
        <v>996.24993382</v>
      </c>
      <c r="T5" s="53">
        <f>图表5分季度财务数据!U5</f>
        <v>838.18544057</v>
      </c>
      <c r="U5" s="53">
        <f>图表5分季度财务数据!V5</f>
        <v>789.46927375</v>
      </c>
      <c r="V5" s="53">
        <f>图表5分季度财务数据!W5</f>
        <v>1004.27178941</v>
      </c>
      <c r="W5" s="53">
        <f>图表5分季度财务数据!X5</f>
        <v>1138.38694799</v>
      </c>
      <c r="X5" s="53">
        <f>图表5分季度财务数据!Y5</f>
        <v>945.35</v>
      </c>
      <c r="Y5" s="53">
        <f>图表5分季度财务数据!Z5</f>
        <v>835.58</v>
      </c>
      <c r="Z5" s="53">
        <f>图表5分季度财务数据!AA5</f>
        <v>885.22</v>
      </c>
      <c r="AA5" s="53">
        <f>图表5分季度财务数据!AB5</f>
        <v>1094.63</v>
      </c>
      <c r="AB5" s="53">
        <f>图表5分季度财务数据!AC5</f>
        <v>945.89</v>
      </c>
      <c r="AC5" s="53">
        <f>图表5分季度财务数据!AD5</f>
        <v>1064.94</v>
      </c>
      <c r="AD5" s="53">
        <f>图表5分季度财务数据!AE5</f>
        <v>928.66</v>
      </c>
      <c r="AE5" s="53">
        <f>图表5分季度财务数据!AF5</f>
        <v>997.6</v>
      </c>
    </row>
    <row r="6" spans="5:31">
      <c r="E6" s="43" t="s">
        <v>242</v>
      </c>
      <c r="F6" s="54">
        <f>图表5分季度财务数据!G6</f>
        <v>0.203544320398695</v>
      </c>
      <c r="G6" s="54">
        <f>图表5分季度财务数据!H6</f>
        <v>0.167934619525886</v>
      </c>
      <c r="H6" s="54">
        <f>图表5分季度财务数据!I6</f>
        <v>0.170560604199926</v>
      </c>
      <c r="I6" s="54">
        <f>图表5分季度财务数据!J6</f>
        <v>0.178897009552601</v>
      </c>
      <c r="J6" s="54">
        <f>图表5分季度财务数据!K6</f>
        <v>0.202819587277804</v>
      </c>
      <c r="K6" s="54">
        <f>图表5分季度财务数据!L6</f>
        <v>0.312194900781356</v>
      </c>
      <c r="L6" s="54">
        <f>图表5分季度财务数据!M6</f>
        <v>0.349157432299521</v>
      </c>
      <c r="M6" s="54">
        <f>图表5分季度财务数据!N6</f>
        <v>0.198397906174406</v>
      </c>
      <c r="N6" s="54">
        <f>图表5分季度财务数据!O6</f>
        <v>0.332382084819659</v>
      </c>
      <c r="O6" s="54">
        <f>图表5分季度财务数据!P6</f>
        <v>-0.0800208608794802</v>
      </c>
      <c r="P6" s="54">
        <f>图表5分季度财务数据!Q6</f>
        <v>-0.148838186965397</v>
      </c>
      <c r="Q6" s="54">
        <f>图表5分季度财务数据!R6</f>
        <v>-0.0495016474520186</v>
      </c>
      <c r="R6" s="54">
        <f>图表5分季度财务数据!S6</f>
        <v>0.111275779883729</v>
      </c>
      <c r="S6" s="54">
        <f>图表5分季度财务数据!T6</f>
        <v>0.24724145118282</v>
      </c>
      <c r="T6" s="54">
        <f>图表5分季度财务数据!U6</f>
        <v>-0.0428124829205915</v>
      </c>
      <c r="U6" s="54">
        <f>图表5分季度财务数据!V6</f>
        <v>-0.0838467033463749</v>
      </c>
      <c r="V6" s="54">
        <f>图表5分季度财务数据!W6</f>
        <v>-0.23190429826482</v>
      </c>
      <c r="W6" s="54">
        <f>图表5分季度财务数据!X6</f>
        <v>0.142672043776197</v>
      </c>
      <c r="X6" s="54">
        <f>图表5分季度财务数据!Y6</f>
        <v>0.127853043304025</v>
      </c>
      <c r="Y6" s="54">
        <f>图表5分季度财务数据!Z6</f>
        <v>0.0584072462136149</v>
      </c>
      <c r="Z6" s="54">
        <f>图表5分季度财务数据!AA6</f>
        <v>-0.118545388474908</v>
      </c>
      <c r="AA6" s="54">
        <f>图表5分季度财务数据!AB6</f>
        <v>-0.0384376754031304</v>
      </c>
      <c r="AB6" s="54">
        <f>图表5分季度财务数据!AC6</f>
        <v>0.000571217009573077</v>
      </c>
      <c r="AC6" s="54">
        <f>图表5分季度财务数据!AD6</f>
        <v>0.274491969649824</v>
      </c>
      <c r="AD6" s="54">
        <f>图表5分季度财务数据!AE6</f>
        <v>0.0490725469374844</v>
      </c>
      <c r="AE6" s="54">
        <f>图表5分季度财务数据!AF6</f>
        <v>-0.0886418241780328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E6:AE10"/>
  <sheetViews>
    <sheetView topLeftCell="J1" workbookViewId="0">
      <selection activeCell="W17" sqref="W17"/>
    </sheetView>
  </sheetViews>
  <sheetFormatPr defaultColWidth="8.88333333333333" defaultRowHeight="13.5"/>
  <cols>
    <col min="1" max="4" width="8.88333333333333" style="52"/>
    <col min="5" max="5" width="15.6666666666667" style="52" customWidth="1"/>
    <col min="6" max="16384" width="8.88333333333333" style="52"/>
  </cols>
  <sheetData>
    <row r="6" spans="5:31">
      <c r="E6" s="35" t="s">
        <v>196</v>
      </c>
      <c r="F6" s="35" t="s">
        <v>201</v>
      </c>
      <c r="G6" s="35" t="s">
        <v>202</v>
      </c>
      <c r="H6" s="35" t="s">
        <v>203</v>
      </c>
      <c r="I6" s="35" t="s">
        <v>204</v>
      </c>
      <c r="J6" s="35" t="s">
        <v>205</v>
      </c>
      <c r="K6" s="35" t="s">
        <v>206</v>
      </c>
      <c r="L6" s="35" t="s">
        <v>207</v>
      </c>
      <c r="M6" s="35" t="s">
        <v>208</v>
      </c>
      <c r="N6" s="35" t="s">
        <v>209</v>
      </c>
      <c r="O6" s="35" t="s">
        <v>210</v>
      </c>
      <c r="P6" s="35" t="s">
        <v>211</v>
      </c>
      <c r="Q6" s="35" t="s">
        <v>212</v>
      </c>
      <c r="R6" s="35" t="s">
        <v>213</v>
      </c>
      <c r="S6" s="35" t="s">
        <v>214</v>
      </c>
      <c r="T6" s="35" t="s">
        <v>215</v>
      </c>
      <c r="U6" s="35" t="s">
        <v>216</v>
      </c>
      <c r="V6" s="35" t="s">
        <v>217</v>
      </c>
      <c r="W6" s="35" t="s">
        <v>218</v>
      </c>
      <c r="X6" s="35" t="s">
        <v>219</v>
      </c>
      <c r="Y6" s="35" t="s">
        <v>220</v>
      </c>
      <c r="Z6" s="35" t="s">
        <v>221</v>
      </c>
      <c r="AA6" s="35" t="s">
        <v>222</v>
      </c>
      <c r="AB6" s="35" t="s">
        <v>223</v>
      </c>
      <c r="AC6" s="35" t="s">
        <v>224</v>
      </c>
      <c r="AD6" s="35" t="s">
        <v>225</v>
      </c>
      <c r="AE6" s="35" t="s">
        <v>226</v>
      </c>
    </row>
    <row r="7" spans="5:31">
      <c r="E7" s="43" t="s">
        <v>16</v>
      </c>
      <c r="F7" s="53">
        <f>图表5分季度财务数据!G17</f>
        <v>204.4</v>
      </c>
      <c r="G7" s="53">
        <f>图表5分季度财务数据!H17</f>
        <v>204.07</v>
      </c>
      <c r="H7" s="53">
        <f>图表5分季度财务数据!I17</f>
        <v>204.65</v>
      </c>
      <c r="I7" s="53">
        <f>图表5分季度财务数据!J17</f>
        <v>193</v>
      </c>
      <c r="J7" s="53">
        <f>图表5分季度财务数据!K17</f>
        <v>272.9</v>
      </c>
      <c r="K7" s="53">
        <f>图表5分季度财务数据!L17</f>
        <v>282.62</v>
      </c>
      <c r="L7" s="53">
        <f>图表5分季度财务数据!M17</f>
        <v>289.18</v>
      </c>
      <c r="M7" s="53">
        <f>图表5分季度财务数据!N17</f>
        <v>214.6</v>
      </c>
      <c r="N7" s="53">
        <f>图表5分季度财务数据!O17</f>
        <v>330.09</v>
      </c>
      <c r="O7" s="53">
        <f>图表5分季度财务数据!P17</f>
        <v>283.94639339</v>
      </c>
      <c r="P7" s="53">
        <f>图表5分季度财务数据!Q17</f>
        <v>293.01101359</v>
      </c>
      <c r="Q7" s="53">
        <f>图表5分季度财务数据!R17</f>
        <v>183.78654757</v>
      </c>
      <c r="R7" s="53">
        <f>图表5分季度财务数据!S17</f>
        <v>332.3251653</v>
      </c>
      <c r="S7" s="53">
        <f>图表5分季度财务数据!T17</f>
        <v>292.17502367</v>
      </c>
      <c r="T7" s="53">
        <f>图表5分季度财务数据!U17</f>
        <v>214.80653363</v>
      </c>
      <c r="U7" s="53">
        <f>图表5分季度财务数据!V17</f>
        <v>-1028.75251336</v>
      </c>
      <c r="V7" s="53">
        <f>图表5分季度财务数据!W17</f>
        <v>177.19030666</v>
      </c>
      <c r="W7" s="53">
        <f>图表5分季度财务数据!X17</f>
        <v>227.82728494</v>
      </c>
      <c r="X7" s="53">
        <f>图表5分季度财务数据!Y17</f>
        <v>200.77</v>
      </c>
      <c r="Y7" s="53">
        <f>图表5分季度财务数据!Z17</f>
        <v>220.36</v>
      </c>
      <c r="Z7" s="53">
        <f>图表5分季度财务数据!AA17</f>
        <v>84.71</v>
      </c>
      <c r="AA7" s="53">
        <f>图表5分季度财务数据!AB17</f>
        <v>201.56</v>
      </c>
      <c r="AB7" s="53">
        <f>图表5分季度财务数据!AC17</f>
        <v>143.2</v>
      </c>
      <c r="AC7" s="53">
        <f>图表5分季度财务数据!AD17</f>
        <v>152.07</v>
      </c>
      <c r="AD7" s="53">
        <f>图表5分季度财务数据!AE17</f>
        <v>89.01</v>
      </c>
      <c r="AE7" s="53">
        <f>图表5分季度财务数据!AF17</f>
        <v>98.54</v>
      </c>
    </row>
    <row r="8" spans="5:31">
      <c r="E8" s="43" t="s">
        <v>242</v>
      </c>
      <c r="F8" s="54">
        <f>图表5分季度财务数据!G18</f>
        <v>0.372917786136486</v>
      </c>
      <c r="G8" s="54">
        <f>图表5分季度财务数据!H18</f>
        <v>0.454215064490843</v>
      </c>
      <c r="H8" s="54">
        <f>图表5分季度财务数据!I18</f>
        <v>0.284441097094081</v>
      </c>
      <c r="I8" s="54">
        <f>图表5分季度财务数据!J18</f>
        <v>0.233857562971487</v>
      </c>
      <c r="J8" s="54">
        <f>图表5分季度财务数据!K18</f>
        <v>0.335127201565558</v>
      </c>
      <c r="K8" s="54">
        <f>图表5分季度财务数据!L18</f>
        <v>0.384916940265595</v>
      </c>
      <c r="L8" s="54">
        <f>图表5分季度财务数据!M18</f>
        <v>0.413046665037869</v>
      </c>
      <c r="M8" s="54">
        <f>图表5分季度财务数据!N18</f>
        <v>0.111917098445596</v>
      </c>
      <c r="N8" s="54">
        <f>图表5分季度财务数据!O18</f>
        <v>0.209563942836204</v>
      </c>
      <c r="O8" s="54">
        <f>图表5分季度财务数据!P18</f>
        <v>0.00469320426721387</v>
      </c>
      <c r="P8" s="54">
        <f>图表5分季度财务数据!Q18</f>
        <v>0.0132478511307834</v>
      </c>
      <c r="Q8" s="54">
        <f>图表5分季度财务数据!R18</f>
        <v>-0.143585519245107</v>
      </c>
      <c r="R8" s="54">
        <f>图表5分季度财务数据!S18</f>
        <v>0.00677138144142519</v>
      </c>
      <c r="S8" s="54">
        <f>图表5分季度财务数据!T18</f>
        <v>0.0289795203304379</v>
      </c>
      <c r="T8" s="54">
        <f>图表5分季度财务数据!U18</f>
        <v>-0.266899455422617</v>
      </c>
      <c r="U8" s="54">
        <f>图表5分季度财务数据!V18</f>
        <v>-6.59753979255839</v>
      </c>
      <c r="V8" s="54">
        <f>图表5分季度财务数据!W18</f>
        <v>-0.466816464230011</v>
      </c>
      <c r="W8" s="54">
        <f>图表5分季度财务数据!X18</f>
        <v>-0.220236959072444</v>
      </c>
      <c r="X8" s="54">
        <f>图表5分季度财务数据!Y18</f>
        <v>-0.065345003211949</v>
      </c>
      <c r="Y8" s="54">
        <f>图表5分季度财务数据!Z18</f>
        <v>1.21420117777432</v>
      </c>
      <c r="Z8" s="54">
        <f>图表5分季度财务数据!AA18</f>
        <v>-0.521926443964313</v>
      </c>
      <c r="AA8" s="54">
        <f>图表5分季度财务数据!AB18</f>
        <v>-0.115294728403219</v>
      </c>
      <c r="AB8" s="54">
        <f>图表5分季度财务数据!AC18</f>
        <v>-0.286746027792997</v>
      </c>
      <c r="AC8" s="54">
        <f>图表5分季度财务数据!AD18</f>
        <v>-0.309901978580505</v>
      </c>
      <c r="AD8" s="54">
        <f>图表5分季度财务数据!AE18</f>
        <v>0.0507614213197971</v>
      </c>
      <c r="AE8" s="54">
        <f>图表5分季度财务数据!AF18</f>
        <v>-0.511113316134154</v>
      </c>
    </row>
    <row r="9" spans="5:31">
      <c r="E9" s="43" t="s">
        <v>240</v>
      </c>
      <c r="F9" s="44">
        <f>图表5分季度财务数据!G20</f>
        <v>203.42</v>
      </c>
      <c r="G9" s="44">
        <f>图表5分季度财务数据!H20</f>
        <v>200.53</v>
      </c>
      <c r="H9" s="44">
        <f>图表5分季度财务数据!I20</f>
        <v>186.61</v>
      </c>
      <c r="I9" s="44">
        <f>图表5分季度财务数据!J20</f>
        <v>176.71</v>
      </c>
      <c r="J9" s="44">
        <f>图表5分季度财务数据!K20</f>
        <v>263.67</v>
      </c>
      <c r="K9" s="44">
        <f>图表5分季度财务数据!L20</f>
        <v>273.26</v>
      </c>
      <c r="L9" s="44">
        <f>图表5分季度财务数据!M20</f>
        <v>286.51</v>
      </c>
      <c r="M9" s="44">
        <f>图表5分季度财务数据!N20</f>
        <v>200.66</v>
      </c>
      <c r="N9" s="44">
        <f>图表5分季度财务数据!O20</f>
        <v>326.09</v>
      </c>
      <c r="O9" s="44">
        <f>图表5分季度财务数据!P20</f>
        <v>289.01910975</v>
      </c>
      <c r="P9" s="44">
        <f>图表5分季度财务数据!Q20</f>
        <v>284.45756246</v>
      </c>
      <c r="Q9" s="44">
        <f>图表5分季度财务数据!R20</f>
        <v>180.71259057</v>
      </c>
      <c r="R9" s="44">
        <f>图表5分季度财务数据!S20</f>
        <v>330.34127333</v>
      </c>
      <c r="S9" s="44">
        <f>图表5分季度财务数据!T20</f>
        <v>280.98538787</v>
      </c>
      <c r="T9" s="44">
        <f>图表5分季度财务数据!U20</f>
        <v>211.95512156</v>
      </c>
      <c r="U9" s="44">
        <f>图表5分季度财务数据!V20</f>
        <v>-991.1251731</v>
      </c>
      <c r="V9" s="44">
        <f>图表5分季度财务数据!W20</f>
        <v>171.37574674</v>
      </c>
      <c r="W9" s="44">
        <f>图表5分季度财务数据!X20</f>
        <v>197.27602289</v>
      </c>
      <c r="X9" s="44">
        <f>图表5分季度财务数据!Y20</f>
        <v>179.55</v>
      </c>
      <c r="Y9" s="44">
        <f>图表5分季度财务数据!Z20</f>
        <v>233.94</v>
      </c>
      <c r="Z9" s="44">
        <f>图表5分季度财务数据!AA20</f>
        <v>75.32</v>
      </c>
      <c r="AA9" s="44">
        <f>图表5分季度财务数据!AB20</f>
        <v>184.74</v>
      </c>
      <c r="AB9" s="44">
        <f>图表5分季度财务数据!AC20</f>
        <v>123.97</v>
      </c>
      <c r="AC9" s="44">
        <f>图表5分季度财务数据!AD20</f>
        <v>118.69</v>
      </c>
      <c r="AD9" s="44">
        <f>图表5分季度财务数据!AE20</f>
        <v>56.57</v>
      </c>
      <c r="AE9" s="44">
        <f>图表5分季度财务数据!AF20</f>
        <v>89.72</v>
      </c>
    </row>
    <row r="10" spans="5:31">
      <c r="E10" s="43" t="s">
        <v>242</v>
      </c>
      <c r="F10" s="54">
        <f>图表5分季度财务数据!G21</f>
        <v>0.4081</v>
      </c>
      <c r="G10" s="54">
        <f>图表5分季度财务数据!H21</f>
        <v>0.4802</v>
      </c>
      <c r="H10" s="54">
        <f>图表5分季度财务数据!I21</f>
        <v>0.1882</v>
      </c>
      <c r="I10" s="54">
        <f>图表5分季度财务数据!J21</f>
        <v>0.1752</v>
      </c>
      <c r="J10" s="54">
        <f>图表5分季度财务数据!K21</f>
        <v>0.2961</v>
      </c>
      <c r="K10" s="54">
        <f>图表5分季度财务数据!L21</f>
        <v>0.362688874482621</v>
      </c>
      <c r="L10" s="54">
        <f>图表5分季度财务数据!M21</f>
        <v>0.535341085686726</v>
      </c>
      <c r="M10" s="54">
        <f>图表5分季度财务数据!N21</f>
        <v>0.13553279384302</v>
      </c>
      <c r="N10" s="54">
        <f>图表5分季度财务数据!O21</f>
        <v>0.236735313080745</v>
      </c>
      <c r="O10" s="54">
        <f>图表5分季度财务数据!P21</f>
        <v>0.0576707522140085</v>
      </c>
      <c r="P10" s="54">
        <f>图表5分季度财务数据!Q21</f>
        <v>-0.00716358081742352</v>
      </c>
      <c r="Q10" s="54">
        <f>图表5分季度财务数据!R21</f>
        <v>-0.0994089974583873</v>
      </c>
      <c r="R10" s="54">
        <f>图表5分季度财务数据!S21</f>
        <v>0.0130371165322458</v>
      </c>
      <c r="S10" s="54">
        <f>图表5分季度财务数据!T21</f>
        <v>-0.0277965075975395</v>
      </c>
      <c r="T10" s="54">
        <f>图表5分季度财务数据!U21</f>
        <v>-0.254879639243886</v>
      </c>
      <c r="U10" s="54">
        <f>图表5分季度财务数据!V21</f>
        <v>-6.48453857018934</v>
      </c>
      <c r="V10" s="54">
        <f>图表5分季度财务数据!W21</f>
        <v>-0.481216061764098</v>
      </c>
      <c r="W10" s="54">
        <f>图表5分季度财务数据!X21</f>
        <v>-0.297913587658618</v>
      </c>
      <c r="X10" s="54">
        <f>图表5分季度财务数据!Y21</f>
        <v>-0.152886711684515</v>
      </c>
      <c r="Y10" s="54">
        <f>图表5分季度财务数据!Z21</f>
        <v>1.23603476770577</v>
      </c>
      <c r="Z10" s="54">
        <f>图表5分季度财务数据!AA21</f>
        <v>-0.560497903391951</v>
      </c>
      <c r="AA10" s="54">
        <f>图表5分季度财务数据!AB21</f>
        <v>-0.0635455982250311</v>
      </c>
      <c r="AB10" s="54">
        <f>图表5分季度财务数据!AC21</f>
        <v>-0.309551656920078</v>
      </c>
      <c r="AC10" s="54">
        <f>图表5分季度财务数据!AD21</f>
        <v>-0.492647687441224</v>
      </c>
      <c r="AD10" s="54">
        <f>图表5分季度财务数据!AE21</f>
        <v>-0.248937865108869</v>
      </c>
      <c r="AE10" s="54">
        <f>图表5分季度财务数据!AF21</f>
        <v>-0.514344484139872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L29"/>
  <sheetViews>
    <sheetView workbookViewId="0">
      <selection activeCell="K19" sqref="K19"/>
    </sheetView>
  </sheetViews>
  <sheetFormatPr defaultColWidth="9" defaultRowHeight="14.25"/>
  <cols>
    <col min="2" max="2" width="13.775" customWidth="1"/>
    <col min="3" max="3" width="11.8833333333333" customWidth="1"/>
  </cols>
  <sheetData>
    <row r="2" spans="2:12"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K2" t="s">
        <v>243</v>
      </c>
      <c r="L2" t="s">
        <v>15</v>
      </c>
    </row>
    <row r="3" spans="2:12">
      <c r="B3" t="s">
        <v>244</v>
      </c>
      <c r="C3">
        <v>398.42</v>
      </c>
      <c r="D3">
        <v>761.91</v>
      </c>
      <c r="E3">
        <v>1474.12</v>
      </c>
      <c r="F3">
        <v>2130.37</v>
      </c>
      <c r="G3">
        <v>2458.17</v>
      </c>
      <c r="H3">
        <v>2771.67</v>
      </c>
      <c r="I3">
        <v>3050.27</v>
      </c>
      <c r="K3" s="46">
        <f>I3/$I$7</f>
        <v>0.777418129824982</v>
      </c>
      <c r="L3" t="e">
        <f>I3/J3-1</f>
        <v>#DIV/0!</v>
      </c>
    </row>
    <row r="4" spans="2:12">
      <c r="B4" t="s">
        <v>245</v>
      </c>
      <c r="C4">
        <v>1183.74</v>
      </c>
      <c r="D4">
        <v>1523.87</v>
      </c>
      <c r="E4">
        <v>1304.15</v>
      </c>
      <c r="F4">
        <v>1427.66</v>
      </c>
      <c r="G4">
        <v>1109.64</v>
      </c>
      <c r="H4">
        <v>997.33</v>
      </c>
      <c r="I4">
        <v>787.14</v>
      </c>
      <c r="K4" s="46">
        <f>I4/$I$7</f>
        <v>0.200617291816933</v>
      </c>
    </row>
    <row r="5" spans="2:12">
      <c r="B5" t="s">
        <v>246</v>
      </c>
      <c r="C5">
        <v>116.46</v>
      </c>
      <c r="D5">
        <v>181.53</v>
      </c>
      <c r="E5">
        <v>133.05</v>
      </c>
      <c r="F5">
        <v>123.42</v>
      </c>
      <c r="G5">
        <v>140.3</v>
      </c>
      <c r="H5">
        <v>153.74</v>
      </c>
      <c r="I5">
        <v>80.32</v>
      </c>
      <c r="K5" s="46">
        <f t="shared" ref="K5:K6" si="0">I5/$I$7</f>
        <v>0.0204710481982062</v>
      </c>
    </row>
    <row r="6" spans="2:12">
      <c r="B6" t="s">
        <v>247</v>
      </c>
      <c r="C6">
        <f>'图表2-3营业收入和归母净利润'!F3-图表8收入拆分!C3-图表8收入拆分!C4-图表8收入拆分!C5</f>
        <v>1.70999999999985</v>
      </c>
      <c r="D6">
        <f>'图表2-3营业收入和归母净利润'!G3-图表8收入拆分!D3-图表8收入拆分!D4-图表8收入拆分!D5</f>
        <v>2.36000000000033</v>
      </c>
      <c r="E6">
        <f>'图表2-3营业收入和归母净利润'!H3-图表8收入拆分!E3-图表8收入拆分!E4-图表8收入拆分!E5</f>
        <v>3.56000000000012</v>
      </c>
      <c r="F6">
        <f>'图表2-3营业收入和归母净利润'!I3-图表8收入拆分!F3-图表8收入拆分!F4-图表8收入拆分!F5</f>
        <v>5.24000000000008</v>
      </c>
      <c r="G6" s="38">
        <f>'图表2-3营业收入和归母净利润'!J3-图表8收入拆分!G3-图表8收入拆分!G4-图表8收入拆分!G5</f>
        <v>4.61045499999994</v>
      </c>
      <c r="H6">
        <v>8.65</v>
      </c>
      <c r="I6">
        <v>5.86</v>
      </c>
      <c r="K6" s="46">
        <f t="shared" si="0"/>
        <v>0.00149353015987909</v>
      </c>
    </row>
    <row r="7" spans="2:12">
      <c r="B7" t="s">
        <v>248</v>
      </c>
      <c r="C7">
        <f>SUM(C3:C6)</f>
        <v>1700.33</v>
      </c>
      <c r="D7">
        <f t="shared" ref="D7:I7" si="1">SUM(D3:D6)</f>
        <v>2469.67</v>
      </c>
      <c r="E7">
        <f t="shared" si="1"/>
        <v>2914.88</v>
      </c>
      <c r="F7">
        <f t="shared" si="1"/>
        <v>3686.69</v>
      </c>
      <c r="G7">
        <f t="shared" si="1"/>
        <v>3712.720455</v>
      </c>
      <c r="H7">
        <f t="shared" si="1"/>
        <v>3931.39</v>
      </c>
      <c r="I7">
        <f t="shared" si="1"/>
        <v>3923.59</v>
      </c>
    </row>
    <row r="9" spans="2:12">
      <c r="C9">
        <v>2018</v>
      </c>
      <c r="D9">
        <v>2019</v>
      </c>
      <c r="E9">
        <v>2020</v>
      </c>
      <c r="F9">
        <v>2021</v>
      </c>
      <c r="G9">
        <v>2022</v>
      </c>
      <c r="H9">
        <v>2023</v>
      </c>
      <c r="I9">
        <v>2024</v>
      </c>
    </row>
    <row r="10" spans="2:12">
      <c r="B10" t="s">
        <v>244</v>
      </c>
      <c r="C10" s="46">
        <f>C3/C7</f>
        <v>0.234319220386631</v>
      </c>
      <c r="D10" s="46">
        <f>D3/D7</f>
        <v>0.308506804552835</v>
      </c>
      <c r="E10" s="46">
        <f>E3/$E$7</f>
        <v>0.505722362498628</v>
      </c>
      <c r="F10" s="46">
        <f>F3/$F$7</f>
        <v>0.577854389710011</v>
      </c>
      <c r="G10" s="46">
        <f>G3/$G$7</f>
        <v>0.662094016986797</v>
      </c>
      <c r="H10" s="46">
        <f>H3/$H$7</f>
        <v>0.705010187236575</v>
      </c>
      <c r="I10" s="46">
        <v>0.777418129824982</v>
      </c>
    </row>
    <row r="11" spans="2:12">
      <c r="B11" t="s">
        <v>245</v>
      </c>
      <c r="C11" s="46">
        <f>C4/C7</f>
        <v>0.696182505748884</v>
      </c>
      <c r="D11" s="46">
        <f>D4/D7</f>
        <v>0.61703385472553</v>
      </c>
      <c r="E11" s="46">
        <f t="shared" ref="E11:E12" si="2">E4/$E$7</f>
        <v>0.447411214183774</v>
      </c>
      <c r="F11" s="46">
        <f t="shared" ref="F11:F12" si="3">F4/$F$7</f>
        <v>0.38724709698944</v>
      </c>
      <c r="G11" s="46">
        <f t="shared" ref="G11:G12" si="4">G4/$G$7</f>
        <v>0.29887518154124</v>
      </c>
      <c r="H11" s="46">
        <f t="shared" ref="H11:H12" si="5">H4/$H$7</f>
        <v>0.253683811578093</v>
      </c>
      <c r="I11" s="46">
        <v>0.200617291816933</v>
      </c>
    </row>
    <row r="12" spans="2:12">
      <c r="B12" t="s">
        <v>246</v>
      </c>
      <c r="C12" s="46">
        <f>C5/C7</f>
        <v>0.0684925867331636</v>
      </c>
      <c r="D12" s="46">
        <f>D5/D7</f>
        <v>0.0735037474642361</v>
      </c>
      <c r="E12" s="46">
        <f t="shared" si="2"/>
        <v>0.0456451037435503</v>
      </c>
      <c r="F12" s="46">
        <f t="shared" si="3"/>
        <v>0.0334771841407875</v>
      </c>
      <c r="G12" s="46">
        <f t="shared" si="4"/>
        <v>0.0377890018116109</v>
      </c>
      <c r="H12" s="46">
        <f t="shared" si="5"/>
        <v>0.0391057615754224</v>
      </c>
      <c r="I12" s="46">
        <v>0.0204710481982062</v>
      </c>
    </row>
    <row r="13" spans="2:12">
      <c r="B13" t="s">
        <v>247</v>
      </c>
    </row>
    <row r="17" spans="2:9">
      <c r="C17">
        <v>2018</v>
      </c>
      <c r="D17">
        <v>2019</v>
      </c>
      <c r="E17">
        <v>2020</v>
      </c>
      <c r="F17">
        <v>2021</v>
      </c>
      <c r="G17">
        <v>2022</v>
      </c>
      <c r="H17">
        <v>2023</v>
      </c>
      <c r="I17">
        <v>2024</v>
      </c>
    </row>
    <row r="18" spans="2:9">
      <c r="B18" t="s">
        <v>244</v>
      </c>
      <c r="C18">
        <f>C3</f>
        <v>398.42</v>
      </c>
      <c r="D18">
        <f t="shared" ref="D18:G18" si="6">D3</f>
        <v>761.91</v>
      </c>
      <c r="E18">
        <f t="shared" si="6"/>
        <v>1474.12</v>
      </c>
      <c r="F18">
        <f t="shared" si="6"/>
        <v>2130.37</v>
      </c>
      <c r="G18">
        <f t="shared" si="6"/>
        <v>2458.17</v>
      </c>
      <c r="H18">
        <v>2771.67</v>
      </c>
      <c r="I18">
        <v>3050.27</v>
      </c>
    </row>
    <row r="19" spans="2:9">
      <c r="B19" s="29" t="s">
        <v>15</v>
      </c>
      <c r="D19" s="28">
        <f>D18/C18-1</f>
        <v>0.912328698358516</v>
      </c>
      <c r="E19" s="28">
        <f t="shared" ref="E19:I19" si="7">E18/D18-1</f>
        <v>0.934769198461761</v>
      </c>
      <c r="F19" s="28">
        <f t="shared" si="7"/>
        <v>0.445180853661846</v>
      </c>
      <c r="G19" s="28">
        <f t="shared" si="7"/>
        <v>0.153869985026075</v>
      </c>
      <c r="H19" s="28">
        <f t="shared" si="7"/>
        <v>0.127533897167405</v>
      </c>
      <c r="I19" s="28">
        <f t="shared" si="7"/>
        <v>0.100517016816576</v>
      </c>
    </row>
    <row r="20" spans="2:9">
      <c r="B20" t="s">
        <v>245</v>
      </c>
      <c r="C20">
        <f>C4</f>
        <v>1183.74</v>
      </c>
      <c r="D20">
        <f t="shared" ref="D20:G20" si="8">D4</f>
        <v>1523.87</v>
      </c>
      <c r="E20">
        <f t="shared" si="8"/>
        <v>1304.15</v>
      </c>
      <c r="F20">
        <f t="shared" si="8"/>
        <v>1427.66</v>
      </c>
      <c r="G20">
        <f t="shared" si="8"/>
        <v>1109.64</v>
      </c>
      <c r="H20">
        <v>997.33</v>
      </c>
      <c r="I20">
        <v>787.14</v>
      </c>
    </row>
    <row r="21" spans="2:9">
      <c r="B21" s="29" t="s">
        <v>15</v>
      </c>
      <c r="D21" s="28">
        <f>D20/C20-1</f>
        <v>0.287335056684745</v>
      </c>
      <c r="E21" s="28">
        <f t="shared" ref="E21" si="9">E20/D20-1</f>
        <v>-0.144185527636872</v>
      </c>
      <c r="F21" s="28">
        <f t="shared" ref="F21" si="10">F20/E20-1</f>
        <v>0.0947053636468198</v>
      </c>
      <c r="G21" s="28">
        <f t="shared" ref="G21:I21" si="11">G20/F20-1</f>
        <v>-0.222756118403541</v>
      </c>
      <c r="H21" s="28">
        <f t="shared" si="11"/>
        <v>-0.101213006019971</v>
      </c>
      <c r="I21" s="28">
        <f t="shared" si="11"/>
        <v>-0.210752709734992</v>
      </c>
    </row>
    <row r="22" spans="2:9">
      <c r="B22" t="s">
        <v>246</v>
      </c>
      <c r="C22">
        <f>C5</f>
        <v>116.46</v>
      </c>
      <c r="D22">
        <f t="shared" ref="D22:G22" si="12">D5</f>
        <v>181.53</v>
      </c>
      <c r="E22">
        <f t="shared" si="12"/>
        <v>133.05</v>
      </c>
      <c r="F22">
        <f t="shared" si="12"/>
        <v>123.42</v>
      </c>
      <c r="G22">
        <f t="shared" si="12"/>
        <v>140.3</v>
      </c>
      <c r="H22">
        <v>153.74</v>
      </c>
      <c r="I22">
        <v>80.32</v>
      </c>
    </row>
    <row r="23" spans="2:9">
      <c r="B23" s="29" t="s">
        <v>15</v>
      </c>
      <c r="D23" s="28">
        <f>D22/C22-1</f>
        <v>0.558732612055642</v>
      </c>
      <c r="E23" s="28">
        <f t="shared" ref="E23" si="13">E22/D22-1</f>
        <v>-0.267063295323087</v>
      </c>
      <c r="F23" s="28">
        <f t="shared" ref="F23" si="14">F22/E22-1</f>
        <v>-0.0723788049605412</v>
      </c>
      <c r="G23" s="28">
        <f t="shared" ref="G23:I23" si="15">G22/F22-1</f>
        <v>0.136768757089613</v>
      </c>
      <c r="H23" s="28">
        <f t="shared" si="15"/>
        <v>0.0957947255880256</v>
      </c>
      <c r="I23" s="28">
        <f t="shared" si="15"/>
        <v>-0.477559516066086</v>
      </c>
    </row>
    <row r="25" spans="2:9">
      <c r="C25" t="s">
        <v>249</v>
      </c>
      <c r="D25" t="s">
        <v>250</v>
      </c>
      <c r="E25" t="s">
        <v>63</v>
      </c>
      <c r="F25" t="s">
        <v>251</v>
      </c>
    </row>
    <row r="26" spans="2:9">
      <c r="B26" t="s">
        <v>244</v>
      </c>
      <c r="C26" s="46">
        <v>0.5856</v>
      </c>
      <c r="D26" s="46">
        <v>0.5451</v>
      </c>
      <c r="E26" s="46">
        <v>0.441</v>
      </c>
      <c r="F26" s="28"/>
    </row>
    <row r="27" spans="2:9">
      <c r="B27" t="s">
        <v>252</v>
      </c>
      <c r="C27" s="46">
        <v>0.4053</v>
      </c>
      <c r="D27" s="46">
        <v>0.3363</v>
      </c>
      <c r="E27" s="46">
        <v>0.2903</v>
      </c>
      <c r="F27" s="28"/>
    </row>
    <row r="28" spans="2:9">
      <c r="B28" t="s">
        <v>246</v>
      </c>
      <c r="C28" s="46">
        <v>0.3864</v>
      </c>
      <c r="D28" s="46">
        <v>0.3532</v>
      </c>
      <c r="E28" s="46">
        <v>0.412</v>
      </c>
      <c r="F28" s="28"/>
    </row>
    <row r="29" spans="2:9">
      <c r="B29" t="s">
        <v>247</v>
      </c>
      <c r="C29" s="46"/>
      <c r="D29" s="46">
        <v>0.2333</v>
      </c>
      <c r="E29" s="46">
        <v>0.1647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C2:Z29"/>
  <sheetViews>
    <sheetView zoomScale="83" zoomScaleNormal="83" topLeftCell="B1" workbookViewId="0">
      <selection activeCell="Z24" sqref="Z24:Z25"/>
    </sheetView>
  </sheetViews>
  <sheetFormatPr defaultColWidth="9" defaultRowHeight="14.25"/>
  <sheetData>
    <row r="2" spans="3:21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29">
        <v>2024</v>
      </c>
      <c r="M2" s="29" t="s">
        <v>221</v>
      </c>
    </row>
    <row r="3" spans="3:21">
      <c r="C3" t="s">
        <v>230</v>
      </c>
      <c r="D3" s="28">
        <v>0.420855458747916</v>
      </c>
      <c r="E3" s="28">
        <v>0.46376928814717</v>
      </c>
      <c r="F3" s="28">
        <v>0.494662800750443</v>
      </c>
      <c r="G3" s="28">
        <v>0.512351852676673</v>
      </c>
      <c r="H3" s="28">
        <v>0.589598885717422</v>
      </c>
      <c r="I3" s="28">
        <v>0.5671</v>
      </c>
      <c r="J3" s="28">
        <v>0.5238</v>
      </c>
      <c r="K3" s="28">
        <v>0.483968211922258</v>
      </c>
      <c r="L3" s="31">
        <v>0.4321</v>
      </c>
      <c r="M3" s="28">
        <v>0.344106549784234</v>
      </c>
      <c r="N3" s="28"/>
      <c r="O3" s="46"/>
    </row>
    <row r="4" spans="3:21">
      <c r="C4" t="s">
        <v>239</v>
      </c>
      <c r="D4" s="28">
        <v>0.442061487171556</v>
      </c>
      <c r="E4" s="28">
        <v>0.282386562778032</v>
      </c>
      <c r="F4" s="48">
        <v>0.24968682549858</v>
      </c>
      <c r="G4" s="48">
        <v>0.244955803811845</v>
      </c>
      <c r="H4" s="48">
        <v>0.276553408716654</v>
      </c>
      <c r="I4" s="48">
        <v>0.2873</v>
      </c>
      <c r="J4" s="28">
        <v>0.2926</v>
      </c>
      <c r="K4" s="48">
        <v>-0.0481880255698168</v>
      </c>
      <c r="L4" s="49">
        <v>0.2105</v>
      </c>
      <c r="M4" s="48">
        <v>0.0956937258534601</v>
      </c>
      <c r="N4" s="28"/>
      <c r="O4" s="50"/>
      <c r="Q4" s="51"/>
      <c r="R4" s="51"/>
      <c r="S4" s="51"/>
      <c r="T4" s="51"/>
      <c r="U4" s="51"/>
    </row>
    <row r="5" spans="3:21">
      <c r="F5" s="51"/>
      <c r="G5" s="51"/>
      <c r="H5" s="51"/>
      <c r="I5" s="51"/>
      <c r="J5" s="51"/>
      <c r="K5" s="51"/>
      <c r="L5" s="50">
        <f>L3-K3</f>
        <v>-0.051868211922258</v>
      </c>
      <c r="M5" s="51"/>
      <c r="N5" s="51"/>
      <c r="O5" s="51"/>
      <c r="P5" s="51"/>
      <c r="Q5" s="51"/>
      <c r="R5" s="51"/>
      <c r="S5" s="51"/>
      <c r="T5" s="51"/>
    </row>
    <row r="6" spans="3:21">
      <c r="D6" s="37"/>
      <c r="E6" s="37"/>
      <c r="F6" s="51"/>
      <c r="G6" s="51"/>
      <c r="H6" s="51"/>
      <c r="I6" s="51"/>
      <c r="J6" s="51"/>
      <c r="K6" s="51"/>
      <c r="L6" s="50">
        <f>L4-K4</f>
        <v>0.258688025569817</v>
      </c>
      <c r="M6" s="51"/>
      <c r="N6" s="51"/>
      <c r="O6" s="51"/>
      <c r="P6" s="51"/>
      <c r="Q6" s="51"/>
      <c r="R6" s="51"/>
      <c r="S6" s="51"/>
      <c r="T6" s="51"/>
    </row>
    <row r="7" spans="3:21">
      <c r="D7" s="37"/>
      <c r="E7" s="37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</row>
    <row r="8" spans="3:21"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r="9" spans="3:21">
      <c r="D9" s="28"/>
      <c r="E9" s="28"/>
      <c r="F9" s="28"/>
      <c r="G9" s="28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3:21">
      <c r="D10" s="28"/>
      <c r="E10" s="28"/>
      <c r="F10" s="28"/>
      <c r="G10" s="28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3:21"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3:21"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3" spans="3:21"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r="14" spans="3:21"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22" spans="3:26">
      <c r="C22" t="s">
        <v>253</v>
      </c>
    </row>
    <row r="23" spans="3:26">
      <c r="D23" s="35" t="s">
        <v>201</v>
      </c>
      <c r="E23" s="35" t="s">
        <v>202</v>
      </c>
      <c r="F23" s="35" t="s">
        <v>203</v>
      </c>
      <c r="G23" s="35" t="s">
        <v>204</v>
      </c>
      <c r="H23" s="35" t="s">
        <v>205</v>
      </c>
      <c r="I23" s="35" t="s">
        <v>206</v>
      </c>
      <c r="J23" s="35" t="s">
        <v>207</v>
      </c>
      <c r="K23" s="35" t="s">
        <v>208</v>
      </c>
      <c r="L23" s="35" t="s">
        <v>209</v>
      </c>
      <c r="M23" s="35" t="s">
        <v>210</v>
      </c>
      <c r="N23" s="35" t="s">
        <v>211</v>
      </c>
      <c r="O23" s="35" t="s">
        <v>212</v>
      </c>
      <c r="P23" s="35" t="s">
        <v>213</v>
      </c>
      <c r="Q23" s="35" t="s">
        <v>214</v>
      </c>
      <c r="R23" s="35" t="s">
        <v>215</v>
      </c>
      <c r="S23" s="35" t="s">
        <v>216</v>
      </c>
      <c r="T23" s="35" t="s">
        <v>217</v>
      </c>
      <c r="U23" s="35" t="s">
        <v>218</v>
      </c>
      <c r="V23" s="35" t="s">
        <v>219</v>
      </c>
      <c r="W23" s="35" t="s">
        <v>220</v>
      </c>
      <c r="X23" s="35" t="s">
        <v>221</v>
      </c>
    </row>
    <row r="24" spans="3:26">
      <c r="C24" t="s">
        <v>230</v>
      </c>
      <c r="D24" s="28">
        <v>0.557147721855207</v>
      </c>
      <c r="E24" s="28">
        <v>0.652969002675049</v>
      </c>
      <c r="F24" s="28">
        <v>0.578112910628811</v>
      </c>
      <c r="G24" s="28">
        <v>0.577242865262852</v>
      </c>
      <c r="H24" s="28">
        <v>0.575652567804767</v>
      </c>
      <c r="I24" s="28">
        <f>图表5分季度财务数据!L9</f>
        <v>0.573677784944255</v>
      </c>
      <c r="J24" s="28">
        <f>图表5分季度财务数据!M9</f>
        <v>0.562325038880249</v>
      </c>
      <c r="K24" s="28">
        <f>图表5分季度财务数据!N9</f>
        <v>0.557732186190161</v>
      </c>
      <c r="L24" s="28">
        <f>图表5分季度财务数据!O9</f>
        <v>0.504929625348473</v>
      </c>
      <c r="M24" s="28">
        <f>图表5分季度财务数据!P9</f>
        <v>0.556329295315159</v>
      </c>
      <c r="N24" s="28">
        <f>图表5分季度财务数据!Q9</f>
        <v>0.521282514162849</v>
      </c>
      <c r="O24" s="28">
        <f>图表5分季度财务数据!R9</f>
        <v>0.521974185901907</v>
      </c>
      <c r="P24" s="28">
        <f>图表5分季度财务数据!S9</f>
        <v>0.506702099277151</v>
      </c>
      <c r="Q24" s="28">
        <f>图表5分季度财务数据!T9</f>
        <v>0.485811100909389</v>
      </c>
      <c r="R24" s="28">
        <f>图表5分季度财务数据!U9</f>
        <v>0.483852352486825</v>
      </c>
      <c r="S24" s="28">
        <f>图表5分季度财务数据!V9</f>
        <v>0.444114818952446</v>
      </c>
      <c r="T24" s="28">
        <f>图表5分季度财务数据!W9</f>
        <v>0.384942455485199</v>
      </c>
      <c r="U24" s="28">
        <f>图表5分季度财务数据!X9</f>
        <v>0.417717112647515</v>
      </c>
      <c r="V24" s="28">
        <f>图表5分季度财务数据!Y9</f>
        <v>0.440662188607394</v>
      </c>
      <c r="W24" s="28">
        <f>图表5分季度财务数据!Z9</f>
        <v>0.498492065391704</v>
      </c>
      <c r="X24" s="28">
        <f>图表5分季度财务数据!AA9</f>
        <v>0.344106549784234</v>
      </c>
      <c r="Y24" s="28">
        <f>X24-T24</f>
        <v>-0.0408359057009646</v>
      </c>
      <c r="Z24" s="28">
        <f>X24-W24</f>
        <v>-0.15438551560747</v>
      </c>
    </row>
    <row r="25" spans="3:26">
      <c r="C25" t="s">
        <v>239</v>
      </c>
      <c r="D25" s="28">
        <v>0.278417217189948</v>
      </c>
      <c r="E25" s="28">
        <v>0.30841658228422</v>
      </c>
      <c r="F25" s="28">
        <v>0.268375844206937</v>
      </c>
      <c r="G25" s="28">
        <v>0.255118901270307</v>
      </c>
      <c r="H25" s="28">
        <v>0.309042523073439</v>
      </c>
      <c r="I25" s="28">
        <f>图表5分季度财务数据!L19</f>
        <v>0.325509075831567</v>
      </c>
      <c r="J25" s="28">
        <f>图表5分季度财务数据!M19</f>
        <v>0.281084758942457</v>
      </c>
      <c r="K25" s="28">
        <f>图表5分季度财务数据!N19</f>
        <v>0.236708581513347</v>
      </c>
      <c r="L25" s="28">
        <f>图表5分季度财务数据!O19</f>
        <v>0.280555177806487</v>
      </c>
      <c r="M25" s="28">
        <f>图表5分季度财务数据!P19</f>
        <v>0.355482795759822</v>
      </c>
      <c r="N25" s="28">
        <f>图表5分季度财务数据!Q19</f>
        <v>0.334611496454059</v>
      </c>
      <c r="O25" s="28">
        <f>图表5分季度财务数据!R19</f>
        <v>0.213278283316905</v>
      </c>
      <c r="P25" s="28">
        <f>图表5分季度财务数据!S19</f>
        <v>0.25417176280071</v>
      </c>
      <c r="Q25" s="28">
        <f>图表5分季度财务数据!T19</f>
        <v>0.293274823667682</v>
      </c>
      <c r="R25" s="28">
        <f>图表5分季度财务数据!U19</f>
        <v>0.256275667928475</v>
      </c>
      <c r="S25" s="28">
        <f>图表5分季度财务数据!V19</f>
        <v>-1.30309379676475</v>
      </c>
      <c r="T25" s="28">
        <f>图表5分季度财务数据!W19</f>
        <v>0.176436606632252</v>
      </c>
      <c r="U25" s="28">
        <f>图表5分季度财务数据!X19</f>
        <v>0.2001316734545</v>
      </c>
      <c r="V25" s="28">
        <f>图表5分季度财务数据!Y19</f>
        <v>0.212376368540752</v>
      </c>
      <c r="W25" s="28">
        <f>图表5分季度财务数据!Z19</f>
        <v>0.263721008161995</v>
      </c>
      <c r="X25" s="28">
        <f>图表5分季度财务数据!AA19</f>
        <v>0.0956937258534601</v>
      </c>
      <c r="Y25" s="28">
        <f>X25-T25</f>
        <v>-0.0807428807787919</v>
      </c>
      <c r="Z25" s="28">
        <f>X25-W25</f>
        <v>-0.168027282308535</v>
      </c>
    </row>
    <row r="26" spans="3:26"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</row>
    <row r="27" spans="3:26"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3:26"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3:26"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C2:U29"/>
  <sheetViews>
    <sheetView workbookViewId="0">
      <selection activeCell="N11" sqref="N11"/>
    </sheetView>
  </sheetViews>
  <sheetFormatPr defaultColWidth="9" defaultRowHeight="14.25"/>
  <cols>
    <col min="3" max="3" width="11.6666666666667" customWidth="1"/>
    <col min="7" max="7" width="9.66666666666667" customWidth="1"/>
    <col min="11" max="11" width="10.6666666666667" customWidth="1"/>
    <col min="12" max="12" width="10.1083333333333" customWidth="1"/>
    <col min="13" max="13" width="10.3333333333333" customWidth="1"/>
    <col min="14" max="14" width="10.775" customWidth="1"/>
  </cols>
  <sheetData>
    <row r="2" spans="3:19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30">
        <v>2024</v>
      </c>
      <c r="M2" s="29">
        <v>2025</v>
      </c>
      <c r="N2" t="s">
        <v>12</v>
      </c>
      <c r="O2" s="29" t="s">
        <v>11</v>
      </c>
      <c r="P2" s="29"/>
      <c r="Q2" s="29"/>
      <c r="R2" s="29"/>
      <c r="S2" s="29"/>
    </row>
    <row r="3" spans="3:19">
      <c r="C3" t="s">
        <v>233</v>
      </c>
      <c r="D3" s="36">
        <v>49.04784884</v>
      </c>
      <c r="E3" s="36">
        <v>77.18518486</v>
      </c>
      <c r="F3" s="37">
        <v>101.18</v>
      </c>
      <c r="G3" s="37">
        <v>166.35</v>
      </c>
      <c r="H3" s="37">
        <v>187.53</v>
      </c>
      <c r="I3" s="38">
        <v>220.95</v>
      </c>
      <c r="J3" s="38">
        <v>263.66</v>
      </c>
      <c r="K3" s="37">
        <v>372.29397476</v>
      </c>
      <c r="L3" s="39">
        <v>329.92</v>
      </c>
      <c r="M3">
        <v>348.13</v>
      </c>
      <c r="N3">
        <v>119.31</v>
      </c>
      <c r="O3">
        <v>142.14</v>
      </c>
    </row>
    <row r="4" spans="3:19">
      <c r="C4" t="s">
        <v>254</v>
      </c>
      <c r="D4" s="28">
        <f>D3/'图表2-3营业收入和归母净利润'!D3</f>
        <v>0.0842876885429018</v>
      </c>
      <c r="E4" s="28">
        <f>E3/'图表2-3营业收入和归母净利润'!E3</f>
        <v>0.0693656006937892</v>
      </c>
      <c r="F4" s="28">
        <f>F3/'图表2-3营业收入和归母净利润'!F3</f>
        <v>0.0595060958755065</v>
      </c>
      <c r="G4" s="28">
        <f>G3/'图表2-3营业收入和归母净利润'!G3</f>
        <v>0.0673571772746966</v>
      </c>
      <c r="H4" s="28">
        <f>H3/'图表2-3营业收入和归母净利润'!H3</f>
        <v>0.0643354100340323</v>
      </c>
      <c r="I4" s="28">
        <f>I3/'图表2-3营业收入和归母净利润'!I3</f>
        <v>0.0599318087498542</v>
      </c>
      <c r="J4" s="28">
        <v>0.071</v>
      </c>
      <c r="K4" s="28">
        <v>0.0946978631895343</v>
      </c>
      <c r="L4" s="31">
        <f>L3/L5</f>
        <v>0.0840862577384487</v>
      </c>
      <c r="M4" s="31">
        <f>M3/M5</f>
        <v>0.0872357593192138</v>
      </c>
      <c r="N4" s="31">
        <f>N3/N5</f>
        <v>0.0619386790983564</v>
      </c>
      <c r="O4" s="31">
        <f>O3/O5</f>
        <v>0.0717933176755815</v>
      </c>
    </row>
    <row r="5" spans="3:19">
      <c r="C5" t="s">
        <v>14</v>
      </c>
      <c r="L5" s="40">
        <v>3923.59</v>
      </c>
      <c r="M5" s="41">
        <v>3990.68</v>
      </c>
      <c r="N5" s="40">
        <v>1926.26</v>
      </c>
      <c r="O5" s="40">
        <v>1979.85</v>
      </c>
    </row>
    <row r="6" spans="3:19">
      <c r="I6" s="28"/>
      <c r="L6" s="28"/>
      <c r="M6" s="42"/>
      <c r="N6" s="40"/>
      <c r="O6" s="40"/>
    </row>
    <row r="7" spans="3:19">
      <c r="I7" s="28"/>
    </row>
    <row r="26" spans="5:21">
      <c r="E26" s="35" t="s">
        <v>196</v>
      </c>
      <c r="F26" s="35" t="s">
        <v>212</v>
      </c>
      <c r="G26" s="35" t="s">
        <v>213</v>
      </c>
      <c r="H26" s="35" t="s">
        <v>214</v>
      </c>
      <c r="I26" s="35" t="s">
        <v>215</v>
      </c>
      <c r="J26" s="35" t="s">
        <v>216</v>
      </c>
      <c r="K26" s="35" t="s">
        <v>217</v>
      </c>
      <c r="L26" s="35" t="s">
        <v>218</v>
      </c>
      <c r="M26" s="35" t="s">
        <v>219</v>
      </c>
      <c r="N26" s="35" t="s">
        <v>220</v>
      </c>
      <c r="O26" s="35" t="s">
        <v>221</v>
      </c>
      <c r="P26" s="35" t="s">
        <v>222</v>
      </c>
      <c r="Q26" s="35" t="s">
        <v>223</v>
      </c>
      <c r="R26" s="35" t="s">
        <v>224</v>
      </c>
      <c r="S26" s="35" t="s">
        <v>225</v>
      </c>
      <c r="T26" s="35" t="s">
        <v>226</v>
      </c>
    </row>
    <row r="27" spans="5:21">
      <c r="E27" s="43" t="s">
        <v>14</v>
      </c>
      <c r="F27" s="44">
        <v>861.72180642</v>
      </c>
      <c r="G27" s="44">
        <v>1307.48263158</v>
      </c>
      <c r="H27" s="44">
        <v>996.24993382</v>
      </c>
      <c r="I27" s="44">
        <v>838.18544057</v>
      </c>
      <c r="J27" s="44">
        <v>789.46927375</v>
      </c>
      <c r="K27" s="44">
        <v>1004.27178941</v>
      </c>
      <c r="L27" s="45">
        <v>1138.38694799</v>
      </c>
      <c r="M27" s="45">
        <f>图表5分季度财务数据!Y5</f>
        <v>945.35</v>
      </c>
      <c r="N27" s="45">
        <f>图表5分季度财务数据!Z5</f>
        <v>835.58</v>
      </c>
      <c r="O27" s="45">
        <f>图表5分季度财务数据!AA5</f>
        <v>885.22</v>
      </c>
      <c r="P27" s="45">
        <f>图表5分季度财务数据!AB5</f>
        <v>1094.63</v>
      </c>
      <c r="Q27" s="45">
        <f>图表5分季度财务数据!AC5</f>
        <v>945.89</v>
      </c>
      <c r="R27" s="45">
        <f>图表5分季度财务数据!AD5</f>
        <v>1064.94</v>
      </c>
      <c r="S27" s="45">
        <f>图表5分季度财务数据!AE5</f>
        <v>928.66</v>
      </c>
      <c r="T27" s="45">
        <f>图表5分季度财务数据!AF5</f>
        <v>997.6</v>
      </c>
    </row>
    <row r="28" spans="5:21">
      <c r="E28" s="43" t="s">
        <v>233</v>
      </c>
      <c r="F28" s="44">
        <v>102.14153706</v>
      </c>
      <c r="G28" s="44">
        <v>67.64486012</v>
      </c>
      <c r="H28" s="44">
        <v>83.16623015</v>
      </c>
      <c r="I28" s="44">
        <v>61.9924996</v>
      </c>
      <c r="J28" s="44">
        <v>159.49038489</v>
      </c>
      <c r="K28" s="44">
        <v>74.90380977</v>
      </c>
      <c r="L28" s="45">
        <v>99.43440079</v>
      </c>
      <c r="M28" s="45">
        <f>图表5分季度财务数据!Y12</f>
        <v>41.89</v>
      </c>
      <c r="N28" s="45">
        <f>图表5分季度财务数据!Z12</f>
        <v>113.69</v>
      </c>
      <c r="O28" s="45">
        <f>图表5分季度财务数据!AA12</f>
        <v>69.24</v>
      </c>
      <c r="P28" s="45">
        <f>图表5分季度财务数据!AB12</f>
        <v>72.9</v>
      </c>
      <c r="Q28" s="45">
        <f>图表5分季度财务数据!AC12</f>
        <v>118.85</v>
      </c>
      <c r="R28" s="45">
        <f>图表5分季度财务数据!AD12</f>
        <v>87.14</v>
      </c>
      <c r="S28" s="45">
        <f>图表5分季度财务数据!AE12</f>
        <v>32.84</v>
      </c>
      <c r="T28" s="45">
        <f>图表5分季度财务数据!AF12</f>
        <v>86.47</v>
      </c>
      <c r="U28" s="46"/>
    </row>
    <row r="29" spans="5:21">
      <c r="E29" t="s">
        <v>254</v>
      </c>
      <c r="F29" s="46">
        <f>F28/F27</f>
        <v>0.118531916331959</v>
      </c>
      <c r="G29" s="46">
        <f t="shared" ref="G29:L29" si="0">G28/G27</f>
        <v>0.0517367179388502</v>
      </c>
      <c r="H29" s="46">
        <f t="shared" si="0"/>
        <v>0.0834792829858559</v>
      </c>
      <c r="I29" s="46">
        <f t="shared" si="0"/>
        <v>0.0739603631838828</v>
      </c>
      <c r="J29" s="46">
        <f t="shared" si="0"/>
        <v>0.202022282808318</v>
      </c>
      <c r="K29" s="46">
        <f t="shared" si="0"/>
        <v>0.0745851975131207</v>
      </c>
      <c r="L29" s="47">
        <f t="shared" si="0"/>
        <v>0.0873467505627739</v>
      </c>
      <c r="M29" s="47">
        <f t="shared" ref="M29:T29" si="1">M28/M27</f>
        <v>0.0443116306130005</v>
      </c>
      <c r="N29" s="47">
        <f t="shared" si="1"/>
        <v>0.136061179061251</v>
      </c>
      <c r="O29" s="47">
        <f t="shared" si="1"/>
        <v>0.0782178441517363</v>
      </c>
      <c r="P29" s="47">
        <f t="shared" si="1"/>
        <v>0.0665978458474553</v>
      </c>
      <c r="Q29" s="47">
        <f t="shared" si="1"/>
        <v>0.125648859803994</v>
      </c>
      <c r="R29" s="47">
        <f t="shared" si="1"/>
        <v>0.0818262061712397</v>
      </c>
      <c r="S29" s="47">
        <f t="shared" si="1"/>
        <v>0.0353627807809101</v>
      </c>
      <c r="T29" s="47">
        <f t="shared" si="1"/>
        <v>0.0866780272654371</v>
      </c>
      <c r="U29" s="28"/>
    </row>
  </sheetData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AA31"/>
  <sheetViews>
    <sheetView workbookViewId="0">
      <selection activeCell="K13" sqref="K13"/>
    </sheetView>
  </sheetViews>
  <sheetFormatPr defaultColWidth="9" defaultRowHeight="14.25"/>
  <cols>
    <col min="3" max="3" width="11.6666666666667" customWidth="1"/>
    <col min="11" max="11" width="12.8833333333333" customWidth="1"/>
    <col min="12" max="12" width="10.8833333333333" customWidth="1"/>
  </cols>
  <sheetData>
    <row r="2" spans="3:17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30">
        <v>2024</v>
      </c>
      <c r="M2" s="29">
        <v>2025</v>
      </c>
      <c r="N2" s="29" t="s">
        <v>255</v>
      </c>
      <c r="O2" t="s">
        <v>256</v>
      </c>
      <c r="P2" s="28" t="s">
        <v>257</v>
      </c>
      <c r="Q2" s="28" t="s">
        <v>258</v>
      </c>
    </row>
    <row r="3" spans="3:17">
      <c r="C3" t="s">
        <v>259</v>
      </c>
      <c r="D3" s="28">
        <v>0.0171160488735371</v>
      </c>
      <c r="E3" s="28">
        <v>0.042211497847636</v>
      </c>
      <c r="F3" s="28">
        <v>0.145665841336682</v>
      </c>
      <c r="G3" s="28">
        <v>0.145072013669843</v>
      </c>
      <c r="H3" s="28">
        <v>0.153073196838292</v>
      </c>
      <c r="I3" s="28">
        <v>0.1312</v>
      </c>
      <c r="J3" s="28">
        <v>0.1217</v>
      </c>
      <c r="K3" s="28">
        <v>0.106978090319292</v>
      </c>
      <c r="L3" s="31">
        <v>0.0714</v>
      </c>
      <c r="M3" s="28">
        <v>0.1023</v>
      </c>
      <c r="N3" s="32">
        <v>0.1059</v>
      </c>
      <c r="O3" s="32">
        <v>0.0937</v>
      </c>
      <c r="P3" s="33">
        <f>N3-O3</f>
        <v>0.0122</v>
      </c>
      <c r="Q3" s="33">
        <f>M3-L3</f>
        <v>0.0309</v>
      </c>
    </row>
    <row r="4" spans="3:17">
      <c r="C4" t="s">
        <v>260</v>
      </c>
      <c r="D4" s="28">
        <v>0.0614908682785998</v>
      </c>
      <c r="E4" s="28">
        <v>0.0411463833454657</v>
      </c>
      <c r="F4" s="28">
        <v>0.0595060958755065</v>
      </c>
      <c r="G4" s="28">
        <v>0.0673571772746966</v>
      </c>
      <c r="H4" s="28">
        <v>0.0643354100340323</v>
      </c>
      <c r="I4" s="28">
        <v>0.0332</v>
      </c>
      <c r="J4" s="28">
        <v>0.0447</v>
      </c>
      <c r="K4" s="28">
        <v>0.0371115709186482</v>
      </c>
      <c r="L4" s="31">
        <v>0.0537</v>
      </c>
      <c r="M4" s="28">
        <v>0.0609</v>
      </c>
      <c r="N4" s="32">
        <v>0.0726</v>
      </c>
      <c r="O4" s="32">
        <v>0.0594</v>
      </c>
      <c r="P4" s="33">
        <f>N4-O4</f>
        <v>0.0132</v>
      </c>
      <c r="Q4" s="33">
        <f>M4-L4</f>
        <v>0.00720000000000001</v>
      </c>
    </row>
    <row r="5" spans="3:17">
      <c r="C5" t="s">
        <v>261</v>
      </c>
      <c r="D5" s="28">
        <v>0.000704576309051228</v>
      </c>
      <c r="E5" s="28">
        <v>-0.00390031723778455</v>
      </c>
      <c r="F5" s="28">
        <v>-0.000182317550122623</v>
      </c>
      <c r="G5" s="28">
        <v>0.00653123696688221</v>
      </c>
      <c r="H5" s="28">
        <v>0.0197503842353716</v>
      </c>
      <c r="I5" s="28">
        <v>0.0197</v>
      </c>
      <c r="J5" s="28">
        <v>-0.0346</v>
      </c>
      <c r="K5" s="28">
        <v>-0.0188743861976592</v>
      </c>
      <c r="L5" s="31">
        <v>0.0023</v>
      </c>
      <c r="M5" s="28">
        <v>0.0311</v>
      </c>
      <c r="N5" s="32">
        <v>0.0331</v>
      </c>
      <c r="O5" s="32">
        <v>0.0237</v>
      </c>
      <c r="P5" s="33">
        <f>N5-O5</f>
        <v>0.0094</v>
      </c>
      <c r="Q5" s="33">
        <f>M5-L5</f>
        <v>0.0288</v>
      </c>
    </row>
    <row r="6" spans="3:17">
      <c r="C6" t="s">
        <v>262</v>
      </c>
      <c r="D6" s="28">
        <f>SUM(D3:D5)</f>
        <v>0.0793114934611881</v>
      </c>
      <c r="E6" s="28">
        <f t="shared" ref="E6:J6" si="0">SUM(E3:E5)</f>
        <v>0.0794575639553171</v>
      </c>
      <c r="F6" s="28">
        <f t="shared" si="0"/>
        <v>0.204989619662066</v>
      </c>
      <c r="G6" s="28">
        <f t="shared" si="0"/>
        <v>0.218960427911422</v>
      </c>
      <c r="H6" s="28">
        <f t="shared" si="0"/>
        <v>0.237158991107696</v>
      </c>
      <c r="I6" s="28">
        <f t="shared" si="0"/>
        <v>0.1841</v>
      </c>
      <c r="J6" s="28">
        <f t="shared" si="0"/>
        <v>0.1318</v>
      </c>
      <c r="K6" s="28">
        <v>0.125215275040281</v>
      </c>
      <c r="L6" s="31">
        <f>SUM(L3:L5)</f>
        <v>0.1274</v>
      </c>
      <c r="M6" s="31">
        <f>SUM(M3:M5)</f>
        <v>0.1943</v>
      </c>
      <c r="N6" s="32">
        <v>0.2116</v>
      </c>
      <c r="O6" s="32">
        <v>0.1768</v>
      </c>
      <c r="P6" s="33">
        <f>N6-O6</f>
        <v>0.0348</v>
      </c>
      <c r="Q6" s="33">
        <f>M6-L6</f>
        <v>0.0669</v>
      </c>
    </row>
    <row r="7" spans="3:17">
      <c r="C7" t="s">
        <v>14</v>
      </c>
      <c r="D7" s="28"/>
      <c r="E7" s="28"/>
      <c r="F7" s="28"/>
      <c r="G7" s="28"/>
      <c r="H7" s="28"/>
      <c r="I7" s="28"/>
      <c r="J7" s="28"/>
      <c r="K7" s="28"/>
      <c r="L7" s="28"/>
      <c r="M7" s="34">
        <v>3990.68</v>
      </c>
      <c r="N7" s="34">
        <v>1926.26</v>
      </c>
      <c r="O7" s="34">
        <v>1979.85</v>
      </c>
      <c r="P7" s="33"/>
      <c r="Q7" s="33"/>
    </row>
    <row r="8" spans="3:17">
      <c r="C8" t="s">
        <v>231</v>
      </c>
      <c r="L8" s="28"/>
      <c r="M8" s="34">
        <v>408.23</v>
      </c>
      <c r="N8" s="34">
        <v>203.91</v>
      </c>
      <c r="O8" s="34">
        <v>185.43</v>
      </c>
    </row>
    <row r="9" spans="3:17">
      <c r="C9" t="s">
        <v>232</v>
      </c>
      <c r="L9" s="28"/>
      <c r="M9" s="34">
        <v>242.99</v>
      </c>
      <c r="N9" s="34">
        <v>139.84</v>
      </c>
      <c r="O9" s="34">
        <v>117.58</v>
      </c>
    </row>
    <row r="10" spans="3:17">
      <c r="C10" t="s">
        <v>234</v>
      </c>
      <c r="L10" s="28"/>
      <c r="M10" s="34">
        <v>124.12</v>
      </c>
      <c r="N10" s="34">
        <v>63.77</v>
      </c>
      <c r="O10" s="34">
        <v>46.98</v>
      </c>
    </row>
    <row r="11" spans="3:17">
      <c r="C11" t="s">
        <v>263</v>
      </c>
      <c r="L11" s="28"/>
      <c r="M11" s="34">
        <v>775.34</v>
      </c>
      <c r="N11" s="34">
        <v>407.52</v>
      </c>
      <c r="O11" s="34">
        <v>349.99</v>
      </c>
    </row>
    <row r="12" spans="3:17">
      <c r="L12" s="28"/>
    </row>
    <row r="24" spans="1:27">
      <c r="A24" t="s">
        <v>264</v>
      </c>
    </row>
    <row r="25" spans="1:27">
      <c r="B25" s="35" t="s">
        <v>201</v>
      </c>
      <c r="C25" s="35" t="s">
        <v>202</v>
      </c>
      <c r="D25" s="35" t="s">
        <v>203</v>
      </c>
      <c r="E25" s="35" t="s">
        <v>204</v>
      </c>
      <c r="F25" s="35" t="s">
        <v>205</v>
      </c>
      <c r="G25" s="35" t="s">
        <v>206</v>
      </c>
      <c r="H25" s="35" t="s">
        <v>207</v>
      </c>
      <c r="I25" s="35" t="s">
        <v>208</v>
      </c>
      <c r="J25" s="35" t="s">
        <v>209</v>
      </c>
      <c r="K25" s="35" t="s">
        <v>210</v>
      </c>
      <c r="L25" s="35" t="s">
        <v>211</v>
      </c>
      <c r="M25" s="35" t="s">
        <v>212</v>
      </c>
      <c r="N25" s="35" t="s">
        <v>213</v>
      </c>
      <c r="O25" s="35" t="s">
        <v>214</v>
      </c>
      <c r="P25" s="35" t="s">
        <v>215</v>
      </c>
      <c r="Q25" s="35" t="s">
        <v>216</v>
      </c>
      <c r="R25" s="35" t="s">
        <v>217</v>
      </c>
      <c r="S25" s="35" t="s">
        <v>218</v>
      </c>
      <c r="T25" s="35" t="s">
        <v>219</v>
      </c>
      <c r="U25" s="35" t="s">
        <v>220</v>
      </c>
      <c r="V25" s="35" t="s">
        <v>221</v>
      </c>
      <c r="W25" s="35" t="s">
        <v>222</v>
      </c>
      <c r="X25" s="35" t="s">
        <v>223</v>
      </c>
      <c r="Y25" s="35" t="s">
        <v>224</v>
      </c>
      <c r="Z25" s="35" t="s">
        <v>225</v>
      </c>
      <c r="AA25" s="35" t="s">
        <v>226</v>
      </c>
    </row>
    <row r="26" spans="1:27">
      <c r="A26" t="s">
        <v>259</v>
      </c>
      <c r="B26" s="28">
        <v>0.103507457604032</v>
      </c>
      <c r="C26" s="28">
        <v>0.187767316033672</v>
      </c>
      <c r="D26" s="28">
        <v>0.180657006097961</v>
      </c>
      <c r="E26" s="28">
        <v>0.143025207862421</v>
      </c>
      <c r="F26" s="28">
        <v>0.136730649453598</v>
      </c>
      <c r="G26" s="28">
        <f>图表5分季度财务数据!L10/图表5分季度财务数据!L5</f>
        <v>0.123456647931448</v>
      </c>
      <c r="H26" s="28">
        <f>图表5分季度财务数据!M10/图表5分季度财务数据!M5</f>
        <v>0.136926516329705</v>
      </c>
      <c r="I26" s="28">
        <f>图表5分季度财务数据!N10/图表5分季度财务数据!N5</f>
        <v>0.12686962276638</v>
      </c>
      <c r="J26" s="28">
        <f>图表5分季度财务数据!O10/图表5分季度财务数据!O5</f>
        <v>0.0865999184062011</v>
      </c>
      <c r="K26" s="28">
        <f>图表5分季度财务数据!P10/图表5分季度财务数据!P5</f>
        <v>0.142179885104429</v>
      </c>
      <c r="L26" s="28">
        <f>图表5分季度财务数据!Q10/图表5分季度财务数据!Q5</f>
        <v>0.154256351648102</v>
      </c>
      <c r="M26" s="28">
        <f>图表5分季度财务数据!R10/图表5分季度财务数据!R5</f>
        <v>0.117420457015432</v>
      </c>
      <c r="N26" s="28">
        <f>图表5分季度财务数据!S10/图表5分季度财务数据!S5</f>
        <v>0.0924298002367809</v>
      </c>
      <c r="O26" s="28">
        <f>图表5分季度财务数据!T10/图表5分季度财务数据!T5</f>
        <v>0.141234732443578</v>
      </c>
      <c r="P26" s="28">
        <f>图表5分季度财务数据!U10/图表5分季度财务数据!U5</f>
        <v>0.0562680603804418</v>
      </c>
      <c r="Q26" s="28">
        <f>图表5分季度财务数据!V10/图表5分季度财务数据!V5</f>
        <v>0.141682250252365</v>
      </c>
      <c r="R26" s="28">
        <f>图表5分季度财务数据!W10/图表5分季度财务数据!W5</f>
        <v>0.0649112588916768</v>
      </c>
      <c r="S26" s="31">
        <f>图表5分季度财务数据!X10/图表5分季度财务数据!X5</f>
        <v>0.0681314262052496</v>
      </c>
      <c r="T26" s="31">
        <f>图表5分季度财务数据!Y10/图表5分季度财务数据!Y5</f>
        <v>0.053895382662506</v>
      </c>
      <c r="U26" s="31">
        <f>图表5分季度财务数据!Z10/图表5分季度财务数据!Z5</f>
        <v>0.103293520668278</v>
      </c>
      <c r="V26" s="31">
        <f>图表5分季度财务数据!AA10/图表5分季度财务数据!AA5</f>
        <v>0.0946544361853551</v>
      </c>
      <c r="W26" s="31">
        <f>图表5分季度财务数据!AB10/图表5分季度财务数据!AB5</f>
        <v>0.0928532928934891</v>
      </c>
      <c r="X26" s="31">
        <f>图表5分季度财务数据!AC10/图表5分季度财务数据!AC5</f>
        <v>0.105709966275148</v>
      </c>
      <c r="Y26" s="31">
        <f>图表5分季度财务数据!AD10/图表5分季度财务数据!AD5</f>
        <v>0.115321050951227</v>
      </c>
      <c r="Z26" s="31">
        <f>图表5分季度财务数据!AE10/图表5分季度财务数据!AE5</f>
        <v>0.105603773178558</v>
      </c>
      <c r="AA26" s="31">
        <f>图表5分季度财务数据!AF10/图表5分季度财务数据!AF5</f>
        <v>0.106094627105052</v>
      </c>
    </row>
    <row r="27" spans="1:27">
      <c r="A27" t="s">
        <v>260</v>
      </c>
      <c r="B27" s="28">
        <v>0.0570046993121297</v>
      </c>
      <c r="C27" s="28">
        <v>0.0294255444556954</v>
      </c>
      <c r="D27" s="28">
        <v>0.02280506196315</v>
      </c>
      <c r="E27" s="28">
        <v>0.0332844245284266</v>
      </c>
      <c r="F27" s="28">
        <v>0.0306324670177227</v>
      </c>
      <c r="G27" s="28">
        <f>图表5分季度财务数据!L11/图表5分季度财务数据!L5</f>
        <v>0.0204897263429467</v>
      </c>
      <c r="H27" s="28">
        <f>图表5分季度财务数据!M11/图表5分季度财务数据!M5</f>
        <v>0.025</v>
      </c>
      <c r="I27" s="28">
        <f>图表5分季度财务数据!N11/图表5分季度财务数据!N5</f>
        <v>0.0569931612618575</v>
      </c>
      <c r="J27" s="28">
        <f>图表5分季度财务数据!O11/图表5分季度财务数据!O5</f>
        <v>0.0265944788196097</v>
      </c>
      <c r="K27" s="28">
        <f>图表5分季度财务数据!P11/图表5分季度财务数据!P5</f>
        <v>0.0417076704644808</v>
      </c>
      <c r="L27" s="28">
        <f>图表5分季度财务数据!Q11/图表5分季度财务数据!Q5</f>
        <v>0.0437511381106021</v>
      </c>
      <c r="M27" s="28">
        <f>图表5分季度财务数据!R11/图表5分季度财务数据!R5</f>
        <v>0.0730849635935804</v>
      </c>
      <c r="N27" s="28">
        <f>图表5分季度财务数据!S11/图表5分季度财务数据!S5</f>
        <v>0.0248961785371206</v>
      </c>
      <c r="O27" s="28">
        <f>图表5分季度财务数据!T11/图表5分季度财务数据!T5</f>
        <v>0.036709053730896</v>
      </c>
      <c r="P27" s="28">
        <f>图表5分季度财务数据!U11/图表5分季度财务数据!U5</f>
        <v>0.043107465867492</v>
      </c>
      <c r="Q27" s="28">
        <f>图表5分季度财务数据!V11/图表5分季度财务数据!V5</f>
        <v>0.0514842002614418</v>
      </c>
      <c r="R27" s="28">
        <f>图表5分季度财务数据!W11/图表5分季度财务数据!W5</f>
        <v>0.0392465150625763</v>
      </c>
      <c r="S27" s="31">
        <f>图表5分季度财务数据!X11/图表5分季度财务数据!X5</f>
        <v>0.0410543089434741</v>
      </c>
      <c r="T27" s="31">
        <f>图表5分季度财务数据!Y11/图表5分季度财务数据!Y5</f>
        <v>0.0371079494367166</v>
      </c>
      <c r="U27" s="31">
        <f>图表5分季度财务数据!Z11/图表5分季度财务数据!Z5</f>
        <v>0.107063357189018</v>
      </c>
      <c r="V27" s="31">
        <f>图表5分季度财务数据!AA11/图表5分季度财务数据!AA5</f>
        <v>0.0481349269108244</v>
      </c>
      <c r="W27" s="31">
        <f>图表5分季度财务数据!AB11/图表5分季度财务数据!AB5</f>
        <v>0.0684888957912719</v>
      </c>
      <c r="X27" s="31">
        <f>图表5分季度财务数据!AC11/图表5分季度财务数据!AC5</f>
        <v>0.0565393438983391</v>
      </c>
      <c r="Y27" s="31">
        <f>图表5分季度财务数据!AD11/图表5分季度财务数据!AD5</f>
        <v>0.0675437113828009</v>
      </c>
      <c r="Z27" s="31">
        <f>图表5分季度财务数据!AE11/图表5分季度财务数据!AE5</f>
        <v>0.0758081536838025</v>
      </c>
      <c r="AA27" s="31">
        <f>图表5分季度财务数据!AF11/图表5分季度财务数据!AF5</f>
        <v>0.069607056936648</v>
      </c>
    </row>
    <row r="28" spans="1:27">
      <c r="A28" t="s">
        <v>261</v>
      </c>
      <c r="B28" s="28">
        <v>0.0134032554655043</v>
      </c>
      <c r="C28" s="28">
        <v>0.0140100049873804</v>
      </c>
      <c r="D28" s="28">
        <v>0.022595239656416</v>
      </c>
      <c r="E28" s="28">
        <v>0.0280630791397338</v>
      </c>
      <c r="F28" s="28">
        <v>0.0122643111941566</v>
      </c>
      <c r="G28" s="28">
        <f>图表5分季度财务数据!L13/图表5分季度财务数据!L5</f>
        <v>-0.0172878466783378</v>
      </c>
      <c r="H28" s="28">
        <f>图表5分季度财务数据!M13/图表5分季度财务数据!M5</f>
        <v>0.00807737169517885</v>
      </c>
      <c r="I28" s="28">
        <f>图表5分季度财务数据!N13/图表5分季度财务数据!N5</f>
        <v>0.0756673284800353</v>
      </c>
      <c r="J28" s="28">
        <f>图表5分季度财务数据!O13/图表5分季度财务数据!O5</f>
        <v>0.00855035017338682</v>
      </c>
      <c r="K28" s="28">
        <f>图表5分季度财务数据!P13/图表5分季度财务数据!P5</f>
        <v>-0.0992225940513707</v>
      </c>
      <c r="L28" s="28">
        <f>图表5分季度财务数据!Q13/图表5分季度财务数据!Q5</f>
        <v>-0.119530247156034</v>
      </c>
      <c r="M28" s="28">
        <f>图表5分季度财务数据!R13/图表5分季度财务数据!R5</f>
        <v>0.0526439515305587</v>
      </c>
      <c r="N28" s="28">
        <f>图表5分季度财务数据!S13/图表5分季度财务数据!S5</f>
        <v>0.032876095545572</v>
      </c>
      <c r="O28" s="28">
        <f>图表5分季度财务数据!T13/图表5分季度财务数据!T5</f>
        <v>-0.12917016206623</v>
      </c>
      <c r="P28" s="28">
        <f>图表5分季度财务数据!U13/图表5分季度财务数据!U5</f>
        <v>0.0246384208200468</v>
      </c>
      <c r="Q28" s="28">
        <f>图表5分季度财务数据!V13/图表5分季度财务数据!V5</f>
        <v>-0.0115941762831653</v>
      </c>
      <c r="R28" s="28">
        <f>图表5分季度财务数据!W13/图表5分季度财务数据!W5</f>
        <v>0.00557067585587234</v>
      </c>
      <c r="S28" s="31">
        <f>图表5分季度财务数据!X13/图表5分季度财务数据!X5</f>
        <v>0.00928517971737397</v>
      </c>
      <c r="T28" s="31">
        <f>图表5分季度财务数据!Y13/图表5分季度财务数据!Y5</f>
        <v>0.0599777860051833</v>
      </c>
      <c r="U28" s="31">
        <f>图表5分季度财务数据!Z13/图表5分季度财务数据!Z5</f>
        <v>-0.0763780846836928</v>
      </c>
      <c r="V28" s="31">
        <f>图表5分季度财务数据!AA13/图表5分季度财务数据!AA5</f>
        <v>0.0246266464833601</v>
      </c>
      <c r="W28" s="31">
        <f>图表5分季度财务数据!AB13/图表5分季度财务数据!AB5</f>
        <v>0.0230032065629482</v>
      </c>
      <c r="X28" s="31">
        <f>图表5分季度财务数据!AC13/图表5分季度财务数据!AC5</f>
        <v>0.034454323441415</v>
      </c>
      <c r="Y28" s="31">
        <f>图表5分季度财务数据!AD13/图表5分季度财务数据!AD5</f>
        <v>0.0418333427235337</v>
      </c>
      <c r="Z28" s="31">
        <f>图表5分季度财务数据!AE13/图表5分季度财务数据!AE5</f>
        <v>0.0434389335171107</v>
      </c>
      <c r="AA28" s="31">
        <f>图表5分季度财务数据!AF13/图表5分季度财务数据!AF5</f>
        <v>0.0234863672814755</v>
      </c>
    </row>
    <row r="29" spans="1:27">
      <c r="A29" t="s">
        <v>262</v>
      </c>
      <c r="B29" s="28">
        <f t="shared" ref="B29:G29" si="1">SUM(B26:B28)</f>
        <v>0.173915412381666</v>
      </c>
      <c r="C29" s="28">
        <f t="shared" si="1"/>
        <v>0.231202865476748</v>
      </c>
      <c r="D29" s="28">
        <f t="shared" si="1"/>
        <v>0.226057307717527</v>
      </c>
      <c r="E29" s="28">
        <f t="shared" si="1"/>
        <v>0.204372711530581</v>
      </c>
      <c r="F29" s="28">
        <f t="shared" si="1"/>
        <v>0.179627427665477</v>
      </c>
      <c r="G29" s="28">
        <f t="shared" si="1"/>
        <v>0.126658527596056</v>
      </c>
      <c r="H29" s="28">
        <f t="shared" ref="H29:J29" si="2">SUM(H26:H28)</f>
        <v>0.170003888024883</v>
      </c>
      <c r="I29" s="28">
        <f t="shared" si="2"/>
        <v>0.259530112508273</v>
      </c>
      <c r="J29" s="28">
        <f t="shared" si="2"/>
        <v>0.121744747399198</v>
      </c>
      <c r="K29" s="28">
        <f t="shared" ref="K29:S29" si="3">SUM(K26:K28)</f>
        <v>0.0846649615175393</v>
      </c>
      <c r="L29" s="28">
        <f t="shared" si="3"/>
        <v>0.0784772426026704</v>
      </c>
      <c r="M29" s="28">
        <f t="shared" si="3"/>
        <v>0.243149372139571</v>
      </c>
      <c r="N29" s="28">
        <f t="shared" si="3"/>
        <v>0.150202074319474</v>
      </c>
      <c r="O29" s="28">
        <f t="shared" si="3"/>
        <v>0.0487736241082444</v>
      </c>
      <c r="P29" s="28">
        <f t="shared" si="3"/>
        <v>0.124013947067981</v>
      </c>
      <c r="Q29" s="28">
        <f t="shared" si="3"/>
        <v>0.181572274230641</v>
      </c>
      <c r="R29" s="28">
        <f t="shared" si="3"/>
        <v>0.109728449810125</v>
      </c>
      <c r="S29" s="31">
        <f t="shared" si="3"/>
        <v>0.118470914866098</v>
      </c>
      <c r="T29" s="31">
        <f t="shared" ref="T29:V29" si="4">SUM(T26:T28)</f>
        <v>0.150981118104406</v>
      </c>
      <c r="U29" s="31">
        <f t="shared" si="4"/>
        <v>0.133978793173603</v>
      </c>
      <c r="V29" s="31">
        <f t="shared" ref="V29:AA29" si="5">SUM(V26:V28)</f>
        <v>0.16741600957954</v>
      </c>
      <c r="W29" s="31">
        <f t="shared" si="5"/>
        <v>0.184345395247709</v>
      </c>
      <c r="X29" s="31">
        <f t="shared" si="5"/>
        <v>0.196703633614902</v>
      </c>
      <c r="Y29" s="31">
        <f t="shared" si="5"/>
        <v>0.224698105057562</v>
      </c>
      <c r="Z29" s="31">
        <f t="shared" si="5"/>
        <v>0.224850860379471</v>
      </c>
      <c r="AA29" s="31">
        <f t="shared" si="5"/>
        <v>0.199188051323176</v>
      </c>
    </row>
    <row r="31" spans="1:27">
      <c r="U31" s="28"/>
    </row>
  </sheetData>
  <pageMargins left="0.7" right="0.7" top="0.75" bottom="0.75" header="0.3" footer="0.3"/>
  <headerFooter/>
  <ignoredErrors>
    <ignoredError sqref="D6:H6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"/>
  <sheetViews>
    <sheetView workbookViewId="0">
      <selection activeCell="G3" sqref="G3"/>
    </sheetView>
  </sheetViews>
  <sheetFormatPr defaultColWidth="8.66666666666667" defaultRowHeight="14.25" outlineLevelRow="1" outlineLevelCol="5"/>
  <sheetData>
    <row r="1" spans="1:6">
      <c r="A1">
        <v>2024</v>
      </c>
      <c r="B1">
        <v>2025</v>
      </c>
      <c r="C1" t="s">
        <v>265</v>
      </c>
      <c r="D1" t="s">
        <v>266</v>
      </c>
      <c r="E1" t="s">
        <v>267</v>
      </c>
      <c r="F1" t="s">
        <v>268</v>
      </c>
    </row>
    <row r="2" spans="1:6">
      <c r="A2" s="28">
        <v>0.4321</v>
      </c>
      <c r="B2" s="28">
        <v>0.3941</v>
      </c>
      <c r="C2" s="28">
        <v>0.3478</v>
      </c>
      <c r="D2" s="28">
        <v>0.3997</v>
      </c>
      <c r="E2" s="28">
        <f>B2-A2</f>
        <v>-0.038</v>
      </c>
      <c r="F2" s="28">
        <f>C2-D2</f>
        <v>-0.0519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I107"/>
  <sheetViews>
    <sheetView zoomScale="130" zoomScaleNormal="130" topLeftCell="A122" workbookViewId="0">
      <selection activeCell="B106" sqref="B106:B107"/>
    </sheetView>
  </sheetViews>
  <sheetFormatPr defaultColWidth="8.21666666666667" defaultRowHeight="11.25"/>
  <cols>
    <col min="1" max="1" width="9.10833333333333" style="16" customWidth="1"/>
    <col min="2" max="2" width="22.1083333333333" style="16" customWidth="1"/>
    <col min="3" max="3" width="18.3333333333333" style="16" customWidth="1"/>
    <col min="4" max="4" width="9.33333333333333" style="16" customWidth="1"/>
    <col min="5" max="5" width="37.4416666666667" style="16" customWidth="1"/>
    <col min="6" max="6" width="30.775" style="16" customWidth="1"/>
    <col min="7" max="7" width="13.2166666666667" style="20" customWidth="1"/>
    <col min="8" max="8" width="8.21666666666667" style="16"/>
    <col min="9" max="9" width="25.8833333333333" style="16" customWidth="1"/>
    <col min="10" max="16384" width="8.21666666666667" style="16"/>
  </cols>
  <sheetData>
    <row r="1" spans="1:7">
      <c r="A1" s="8" t="s">
        <v>269</v>
      </c>
      <c r="B1" s="8" t="s">
        <v>270</v>
      </c>
      <c r="C1" s="8" t="s">
        <v>271</v>
      </c>
      <c r="D1" s="8" t="s">
        <v>272</v>
      </c>
      <c r="E1" s="8" t="s">
        <v>273</v>
      </c>
      <c r="F1" s="8" t="s">
        <v>274</v>
      </c>
      <c r="G1" s="9" t="s">
        <v>275</v>
      </c>
    </row>
    <row r="2" s="13" customFormat="1" spans="1:7">
      <c r="A2" s="21"/>
      <c r="B2" s="21"/>
      <c r="C2" s="22" t="s">
        <v>276</v>
      </c>
      <c r="D2" s="21"/>
      <c r="E2" s="21"/>
      <c r="F2" s="21"/>
      <c r="G2" s="23"/>
    </row>
    <row r="3" s="1" customFormat="1" spans="1:7">
      <c r="A3" s="24"/>
      <c r="B3" s="24"/>
      <c r="C3" s="25" t="s">
        <v>277</v>
      </c>
      <c r="D3" s="24"/>
      <c r="E3" s="24"/>
      <c r="F3" s="24"/>
      <c r="G3" s="3">
        <v>45047</v>
      </c>
    </row>
    <row r="4" s="13" customFormat="1" spans="1:7">
      <c r="A4" s="21"/>
      <c r="B4" s="21"/>
      <c r="C4" s="26" t="s">
        <v>278</v>
      </c>
      <c r="D4" s="21"/>
      <c r="E4" s="21"/>
      <c r="F4" s="21"/>
      <c r="G4" s="15">
        <v>45078</v>
      </c>
    </row>
    <row r="5" s="1" customFormat="1" spans="1:7">
      <c r="A5" s="24"/>
      <c r="B5" s="24"/>
      <c r="C5" s="1" t="s">
        <v>279</v>
      </c>
      <c r="D5" s="24"/>
      <c r="E5" s="24"/>
      <c r="F5" s="24"/>
      <c r="G5" s="3">
        <v>45078</v>
      </c>
    </row>
    <row r="6" s="13" customFormat="1" spans="1:7">
      <c r="A6" s="21"/>
      <c r="B6" s="21"/>
      <c r="C6" s="26" t="s">
        <v>280</v>
      </c>
      <c r="D6" s="21"/>
      <c r="E6" s="21"/>
      <c r="F6" s="21"/>
      <c r="G6" s="15">
        <v>45078</v>
      </c>
    </row>
    <row r="7" s="1" customFormat="1" spans="1:7">
      <c r="A7" s="24"/>
      <c r="B7" s="24"/>
      <c r="C7" s="26" t="s">
        <v>281</v>
      </c>
      <c r="D7" s="24"/>
      <c r="E7" s="24"/>
      <c r="F7" s="24"/>
      <c r="G7" s="3">
        <v>45108</v>
      </c>
    </row>
    <row r="8" s="13" customFormat="1" spans="1:7">
      <c r="A8" s="27"/>
      <c r="B8" s="27"/>
      <c r="C8" s="26" t="s">
        <v>282</v>
      </c>
      <c r="D8" s="27"/>
      <c r="E8" s="27"/>
      <c r="F8" s="27"/>
      <c r="G8" s="15">
        <v>45108</v>
      </c>
    </row>
    <row r="9" s="1" customFormat="1" spans="1:7">
      <c r="A9" s="24"/>
      <c r="B9" s="24"/>
      <c r="C9" s="22" t="s">
        <v>283</v>
      </c>
      <c r="D9" s="24"/>
      <c r="E9" s="24"/>
      <c r="F9" s="24"/>
      <c r="G9" s="3">
        <v>45108</v>
      </c>
    </row>
    <row r="10" s="13" customFormat="1" spans="1:7">
      <c r="A10" s="21"/>
      <c r="B10" s="21"/>
      <c r="C10" s="26" t="s">
        <v>284</v>
      </c>
      <c r="D10" s="21"/>
      <c r="E10" s="21"/>
      <c r="F10" s="21"/>
      <c r="G10" s="7">
        <v>45139</v>
      </c>
    </row>
    <row r="11" s="18" customFormat="1" spans="1:7">
      <c r="A11" s="24"/>
      <c r="B11" s="24"/>
      <c r="C11" s="1" t="s">
        <v>285</v>
      </c>
      <c r="D11" s="24"/>
      <c r="E11" s="24"/>
      <c r="F11" s="24"/>
      <c r="G11" s="7">
        <v>45261</v>
      </c>
    </row>
    <row r="12" s="19" customFormat="1" spans="1:7">
      <c r="A12" s="21"/>
      <c r="B12" s="21"/>
      <c r="C12" s="13" t="s">
        <v>286</v>
      </c>
      <c r="D12" s="21"/>
      <c r="E12" s="21"/>
      <c r="F12" s="21"/>
      <c r="G12" s="7">
        <v>45261</v>
      </c>
    </row>
    <row r="13" s="18" customFormat="1" spans="1:7">
      <c r="A13" s="24"/>
      <c r="B13" s="24"/>
      <c r="C13" s="1" t="s">
        <v>287</v>
      </c>
      <c r="D13" s="24"/>
      <c r="E13" s="24"/>
      <c r="F13" s="24"/>
      <c r="G13" s="7">
        <v>45261</v>
      </c>
    </row>
    <row r="14" spans="1:7">
      <c r="A14" s="6" t="s">
        <v>288</v>
      </c>
      <c r="B14" s="6" t="s">
        <v>289</v>
      </c>
      <c r="C14" s="6" t="s">
        <v>290</v>
      </c>
      <c r="D14" s="6" t="s">
        <v>291</v>
      </c>
      <c r="E14" s="6" t="s">
        <v>292</v>
      </c>
      <c r="F14" s="6" t="s">
        <v>293</v>
      </c>
      <c r="G14" s="7">
        <v>44936</v>
      </c>
    </row>
    <row r="15" spans="1:7">
      <c r="A15" s="1" t="s">
        <v>288</v>
      </c>
      <c r="B15" s="1" t="s">
        <v>294</v>
      </c>
      <c r="C15" s="1" t="s">
        <v>295</v>
      </c>
      <c r="D15" s="1" t="s">
        <v>296</v>
      </c>
      <c r="E15" s="1" t="s">
        <v>297</v>
      </c>
      <c r="F15" s="1"/>
      <c r="G15" s="3">
        <v>44911</v>
      </c>
    </row>
    <row r="16" spans="1:7">
      <c r="A16" s="4" t="s">
        <v>288</v>
      </c>
      <c r="B16" s="4" t="s">
        <v>298</v>
      </c>
      <c r="C16" s="4" t="s">
        <v>299</v>
      </c>
      <c r="D16" s="4" t="s">
        <v>300</v>
      </c>
      <c r="E16" s="4" t="s">
        <v>301</v>
      </c>
      <c r="F16" s="4" t="s">
        <v>302</v>
      </c>
      <c r="G16" s="5">
        <v>44908</v>
      </c>
    </row>
    <row r="17" spans="1:7">
      <c r="A17" s="4" t="s">
        <v>288</v>
      </c>
      <c r="B17" s="4" t="s">
        <v>298</v>
      </c>
      <c r="C17" s="4" t="s">
        <v>299</v>
      </c>
      <c r="D17" s="4" t="s">
        <v>300</v>
      </c>
      <c r="E17" s="4" t="s">
        <v>303</v>
      </c>
      <c r="F17" s="4" t="s">
        <v>302</v>
      </c>
      <c r="G17" s="5">
        <v>44908</v>
      </c>
    </row>
    <row r="18" spans="1:7">
      <c r="A18" s="4" t="s">
        <v>288</v>
      </c>
      <c r="B18" s="4" t="s">
        <v>298</v>
      </c>
      <c r="C18" s="4" t="s">
        <v>299</v>
      </c>
      <c r="D18" s="4" t="s">
        <v>300</v>
      </c>
      <c r="E18" s="4" t="s">
        <v>304</v>
      </c>
      <c r="F18" s="4" t="s">
        <v>302</v>
      </c>
      <c r="G18" s="5">
        <v>44908</v>
      </c>
    </row>
    <row r="19" spans="1:7">
      <c r="A19" s="4" t="s">
        <v>288</v>
      </c>
      <c r="B19" s="4" t="s">
        <v>298</v>
      </c>
      <c r="C19" s="4" t="s">
        <v>299</v>
      </c>
      <c r="D19" s="4" t="s">
        <v>300</v>
      </c>
      <c r="E19" s="4" t="s">
        <v>305</v>
      </c>
      <c r="F19" s="4" t="s">
        <v>302</v>
      </c>
      <c r="G19" s="5">
        <v>44908</v>
      </c>
    </row>
    <row r="20" spans="1:7">
      <c r="A20" s="1" t="s">
        <v>288</v>
      </c>
      <c r="B20" s="1" t="s">
        <v>306</v>
      </c>
      <c r="C20" s="1" t="s">
        <v>307</v>
      </c>
      <c r="D20" s="1" t="s">
        <v>308</v>
      </c>
      <c r="E20" s="1" t="s">
        <v>301</v>
      </c>
      <c r="F20" s="1" t="s">
        <v>302</v>
      </c>
      <c r="G20" s="3">
        <v>44832</v>
      </c>
    </row>
    <row r="21" spans="1:7">
      <c r="A21" s="4" t="s">
        <v>288</v>
      </c>
      <c r="B21" s="4" t="s">
        <v>309</v>
      </c>
      <c r="C21" s="4" t="s">
        <v>310</v>
      </c>
      <c r="D21" s="4" t="s">
        <v>311</v>
      </c>
      <c r="E21" s="4" t="s">
        <v>312</v>
      </c>
      <c r="F21" s="4" t="s">
        <v>302</v>
      </c>
      <c r="G21" s="5">
        <v>44812</v>
      </c>
    </row>
    <row r="22" spans="1:7">
      <c r="A22" s="1" t="s">
        <v>288</v>
      </c>
      <c r="B22" s="1" t="s">
        <v>313</v>
      </c>
      <c r="C22" s="1" t="s">
        <v>314</v>
      </c>
      <c r="D22" s="1" t="s">
        <v>315</v>
      </c>
      <c r="E22" s="1" t="s">
        <v>316</v>
      </c>
      <c r="F22" s="1" t="s">
        <v>302</v>
      </c>
      <c r="G22" s="3">
        <v>44802</v>
      </c>
    </row>
    <row r="23" spans="1:7">
      <c r="A23" s="1" t="s">
        <v>288</v>
      </c>
      <c r="B23" s="1" t="s">
        <v>317</v>
      </c>
      <c r="C23" s="1" t="s">
        <v>318</v>
      </c>
      <c r="D23" s="1" t="s">
        <v>319</v>
      </c>
      <c r="E23" s="1" t="s">
        <v>303</v>
      </c>
      <c r="F23" s="1" t="s">
        <v>320</v>
      </c>
      <c r="G23" s="3">
        <v>44770</v>
      </c>
    </row>
    <row r="24" spans="1:7">
      <c r="A24" s="1" t="s">
        <v>288</v>
      </c>
      <c r="B24" s="1" t="s">
        <v>317</v>
      </c>
      <c r="C24" s="1" t="s">
        <v>318</v>
      </c>
      <c r="D24" s="1" t="s">
        <v>319</v>
      </c>
      <c r="E24" s="1" t="s">
        <v>305</v>
      </c>
      <c r="F24" s="1" t="s">
        <v>320</v>
      </c>
      <c r="G24" s="3">
        <v>44770</v>
      </c>
    </row>
    <row r="25" spans="1:7">
      <c r="A25" s="1" t="s">
        <v>288</v>
      </c>
      <c r="B25" s="1" t="s">
        <v>317</v>
      </c>
      <c r="C25" s="1" t="s">
        <v>318</v>
      </c>
      <c r="D25" s="1" t="s">
        <v>319</v>
      </c>
      <c r="E25" s="1" t="s">
        <v>321</v>
      </c>
      <c r="F25" s="1" t="s">
        <v>320</v>
      </c>
      <c r="G25" s="3">
        <v>44769</v>
      </c>
    </row>
    <row r="26" spans="1:7">
      <c r="A26" s="1" t="s">
        <v>288</v>
      </c>
      <c r="B26" s="1" t="s">
        <v>317</v>
      </c>
      <c r="C26" s="1" t="s">
        <v>318</v>
      </c>
      <c r="D26" s="1" t="s">
        <v>319</v>
      </c>
      <c r="E26" s="1" t="s">
        <v>322</v>
      </c>
      <c r="F26" s="1" t="s">
        <v>320</v>
      </c>
      <c r="G26" s="3">
        <v>44769</v>
      </c>
    </row>
    <row r="27" spans="1:7">
      <c r="A27" s="4" t="s">
        <v>288</v>
      </c>
      <c r="B27" s="4" t="s">
        <v>323</v>
      </c>
      <c r="C27" s="4" t="s">
        <v>324</v>
      </c>
      <c r="D27" s="4" t="s">
        <v>325</v>
      </c>
      <c r="E27" s="4" t="s">
        <v>326</v>
      </c>
      <c r="F27" s="4" t="s">
        <v>327</v>
      </c>
      <c r="G27" s="5">
        <v>44748</v>
      </c>
    </row>
    <row r="28" spans="1:7">
      <c r="A28" s="1" t="s">
        <v>288</v>
      </c>
      <c r="B28" s="1" t="s">
        <v>328</v>
      </c>
      <c r="C28" s="1" t="s">
        <v>329</v>
      </c>
      <c r="D28" s="1" t="s">
        <v>330</v>
      </c>
      <c r="E28" s="1" t="s">
        <v>331</v>
      </c>
      <c r="F28" s="1" t="s">
        <v>332</v>
      </c>
      <c r="G28" s="3">
        <v>44718</v>
      </c>
    </row>
    <row r="29" spans="1:7">
      <c r="A29" s="4" t="s">
        <v>288</v>
      </c>
      <c r="B29" s="4" t="s">
        <v>333</v>
      </c>
      <c r="C29" s="4" t="s">
        <v>334</v>
      </c>
      <c r="D29" s="4" t="s">
        <v>335</v>
      </c>
      <c r="E29" s="4" t="s">
        <v>336</v>
      </c>
      <c r="F29" s="4" t="s">
        <v>337</v>
      </c>
      <c r="G29" s="5">
        <v>44690</v>
      </c>
    </row>
    <row r="30" spans="1:7">
      <c r="A30" s="1" t="s">
        <v>288</v>
      </c>
      <c r="B30" s="1" t="s">
        <v>338</v>
      </c>
      <c r="C30" s="1" t="s">
        <v>339</v>
      </c>
      <c r="D30" s="1" t="s">
        <v>340</v>
      </c>
      <c r="E30" s="1" t="s">
        <v>341</v>
      </c>
      <c r="F30" s="1" t="s">
        <v>332</v>
      </c>
      <c r="G30" s="3">
        <v>44663</v>
      </c>
    </row>
    <row r="31" spans="1:7">
      <c r="A31" s="4" t="s">
        <v>288</v>
      </c>
      <c r="B31" s="4" t="s">
        <v>342</v>
      </c>
      <c r="C31" s="4" t="s">
        <v>343</v>
      </c>
      <c r="D31" s="4" t="s">
        <v>344</v>
      </c>
      <c r="E31" s="4" t="s">
        <v>345</v>
      </c>
      <c r="F31" s="4" t="s">
        <v>332</v>
      </c>
      <c r="G31" s="5">
        <v>44599</v>
      </c>
    </row>
    <row r="32" spans="1:7">
      <c r="A32" s="4" t="s">
        <v>288</v>
      </c>
      <c r="B32" s="4" t="s">
        <v>342</v>
      </c>
      <c r="C32" s="4" t="s">
        <v>343</v>
      </c>
      <c r="D32" s="4" t="s">
        <v>344</v>
      </c>
      <c r="E32" s="4" t="s">
        <v>346</v>
      </c>
      <c r="F32" s="4" t="s">
        <v>332</v>
      </c>
      <c r="G32" s="5">
        <v>44599</v>
      </c>
    </row>
    <row r="33" spans="1:7">
      <c r="A33" s="4" t="s">
        <v>288</v>
      </c>
      <c r="B33" s="4" t="s">
        <v>342</v>
      </c>
      <c r="C33" s="4" t="s">
        <v>343</v>
      </c>
      <c r="D33" s="4" t="s">
        <v>344</v>
      </c>
      <c r="E33" s="4" t="s">
        <v>347</v>
      </c>
      <c r="F33" s="4" t="s">
        <v>332</v>
      </c>
      <c r="G33" s="5">
        <v>44599</v>
      </c>
    </row>
    <row r="34" spans="1:7">
      <c r="A34" s="1" t="s">
        <v>288</v>
      </c>
      <c r="B34" s="1" t="s">
        <v>348</v>
      </c>
      <c r="C34" s="1" t="s">
        <v>349</v>
      </c>
      <c r="D34" s="1" t="s">
        <v>350</v>
      </c>
      <c r="E34" s="1" t="s">
        <v>351</v>
      </c>
      <c r="F34" s="1" t="s">
        <v>332</v>
      </c>
      <c r="G34" s="3">
        <v>44539</v>
      </c>
    </row>
    <row r="35" spans="1:7">
      <c r="A35" s="4" t="s">
        <v>288</v>
      </c>
      <c r="B35" s="4" t="s">
        <v>352</v>
      </c>
      <c r="C35" s="4" t="s">
        <v>353</v>
      </c>
      <c r="D35" s="4" t="s">
        <v>354</v>
      </c>
      <c r="E35" s="4" t="s">
        <v>355</v>
      </c>
      <c r="F35" s="4" t="s">
        <v>332</v>
      </c>
      <c r="G35" s="5">
        <v>44508</v>
      </c>
    </row>
    <row r="36" spans="1:7">
      <c r="A36" s="1" t="s">
        <v>288</v>
      </c>
      <c r="B36" s="1" t="s">
        <v>356</v>
      </c>
      <c r="C36" s="1" t="s">
        <v>357</v>
      </c>
      <c r="D36" s="1" t="s">
        <v>358</v>
      </c>
      <c r="E36" s="1" t="s">
        <v>359</v>
      </c>
      <c r="F36" s="1" t="s">
        <v>332</v>
      </c>
      <c r="G36" s="3">
        <v>44489</v>
      </c>
    </row>
    <row r="37" spans="1:7">
      <c r="A37" s="4" t="s">
        <v>288</v>
      </c>
      <c r="B37" s="4" t="s">
        <v>360</v>
      </c>
      <c r="C37" s="4" t="s">
        <v>361</v>
      </c>
      <c r="D37" s="4" t="s">
        <v>362</v>
      </c>
      <c r="E37" s="4" t="s">
        <v>363</v>
      </c>
      <c r="F37" s="4" t="s">
        <v>332</v>
      </c>
      <c r="G37" s="5">
        <v>44411</v>
      </c>
    </row>
    <row r="38" spans="1:7">
      <c r="A38" s="1" t="s">
        <v>288</v>
      </c>
      <c r="B38" s="1" t="s">
        <v>364</v>
      </c>
      <c r="C38" s="1" t="s">
        <v>365</v>
      </c>
      <c r="D38" s="1" t="s">
        <v>366</v>
      </c>
      <c r="E38" s="1" t="s">
        <v>367</v>
      </c>
      <c r="F38" s="1" t="s">
        <v>332</v>
      </c>
      <c r="G38" s="3">
        <v>44403</v>
      </c>
    </row>
    <row r="39" spans="1:7">
      <c r="A39" s="1" t="s">
        <v>288</v>
      </c>
      <c r="B39" s="1" t="s">
        <v>364</v>
      </c>
      <c r="C39" s="1" t="s">
        <v>365</v>
      </c>
      <c r="D39" s="1" t="s">
        <v>366</v>
      </c>
      <c r="E39" s="1" t="s">
        <v>368</v>
      </c>
      <c r="F39" s="1" t="s">
        <v>332</v>
      </c>
      <c r="G39" s="3">
        <v>44403</v>
      </c>
    </row>
    <row r="40" spans="1:7">
      <c r="A40" s="4" t="s">
        <v>288</v>
      </c>
      <c r="B40" s="4" t="s">
        <v>369</v>
      </c>
      <c r="C40" s="4" t="s">
        <v>370</v>
      </c>
      <c r="D40" s="4" t="s">
        <v>371</v>
      </c>
      <c r="E40" s="4" t="s">
        <v>372</v>
      </c>
      <c r="F40" s="4" t="s">
        <v>332</v>
      </c>
      <c r="G40" s="5">
        <v>44383</v>
      </c>
    </row>
    <row r="41" spans="1:7">
      <c r="A41" s="1" t="s">
        <v>288</v>
      </c>
      <c r="B41" s="1" t="s">
        <v>373</v>
      </c>
      <c r="C41" s="1" t="s">
        <v>374</v>
      </c>
      <c r="D41" s="1" t="s">
        <v>375</v>
      </c>
      <c r="E41" s="1" t="s">
        <v>376</v>
      </c>
      <c r="F41" s="1" t="s">
        <v>332</v>
      </c>
      <c r="G41" s="3">
        <v>44379</v>
      </c>
    </row>
    <row r="42" spans="1:7">
      <c r="A42" s="4" t="s">
        <v>288</v>
      </c>
      <c r="B42" s="4" t="s">
        <v>377</v>
      </c>
      <c r="C42" s="4" t="s">
        <v>378</v>
      </c>
      <c r="D42" s="4" t="s">
        <v>379</v>
      </c>
      <c r="E42" s="4" t="s">
        <v>380</v>
      </c>
      <c r="F42" s="4" t="s">
        <v>332</v>
      </c>
      <c r="G42" s="5">
        <v>44376</v>
      </c>
    </row>
    <row r="43" spans="1:7">
      <c r="A43" s="4" t="s">
        <v>288</v>
      </c>
      <c r="B43" s="4" t="s">
        <v>377</v>
      </c>
      <c r="C43" s="4" t="s">
        <v>378</v>
      </c>
      <c r="D43" s="4" t="s">
        <v>381</v>
      </c>
      <c r="E43" s="4" t="s">
        <v>382</v>
      </c>
      <c r="F43" s="4" t="s">
        <v>332</v>
      </c>
      <c r="G43" s="5">
        <v>44376</v>
      </c>
    </row>
    <row r="44" spans="1:7">
      <c r="A44" s="1" t="s">
        <v>288</v>
      </c>
      <c r="B44" s="1" t="s">
        <v>383</v>
      </c>
      <c r="C44" s="1" t="s">
        <v>384</v>
      </c>
      <c r="D44" s="1" t="s">
        <v>385</v>
      </c>
      <c r="E44" s="1" t="s">
        <v>386</v>
      </c>
      <c r="F44" s="1" t="s">
        <v>332</v>
      </c>
      <c r="G44" s="3">
        <v>44344</v>
      </c>
    </row>
    <row r="45" spans="1:7">
      <c r="A45" s="4" t="s">
        <v>288</v>
      </c>
      <c r="B45" s="4" t="s">
        <v>387</v>
      </c>
      <c r="C45" s="4" t="s">
        <v>388</v>
      </c>
      <c r="D45" s="4" t="s">
        <v>389</v>
      </c>
      <c r="E45" s="4" t="s">
        <v>376</v>
      </c>
      <c r="F45" s="4" t="s">
        <v>332</v>
      </c>
      <c r="G45" s="5">
        <v>44329</v>
      </c>
    </row>
    <row r="46" spans="1:7">
      <c r="A46" s="1" t="s">
        <v>288</v>
      </c>
      <c r="B46" s="1" t="s">
        <v>390</v>
      </c>
      <c r="C46" s="1" t="s">
        <v>391</v>
      </c>
      <c r="D46" s="1" t="s">
        <v>392</v>
      </c>
      <c r="E46" s="1" t="s">
        <v>393</v>
      </c>
      <c r="F46" s="1" t="s">
        <v>337</v>
      </c>
      <c r="G46" s="3">
        <v>44291</v>
      </c>
    </row>
    <row r="47" spans="1:7">
      <c r="A47" s="1" t="s">
        <v>288</v>
      </c>
      <c r="B47" s="1" t="s">
        <v>390</v>
      </c>
      <c r="C47" s="1" t="s">
        <v>391</v>
      </c>
      <c r="D47" s="1" t="s">
        <v>392</v>
      </c>
      <c r="E47" s="1" t="s">
        <v>394</v>
      </c>
      <c r="F47" s="1" t="s">
        <v>337</v>
      </c>
      <c r="G47" s="3">
        <v>44291</v>
      </c>
    </row>
    <row r="48" spans="1:7">
      <c r="A48" s="4" t="s">
        <v>288</v>
      </c>
      <c r="B48" s="4" t="s">
        <v>395</v>
      </c>
      <c r="C48" s="4" t="s">
        <v>396</v>
      </c>
      <c r="D48" s="4" t="s">
        <v>397</v>
      </c>
      <c r="E48" s="4" t="s">
        <v>380</v>
      </c>
      <c r="F48" s="4" t="s">
        <v>320</v>
      </c>
      <c r="G48" s="5">
        <v>44211</v>
      </c>
    </row>
    <row r="49" spans="1:9">
      <c r="A49" s="1" t="s">
        <v>288</v>
      </c>
      <c r="B49" s="1" t="s">
        <v>398</v>
      </c>
      <c r="C49" s="1" t="s">
        <v>399</v>
      </c>
      <c r="D49" s="1" t="s">
        <v>400</v>
      </c>
      <c r="E49" s="1" t="s">
        <v>401</v>
      </c>
      <c r="F49" s="1" t="s">
        <v>320</v>
      </c>
      <c r="G49" s="3">
        <v>44176</v>
      </c>
    </row>
    <row r="50" spans="1:9">
      <c r="A50" s="1" t="s">
        <v>288</v>
      </c>
      <c r="B50" s="1" t="s">
        <v>398</v>
      </c>
      <c r="C50" s="1" t="s">
        <v>399</v>
      </c>
      <c r="D50" s="1" t="s">
        <v>397</v>
      </c>
      <c r="E50" s="1" t="s">
        <v>402</v>
      </c>
      <c r="F50" s="1" t="s">
        <v>320</v>
      </c>
      <c r="G50" s="3">
        <v>44176</v>
      </c>
    </row>
    <row r="51" spans="1:9">
      <c r="A51" s="1" t="s">
        <v>288</v>
      </c>
      <c r="B51" s="1" t="s">
        <v>398</v>
      </c>
      <c r="C51" s="1" t="s">
        <v>399</v>
      </c>
      <c r="D51" s="1" t="s">
        <v>403</v>
      </c>
      <c r="E51" s="1" t="s">
        <v>404</v>
      </c>
      <c r="F51" s="1" t="s">
        <v>320</v>
      </c>
      <c r="G51" s="3">
        <v>44176</v>
      </c>
    </row>
    <row r="52" spans="1:9">
      <c r="A52" s="4" t="s">
        <v>288</v>
      </c>
      <c r="B52" s="4" t="s">
        <v>405</v>
      </c>
      <c r="C52" s="4" t="s">
        <v>406</v>
      </c>
      <c r="D52" s="4" t="s">
        <v>407</v>
      </c>
      <c r="E52" s="4" t="s">
        <v>408</v>
      </c>
      <c r="F52" s="4" t="s">
        <v>332</v>
      </c>
      <c r="G52" s="5">
        <v>44148</v>
      </c>
    </row>
    <row r="53" spans="1:9">
      <c r="A53" s="1" t="s">
        <v>288</v>
      </c>
      <c r="B53" s="1" t="s">
        <v>409</v>
      </c>
      <c r="C53" s="1" t="s">
        <v>410</v>
      </c>
      <c r="D53" s="1" t="s">
        <v>411</v>
      </c>
      <c r="E53" s="1" t="s">
        <v>363</v>
      </c>
      <c r="F53" s="1" t="s">
        <v>337</v>
      </c>
      <c r="G53" s="3">
        <v>44137</v>
      </c>
    </row>
    <row r="54" spans="1:9">
      <c r="A54" s="4" t="s">
        <v>288</v>
      </c>
      <c r="B54" s="4" t="s">
        <v>412</v>
      </c>
      <c r="C54" s="4" t="s">
        <v>413</v>
      </c>
      <c r="D54" s="4" t="s">
        <v>414</v>
      </c>
      <c r="E54" s="4" t="s">
        <v>415</v>
      </c>
      <c r="F54" s="4" t="s">
        <v>332</v>
      </c>
      <c r="G54" s="5">
        <v>44127</v>
      </c>
    </row>
    <row r="55" spans="1:9">
      <c r="A55" s="4" t="s">
        <v>288</v>
      </c>
      <c r="B55" s="4" t="s">
        <v>416</v>
      </c>
      <c r="C55" s="4" t="s">
        <v>417</v>
      </c>
      <c r="D55" s="4" t="s">
        <v>418</v>
      </c>
      <c r="E55" s="4" t="s">
        <v>419</v>
      </c>
      <c r="F55" s="4" t="s">
        <v>337</v>
      </c>
      <c r="G55" s="5">
        <v>44127</v>
      </c>
    </row>
    <row r="56" spans="1:9">
      <c r="A56" s="1" t="s">
        <v>420</v>
      </c>
      <c r="B56" s="1" t="s">
        <v>421</v>
      </c>
      <c r="C56" s="1" t="s">
        <v>422</v>
      </c>
      <c r="D56" s="1" t="s">
        <v>423</v>
      </c>
      <c r="E56" s="1" t="s">
        <v>424</v>
      </c>
      <c r="F56" s="1" t="s">
        <v>320</v>
      </c>
      <c r="G56" s="3" t="s">
        <v>425</v>
      </c>
      <c r="I56" s="16" t="str">
        <f>PROPER(B56)</f>
        <v>Bendamustine Hydrochloride</v>
      </c>
    </row>
    <row r="57" spans="1:9">
      <c r="A57" s="4" t="s">
        <v>420</v>
      </c>
      <c r="B57" s="4" t="s">
        <v>426</v>
      </c>
      <c r="C57" s="4" t="s">
        <v>324</v>
      </c>
      <c r="D57" s="4" t="s">
        <v>325</v>
      </c>
      <c r="E57" s="4" t="s">
        <v>424</v>
      </c>
      <c r="F57" s="4" t="s">
        <v>320</v>
      </c>
      <c r="G57" s="5" t="s">
        <v>427</v>
      </c>
      <c r="I57" s="16" t="str">
        <f>PROPER(B57)</f>
        <v>Bortezomib</v>
      </c>
    </row>
    <row r="58" spans="1:9">
      <c r="A58" s="1" t="s">
        <v>288</v>
      </c>
      <c r="B58" s="1" t="s">
        <v>428</v>
      </c>
      <c r="C58" s="1" t="s">
        <v>429</v>
      </c>
      <c r="D58" s="1" t="s">
        <v>430</v>
      </c>
      <c r="E58" s="1" t="s">
        <v>431</v>
      </c>
      <c r="F58" s="1" t="s">
        <v>337</v>
      </c>
      <c r="G58" s="3">
        <v>43914</v>
      </c>
    </row>
    <row r="59" spans="1:9">
      <c r="A59" s="4" t="s">
        <v>288</v>
      </c>
      <c r="B59" s="4" t="s">
        <v>432</v>
      </c>
      <c r="C59" s="4" t="s">
        <v>433</v>
      </c>
      <c r="D59" s="4" t="s">
        <v>434</v>
      </c>
      <c r="E59" s="4" t="s">
        <v>435</v>
      </c>
      <c r="F59" s="4" t="s">
        <v>337</v>
      </c>
      <c r="G59" s="5">
        <v>43868</v>
      </c>
    </row>
    <row r="60" spans="1:9">
      <c r="A60" s="1" t="s">
        <v>288</v>
      </c>
      <c r="B60" s="1" t="s">
        <v>436</v>
      </c>
      <c r="C60" s="1" t="s">
        <v>437</v>
      </c>
      <c r="D60" s="1" t="s">
        <v>438</v>
      </c>
      <c r="E60" s="1" t="s">
        <v>439</v>
      </c>
      <c r="F60" s="1" t="s">
        <v>320</v>
      </c>
      <c r="G60" s="3">
        <v>43798</v>
      </c>
    </row>
    <row r="61" spans="1:9">
      <c r="A61" s="1" t="s">
        <v>288</v>
      </c>
      <c r="B61" s="1" t="s">
        <v>436</v>
      </c>
      <c r="C61" s="1" t="s">
        <v>437</v>
      </c>
      <c r="D61" s="1" t="s">
        <v>438</v>
      </c>
      <c r="E61" s="1" t="s">
        <v>440</v>
      </c>
      <c r="F61" s="1" t="s">
        <v>320</v>
      </c>
      <c r="G61" s="3">
        <v>43798</v>
      </c>
    </row>
    <row r="62" spans="1:9">
      <c r="A62" s="1" t="s">
        <v>288</v>
      </c>
      <c r="B62" s="1" t="s">
        <v>436</v>
      </c>
      <c r="C62" s="1" t="s">
        <v>437</v>
      </c>
      <c r="D62" s="1" t="s">
        <v>438</v>
      </c>
      <c r="E62" s="1" t="s">
        <v>441</v>
      </c>
      <c r="F62" s="1" t="s">
        <v>320</v>
      </c>
      <c r="G62" s="3">
        <v>43798</v>
      </c>
    </row>
    <row r="63" spans="1:9">
      <c r="A63" s="1" t="s">
        <v>288</v>
      </c>
      <c r="B63" s="1" t="s">
        <v>436</v>
      </c>
      <c r="C63" s="1" t="s">
        <v>437</v>
      </c>
      <c r="D63" s="1" t="s">
        <v>438</v>
      </c>
      <c r="E63" s="1" t="s">
        <v>442</v>
      </c>
      <c r="F63" s="1" t="s">
        <v>320</v>
      </c>
      <c r="G63" s="3">
        <v>43798</v>
      </c>
    </row>
    <row r="64" spans="1:9">
      <c r="A64" s="1" t="s">
        <v>288</v>
      </c>
      <c r="B64" s="1" t="s">
        <v>436</v>
      </c>
      <c r="C64" s="1" t="s">
        <v>437</v>
      </c>
      <c r="D64" s="1" t="s">
        <v>438</v>
      </c>
      <c r="E64" s="1" t="s">
        <v>443</v>
      </c>
      <c r="F64" s="1" t="s">
        <v>320</v>
      </c>
      <c r="G64" s="3">
        <v>43798</v>
      </c>
    </row>
    <row r="65" spans="1:7">
      <c r="A65" s="1" t="s">
        <v>288</v>
      </c>
      <c r="B65" s="1" t="s">
        <v>436</v>
      </c>
      <c r="C65" s="1" t="s">
        <v>437</v>
      </c>
      <c r="D65" s="1" t="s">
        <v>438</v>
      </c>
      <c r="E65" s="1" t="s">
        <v>444</v>
      </c>
      <c r="F65" s="1" t="s">
        <v>320</v>
      </c>
      <c r="G65" s="3">
        <v>43798</v>
      </c>
    </row>
    <row r="66" spans="1:7">
      <c r="A66" s="1" t="s">
        <v>288</v>
      </c>
      <c r="B66" s="1" t="s">
        <v>436</v>
      </c>
      <c r="C66" s="1" t="s">
        <v>437</v>
      </c>
      <c r="D66" s="1" t="s">
        <v>438</v>
      </c>
      <c r="E66" s="1" t="s">
        <v>445</v>
      </c>
      <c r="F66" s="1" t="s">
        <v>320</v>
      </c>
      <c r="G66" s="3">
        <v>43798</v>
      </c>
    </row>
    <row r="67" spans="1:7">
      <c r="A67" s="1" t="s">
        <v>288</v>
      </c>
      <c r="B67" s="1" t="s">
        <v>446</v>
      </c>
      <c r="C67" s="1" t="s">
        <v>447</v>
      </c>
      <c r="D67" s="1" t="s">
        <v>448</v>
      </c>
      <c r="E67" s="1" t="s">
        <v>449</v>
      </c>
      <c r="F67" s="1" t="s">
        <v>332</v>
      </c>
      <c r="G67" s="3">
        <v>43798</v>
      </c>
    </row>
    <row r="68" spans="1:7">
      <c r="A68" s="4" t="s">
        <v>288</v>
      </c>
      <c r="B68" s="4" t="s">
        <v>450</v>
      </c>
      <c r="C68" s="4" t="s">
        <v>451</v>
      </c>
      <c r="D68" s="4" t="s">
        <v>452</v>
      </c>
      <c r="E68" s="4" t="s">
        <v>386</v>
      </c>
      <c r="F68" s="4" t="s">
        <v>337</v>
      </c>
      <c r="G68" s="5">
        <v>43699</v>
      </c>
    </row>
    <row r="69" spans="1:7">
      <c r="A69" s="1" t="s">
        <v>288</v>
      </c>
      <c r="B69" s="1" t="s">
        <v>450</v>
      </c>
      <c r="C69" s="1" t="s">
        <v>451</v>
      </c>
      <c r="D69" s="1" t="s">
        <v>453</v>
      </c>
      <c r="E69" s="1" t="s">
        <v>454</v>
      </c>
      <c r="F69" s="1" t="s">
        <v>337</v>
      </c>
      <c r="G69" s="3">
        <v>43693</v>
      </c>
    </row>
    <row r="70" spans="1:7">
      <c r="A70" s="1" t="s">
        <v>288</v>
      </c>
      <c r="B70" s="1" t="s">
        <v>450</v>
      </c>
      <c r="C70" s="1" t="s">
        <v>451</v>
      </c>
      <c r="D70" s="1" t="s">
        <v>453</v>
      </c>
      <c r="E70" s="1" t="s">
        <v>455</v>
      </c>
      <c r="F70" s="1" t="s">
        <v>337</v>
      </c>
      <c r="G70" s="3">
        <v>43693</v>
      </c>
    </row>
    <row r="71" spans="1:7">
      <c r="A71" s="4" t="s">
        <v>288</v>
      </c>
      <c r="B71" s="4" t="s">
        <v>456</v>
      </c>
      <c r="C71" s="4" t="s">
        <v>457</v>
      </c>
      <c r="D71" s="4" t="s">
        <v>458</v>
      </c>
      <c r="E71" s="4" t="s">
        <v>459</v>
      </c>
      <c r="F71" s="4" t="s">
        <v>337</v>
      </c>
      <c r="G71" s="5">
        <v>43580</v>
      </c>
    </row>
    <row r="72" spans="1:7">
      <c r="A72" s="4" t="s">
        <v>288</v>
      </c>
      <c r="B72" s="4" t="s">
        <v>456</v>
      </c>
      <c r="C72" s="4" t="s">
        <v>457</v>
      </c>
      <c r="D72" s="4" t="s">
        <v>460</v>
      </c>
      <c r="E72" s="4" t="s">
        <v>459</v>
      </c>
      <c r="F72" s="4" t="s">
        <v>337</v>
      </c>
      <c r="G72" s="5">
        <v>43580</v>
      </c>
    </row>
    <row r="73" spans="1:7">
      <c r="A73" s="4" t="s">
        <v>288</v>
      </c>
      <c r="B73" s="4" t="s">
        <v>456</v>
      </c>
      <c r="C73" s="4" t="s">
        <v>457</v>
      </c>
      <c r="D73" s="4" t="s">
        <v>460</v>
      </c>
      <c r="E73" s="4" t="s">
        <v>461</v>
      </c>
      <c r="F73" s="4" t="s">
        <v>337</v>
      </c>
      <c r="G73" s="5">
        <v>43580</v>
      </c>
    </row>
    <row r="74" spans="1:7">
      <c r="A74" s="1" t="s">
        <v>288</v>
      </c>
      <c r="B74" s="1" t="s">
        <v>462</v>
      </c>
      <c r="C74" s="1" t="s">
        <v>463</v>
      </c>
      <c r="D74" s="1" t="s">
        <v>464</v>
      </c>
      <c r="E74" s="1" t="s">
        <v>465</v>
      </c>
      <c r="F74" s="1" t="s">
        <v>320</v>
      </c>
      <c r="G74" s="3">
        <v>44027</v>
      </c>
    </row>
    <row r="75" spans="1:7">
      <c r="A75" s="4" t="s">
        <v>288</v>
      </c>
      <c r="B75" s="4" t="s">
        <v>462</v>
      </c>
      <c r="C75" s="4" t="s">
        <v>463</v>
      </c>
      <c r="D75" s="4" t="s">
        <v>466</v>
      </c>
      <c r="E75" s="4" t="s">
        <v>467</v>
      </c>
      <c r="F75" s="4" t="s">
        <v>320</v>
      </c>
      <c r="G75" s="5">
        <v>43923</v>
      </c>
    </row>
    <row r="76" spans="1:7">
      <c r="A76" s="1" t="s">
        <v>288</v>
      </c>
      <c r="B76" s="1" t="s">
        <v>462</v>
      </c>
      <c r="C76" s="1" t="s">
        <v>463</v>
      </c>
      <c r="D76" s="1" t="s">
        <v>468</v>
      </c>
      <c r="E76" s="1" t="s">
        <v>469</v>
      </c>
      <c r="F76" s="1" t="s">
        <v>320</v>
      </c>
      <c r="G76" s="3">
        <v>43885</v>
      </c>
    </row>
    <row r="77" spans="1:7">
      <c r="A77" s="4" t="s">
        <v>288</v>
      </c>
      <c r="B77" s="4" t="s">
        <v>462</v>
      </c>
      <c r="C77" s="4" t="s">
        <v>463</v>
      </c>
      <c r="D77" s="4" t="s">
        <v>470</v>
      </c>
      <c r="E77" s="4" t="s">
        <v>471</v>
      </c>
      <c r="F77" s="4" t="s">
        <v>320</v>
      </c>
      <c r="G77" s="5">
        <v>43613</v>
      </c>
    </row>
    <row r="78" spans="1:7">
      <c r="A78" s="1" t="s">
        <v>288</v>
      </c>
      <c r="B78" s="1" t="s">
        <v>462</v>
      </c>
      <c r="C78" s="1" t="s">
        <v>463</v>
      </c>
      <c r="D78" s="1" t="s">
        <v>470</v>
      </c>
      <c r="E78" s="1" t="s">
        <v>465</v>
      </c>
      <c r="F78" s="1" t="s">
        <v>320</v>
      </c>
      <c r="G78" s="3">
        <v>43613</v>
      </c>
    </row>
    <row r="79" spans="1:7">
      <c r="A79" s="1" t="s">
        <v>288</v>
      </c>
      <c r="B79" s="1" t="s">
        <v>462</v>
      </c>
      <c r="C79" s="1" t="s">
        <v>463</v>
      </c>
      <c r="D79" s="1" t="s">
        <v>470</v>
      </c>
      <c r="E79" s="1" t="s">
        <v>467</v>
      </c>
      <c r="F79" s="1" t="s">
        <v>320</v>
      </c>
      <c r="G79" s="3">
        <v>43613</v>
      </c>
    </row>
    <row r="80" spans="1:7">
      <c r="A80" s="4" t="s">
        <v>288</v>
      </c>
      <c r="B80" s="4" t="s">
        <v>462</v>
      </c>
      <c r="C80" s="4" t="s">
        <v>463</v>
      </c>
      <c r="D80" s="4" t="s">
        <v>472</v>
      </c>
      <c r="E80" s="4" t="s">
        <v>471</v>
      </c>
      <c r="F80" s="4" t="s">
        <v>320</v>
      </c>
      <c r="G80" s="5">
        <v>43448</v>
      </c>
    </row>
    <row r="81" spans="1:7">
      <c r="A81" s="1" t="s">
        <v>288</v>
      </c>
      <c r="B81" s="1" t="s">
        <v>348</v>
      </c>
      <c r="C81" s="1" t="s">
        <v>473</v>
      </c>
      <c r="D81" s="1" t="s">
        <v>350</v>
      </c>
      <c r="E81" s="1" t="s">
        <v>351</v>
      </c>
      <c r="F81" s="1" t="s">
        <v>332</v>
      </c>
      <c r="G81" s="3">
        <v>43297</v>
      </c>
    </row>
    <row r="82" spans="1:7">
      <c r="A82" s="4" t="s">
        <v>288</v>
      </c>
      <c r="B82" s="4" t="s">
        <v>474</v>
      </c>
      <c r="C82" s="4" t="s">
        <v>475</v>
      </c>
      <c r="D82" s="4" t="s">
        <v>476</v>
      </c>
      <c r="E82" s="4" t="s">
        <v>477</v>
      </c>
      <c r="F82" s="4" t="s">
        <v>337</v>
      </c>
      <c r="G82" s="5">
        <v>43217</v>
      </c>
    </row>
    <row r="83" spans="1:7">
      <c r="A83" s="4" t="s">
        <v>288</v>
      </c>
      <c r="B83" s="4" t="s">
        <v>474</v>
      </c>
      <c r="C83" s="4" t="s">
        <v>475</v>
      </c>
      <c r="D83" s="4" t="s">
        <v>478</v>
      </c>
      <c r="E83" s="4" t="s">
        <v>479</v>
      </c>
      <c r="F83" s="4" t="s">
        <v>337</v>
      </c>
      <c r="G83" s="5">
        <v>43217</v>
      </c>
    </row>
    <row r="84" spans="1:7">
      <c r="A84" s="4" t="s">
        <v>288</v>
      </c>
      <c r="B84" s="4" t="s">
        <v>474</v>
      </c>
      <c r="C84" s="4" t="s">
        <v>475</v>
      </c>
      <c r="D84" s="4" t="s">
        <v>478</v>
      </c>
      <c r="E84" s="4" t="s">
        <v>480</v>
      </c>
      <c r="F84" s="4" t="s">
        <v>337</v>
      </c>
      <c r="G84" s="5">
        <v>43217</v>
      </c>
    </row>
    <row r="85" spans="1:7">
      <c r="A85" s="1" t="s">
        <v>288</v>
      </c>
      <c r="B85" s="1" t="s">
        <v>481</v>
      </c>
      <c r="C85" s="1" t="s">
        <v>482</v>
      </c>
      <c r="D85" s="1" t="s">
        <v>483</v>
      </c>
      <c r="E85" s="1" t="s">
        <v>484</v>
      </c>
      <c r="F85" s="1" t="s">
        <v>337</v>
      </c>
      <c r="G85" s="3">
        <v>43210</v>
      </c>
    </row>
    <row r="86" spans="1:7">
      <c r="A86" s="1" t="s">
        <v>288</v>
      </c>
      <c r="B86" s="1" t="s">
        <v>481</v>
      </c>
      <c r="C86" s="1" t="s">
        <v>482</v>
      </c>
      <c r="D86" s="1" t="s">
        <v>483</v>
      </c>
      <c r="E86" s="1" t="s">
        <v>485</v>
      </c>
      <c r="F86" s="1" t="s">
        <v>337</v>
      </c>
      <c r="G86" s="3">
        <v>43210</v>
      </c>
    </row>
    <row r="87" spans="1:7">
      <c r="A87" s="4" t="s">
        <v>288</v>
      </c>
      <c r="B87" s="4" t="s">
        <v>486</v>
      </c>
      <c r="C87" s="4" t="s">
        <v>487</v>
      </c>
      <c r="D87" s="4" t="s">
        <v>488</v>
      </c>
      <c r="E87" s="4" t="s">
        <v>489</v>
      </c>
      <c r="F87" s="4" t="s">
        <v>332</v>
      </c>
      <c r="G87" s="5">
        <v>44008</v>
      </c>
    </row>
    <row r="88" spans="1:7">
      <c r="A88" s="1" t="s">
        <v>288</v>
      </c>
      <c r="B88" s="1" t="s">
        <v>486</v>
      </c>
      <c r="C88" s="1" t="s">
        <v>487</v>
      </c>
      <c r="D88" s="1" t="s">
        <v>490</v>
      </c>
      <c r="E88" s="1" t="s">
        <v>491</v>
      </c>
      <c r="F88" s="1" t="s">
        <v>337</v>
      </c>
      <c r="G88" s="3">
        <v>43298</v>
      </c>
    </row>
    <row r="89" spans="1:7">
      <c r="A89" s="1" t="s">
        <v>288</v>
      </c>
      <c r="B89" s="1" t="s">
        <v>486</v>
      </c>
      <c r="C89" s="1" t="s">
        <v>487</v>
      </c>
      <c r="D89" s="1" t="s">
        <v>492</v>
      </c>
      <c r="E89" s="1" t="s">
        <v>489</v>
      </c>
      <c r="F89" s="1" t="s">
        <v>337</v>
      </c>
      <c r="G89" s="3">
        <v>43048</v>
      </c>
    </row>
    <row r="90" spans="1:7">
      <c r="A90" s="1" t="s">
        <v>288</v>
      </c>
      <c r="B90" s="1" t="s">
        <v>493</v>
      </c>
      <c r="C90" s="1" t="s">
        <v>494</v>
      </c>
      <c r="D90" s="1" t="s">
        <v>495</v>
      </c>
      <c r="E90" s="1" t="s">
        <v>496</v>
      </c>
      <c r="F90" s="1" t="s">
        <v>337</v>
      </c>
      <c r="G90" s="3">
        <v>41129</v>
      </c>
    </row>
    <row r="91" spans="1:7">
      <c r="A91" s="4" t="s">
        <v>288</v>
      </c>
      <c r="B91" s="4" t="s">
        <v>497</v>
      </c>
      <c r="C91" s="4" t="s">
        <v>498</v>
      </c>
      <c r="D91" s="4" t="s">
        <v>499</v>
      </c>
      <c r="E91" s="4" t="s">
        <v>500</v>
      </c>
      <c r="F91" s="4" t="s">
        <v>337</v>
      </c>
      <c r="G91" s="5">
        <v>40956</v>
      </c>
    </row>
    <row r="92" spans="1:7">
      <c r="A92" s="1" t="s">
        <v>288</v>
      </c>
      <c r="B92" s="1" t="s">
        <v>497</v>
      </c>
      <c r="C92" s="1" t="s">
        <v>498</v>
      </c>
      <c r="D92" s="1" t="s">
        <v>501</v>
      </c>
      <c r="E92" s="1" t="s">
        <v>500</v>
      </c>
      <c r="F92" s="1" t="s">
        <v>337</v>
      </c>
      <c r="G92" s="3">
        <v>40956</v>
      </c>
    </row>
    <row r="93" spans="1:7">
      <c r="A93" s="4" t="s">
        <v>288</v>
      </c>
      <c r="B93" s="4" t="s">
        <v>502</v>
      </c>
      <c r="C93" s="4" t="s">
        <v>503</v>
      </c>
      <c r="D93" s="4" t="s">
        <v>504</v>
      </c>
      <c r="E93" s="4" t="s">
        <v>505</v>
      </c>
      <c r="F93" s="4" t="s">
        <v>337</v>
      </c>
      <c r="G93" s="5">
        <v>41428</v>
      </c>
    </row>
    <row r="94" spans="1:7">
      <c r="A94" s="1" t="s">
        <v>288</v>
      </c>
      <c r="B94" s="1" t="s">
        <v>502</v>
      </c>
      <c r="C94" s="1" t="s">
        <v>503</v>
      </c>
      <c r="D94" s="1" t="s">
        <v>504</v>
      </c>
      <c r="E94" s="1" t="s">
        <v>479</v>
      </c>
      <c r="F94" s="1" t="s">
        <v>337</v>
      </c>
      <c r="G94" s="3">
        <v>38517</v>
      </c>
    </row>
    <row r="95" spans="1:7">
      <c r="A95" s="1" t="s">
        <v>288</v>
      </c>
      <c r="B95" s="1" t="s">
        <v>502</v>
      </c>
      <c r="C95" s="1" t="s">
        <v>503</v>
      </c>
      <c r="D95" s="1" t="s">
        <v>504</v>
      </c>
      <c r="E95" s="1" t="s">
        <v>506</v>
      </c>
      <c r="F95" s="1" t="s">
        <v>337</v>
      </c>
      <c r="G95" s="3">
        <v>38517</v>
      </c>
    </row>
    <row r="96" spans="1:7">
      <c r="A96" s="1" t="s">
        <v>288</v>
      </c>
      <c r="B96" s="1" t="s">
        <v>502</v>
      </c>
      <c r="C96" s="1" t="s">
        <v>503</v>
      </c>
      <c r="D96" s="1" t="s">
        <v>504</v>
      </c>
      <c r="E96" s="1" t="s">
        <v>507</v>
      </c>
      <c r="F96" s="1" t="s">
        <v>337</v>
      </c>
      <c r="G96" s="3">
        <v>38517</v>
      </c>
    </row>
    <row r="97" hidden="1" spans="1:7">
      <c r="A97" s="1" t="s">
        <v>508</v>
      </c>
      <c r="B97" s="1" t="s">
        <v>509</v>
      </c>
      <c r="C97" s="1" t="s">
        <v>510</v>
      </c>
      <c r="D97" s="1" t="s">
        <v>511</v>
      </c>
      <c r="E97" s="1" t="s">
        <v>512</v>
      </c>
      <c r="F97" s="1" t="s">
        <v>332</v>
      </c>
      <c r="G97" s="3">
        <v>43483</v>
      </c>
    </row>
    <row r="98" hidden="1" spans="1:7">
      <c r="A98" s="1" t="s">
        <v>508</v>
      </c>
      <c r="B98" s="1" t="s">
        <v>513</v>
      </c>
      <c r="C98" s="1" t="s">
        <v>514</v>
      </c>
      <c r="D98" s="1" t="s">
        <v>515</v>
      </c>
      <c r="E98" s="1" t="s">
        <v>516</v>
      </c>
      <c r="F98" s="1" t="s">
        <v>332</v>
      </c>
      <c r="G98" s="3">
        <v>43336</v>
      </c>
    </row>
    <row r="99" hidden="1" spans="1:7">
      <c r="A99" s="1" t="s">
        <v>508</v>
      </c>
      <c r="B99" s="1" t="s">
        <v>513</v>
      </c>
      <c r="C99" s="1" t="s">
        <v>514</v>
      </c>
      <c r="D99" s="1" t="s">
        <v>515</v>
      </c>
      <c r="E99" s="1" t="s">
        <v>517</v>
      </c>
      <c r="F99" s="1" t="s">
        <v>332</v>
      </c>
      <c r="G99" s="3">
        <v>43336</v>
      </c>
    </row>
    <row r="100" hidden="1" spans="1:7">
      <c r="A100" s="1" t="s">
        <v>508</v>
      </c>
      <c r="B100" s="1" t="s">
        <v>513</v>
      </c>
      <c r="C100" s="1" t="s">
        <v>514</v>
      </c>
      <c r="D100" s="1" t="s">
        <v>515</v>
      </c>
      <c r="E100" s="1" t="s">
        <v>518</v>
      </c>
      <c r="F100" s="1" t="s">
        <v>332</v>
      </c>
      <c r="G100" s="3">
        <v>43336</v>
      </c>
    </row>
    <row r="106" spans="1:7">
      <c r="B106" s="16" t="s">
        <v>519</v>
      </c>
    </row>
    <row r="107" ht="14.25" spans="1:7">
      <c r="B107" s="17" t="s">
        <v>520</v>
      </c>
    </row>
  </sheetData>
  <hyperlinks>
    <hyperlink ref="B107" r:id="rId2" display="https://www.accessdata.fda.gov/scripts/cder/ob/search_product.cfm"/>
  </hyperlinks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123"/>
  <sheetViews>
    <sheetView zoomScale="86" zoomScaleNormal="86" topLeftCell="C32" workbookViewId="0">
      <selection activeCell="C60" sqref="C60:G119"/>
    </sheetView>
  </sheetViews>
  <sheetFormatPr defaultColWidth="9" defaultRowHeight="14.25" outlineLevelCol="6"/>
  <cols>
    <col min="2" max="2" width="27.2166666666667" customWidth="1"/>
    <col min="3" max="3" width="19.1083333333333" customWidth="1"/>
    <col min="5" max="5" width="29.775" customWidth="1"/>
    <col min="6" max="6" width="25.1083333333333" customWidth="1"/>
  </cols>
  <sheetData>
    <row r="1" spans="1:7">
      <c r="A1" s="8" t="s">
        <v>269</v>
      </c>
      <c r="B1" s="8" t="s">
        <v>270</v>
      </c>
      <c r="C1" s="8" t="s">
        <v>271</v>
      </c>
      <c r="D1" s="8" t="s">
        <v>272</v>
      </c>
      <c r="E1" s="8" t="s">
        <v>273</v>
      </c>
      <c r="F1" s="8" t="s">
        <v>274</v>
      </c>
      <c r="G1" s="9" t="s">
        <v>275</v>
      </c>
    </row>
    <row r="2" spans="1:7">
      <c r="A2" s="1" t="s">
        <v>288</v>
      </c>
      <c r="B2" s="1" t="s">
        <v>521</v>
      </c>
      <c r="C2" s="10" t="s">
        <v>522</v>
      </c>
      <c r="D2" s="11" t="s">
        <v>523</v>
      </c>
      <c r="E2" s="11" t="s">
        <v>363</v>
      </c>
      <c r="F2" s="11" t="s">
        <v>524</v>
      </c>
      <c r="G2" s="12">
        <v>45444</v>
      </c>
    </row>
    <row r="3" spans="1:7">
      <c r="A3" s="1" t="s">
        <v>288</v>
      </c>
      <c r="B3" s="1" t="s">
        <v>521</v>
      </c>
      <c r="C3" s="10" t="s">
        <v>522</v>
      </c>
      <c r="D3" s="11" t="s">
        <v>523</v>
      </c>
      <c r="E3" s="11" t="s">
        <v>336</v>
      </c>
      <c r="F3" s="11" t="s">
        <v>524</v>
      </c>
      <c r="G3" s="12">
        <v>45444</v>
      </c>
    </row>
    <row r="4" spans="1:7">
      <c r="A4" s="1" t="s">
        <v>288</v>
      </c>
      <c r="B4" s="1" t="s">
        <v>521</v>
      </c>
      <c r="C4" s="10" t="s">
        <v>522</v>
      </c>
      <c r="D4" s="11" t="s">
        <v>525</v>
      </c>
      <c r="E4" s="11" t="s">
        <v>336</v>
      </c>
      <c r="F4" s="11" t="s">
        <v>526</v>
      </c>
      <c r="G4" s="12">
        <v>45444</v>
      </c>
    </row>
    <row r="5" spans="1:7">
      <c r="A5" s="1" t="s">
        <v>288</v>
      </c>
      <c r="B5" s="1" t="s">
        <v>521</v>
      </c>
      <c r="C5" s="10" t="s">
        <v>522</v>
      </c>
      <c r="D5" s="11" t="s">
        <v>527</v>
      </c>
      <c r="E5" s="11" t="s">
        <v>336</v>
      </c>
      <c r="F5" s="11" t="s">
        <v>528</v>
      </c>
      <c r="G5" s="12">
        <v>45444</v>
      </c>
    </row>
    <row r="6" spans="1:7">
      <c r="A6" s="1" t="s">
        <v>288</v>
      </c>
      <c r="B6" s="1" t="s">
        <v>521</v>
      </c>
      <c r="C6" s="10" t="s">
        <v>522</v>
      </c>
      <c r="D6" s="11" t="s">
        <v>529</v>
      </c>
      <c r="E6" s="11" t="s">
        <v>336</v>
      </c>
      <c r="F6" s="11" t="s">
        <v>302</v>
      </c>
      <c r="G6" s="12">
        <v>45444</v>
      </c>
    </row>
    <row r="7" spans="1:7">
      <c r="A7" s="1" t="s">
        <v>288</v>
      </c>
      <c r="B7" s="1" t="s">
        <v>521</v>
      </c>
      <c r="C7" s="10" t="s">
        <v>522</v>
      </c>
      <c r="D7" s="11" t="s">
        <v>525</v>
      </c>
      <c r="E7" s="11" t="s">
        <v>380</v>
      </c>
      <c r="F7" s="11" t="s">
        <v>526</v>
      </c>
      <c r="G7" s="12">
        <v>45444</v>
      </c>
    </row>
    <row r="8" spans="1:7">
      <c r="A8" s="1" t="s">
        <v>288</v>
      </c>
      <c r="B8" s="1" t="s">
        <v>521</v>
      </c>
      <c r="C8" s="10" t="s">
        <v>522</v>
      </c>
      <c r="D8" s="11" t="s">
        <v>529</v>
      </c>
      <c r="E8" s="11" t="s">
        <v>380</v>
      </c>
      <c r="F8" s="11" t="s">
        <v>302</v>
      </c>
      <c r="G8" s="12">
        <v>45444</v>
      </c>
    </row>
    <row r="9" spans="1:7">
      <c r="A9" s="1" t="s">
        <v>288</v>
      </c>
      <c r="B9" s="1" t="s">
        <v>530</v>
      </c>
      <c r="C9" s="1" t="s">
        <v>287</v>
      </c>
      <c r="D9" s="1" t="s">
        <v>531</v>
      </c>
      <c r="E9" s="1" t="s">
        <v>532</v>
      </c>
      <c r="F9" s="1" t="s">
        <v>533</v>
      </c>
      <c r="G9" s="3">
        <v>45267</v>
      </c>
    </row>
    <row r="10" spans="1:7">
      <c r="A10" s="1" t="s">
        <v>288</v>
      </c>
      <c r="B10" s="1" t="s">
        <v>530</v>
      </c>
      <c r="C10" s="1" t="s">
        <v>287</v>
      </c>
      <c r="D10" s="1" t="s">
        <v>534</v>
      </c>
      <c r="E10" s="1" t="s">
        <v>532</v>
      </c>
      <c r="F10" s="1" t="s">
        <v>535</v>
      </c>
      <c r="G10" s="3">
        <v>45267</v>
      </c>
    </row>
    <row r="11" spans="1:7">
      <c r="A11" s="1" t="s">
        <v>288</v>
      </c>
      <c r="B11" s="1" t="s">
        <v>530</v>
      </c>
      <c r="C11" s="1" t="s">
        <v>287</v>
      </c>
      <c r="D11" s="1" t="s">
        <v>536</v>
      </c>
      <c r="E11" s="1" t="s">
        <v>532</v>
      </c>
      <c r="F11" s="1" t="s">
        <v>537</v>
      </c>
      <c r="G11" s="3">
        <v>45267</v>
      </c>
    </row>
    <row r="12" spans="1:7">
      <c r="A12" s="1" t="s">
        <v>288</v>
      </c>
      <c r="B12" s="1" t="s">
        <v>530</v>
      </c>
      <c r="C12" s="1" t="s">
        <v>287</v>
      </c>
      <c r="D12" s="1" t="s">
        <v>538</v>
      </c>
      <c r="E12" s="1" t="s">
        <v>532</v>
      </c>
      <c r="F12" s="1" t="s">
        <v>539</v>
      </c>
      <c r="G12" s="3">
        <v>45267</v>
      </c>
    </row>
    <row r="13" spans="1:7">
      <c r="A13" s="1" t="s">
        <v>288</v>
      </c>
      <c r="B13" s="1" t="s">
        <v>530</v>
      </c>
      <c r="C13" s="1" t="s">
        <v>287</v>
      </c>
      <c r="D13" s="1" t="s">
        <v>540</v>
      </c>
      <c r="E13" s="1" t="s">
        <v>532</v>
      </c>
      <c r="F13" s="1" t="s">
        <v>541</v>
      </c>
      <c r="G13" s="3">
        <v>45267</v>
      </c>
    </row>
    <row r="14" spans="1:7">
      <c r="A14" s="1" t="s">
        <v>288</v>
      </c>
      <c r="B14" s="1" t="s">
        <v>530</v>
      </c>
      <c r="C14" s="1" t="s">
        <v>287</v>
      </c>
      <c r="D14" s="1" t="s">
        <v>542</v>
      </c>
      <c r="E14" s="1" t="s">
        <v>532</v>
      </c>
      <c r="F14" s="1" t="s">
        <v>543</v>
      </c>
      <c r="G14" s="3">
        <v>45267</v>
      </c>
    </row>
    <row r="15" spans="1:7">
      <c r="A15" s="1" t="s">
        <v>288</v>
      </c>
      <c r="B15" s="1" t="s">
        <v>530</v>
      </c>
      <c r="C15" s="1" t="s">
        <v>287</v>
      </c>
      <c r="D15" s="1" t="s">
        <v>542</v>
      </c>
      <c r="E15" s="1" t="s">
        <v>363</v>
      </c>
      <c r="F15" s="1" t="s">
        <v>543</v>
      </c>
      <c r="G15" s="3">
        <v>45267</v>
      </c>
    </row>
    <row r="16" spans="1:7">
      <c r="A16" s="1" t="s">
        <v>288</v>
      </c>
      <c r="B16" s="1" t="s">
        <v>530</v>
      </c>
      <c r="C16" s="1" t="s">
        <v>287</v>
      </c>
      <c r="D16" s="1" t="s">
        <v>544</v>
      </c>
      <c r="E16" s="1" t="s">
        <v>532</v>
      </c>
      <c r="F16" s="1" t="s">
        <v>545</v>
      </c>
      <c r="G16" s="3">
        <v>45267</v>
      </c>
    </row>
    <row r="17" spans="1:7">
      <c r="A17" s="1" t="s">
        <v>288</v>
      </c>
      <c r="B17" s="1" t="s">
        <v>530</v>
      </c>
      <c r="C17" s="1" t="s">
        <v>287</v>
      </c>
      <c r="D17" s="1" t="s">
        <v>546</v>
      </c>
      <c r="E17" s="1" t="s">
        <v>532</v>
      </c>
      <c r="F17" s="1" t="s">
        <v>293</v>
      </c>
      <c r="G17" s="3">
        <v>45267</v>
      </c>
    </row>
    <row r="18" spans="1:7">
      <c r="A18" s="1" t="s">
        <v>288</v>
      </c>
      <c r="B18" s="1" t="s">
        <v>530</v>
      </c>
      <c r="C18" s="1" t="s">
        <v>287</v>
      </c>
      <c r="D18" s="1" t="s">
        <v>547</v>
      </c>
      <c r="E18" s="1" t="s">
        <v>532</v>
      </c>
      <c r="F18" s="1" t="s">
        <v>548</v>
      </c>
      <c r="G18" s="3">
        <v>45267</v>
      </c>
    </row>
    <row r="19" spans="1:7">
      <c r="A19" s="1" t="s">
        <v>288</v>
      </c>
      <c r="B19" s="1" t="s">
        <v>530</v>
      </c>
      <c r="C19" s="1" t="s">
        <v>287</v>
      </c>
      <c r="D19" s="1" t="s">
        <v>544</v>
      </c>
      <c r="E19" s="1" t="s">
        <v>363</v>
      </c>
      <c r="F19" s="1" t="s">
        <v>545</v>
      </c>
      <c r="G19" s="3">
        <v>45267</v>
      </c>
    </row>
    <row r="20" spans="1:7">
      <c r="A20" s="1" t="s">
        <v>288</v>
      </c>
      <c r="B20" s="1" t="s">
        <v>530</v>
      </c>
      <c r="C20" s="1" t="s">
        <v>287</v>
      </c>
      <c r="D20" s="1" t="s">
        <v>549</v>
      </c>
      <c r="E20" s="1" t="s">
        <v>363</v>
      </c>
      <c r="F20" s="1" t="s">
        <v>526</v>
      </c>
      <c r="G20" s="3">
        <v>45267</v>
      </c>
    </row>
    <row r="21" spans="1:7">
      <c r="A21" s="1" t="s">
        <v>288</v>
      </c>
      <c r="B21" s="1" t="s">
        <v>530</v>
      </c>
      <c r="C21" s="1" t="s">
        <v>287</v>
      </c>
      <c r="D21" s="1" t="s">
        <v>546</v>
      </c>
      <c r="E21" s="1" t="s">
        <v>363</v>
      </c>
      <c r="F21" s="1" t="s">
        <v>293</v>
      </c>
      <c r="G21" s="3">
        <v>45267</v>
      </c>
    </row>
    <row r="22" spans="1:7">
      <c r="A22" s="1" t="s">
        <v>288</v>
      </c>
      <c r="B22" s="1" t="s">
        <v>530</v>
      </c>
      <c r="C22" s="1" t="s">
        <v>287</v>
      </c>
      <c r="D22" s="1" t="s">
        <v>547</v>
      </c>
      <c r="E22" s="1" t="s">
        <v>363</v>
      </c>
      <c r="F22" s="1" t="s">
        <v>548</v>
      </c>
      <c r="G22" s="3">
        <v>45267</v>
      </c>
    </row>
    <row r="23" spans="1:7">
      <c r="A23" s="13" t="s">
        <v>288</v>
      </c>
      <c r="B23" s="13" t="s">
        <v>550</v>
      </c>
      <c r="C23" s="13" t="s">
        <v>551</v>
      </c>
      <c r="D23" s="13" t="s">
        <v>552</v>
      </c>
      <c r="E23" s="13" t="s">
        <v>553</v>
      </c>
      <c r="F23" s="13" t="s">
        <v>320</v>
      </c>
      <c r="G23" s="14">
        <v>45152</v>
      </c>
    </row>
    <row r="24" spans="1:7">
      <c r="A24" s="1" t="s">
        <v>288</v>
      </c>
      <c r="B24" s="1" t="s">
        <v>294</v>
      </c>
      <c r="C24" s="1" t="s">
        <v>295</v>
      </c>
      <c r="D24" s="1" t="s">
        <v>296</v>
      </c>
      <c r="E24" s="1" t="s">
        <v>554</v>
      </c>
      <c r="F24" s="1" t="s">
        <v>293</v>
      </c>
      <c r="G24" s="3">
        <v>45131</v>
      </c>
    </row>
    <row r="25" spans="1:7">
      <c r="A25" s="1" t="s">
        <v>288</v>
      </c>
      <c r="B25" s="1" t="s">
        <v>555</v>
      </c>
      <c r="C25" s="1" t="s">
        <v>556</v>
      </c>
      <c r="D25" s="1" t="s">
        <v>557</v>
      </c>
      <c r="E25" s="1" t="s">
        <v>386</v>
      </c>
      <c r="F25" s="1" t="s">
        <v>293</v>
      </c>
      <c r="G25" s="2">
        <v>45127</v>
      </c>
    </row>
    <row r="26" spans="1:7">
      <c r="A26" s="1" t="s">
        <v>288</v>
      </c>
      <c r="B26" s="1" t="s">
        <v>555</v>
      </c>
      <c r="C26" s="1" t="s">
        <v>556</v>
      </c>
      <c r="D26" s="1" t="s">
        <v>557</v>
      </c>
      <c r="E26" s="1" t="s">
        <v>301</v>
      </c>
      <c r="F26" s="1" t="s">
        <v>293</v>
      </c>
      <c r="G26" s="3">
        <v>45127</v>
      </c>
    </row>
    <row r="27" spans="1:7">
      <c r="A27" s="1" t="s">
        <v>288</v>
      </c>
      <c r="B27" s="1" t="s">
        <v>555</v>
      </c>
      <c r="C27" s="1" t="s">
        <v>556</v>
      </c>
      <c r="D27" s="1" t="s">
        <v>557</v>
      </c>
      <c r="E27" s="1" t="s">
        <v>558</v>
      </c>
      <c r="F27" s="1" t="s">
        <v>293</v>
      </c>
      <c r="G27" s="2">
        <v>45127</v>
      </c>
    </row>
    <row r="28" spans="1:7">
      <c r="A28" s="1" t="s">
        <v>288</v>
      </c>
      <c r="B28" s="1" t="s">
        <v>555</v>
      </c>
      <c r="C28" s="1" t="s">
        <v>556</v>
      </c>
      <c r="D28" s="1" t="s">
        <v>557</v>
      </c>
      <c r="E28" s="1" t="s">
        <v>559</v>
      </c>
      <c r="F28" s="1" t="s">
        <v>293</v>
      </c>
      <c r="G28" s="3">
        <v>45127</v>
      </c>
    </row>
    <row r="29" spans="1:7">
      <c r="A29" s="1" t="s">
        <v>288</v>
      </c>
      <c r="B29" s="1" t="s">
        <v>555</v>
      </c>
      <c r="C29" s="1" t="s">
        <v>556</v>
      </c>
      <c r="D29" s="1" t="s">
        <v>557</v>
      </c>
      <c r="E29" s="1" t="s">
        <v>303</v>
      </c>
      <c r="F29" s="1" t="s">
        <v>293</v>
      </c>
      <c r="G29" s="2">
        <v>45127</v>
      </c>
    </row>
    <row r="30" spans="1:7">
      <c r="A30" s="13" t="s">
        <v>288</v>
      </c>
      <c r="B30" s="13" t="s">
        <v>560</v>
      </c>
      <c r="C30" s="13" t="s">
        <v>561</v>
      </c>
      <c r="D30" s="13" t="s">
        <v>562</v>
      </c>
      <c r="E30" s="13" t="s">
        <v>563</v>
      </c>
      <c r="F30" s="13" t="s">
        <v>293</v>
      </c>
      <c r="G30" s="15">
        <v>45101</v>
      </c>
    </row>
    <row r="31" spans="1:7">
      <c r="A31" s="13" t="s">
        <v>288</v>
      </c>
      <c r="B31" s="13" t="s">
        <v>560</v>
      </c>
      <c r="C31" s="13" t="s">
        <v>561</v>
      </c>
      <c r="D31" s="13" t="s">
        <v>562</v>
      </c>
      <c r="E31" s="13" t="s">
        <v>564</v>
      </c>
      <c r="F31" s="13" t="s">
        <v>293</v>
      </c>
      <c r="G31" s="14">
        <v>45101</v>
      </c>
    </row>
    <row r="32" spans="1:7">
      <c r="A32" s="1" t="s">
        <v>288</v>
      </c>
      <c r="B32" s="1" t="s">
        <v>565</v>
      </c>
      <c r="C32" s="1" t="s">
        <v>566</v>
      </c>
      <c r="D32" s="1" t="s">
        <v>423</v>
      </c>
      <c r="E32" s="1" t="s">
        <v>567</v>
      </c>
      <c r="F32" s="1" t="s">
        <v>293</v>
      </c>
      <c r="G32" s="3">
        <v>45083</v>
      </c>
    </row>
    <row r="33" spans="1:7">
      <c r="A33" s="1" t="s">
        <v>288</v>
      </c>
      <c r="B33" s="1" t="s">
        <v>565</v>
      </c>
      <c r="C33" s="1" t="s">
        <v>566</v>
      </c>
      <c r="D33" s="1" t="s">
        <v>423</v>
      </c>
      <c r="E33" s="1" t="s">
        <v>363</v>
      </c>
      <c r="F33" s="1" t="s">
        <v>293</v>
      </c>
      <c r="G33" s="2">
        <v>45083</v>
      </c>
    </row>
    <row r="34" spans="1:7">
      <c r="A34" s="13" t="s">
        <v>288</v>
      </c>
      <c r="B34" s="13" t="s">
        <v>568</v>
      </c>
      <c r="C34" s="13" t="s">
        <v>569</v>
      </c>
      <c r="D34" s="13" t="s">
        <v>570</v>
      </c>
      <c r="E34" s="13" t="s">
        <v>571</v>
      </c>
      <c r="F34" s="13" t="s">
        <v>332</v>
      </c>
      <c r="G34" s="15">
        <v>45083</v>
      </c>
    </row>
    <row r="35" spans="1:7">
      <c r="A35" s="1" t="s">
        <v>288</v>
      </c>
      <c r="B35" s="1" t="s">
        <v>572</v>
      </c>
      <c r="C35" s="1" t="s">
        <v>573</v>
      </c>
      <c r="D35" s="1" t="s">
        <v>574</v>
      </c>
      <c r="E35" s="1" t="s">
        <v>479</v>
      </c>
      <c r="F35" s="1" t="s">
        <v>332</v>
      </c>
      <c r="G35" s="2">
        <v>45055</v>
      </c>
    </row>
    <row r="36" spans="1:7">
      <c r="A36" s="1" t="s">
        <v>288</v>
      </c>
      <c r="B36" s="1" t="s">
        <v>572</v>
      </c>
      <c r="C36" s="1" t="s">
        <v>573</v>
      </c>
      <c r="D36" s="1" t="s">
        <v>574</v>
      </c>
      <c r="E36" s="1" t="s">
        <v>480</v>
      </c>
      <c r="F36" s="1" t="s">
        <v>332</v>
      </c>
      <c r="G36" s="3">
        <v>45055</v>
      </c>
    </row>
    <row r="37" spans="1:7">
      <c r="A37" s="6" t="s">
        <v>288</v>
      </c>
      <c r="B37" s="6" t="s">
        <v>289</v>
      </c>
      <c r="C37" s="6" t="s">
        <v>290</v>
      </c>
      <c r="D37" s="6" t="s">
        <v>291</v>
      </c>
      <c r="E37" s="6" t="s">
        <v>292</v>
      </c>
      <c r="F37" s="6" t="s">
        <v>293</v>
      </c>
      <c r="G37" s="7">
        <v>44936</v>
      </c>
    </row>
    <row r="38" spans="1:7">
      <c r="A38" s="1" t="s">
        <v>288</v>
      </c>
      <c r="B38" s="1" t="s">
        <v>294</v>
      </c>
      <c r="C38" s="1" t="s">
        <v>295</v>
      </c>
      <c r="D38" s="1" t="s">
        <v>296</v>
      </c>
      <c r="E38" s="1" t="s">
        <v>297</v>
      </c>
      <c r="F38" s="1"/>
      <c r="G38" s="3">
        <v>44911</v>
      </c>
    </row>
    <row r="39" spans="1:7">
      <c r="A39" s="4" t="s">
        <v>288</v>
      </c>
      <c r="B39" s="4" t="s">
        <v>298</v>
      </c>
      <c r="C39" s="4" t="s">
        <v>299</v>
      </c>
      <c r="D39" s="4" t="s">
        <v>300</v>
      </c>
      <c r="E39" s="4" t="s">
        <v>301</v>
      </c>
      <c r="F39" s="4" t="s">
        <v>302</v>
      </c>
      <c r="G39" s="5">
        <v>44908</v>
      </c>
    </row>
    <row r="40" spans="1:7">
      <c r="A40" s="4" t="s">
        <v>288</v>
      </c>
      <c r="B40" s="4" t="s">
        <v>298</v>
      </c>
      <c r="C40" s="4" t="s">
        <v>299</v>
      </c>
      <c r="D40" s="4" t="s">
        <v>300</v>
      </c>
      <c r="E40" s="4" t="s">
        <v>303</v>
      </c>
      <c r="F40" s="4" t="s">
        <v>302</v>
      </c>
      <c r="G40" s="5">
        <v>44908</v>
      </c>
    </row>
    <row r="41" spans="1:7">
      <c r="A41" s="4" t="s">
        <v>288</v>
      </c>
      <c r="B41" s="4" t="s">
        <v>298</v>
      </c>
      <c r="C41" s="4" t="s">
        <v>299</v>
      </c>
      <c r="D41" s="4" t="s">
        <v>300</v>
      </c>
      <c r="E41" s="4" t="s">
        <v>304</v>
      </c>
      <c r="F41" s="4" t="s">
        <v>302</v>
      </c>
      <c r="G41" s="5">
        <v>44908</v>
      </c>
    </row>
    <row r="42" spans="1:7">
      <c r="A42" s="4" t="s">
        <v>288</v>
      </c>
      <c r="B42" s="4" t="s">
        <v>298</v>
      </c>
      <c r="C42" s="4" t="s">
        <v>299</v>
      </c>
      <c r="D42" s="4" t="s">
        <v>300</v>
      </c>
      <c r="E42" s="4" t="s">
        <v>305</v>
      </c>
      <c r="F42" s="4" t="s">
        <v>302</v>
      </c>
      <c r="G42" s="5">
        <v>44908</v>
      </c>
    </row>
    <row r="43" spans="1:7">
      <c r="A43" s="1" t="s">
        <v>288</v>
      </c>
      <c r="B43" s="1" t="s">
        <v>306</v>
      </c>
      <c r="C43" s="1" t="s">
        <v>307</v>
      </c>
      <c r="D43" s="1" t="s">
        <v>308</v>
      </c>
      <c r="E43" s="1" t="s">
        <v>301</v>
      </c>
      <c r="F43" s="1" t="s">
        <v>302</v>
      </c>
      <c r="G43" s="3">
        <v>44832</v>
      </c>
    </row>
    <row r="44" spans="1:7">
      <c r="A44" s="4" t="s">
        <v>288</v>
      </c>
      <c r="B44" s="4" t="s">
        <v>309</v>
      </c>
      <c r="C44" s="4" t="s">
        <v>310</v>
      </c>
      <c r="D44" s="4" t="s">
        <v>311</v>
      </c>
      <c r="E44" s="4" t="s">
        <v>312</v>
      </c>
      <c r="F44" s="4" t="s">
        <v>302</v>
      </c>
      <c r="G44" s="5">
        <v>44812</v>
      </c>
    </row>
    <row r="45" spans="1:7">
      <c r="A45" s="1" t="s">
        <v>288</v>
      </c>
      <c r="B45" s="1" t="s">
        <v>313</v>
      </c>
      <c r="C45" s="1" t="s">
        <v>314</v>
      </c>
      <c r="D45" s="1" t="s">
        <v>315</v>
      </c>
      <c r="E45" s="1" t="s">
        <v>316</v>
      </c>
      <c r="F45" s="1" t="s">
        <v>302</v>
      </c>
      <c r="G45" s="3">
        <v>44802</v>
      </c>
    </row>
    <row r="46" spans="1:7">
      <c r="A46" s="1" t="s">
        <v>288</v>
      </c>
      <c r="B46" s="1" t="s">
        <v>317</v>
      </c>
      <c r="C46" s="1" t="s">
        <v>318</v>
      </c>
      <c r="D46" s="1" t="s">
        <v>319</v>
      </c>
      <c r="E46" s="1" t="s">
        <v>303</v>
      </c>
      <c r="F46" s="1" t="s">
        <v>320</v>
      </c>
      <c r="G46" s="3">
        <v>44770</v>
      </c>
    </row>
    <row r="47" spans="1:7">
      <c r="A47" s="1" t="s">
        <v>288</v>
      </c>
      <c r="B47" s="1" t="s">
        <v>317</v>
      </c>
      <c r="C47" s="1" t="s">
        <v>318</v>
      </c>
      <c r="D47" s="1" t="s">
        <v>319</v>
      </c>
      <c r="E47" s="1" t="s">
        <v>305</v>
      </c>
      <c r="F47" s="1" t="s">
        <v>320</v>
      </c>
      <c r="G47" s="3">
        <v>44770</v>
      </c>
    </row>
    <row r="48" spans="1:7">
      <c r="A48" s="1" t="s">
        <v>288</v>
      </c>
      <c r="B48" s="1" t="s">
        <v>317</v>
      </c>
      <c r="C48" s="1" t="s">
        <v>318</v>
      </c>
      <c r="D48" s="1" t="s">
        <v>319</v>
      </c>
      <c r="E48" s="1" t="s">
        <v>321</v>
      </c>
      <c r="F48" s="1" t="s">
        <v>320</v>
      </c>
      <c r="G48" s="3">
        <v>44769</v>
      </c>
    </row>
    <row r="49" spans="1:7">
      <c r="A49" s="1" t="s">
        <v>288</v>
      </c>
      <c r="B49" s="1" t="s">
        <v>317</v>
      </c>
      <c r="C49" s="1" t="s">
        <v>318</v>
      </c>
      <c r="D49" s="1" t="s">
        <v>319</v>
      </c>
      <c r="E49" s="1" t="s">
        <v>322</v>
      </c>
      <c r="F49" s="1" t="s">
        <v>320</v>
      </c>
      <c r="G49" s="3">
        <v>44769</v>
      </c>
    </row>
    <row r="50" spans="1:7">
      <c r="A50" s="4" t="s">
        <v>288</v>
      </c>
      <c r="B50" s="4" t="s">
        <v>323</v>
      </c>
      <c r="C50" s="4" t="s">
        <v>324</v>
      </c>
      <c r="D50" s="4" t="s">
        <v>325</v>
      </c>
      <c r="E50" s="4" t="s">
        <v>326</v>
      </c>
      <c r="F50" s="4" t="s">
        <v>327</v>
      </c>
      <c r="G50" s="5">
        <v>44748</v>
      </c>
    </row>
    <row r="51" spans="1:7">
      <c r="A51" s="1" t="s">
        <v>288</v>
      </c>
      <c r="B51" s="1" t="s">
        <v>328</v>
      </c>
      <c r="C51" s="1" t="s">
        <v>329</v>
      </c>
      <c r="D51" s="1" t="s">
        <v>330</v>
      </c>
      <c r="E51" s="1" t="s">
        <v>331</v>
      </c>
      <c r="F51" s="1" t="s">
        <v>332</v>
      </c>
      <c r="G51" s="3">
        <v>44718</v>
      </c>
    </row>
    <row r="52" spans="1:7">
      <c r="A52" s="4" t="s">
        <v>288</v>
      </c>
      <c r="B52" s="4" t="s">
        <v>333</v>
      </c>
      <c r="C52" s="4" t="s">
        <v>334</v>
      </c>
      <c r="D52" s="4" t="s">
        <v>335</v>
      </c>
      <c r="E52" s="4" t="s">
        <v>336</v>
      </c>
      <c r="F52" s="4" t="s">
        <v>337</v>
      </c>
      <c r="G52" s="5">
        <v>44690</v>
      </c>
    </row>
    <row r="53" spans="1:7">
      <c r="A53" s="1" t="s">
        <v>288</v>
      </c>
      <c r="B53" s="1" t="s">
        <v>338</v>
      </c>
      <c r="C53" s="1" t="s">
        <v>339</v>
      </c>
      <c r="D53" s="1" t="s">
        <v>340</v>
      </c>
      <c r="E53" s="1" t="s">
        <v>341</v>
      </c>
      <c r="F53" s="1" t="s">
        <v>332</v>
      </c>
      <c r="G53" s="3">
        <v>44663</v>
      </c>
    </row>
    <row r="54" spans="1:7">
      <c r="A54" s="4" t="s">
        <v>288</v>
      </c>
      <c r="B54" s="4" t="s">
        <v>342</v>
      </c>
      <c r="C54" s="4" t="s">
        <v>343</v>
      </c>
      <c r="D54" s="4" t="s">
        <v>344</v>
      </c>
      <c r="E54" s="4" t="s">
        <v>345</v>
      </c>
      <c r="F54" s="4" t="s">
        <v>332</v>
      </c>
      <c r="G54" s="5">
        <v>44599</v>
      </c>
    </row>
    <row r="55" spans="1:7">
      <c r="A55" s="4" t="s">
        <v>288</v>
      </c>
      <c r="B55" s="4" t="s">
        <v>342</v>
      </c>
      <c r="C55" s="4" t="s">
        <v>343</v>
      </c>
      <c r="D55" s="4" t="s">
        <v>344</v>
      </c>
      <c r="E55" s="4" t="s">
        <v>346</v>
      </c>
      <c r="F55" s="4" t="s">
        <v>332</v>
      </c>
      <c r="G55" s="5">
        <v>44599</v>
      </c>
    </row>
    <row r="56" spans="1:7">
      <c r="A56" s="4" t="s">
        <v>288</v>
      </c>
      <c r="B56" s="4" t="s">
        <v>342</v>
      </c>
      <c r="C56" s="4" t="s">
        <v>343</v>
      </c>
      <c r="D56" s="4" t="s">
        <v>344</v>
      </c>
      <c r="E56" s="4" t="s">
        <v>347</v>
      </c>
      <c r="F56" s="4" t="s">
        <v>332</v>
      </c>
      <c r="G56" s="5">
        <v>44599</v>
      </c>
    </row>
    <row r="57" spans="1:7">
      <c r="A57" s="1" t="s">
        <v>288</v>
      </c>
      <c r="B57" s="1" t="s">
        <v>348</v>
      </c>
      <c r="C57" s="1" t="s">
        <v>349</v>
      </c>
      <c r="D57" s="1" t="s">
        <v>350</v>
      </c>
      <c r="E57" s="1" t="s">
        <v>351</v>
      </c>
      <c r="F57" s="1" t="s">
        <v>332</v>
      </c>
      <c r="G57" s="3">
        <v>44539</v>
      </c>
    </row>
    <row r="58" spans="1:7">
      <c r="A58" s="4" t="s">
        <v>288</v>
      </c>
      <c r="B58" s="4" t="s">
        <v>352</v>
      </c>
      <c r="C58" s="4" t="s">
        <v>353</v>
      </c>
      <c r="D58" s="4" t="s">
        <v>354</v>
      </c>
      <c r="E58" s="4" t="s">
        <v>355</v>
      </c>
      <c r="F58" s="4" t="s">
        <v>332</v>
      </c>
      <c r="G58" s="5">
        <v>44508</v>
      </c>
    </row>
    <row r="59" spans="1:7">
      <c r="A59" s="1" t="s">
        <v>288</v>
      </c>
      <c r="B59" s="1" t="s">
        <v>356</v>
      </c>
      <c r="C59" s="1" t="s">
        <v>357</v>
      </c>
      <c r="D59" s="1" t="s">
        <v>358</v>
      </c>
      <c r="E59" s="1" t="s">
        <v>359</v>
      </c>
      <c r="F59" s="1" t="s">
        <v>332</v>
      </c>
      <c r="G59" s="3">
        <v>44489</v>
      </c>
    </row>
    <row r="60" spans="1:7">
      <c r="A60" s="4" t="s">
        <v>288</v>
      </c>
      <c r="B60" s="4" t="s">
        <v>360</v>
      </c>
      <c r="C60" s="4" t="s">
        <v>361</v>
      </c>
      <c r="D60" s="4" t="s">
        <v>362</v>
      </c>
      <c r="E60" s="4" t="s">
        <v>363</v>
      </c>
      <c r="F60" s="4" t="s">
        <v>332</v>
      </c>
      <c r="G60" s="5">
        <v>44411</v>
      </c>
    </row>
    <row r="61" spans="1:7">
      <c r="A61" s="1" t="s">
        <v>288</v>
      </c>
      <c r="B61" s="1" t="s">
        <v>364</v>
      </c>
      <c r="C61" s="1" t="s">
        <v>365</v>
      </c>
      <c r="D61" s="1" t="s">
        <v>366</v>
      </c>
      <c r="E61" s="1" t="s">
        <v>367</v>
      </c>
      <c r="F61" s="1" t="s">
        <v>332</v>
      </c>
      <c r="G61" s="3">
        <v>44403</v>
      </c>
    </row>
    <row r="62" spans="1:7">
      <c r="A62" s="1" t="s">
        <v>288</v>
      </c>
      <c r="B62" s="1" t="s">
        <v>364</v>
      </c>
      <c r="C62" s="1" t="s">
        <v>365</v>
      </c>
      <c r="D62" s="1" t="s">
        <v>366</v>
      </c>
      <c r="E62" s="1" t="s">
        <v>368</v>
      </c>
      <c r="F62" s="1" t="s">
        <v>332</v>
      </c>
      <c r="G62" s="3">
        <v>44403</v>
      </c>
    </row>
    <row r="63" spans="1:7">
      <c r="A63" s="4" t="s">
        <v>288</v>
      </c>
      <c r="B63" s="4" t="s">
        <v>369</v>
      </c>
      <c r="C63" s="4" t="s">
        <v>370</v>
      </c>
      <c r="D63" s="4" t="s">
        <v>371</v>
      </c>
      <c r="E63" s="4" t="s">
        <v>372</v>
      </c>
      <c r="F63" s="4" t="s">
        <v>332</v>
      </c>
      <c r="G63" s="5">
        <v>44383</v>
      </c>
    </row>
    <row r="64" spans="1:7">
      <c r="A64" s="1" t="s">
        <v>288</v>
      </c>
      <c r="B64" s="1" t="s">
        <v>373</v>
      </c>
      <c r="C64" s="1" t="s">
        <v>374</v>
      </c>
      <c r="D64" s="1" t="s">
        <v>375</v>
      </c>
      <c r="E64" s="1" t="s">
        <v>376</v>
      </c>
      <c r="F64" s="1" t="s">
        <v>332</v>
      </c>
      <c r="G64" s="3">
        <v>44379</v>
      </c>
    </row>
    <row r="65" spans="1:7">
      <c r="A65" s="4" t="s">
        <v>288</v>
      </c>
      <c r="B65" s="4" t="s">
        <v>377</v>
      </c>
      <c r="C65" s="4" t="s">
        <v>378</v>
      </c>
      <c r="D65" s="4" t="s">
        <v>379</v>
      </c>
      <c r="E65" s="4" t="s">
        <v>380</v>
      </c>
      <c r="F65" s="4" t="s">
        <v>332</v>
      </c>
      <c r="G65" s="5">
        <v>44376</v>
      </c>
    </row>
    <row r="66" spans="1:7">
      <c r="A66" s="4" t="s">
        <v>288</v>
      </c>
      <c r="B66" s="4" t="s">
        <v>377</v>
      </c>
      <c r="C66" s="4" t="s">
        <v>378</v>
      </c>
      <c r="D66" s="4" t="s">
        <v>381</v>
      </c>
      <c r="E66" s="4" t="s">
        <v>382</v>
      </c>
      <c r="F66" s="4" t="s">
        <v>332</v>
      </c>
      <c r="G66" s="5">
        <v>44376</v>
      </c>
    </row>
    <row r="67" spans="1:7">
      <c r="A67" s="1" t="s">
        <v>288</v>
      </c>
      <c r="B67" s="1" t="s">
        <v>383</v>
      </c>
      <c r="C67" s="1" t="s">
        <v>384</v>
      </c>
      <c r="D67" s="1" t="s">
        <v>385</v>
      </c>
      <c r="E67" s="1" t="s">
        <v>386</v>
      </c>
      <c r="F67" s="1" t="s">
        <v>332</v>
      </c>
      <c r="G67" s="3">
        <v>44344</v>
      </c>
    </row>
    <row r="68" spans="1:7">
      <c r="A68" s="4" t="s">
        <v>288</v>
      </c>
      <c r="B68" s="4" t="s">
        <v>387</v>
      </c>
      <c r="C68" s="4" t="s">
        <v>388</v>
      </c>
      <c r="D68" s="4" t="s">
        <v>389</v>
      </c>
      <c r="E68" s="4" t="s">
        <v>376</v>
      </c>
      <c r="F68" s="4" t="s">
        <v>332</v>
      </c>
      <c r="G68" s="5">
        <v>44329</v>
      </c>
    </row>
    <row r="69" spans="1:7">
      <c r="A69" s="1" t="s">
        <v>288</v>
      </c>
      <c r="B69" s="1" t="s">
        <v>390</v>
      </c>
      <c r="C69" s="1" t="s">
        <v>391</v>
      </c>
      <c r="D69" s="1" t="s">
        <v>392</v>
      </c>
      <c r="E69" s="1" t="s">
        <v>393</v>
      </c>
      <c r="F69" s="1" t="s">
        <v>337</v>
      </c>
      <c r="G69" s="3">
        <v>44291</v>
      </c>
    </row>
    <row r="70" spans="1:7">
      <c r="A70" s="1" t="s">
        <v>288</v>
      </c>
      <c r="B70" s="1" t="s">
        <v>390</v>
      </c>
      <c r="C70" s="1" t="s">
        <v>391</v>
      </c>
      <c r="D70" s="1" t="s">
        <v>392</v>
      </c>
      <c r="E70" s="1" t="s">
        <v>394</v>
      </c>
      <c r="F70" s="1" t="s">
        <v>337</v>
      </c>
      <c r="G70" s="3">
        <v>44291</v>
      </c>
    </row>
    <row r="71" spans="1:7">
      <c r="A71" s="4" t="s">
        <v>288</v>
      </c>
      <c r="B71" s="4" t="s">
        <v>395</v>
      </c>
      <c r="C71" s="4" t="s">
        <v>396</v>
      </c>
      <c r="D71" s="4" t="s">
        <v>397</v>
      </c>
      <c r="E71" s="4" t="s">
        <v>380</v>
      </c>
      <c r="F71" s="4" t="s">
        <v>320</v>
      </c>
      <c r="G71" s="5">
        <v>44211</v>
      </c>
    </row>
    <row r="72" spans="1:7">
      <c r="A72" s="1" t="s">
        <v>288</v>
      </c>
      <c r="B72" s="1" t="s">
        <v>398</v>
      </c>
      <c r="C72" s="1" t="s">
        <v>399</v>
      </c>
      <c r="D72" s="1" t="s">
        <v>400</v>
      </c>
      <c r="E72" s="1" t="s">
        <v>401</v>
      </c>
      <c r="F72" s="1" t="s">
        <v>320</v>
      </c>
      <c r="G72" s="3">
        <v>44176</v>
      </c>
    </row>
    <row r="73" spans="1:7">
      <c r="A73" s="1" t="s">
        <v>288</v>
      </c>
      <c r="B73" s="1" t="s">
        <v>398</v>
      </c>
      <c r="C73" s="1" t="s">
        <v>399</v>
      </c>
      <c r="D73" s="1" t="s">
        <v>397</v>
      </c>
      <c r="E73" s="1" t="s">
        <v>402</v>
      </c>
      <c r="F73" s="1" t="s">
        <v>320</v>
      </c>
      <c r="G73" s="3">
        <v>44176</v>
      </c>
    </row>
    <row r="74" spans="1:7">
      <c r="A74" s="1" t="s">
        <v>288</v>
      </c>
      <c r="B74" s="1" t="s">
        <v>398</v>
      </c>
      <c r="C74" s="1" t="s">
        <v>399</v>
      </c>
      <c r="D74" s="1" t="s">
        <v>403</v>
      </c>
      <c r="E74" s="1" t="s">
        <v>404</v>
      </c>
      <c r="F74" s="1" t="s">
        <v>320</v>
      </c>
      <c r="G74" s="3">
        <v>44176</v>
      </c>
    </row>
    <row r="75" spans="1:7">
      <c r="A75" s="4" t="s">
        <v>288</v>
      </c>
      <c r="B75" s="4" t="s">
        <v>405</v>
      </c>
      <c r="C75" s="4" t="s">
        <v>406</v>
      </c>
      <c r="D75" s="4" t="s">
        <v>407</v>
      </c>
      <c r="E75" s="4" t="s">
        <v>408</v>
      </c>
      <c r="F75" s="4" t="s">
        <v>332</v>
      </c>
      <c r="G75" s="5">
        <v>44148</v>
      </c>
    </row>
    <row r="76" spans="1:7">
      <c r="A76" s="1" t="s">
        <v>288</v>
      </c>
      <c r="B76" s="1" t="s">
        <v>409</v>
      </c>
      <c r="C76" s="1" t="s">
        <v>410</v>
      </c>
      <c r="D76" s="1" t="s">
        <v>411</v>
      </c>
      <c r="E76" s="1" t="s">
        <v>363</v>
      </c>
      <c r="F76" s="1" t="s">
        <v>337</v>
      </c>
      <c r="G76" s="3">
        <v>44137</v>
      </c>
    </row>
    <row r="77" spans="1:7">
      <c r="A77" s="4" t="s">
        <v>288</v>
      </c>
      <c r="B77" s="4" t="s">
        <v>412</v>
      </c>
      <c r="C77" s="4" t="s">
        <v>413</v>
      </c>
      <c r="D77" s="4" t="s">
        <v>414</v>
      </c>
      <c r="E77" s="4" t="s">
        <v>415</v>
      </c>
      <c r="F77" s="4" t="s">
        <v>332</v>
      </c>
      <c r="G77" s="5">
        <v>44127</v>
      </c>
    </row>
    <row r="78" spans="1:7">
      <c r="A78" s="4" t="s">
        <v>288</v>
      </c>
      <c r="B78" s="4" t="s">
        <v>416</v>
      </c>
      <c r="C78" s="4" t="s">
        <v>417</v>
      </c>
      <c r="D78" s="4" t="s">
        <v>418</v>
      </c>
      <c r="E78" s="4" t="s">
        <v>419</v>
      </c>
      <c r="F78" s="4" t="s">
        <v>337</v>
      </c>
      <c r="G78" s="5">
        <v>44127</v>
      </c>
    </row>
    <row r="79" spans="1:7">
      <c r="A79" s="1" t="s">
        <v>420</v>
      </c>
      <c r="B79" s="1" t="s">
        <v>421</v>
      </c>
      <c r="C79" s="1" t="s">
        <v>422</v>
      </c>
      <c r="D79" s="1" t="s">
        <v>423</v>
      </c>
      <c r="E79" s="1" t="s">
        <v>424</v>
      </c>
      <c r="F79" s="1" t="s">
        <v>320</v>
      </c>
      <c r="G79" s="3" t="s">
        <v>425</v>
      </c>
    </row>
    <row r="80" spans="1:7">
      <c r="A80" s="4" t="s">
        <v>420</v>
      </c>
      <c r="B80" s="4" t="s">
        <v>426</v>
      </c>
      <c r="C80" s="4" t="s">
        <v>324</v>
      </c>
      <c r="D80" s="4" t="s">
        <v>325</v>
      </c>
      <c r="E80" s="4" t="s">
        <v>424</v>
      </c>
      <c r="F80" s="4" t="s">
        <v>320</v>
      </c>
      <c r="G80" s="5" t="s">
        <v>427</v>
      </c>
    </row>
    <row r="81" spans="1:7">
      <c r="A81" s="1" t="s">
        <v>288</v>
      </c>
      <c r="B81" s="1" t="s">
        <v>428</v>
      </c>
      <c r="C81" s="1" t="s">
        <v>429</v>
      </c>
      <c r="D81" s="1" t="s">
        <v>430</v>
      </c>
      <c r="E81" s="1" t="s">
        <v>431</v>
      </c>
      <c r="F81" s="1" t="s">
        <v>337</v>
      </c>
      <c r="G81" s="3">
        <v>43914</v>
      </c>
    </row>
    <row r="82" spans="1:7">
      <c r="A82" s="4" t="s">
        <v>288</v>
      </c>
      <c r="B82" s="4" t="s">
        <v>432</v>
      </c>
      <c r="C82" s="4" t="s">
        <v>433</v>
      </c>
      <c r="D82" s="4" t="s">
        <v>434</v>
      </c>
      <c r="E82" s="4" t="s">
        <v>435</v>
      </c>
      <c r="F82" s="4" t="s">
        <v>337</v>
      </c>
      <c r="G82" s="5">
        <v>43868</v>
      </c>
    </row>
    <row r="83" spans="1:7">
      <c r="A83" s="1" t="s">
        <v>288</v>
      </c>
      <c r="B83" s="1" t="s">
        <v>436</v>
      </c>
      <c r="C83" s="1" t="s">
        <v>437</v>
      </c>
      <c r="D83" s="1" t="s">
        <v>438</v>
      </c>
      <c r="E83" s="1" t="s">
        <v>439</v>
      </c>
      <c r="F83" s="1" t="s">
        <v>320</v>
      </c>
      <c r="G83" s="3">
        <v>43798</v>
      </c>
    </row>
    <row r="84" spans="1:7">
      <c r="A84" s="1" t="s">
        <v>288</v>
      </c>
      <c r="B84" s="1" t="s">
        <v>436</v>
      </c>
      <c r="C84" s="1" t="s">
        <v>437</v>
      </c>
      <c r="D84" s="1" t="s">
        <v>438</v>
      </c>
      <c r="E84" s="1" t="s">
        <v>440</v>
      </c>
      <c r="F84" s="1" t="s">
        <v>320</v>
      </c>
      <c r="G84" s="3">
        <v>43798</v>
      </c>
    </row>
    <row r="85" spans="1:7">
      <c r="A85" s="1" t="s">
        <v>288</v>
      </c>
      <c r="B85" s="1" t="s">
        <v>436</v>
      </c>
      <c r="C85" s="1" t="s">
        <v>437</v>
      </c>
      <c r="D85" s="1" t="s">
        <v>438</v>
      </c>
      <c r="E85" s="1" t="s">
        <v>441</v>
      </c>
      <c r="F85" s="1" t="s">
        <v>320</v>
      </c>
      <c r="G85" s="3">
        <v>43798</v>
      </c>
    </row>
    <row r="86" spans="1:7">
      <c r="A86" s="1" t="s">
        <v>288</v>
      </c>
      <c r="B86" s="1" t="s">
        <v>436</v>
      </c>
      <c r="C86" s="1" t="s">
        <v>437</v>
      </c>
      <c r="D86" s="1" t="s">
        <v>438</v>
      </c>
      <c r="E86" s="1" t="s">
        <v>442</v>
      </c>
      <c r="F86" s="1" t="s">
        <v>320</v>
      </c>
      <c r="G86" s="3">
        <v>43798</v>
      </c>
    </row>
    <row r="87" spans="1:7">
      <c r="A87" s="1" t="s">
        <v>288</v>
      </c>
      <c r="B87" s="1" t="s">
        <v>436</v>
      </c>
      <c r="C87" s="1" t="s">
        <v>437</v>
      </c>
      <c r="D87" s="1" t="s">
        <v>438</v>
      </c>
      <c r="E87" s="1" t="s">
        <v>443</v>
      </c>
      <c r="F87" s="1" t="s">
        <v>320</v>
      </c>
      <c r="G87" s="3">
        <v>43798</v>
      </c>
    </row>
    <row r="88" spans="1:7">
      <c r="A88" s="1" t="s">
        <v>288</v>
      </c>
      <c r="B88" s="1" t="s">
        <v>436</v>
      </c>
      <c r="C88" s="1" t="s">
        <v>437</v>
      </c>
      <c r="D88" s="1" t="s">
        <v>438</v>
      </c>
      <c r="E88" s="1" t="s">
        <v>444</v>
      </c>
      <c r="F88" s="1" t="s">
        <v>320</v>
      </c>
      <c r="G88" s="3">
        <v>43798</v>
      </c>
    </row>
    <row r="89" spans="1:7">
      <c r="A89" s="1" t="s">
        <v>288</v>
      </c>
      <c r="B89" s="1" t="s">
        <v>436</v>
      </c>
      <c r="C89" s="1" t="s">
        <v>437</v>
      </c>
      <c r="D89" s="1" t="s">
        <v>438</v>
      </c>
      <c r="E89" s="1" t="s">
        <v>445</v>
      </c>
      <c r="F89" s="1" t="s">
        <v>320</v>
      </c>
      <c r="G89" s="3">
        <v>43798</v>
      </c>
    </row>
    <row r="90" spans="1:7">
      <c r="A90" s="1" t="s">
        <v>288</v>
      </c>
      <c r="B90" s="1" t="s">
        <v>446</v>
      </c>
      <c r="C90" s="1" t="s">
        <v>447</v>
      </c>
      <c r="D90" s="1" t="s">
        <v>448</v>
      </c>
      <c r="E90" s="1" t="s">
        <v>449</v>
      </c>
      <c r="F90" s="1" t="s">
        <v>332</v>
      </c>
      <c r="G90" s="3">
        <v>43798</v>
      </c>
    </row>
    <row r="91" spans="1:7">
      <c r="A91" s="4" t="s">
        <v>288</v>
      </c>
      <c r="B91" s="4" t="s">
        <v>450</v>
      </c>
      <c r="C91" s="4" t="s">
        <v>451</v>
      </c>
      <c r="D91" s="4" t="s">
        <v>452</v>
      </c>
      <c r="E91" s="4" t="s">
        <v>386</v>
      </c>
      <c r="F91" s="4" t="s">
        <v>337</v>
      </c>
      <c r="G91" s="5">
        <v>43699</v>
      </c>
    </row>
    <row r="92" spans="1:7">
      <c r="A92" s="1" t="s">
        <v>288</v>
      </c>
      <c r="B92" s="1" t="s">
        <v>450</v>
      </c>
      <c r="C92" s="1" t="s">
        <v>451</v>
      </c>
      <c r="D92" s="1" t="s">
        <v>453</v>
      </c>
      <c r="E92" s="1" t="s">
        <v>454</v>
      </c>
      <c r="F92" s="1" t="s">
        <v>337</v>
      </c>
      <c r="G92" s="3">
        <v>43693</v>
      </c>
    </row>
    <row r="93" spans="1:7">
      <c r="A93" s="1" t="s">
        <v>288</v>
      </c>
      <c r="B93" s="1" t="s">
        <v>450</v>
      </c>
      <c r="C93" s="1" t="s">
        <v>451</v>
      </c>
      <c r="D93" s="1" t="s">
        <v>453</v>
      </c>
      <c r="E93" s="1" t="s">
        <v>455</v>
      </c>
      <c r="F93" s="1" t="s">
        <v>337</v>
      </c>
      <c r="G93" s="3">
        <v>43693</v>
      </c>
    </row>
    <row r="94" spans="1:7">
      <c r="A94" s="4" t="s">
        <v>288</v>
      </c>
      <c r="B94" s="4" t="s">
        <v>456</v>
      </c>
      <c r="C94" s="4" t="s">
        <v>457</v>
      </c>
      <c r="D94" s="4" t="s">
        <v>458</v>
      </c>
      <c r="E94" s="4" t="s">
        <v>459</v>
      </c>
      <c r="F94" s="4" t="s">
        <v>337</v>
      </c>
      <c r="G94" s="5">
        <v>43580</v>
      </c>
    </row>
    <row r="95" spans="1:7">
      <c r="A95" s="4" t="s">
        <v>288</v>
      </c>
      <c r="B95" s="4" t="s">
        <v>456</v>
      </c>
      <c r="C95" s="4" t="s">
        <v>457</v>
      </c>
      <c r="D95" s="4" t="s">
        <v>460</v>
      </c>
      <c r="E95" s="4" t="s">
        <v>459</v>
      </c>
      <c r="F95" s="4" t="s">
        <v>337</v>
      </c>
      <c r="G95" s="5">
        <v>43580</v>
      </c>
    </row>
    <row r="96" spans="1:7">
      <c r="A96" s="4" t="s">
        <v>288</v>
      </c>
      <c r="B96" s="4" t="s">
        <v>456</v>
      </c>
      <c r="C96" s="4" t="s">
        <v>457</v>
      </c>
      <c r="D96" s="4" t="s">
        <v>460</v>
      </c>
      <c r="E96" s="4" t="s">
        <v>461</v>
      </c>
      <c r="F96" s="4" t="s">
        <v>337</v>
      </c>
      <c r="G96" s="5">
        <v>43580</v>
      </c>
    </row>
    <row r="97" spans="1:7">
      <c r="A97" s="1" t="s">
        <v>288</v>
      </c>
      <c r="B97" s="1" t="s">
        <v>462</v>
      </c>
      <c r="C97" s="1" t="s">
        <v>463</v>
      </c>
      <c r="D97" s="1" t="s">
        <v>464</v>
      </c>
      <c r="E97" s="1" t="s">
        <v>465</v>
      </c>
      <c r="F97" s="1" t="s">
        <v>320</v>
      </c>
      <c r="G97" s="3">
        <v>44027</v>
      </c>
    </row>
    <row r="98" spans="1:7">
      <c r="A98" s="4" t="s">
        <v>288</v>
      </c>
      <c r="B98" s="4" t="s">
        <v>462</v>
      </c>
      <c r="C98" s="4" t="s">
        <v>463</v>
      </c>
      <c r="D98" s="4" t="s">
        <v>466</v>
      </c>
      <c r="E98" s="4" t="s">
        <v>467</v>
      </c>
      <c r="F98" s="4" t="s">
        <v>320</v>
      </c>
      <c r="G98" s="5">
        <v>43923</v>
      </c>
    </row>
    <row r="99" spans="1:7">
      <c r="A99" s="1" t="s">
        <v>288</v>
      </c>
      <c r="B99" s="1" t="s">
        <v>462</v>
      </c>
      <c r="C99" s="1" t="s">
        <v>463</v>
      </c>
      <c r="D99" s="1" t="s">
        <v>468</v>
      </c>
      <c r="E99" s="1" t="s">
        <v>469</v>
      </c>
      <c r="F99" s="1" t="s">
        <v>320</v>
      </c>
      <c r="G99" s="3">
        <v>43885</v>
      </c>
    </row>
    <row r="100" spans="1:7">
      <c r="A100" s="4" t="s">
        <v>288</v>
      </c>
      <c r="B100" s="4" t="s">
        <v>462</v>
      </c>
      <c r="C100" s="4" t="s">
        <v>463</v>
      </c>
      <c r="D100" s="4" t="s">
        <v>470</v>
      </c>
      <c r="E100" s="4" t="s">
        <v>471</v>
      </c>
      <c r="F100" s="4" t="s">
        <v>320</v>
      </c>
      <c r="G100" s="5">
        <v>43613</v>
      </c>
    </row>
    <row r="101" spans="1:7">
      <c r="A101" s="1" t="s">
        <v>288</v>
      </c>
      <c r="B101" s="1" t="s">
        <v>462</v>
      </c>
      <c r="C101" s="1" t="s">
        <v>463</v>
      </c>
      <c r="D101" s="1" t="s">
        <v>470</v>
      </c>
      <c r="E101" s="1" t="s">
        <v>465</v>
      </c>
      <c r="F101" s="1" t="s">
        <v>320</v>
      </c>
      <c r="G101" s="3">
        <v>43613</v>
      </c>
    </row>
    <row r="102" spans="1:7">
      <c r="A102" s="1" t="s">
        <v>288</v>
      </c>
      <c r="B102" s="1" t="s">
        <v>462</v>
      </c>
      <c r="C102" s="1" t="s">
        <v>463</v>
      </c>
      <c r="D102" s="1" t="s">
        <v>470</v>
      </c>
      <c r="E102" s="1" t="s">
        <v>467</v>
      </c>
      <c r="F102" s="1" t="s">
        <v>320</v>
      </c>
      <c r="G102" s="3">
        <v>43613</v>
      </c>
    </row>
    <row r="103" spans="1:7">
      <c r="A103" s="4" t="s">
        <v>288</v>
      </c>
      <c r="B103" s="4" t="s">
        <v>462</v>
      </c>
      <c r="C103" s="4" t="s">
        <v>463</v>
      </c>
      <c r="D103" s="4" t="s">
        <v>472</v>
      </c>
      <c r="E103" s="4" t="s">
        <v>471</v>
      </c>
      <c r="F103" s="4" t="s">
        <v>320</v>
      </c>
      <c r="G103" s="5">
        <v>43448</v>
      </c>
    </row>
    <row r="104" spans="1:7">
      <c r="A104" s="1" t="s">
        <v>288</v>
      </c>
      <c r="B104" s="1" t="s">
        <v>348</v>
      </c>
      <c r="C104" s="1" t="s">
        <v>473</v>
      </c>
      <c r="D104" s="1" t="s">
        <v>350</v>
      </c>
      <c r="E104" s="1" t="s">
        <v>351</v>
      </c>
      <c r="F104" s="1" t="s">
        <v>332</v>
      </c>
      <c r="G104" s="3">
        <v>43297</v>
      </c>
    </row>
    <row r="105" spans="1:7">
      <c r="A105" s="4" t="s">
        <v>288</v>
      </c>
      <c r="B105" s="4" t="s">
        <v>474</v>
      </c>
      <c r="C105" s="4" t="s">
        <v>475</v>
      </c>
      <c r="D105" s="4" t="s">
        <v>476</v>
      </c>
      <c r="E105" s="4" t="s">
        <v>477</v>
      </c>
      <c r="F105" s="4" t="s">
        <v>337</v>
      </c>
      <c r="G105" s="5">
        <v>43217</v>
      </c>
    </row>
    <row r="106" spans="1:7">
      <c r="A106" s="4" t="s">
        <v>288</v>
      </c>
      <c r="B106" s="4" t="s">
        <v>474</v>
      </c>
      <c r="C106" s="4" t="s">
        <v>475</v>
      </c>
      <c r="D106" s="4" t="s">
        <v>478</v>
      </c>
      <c r="E106" s="4" t="s">
        <v>479</v>
      </c>
      <c r="F106" s="4" t="s">
        <v>337</v>
      </c>
      <c r="G106" s="5">
        <v>43217</v>
      </c>
    </row>
    <row r="107" spans="1:7">
      <c r="A107" s="4" t="s">
        <v>288</v>
      </c>
      <c r="B107" s="4" t="s">
        <v>474</v>
      </c>
      <c r="C107" s="4" t="s">
        <v>475</v>
      </c>
      <c r="D107" s="4" t="s">
        <v>478</v>
      </c>
      <c r="E107" s="4" t="s">
        <v>480</v>
      </c>
      <c r="F107" s="4" t="s">
        <v>337</v>
      </c>
      <c r="G107" s="5">
        <v>43217</v>
      </c>
    </row>
    <row r="108" spans="1:7">
      <c r="A108" s="1" t="s">
        <v>288</v>
      </c>
      <c r="B108" s="1" t="s">
        <v>481</v>
      </c>
      <c r="C108" s="1" t="s">
        <v>482</v>
      </c>
      <c r="D108" s="1" t="s">
        <v>483</v>
      </c>
      <c r="E108" s="1" t="s">
        <v>484</v>
      </c>
      <c r="F108" s="1" t="s">
        <v>337</v>
      </c>
      <c r="G108" s="3">
        <v>43210</v>
      </c>
    </row>
    <row r="109" spans="1:7">
      <c r="A109" s="1" t="s">
        <v>288</v>
      </c>
      <c r="B109" s="1" t="s">
        <v>481</v>
      </c>
      <c r="C109" s="1" t="s">
        <v>482</v>
      </c>
      <c r="D109" s="1" t="s">
        <v>483</v>
      </c>
      <c r="E109" s="1" t="s">
        <v>485</v>
      </c>
      <c r="F109" s="1" t="s">
        <v>337</v>
      </c>
      <c r="G109" s="3">
        <v>43210</v>
      </c>
    </row>
    <row r="110" spans="1:7">
      <c r="A110" s="4" t="s">
        <v>288</v>
      </c>
      <c r="B110" s="4" t="s">
        <v>486</v>
      </c>
      <c r="C110" s="4" t="s">
        <v>487</v>
      </c>
      <c r="D110" s="4" t="s">
        <v>488</v>
      </c>
      <c r="E110" s="4" t="s">
        <v>489</v>
      </c>
      <c r="F110" s="4" t="s">
        <v>332</v>
      </c>
      <c r="G110" s="5">
        <v>44008</v>
      </c>
    </row>
    <row r="111" spans="1:7">
      <c r="A111" s="1" t="s">
        <v>288</v>
      </c>
      <c r="B111" s="1" t="s">
        <v>486</v>
      </c>
      <c r="C111" s="1" t="s">
        <v>487</v>
      </c>
      <c r="D111" s="1" t="s">
        <v>490</v>
      </c>
      <c r="E111" s="1" t="s">
        <v>491</v>
      </c>
      <c r="F111" s="1" t="s">
        <v>337</v>
      </c>
      <c r="G111" s="3">
        <v>43298</v>
      </c>
    </row>
    <row r="112" spans="1:7">
      <c r="A112" s="1" t="s">
        <v>288</v>
      </c>
      <c r="B112" s="1" t="s">
        <v>486</v>
      </c>
      <c r="C112" s="1" t="s">
        <v>487</v>
      </c>
      <c r="D112" s="1" t="s">
        <v>492</v>
      </c>
      <c r="E112" s="1" t="s">
        <v>489</v>
      </c>
      <c r="F112" s="1" t="s">
        <v>337</v>
      </c>
      <c r="G112" s="3">
        <v>43048</v>
      </c>
    </row>
    <row r="113" spans="1:7">
      <c r="A113" s="1" t="s">
        <v>288</v>
      </c>
      <c r="B113" s="1" t="s">
        <v>493</v>
      </c>
      <c r="C113" s="1" t="s">
        <v>494</v>
      </c>
      <c r="D113" s="1" t="s">
        <v>495</v>
      </c>
      <c r="E113" s="1" t="s">
        <v>496</v>
      </c>
      <c r="F113" s="1" t="s">
        <v>337</v>
      </c>
      <c r="G113" s="3">
        <v>41129</v>
      </c>
    </row>
    <row r="114" spans="1:7">
      <c r="A114" s="4" t="s">
        <v>288</v>
      </c>
      <c r="B114" s="4" t="s">
        <v>497</v>
      </c>
      <c r="C114" s="4" t="s">
        <v>498</v>
      </c>
      <c r="D114" s="4" t="s">
        <v>499</v>
      </c>
      <c r="E114" s="4" t="s">
        <v>500</v>
      </c>
      <c r="F114" s="4" t="s">
        <v>337</v>
      </c>
      <c r="G114" s="5">
        <v>40956</v>
      </c>
    </row>
    <row r="115" spans="1:7">
      <c r="A115" s="1" t="s">
        <v>288</v>
      </c>
      <c r="B115" s="1" t="s">
        <v>497</v>
      </c>
      <c r="C115" s="1" t="s">
        <v>498</v>
      </c>
      <c r="D115" s="1" t="s">
        <v>501</v>
      </c>
      <c r="E115" s="1" t="s">
        <v>500</v>
      </c>
      <c r="F115" s="1" t="s">
        <v>337</v>
      </c>
      <c r="G115" s="3">
        <v>40956</v>
      </c>
    </row>
    <row r="116" spans="1:7">
      <c r="A116" s="4" t="s">
        <v>288</v>
      </c>
      <c r="B116" s="4" t="s">
        <v>502</v>
      </c>
      <c r="C116" s="4" t="s">
        <v>503</v>
      </c>
      <c r="D116" s="4" t="s">
        <v>504</v>
      </c>
      <c r="E116" s="4" t="s">
        <v>505</v>
      </c>
      <c r="F116" s="4" t="s">
        <v>337</v>
      </c>
      <c r="G116" s="5">
        <v>41428</v>
      </c>
    </row>
    <row r="117" spans="1:7">
      <c r="A117" s="1" t="s">
        <v>288</v>
      </c>
      <c r="B117" s="1" t="s">
        <v>502</v>
      </c>
      <c r="C117" s="1" t="s">
        <v>503</v>
      </c>
      <c r="D117" s="1" t="s">
        <v>504</v>
      </c>
      <c r="E117" s="1" t="s">
        <v>479</v>
      </c>
      <c r="F117" s="1" t="s">
        <v>337</v>
      </c>
      <c r="G117" s="3">
        <v>38517</v>
      </c>
    </row>
    <row r="118" spans="1:7">
      <c r="A118" s="1" t="s">
        <v>288</v>
      </c>
      <c r="B118" s="1" t="s">
        <v>502</v>
      </c>
      <c r="C118" s="1" t="s">
        <v>503</v>
      </c>
      <c r="D118" s="1" t="s">
        <v>504</v>
      </c>
      <c r="E118" s="1" t="s">
        <v>506</v>
      </c>
      <c r="F118" s="1" t="s">
        <v>337</v>
      </c>
      <c r="G118" s="3">
        <v>38517</v>
      </c>
    </row>
    <row r="119" spans="1:7">
      <c r="A119" s="1" t="s">
        <v>288</v>
      </c>
      <c r="B119" s="1" t="s">
        <v>502</v>
      </c>
      <c r="C119" s="1" t="s">
        <v>503</v>
      </c>
      <c r="D119" s="1" t="s">
        <v>504</v>
      </c>
      <c r="E119" s="1" t="s">
        <v>507</v>
      </c>
      <c r="F119" s="1" t="s">
        <v>337</v>
      </c>
      <c r="G119" s="3">
        <v>38517</v>
      </c>
    </row>
    <row r="122" spans="1:7">
      <c r="B122" s="16" t="s">
        <v>519</v>
      </c>
    </row>
    <row r="123" spans="1:7">
      <c r="B123" s="17" t="s">
        <v>520</v>
      </c>
    </row>
  </sheetData>
  <hyperlinks>
    <hyperlink ref="B123" r:id="rId2" display="https://www.accessdata.fda.gov/scripts/cder/ob/search_product.cfm"/>
  </hyperlink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29"/>
  <sheetViews>
    <sheetView workbookViewId="0">
      <selection activeCell="A1" sqref="A1:G29"/>
    </sheetView>
  </sheetViews>
  <sheetFormatPr defaultColWidth="9" defaultRowHeight="14.25" outlineLevelCol="6"/>
  <sheetData>
    <row r="1" spans="1:7">
      <c r="A1" s="1" t="s">
        <v>288</v>
      </c>
      <c r="B1" s="1" t="s">
        <v>530</v>
      </c>
      <c r="C1" s="1" t="s">
        <v>287</v>
      </c>
      <c r="D1" s="1" t="s">
        <v>531</v>
      </c>
      <c r="E1" s="1" t="s">
        <v>532</v>
      </c>
      <c r="F1" s="1" t="s">
        <v>533</v>
      </c>
      <c r="G1" s="2">
        <v>45267</v>
      </c>
    </row>
    <row r="2" spans="1:7">
      <c r="A2" s="1" t="s">
        <v>288</v>
      </c>
      <c r="B2" s="1" t="s">
        <v>530</v>
      </c>
      <c r="C2" s="1" t="s">
        <v>287</v>
      </c>
      <c r="D2" s="1" t="s">
        <v>534</v>
      </c>
      <c r="E2" s="1" t="s">
        <v>532</v>
      </c>
      <c r="F2" s="1" t="s">
        <v>535</v>
      </c>
      <c r="G2" s="3">
        <v>45267</v>
      </c>
    </row>
    <row r="3" spans="1:7">
      <c r="A3" s="1" t="s">
        <v>288</v>
      </c>
      <c r="B3" s="1" t="s">
        <v>530</v>
      </c>
      <c r="C3" s="1" t="s">
        <v>287</v>
      </c>
      <c r="D3" s="1" t="s">
        <v>536</v>
      </c>
      <c r="E3" s="1" t="s">
        <v>532</v>
      </c>
      <c r="F3" s="1" t="s">
        <v>537</v>
      </c>
      <c r="G3" s="2">
        <v>45267</v>
      </c>
    </row>
    <row r="4" spans="1:7">
      <c r="A4" s="1" t="s">
        <v>288</v>
      </c>
      <c r="B4" s="1" t="s">
        <v>530</v>
      </c>
      <c r="C4" s="1" t="s">
        <v>287</v>
      </c>
      <c r="D4" s="1" t="s">
        <v>538</v>
      </c>
      <c r="E4" s="1" t="s">
        <v>532</v>
      </c>
      <c r="F4" s="1" t="s">
        <v>539</v>
      </c>
      <c r="G4" s="3">
        <v>45267</v>
      </c>
    </row>
    <row r="5" spans="1:7">
      <c r="A5" s="1" t="s">
        <v>288</v>
      </c>
      <c r="B5" s="1" t="s">
        <v>530</v>
      </c>
      <c r="C5" s="1" t="s">
        <v>287</v>
      </c>
      <c r="D5" s="1" t="s">
        <v>540</v>
      </c>
      <c r="E5" s="1" t="s">
        <v>532</v>
      </c>
      <c r="F5" s="1" t="s">
        <v>541</v>
      </c>
      <c r="G5" s="2">
        <v>45267</v>
      </c>
    </row>
    <row r="6" spans="1:7">
      <c r="A6" s="1" t="s">
        <v>288</v>
      </c>
      <c r="B6" s="1" t="s">
        <v>530</v>
      </c>
      <c r="C6" s="1" t="s">
        <v>287</v>
      </c>
      <c r="D6" s="1" t="s">
        <v>542</v>
      </c>
      <c r="E6" s="1" t="s">
        <v>532</v>
      </c>
      <c r="F6" s="1" t="s">
        <v>543</v>
      </c>
      <c r="G6" s="3">
        <v>45267</v>
      </c>
    </row>
    <row r="7" spans="1:7">
      <c r="A7" s="1" t="s">
        <v>288</v>
      </c>
      <c r="B7" s="1" t="s">
        <v>530</v>
      </c>
      <c r="C7" s="1" t="s">
        <v>287</v>
      </c>
      <c r="D7" s="1" t="s">
        <v>542</v>
      </c>
      <c r="E7" s="1" t="s">
        <v>363</v>
      </c>
      <c r="F7" s="1" t="s">
        <v>543</v>
      </c>
      <c r="G7" s="2">
        <v>45267</v>
      </c>
    </row>
    <row r="8" spans="1:7">
      <c r="A8" s="1" t="s">
        <v>288</v>
      </c>
      <c r="B8" s="1" t="s">
        <v>530</v>
      </c>
      <c r="C8" s="1" t="s">
        <v>287</v>
      </c>
      <c r="D8" s="1" t="s">
        <v>544</v>
      </c>
      <c r="E8" s="1" t="s">
        <v>532</v>
      </c>
      <c r="F8" s="1" t="s">
        <v>545</v>
      </c>
      <c r="G8" s="3">
        <v>45267</v>
      </c>
    </row>
    <row r="9" spans="1:7">
      <c r="A9" s="1" t="s">
        <v>288</v>
      </c>
      <c r="B9" s="1" t="s">
        <v>530</v>
      </c>
      <c r="C9" s="1" t="s">
        <v>287</v>
      </c>
      <c r="D9" s="1" t="s">
        <v>546</v>
      </c>
      <c r="E9" s="1" t="s">
        <v>532</v>
      </c>
      <c r="F9" s="1" t="s">
        <v>293</v>
      </c>
      <c r="G9" s="2">
        <v>45267</v>
      </c>
    </row>
    <row r="10" spans="1:7">
      <c r="A10" s="1" t="s">
        <v>288</v>
      </c>
      <c r="B10" s="1" t="s">
        <v>530</v>
      </c>
      <c r="C10" s="1" t="s">
        <v>287</v>
      </c>
      <c r="D10" s="1" t="s">
        <v>547</v>
      </c>
      <c r="E10" s="1" t="s">
        <v>532</v>
      </c>
      <c r="F10" s="1" t="s">
        <v>548</v>
      </c>
      <c r="G10" s="3">
        <v>45267</v>
      </c>
    </row>
    <row r="11" spans="1:7">
      <c r="A11" s="1" t="s">
        <v>288</v>
      </c>
      <c r="B11" s="1" t="s">
        <v>530</v>
      </c>
      <c r="C11" s="1" t="s">
        <v>287</v>
      </c>
      <c r="D11" s="1" t="s">
        <v>544</v>
      </c>
      <c r="E11" s="1" t="s">
        <v>363</v>
      </c>
      <c r="F11" s="1" t="s">
        <v>545</v>
      </c>
      <c r="G11" s="2">
        <v>45267</v>
      </c>
    </row>
    <row r="12" spans="1:7">
      <c r="A12" s="1" t="s">
        <v>288</v>
      </c>
      <c r="B12" s="1" t="s">
        <v>530</v>
      </c>
      <c r="C12" s="1" t="s">
        <v>287</v>
      </c>
      <c r="D12" s="1" t="s">
        <v>549</v>
      </c>
      <c r="E12" s="1" t="s">
        <v>363</v>
      </c>
      <c r="F12" s="1" t="s">
        <v>526</v>
      </c>
      <c r="G12" s="3">
        <v>45267</v>
      </c>
    </row>
    <row r="13" spans="1:7">
      <c r="A13" s="1" t="s">
        <v>288</v>
      </c>
      <c r="B13" s="1" t="s">
        <v>530</v>
      </c>
      <c r="C13" s="1" t="s">
        <v>287</v>
      </c>
      <c r="D13" s="1" t="s">
        <v>546</v>
      </c>
      <c r="E13" s="1" t="s">
        <v>363</v>
      </c>
      <c r="F13" s="1" t="s">
        <v>293</v>
      </c>
      <c r="G13" s="2">
        <v>45267</v>
      </c>
    </row>
    <row r="14" spans="1:7">
      <c r="A14" s="1" t="s">
        <v>288</v>
      </c>
      <c r="B14" s="1" t="s">
        <v>530</v>
      </c>
      <c r="C14" s="1" t="s">
        <v>287</v>
      </c>
      <c r="D14" s="1" t="s">
        <v>547</v>
      </c>
      <c r="E14" s="1" t="s">
        <v>363</v>
      </c>
      <c r="F14" s="1" t="s">
        <v>548</v>
      </c>
      <c r="G14" s="3">
        <v>45267</v>
      </c>
    </row>
    <row r="15" spans="1:7">
      <c r="A15" s="4" t="s">
        <v>288</v>
      </c>
      <c r="B15" s="4" t="s">
        <v>550</v>
      </c>
      <c r="C15" s="4" t="s">
        <v>551</v>
      </c>
      <c r="D15" s="4" t="s">
        <v>552</v>
      </c>
      <c r="E15" s="4" t="s">
        <v>553</v>
      </c>
      <c r="F15" s="4" t="s">
        <v>320</v>
      </c>
      <c r="G15" s="5">
        <v>45152</v>
      </c>
    </row>
    <row r="16" spans="1:7">
      <c r="A16" s="1" t="s">
        <v>288</v>
      </c>
      <c r="B16" s="1" t="s">
        <v>294</v>
      </c>
      <c r="C16" s="1" t="s">
        <v>295</v>
      </c>
      <c r="D16" s="1" t="s">
        <v>296</v>
      </c>
      <c r="E16" s="1" t="s">
        <v>554</v>
      </c>
      <c r="F16" s="1" t="s">
        <v>293</v>
      </c>
      <c r="G16" s="3">
        <v>45131</v>
      </c>
    </row>
    <row r="17" spans="1:7">
      <c r="A17" s="4" t="s">
        <v>288</v>
      </c>
      <c r="B17" s="4" t="s">
        <v>555</v>
      </c>
      <c r="C17" s="4" t="s">
        <v>556</v>
      </c>
      <c r="D17" s="4" t="s">
        <v>557</v>
      </c>
      <c r="E17" s="4" t="s">
        <v>386</v>
      </c>
      <c r="F17" s="4" t="s">
        <v>293</v>
      </c>
      <c r="G17" s="5">
        <v>45127</v>
      </c>
    </row>
    <row r="18" spans="1:7">
      <c r="A18" s="4" t="s">
        <v>288</v>
      </c>
      <c r="B18" s="4" t="s">
        <v>555</v>
      </c>
      <c r="C18" s="4" t="s">
        <v>556</v>
      </c>
      <c r="D18" s="4" t="s">
        <v>557</v>
      </c>
      <c r="E18" s="4" t="s">
        <v>301</v>
      </c>
      <c r="F18" s="4" t="s">
        <v>293</v>
      </c>
      <c r="G18" s="5">
        <v>45127</v>
      </c>
    </row>
    <row r="19" spans="1:7">
      <c r="A19" s="4" t="s">
        <v>288</v>
      </c>
      <c r="B19" s="4" t="s">
        <v>555</v>
      </c>
      <c r="C19" s="4" t="s">
        <v>556</v>
      </c>
      <c r="D19" s="4" t="s">
        <v>557</v>
      </c>
      <c r="E19" s="4" t="s">
        <v>558</v>
      </c>
      <c r="F19" s="4" t="s">
        <v>293</v>
      </c>
      <c r="G19" s="5">
        <v>45127</v>
      </c>
    </row>
    <row r="20" spans="1:7">
      <c r="A20" s="4" t="s">
        <v>288</v>
      </c>
      <c r="B20" s="4" t="s">
        <v>555</v>
      </c>
      <c r="C20" s="4" t="s">
        <v>556</v>
      </c>
      <c r="D20" s="4" t="s">
        <v>557</v>
      </c>
      <c r="E20" s="4" t="s">
        <v>559</v>
      </c>
      <c r="F20" s="4" t="s">
        <v>293</v>
      </c>
      <c r="G20" s="5">
        <v>45127</v>
      </c>
    </row>
    <row r="21" spans="1:7">
      <c r="A21" s="4" t="s">
        <v>288</v>
      </c>
      <c r="B21" s="4" t="s">
        <v>555</v>
      </c>
      <c r="C21" s="4" t="s">
        <v>556</v>
      </c>
      <c r="D21" s="4" t="s">
        <v>557</v>
      </c>
      <c r="E21" s="4" t="s">
        <v>303</v>
      </c>
      <c r="F21" s="4" t="s">
        <v>293</v>
      </c>
      <c r="G21" s="5">
        <v>45127</v>
      </c>
    </row>
    <row r="22" spans="1:7">
      <c r="A22" s="1" t="s">
        <v>288</v>
      </c>
      <c r="B22" s="1" t="s">
        <v>560</v>
      </c>
      <c r="C22" s="1" t="s">
        <v>561</v>
      </c>
      <c r="D22" s="1" t="s">
        <v>562</v>
      </c>
      <c r="E22" s="1" t="s">
        <v>563</v>
      </c>
      <c r="F22" s="1" t="s">
        <v>293</v>
      </c>
      <c r="G22" s="3">
        <v>45101</v>
      </c>
    </row>
    <row r="23" spans="1:7">
      <c r="A23" s="1" t="s">
        <v>288</v>
      </c>
      <c r="B23" s="1" t="s">
        <v>560</v>
      </c>
      <c r="C23" s="1" t="s">
        <v>561</v>
      </c>
      <c r="D23" s="1" t="s">
        <v>562</v>
      </c>
      <c r="E23" s="1" t="s">
        <v>564</v>
      </c>
      <c r="F23" s="1" t="s">
        <v>293</v>
      </c>
      <c r="G23" s="3">
        <v>45101</v>
      </c>
    </row>
    <row r="24" spans="1:7">
      <c r="A24" s="4" t="s">
        <v>288</v>
      </c>
      <c r="B24" s="4" t="s">
        <v>565</v>
      </c>
      <c r="C24" s="4" t="s">
        <v>566</v>
      </c>
      <c r="D24" s="4" t="s">
        <v>423</v>
      </c>
      <c r="E24" s="4" t="s">
        <v>567</v>
      </c>
      <c r="F24" s="4" t="s">
        <v>293</v>
      </c>
      <c r="G24" s="5">
        <v>45083</v>
      </c>
    </row>
    <row r="25" spans="1:7">
      <c r="A25" s="4" t="s">
        <v>288</v>
      </c>
      <c r="B25" s="4" t="s">
        <v>565</v>
      </c>
      <c r="C25" s="4" t="s">
        <v>566</v>
      </c>
      <c r="D25" s="4" t="s">
        <v>423</v>
      </c>
      <c r="E25" s="4" t="s">
        <v>363</v>
      </c>
      <c r="F25" s="4" t="s">
        <v>293</v>
      </c>
      <c r="G25" s="5">
        <v>45083</v>
      </c>
    </row>
    <row r="26" spans="1:7">
      <c r="A26" s="1" t="s">
        <v>288</v>
      </c>
      <c r="B26" s="1" t="s">
        <v>568</v>
      </c>
      <c r="C26" s="1" t="s">
        <v>569</v>
      </c>
      <c r="D26" s="1" t="s">
        <v>570</v>
      </c>
      <c r="E26" s="1" t="s">
        <v>571</v>
      </c>
      <c r="F26" s="1" t="s">
        <v>332</v>
      </c>
      <c r="G26" s="3">
        <v>45083</v>
      </c>
    </row>
    <row r="27" spans="1:7">
      <c r="A27" s="4" t="s">
        <v>288</v>
      </c>
      <c r="B27" s="4" t="s">
        <v>572</v>
      </c>
      <c r="C27" s="4" t="s">
        <v>573</v>
      </c>
      <c r="D27" s="4" t="s">
        <v>574</v>
      </c>
      <c r="E27" s="4" t="s">
        <v>479</v>
      </c>
      <c r="F27" s="4" t="s">
        <v>332</v>
      </c>
      <c r="G27" s="5">
        <v>45055</v>
      </c>
    </row>
    <row r="28" spans="1:7">
      <c r="A28" s="4" t="s">
        <v>288</v>
      </c>
      <c r="B28" s="4" t="s">
        <v>572</v>
      </c>
      <c r="C28" s="4" t="s">
        <v>573</v>
      </c>
      <c r="D28" s="4" t="s">
        <v>574</v>
      </c>
      <c r="E28" s="4" t="s">
        <v>480</v>
      </c>
      <c r="F28" s="4" t="s">
        <v>332</v>
      </c>
      <c r="G28" s="5">
        <v>45055</v>
      </c>
    </row>
    <row r="29" spans="1:7">
      <c r="A29" s="6" t="s">
        <v>288</v>
      </c>
      <c r="B29" s="6" t="s">
        <v>289</v>
      </c>
      <c r="C29" s="6" t="s">
        <v>290</v>
      </c>
      <c r="D29" s="6" t="s">
        <v>291</v>
      </c>
      <c r="E29" s="6" t="s">
        <v>292</v>
      </c>
      <c r="F29" s="6" t="s">
        <v>293</v>
      </c>
      <c r="G29" s="7">
        <v>44936</v>
      </c>
    </row>
  </sheetData>
  <sortState ref="A1:G29">
    <sortCondition ref="G1:G29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图表 1 主要财务指标</vt:lpstr>
      <vt:lpstr>图表2-3营业收入和归母净利润</vt:lpstr>
      <vt:lpstr>图表4现金流量表</vt:lpstr>
      <vt:lpstr>图表5分季度财务数据</vt:lpstr>
      <vt:lpstr>图表6分季度营业收入</vt:lpstr>
      <vt:lpstr>图表7分季度归母净利润</vt:lpstr>
      <vt:lpstr>图表8收入拆分</vt:lpstr>
      <vt:lpstr>图表9毛利率和净利率</vt:lpstr>
      <vt:lpstr>图表10研发费用</vt:lpstr>
      <vt:lpstr>图表11期间费用率</vt:lpstr>
      <vt:lpstr>毛利率</vt:lpstr>
      <vt:lpstr>图表12ANDA_20230227</vt:lpstr>
      <vt:lpstr>图表12ANDA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王述冰</cp:lastModifiedBy>
  <dcterms:created xsi:type="dcterms:W3CDTF">2020-08-17T12:38:00Z</dcterms:created>
  <dcterms:modified xsi:type="dcterms:W3CDTF">2026-09-01T05:43:19Z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6230807FE1ED4372A5C41890AC685A31_13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