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wner\Desktop\MECA 486\"/>
    </mc:Choice>
  </mc:AlternateContent>
  <xr:revisionPtr revIDLastSave="0" documentId="13_ncr:1_{EFBF813A-F1F4-4E08-A2AD-B52F414FEF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Ma_1">Sheet1!$E$8:$E$11</definedName>
    <definedName name="Ma_2">Sheet1!$F$8:$F$11</definedName>
    <definedName name="Ma_3">Sheet1!$G$8:$G$11</definedName>
    <definedName name="Ma_4">Sheet1!$H$8:$H$11</definedName>
    <definedName name="Mata_1">Sheet1!$E$8:$E$11</definedName>
    <definedName name="Mb_1">Sheet1!$E$15:$E$18</definedName>
    <definedName name="Mb_2">Sheet1!$F$15:$F$18</definedName>
    <definedName name="Mb_3">Sheet1!$G$15:$G$18</definedName>
    <definedName name="Mb_4">Sheet1!$H$15:$H$18</definedName>
    <definedName name="MbNew">Sheet1!$O$13:$R$17</definedName>
    <definedName name="Md_1">Sheet1!$O$21:$O$24</definedName>
    <definedName name="Md_2">Sheet1!$P$21:$P$24</definedName>
    <definedName name="Md_3">Sheet1!$Q$21:$Q$24</definedName>
    <definedName name="Md_4">Sheet1!$R$21:$R$24</definedName>
    <definedName name="MExample">Sheet1!$T$7:$W$10</definedName>
    <definedName name="MExb_1">Sheet1!$T$14:$T$17</definedName>
    <definedName name="MExb_2">Sheet1!$U$14:$U$17</definedName>
    <definedName name="MExb_3">Sheet1!$V$14:$V$17</definedName>
    <definedName name="MExb_4">Sheet1!$W$14:$W$17</definedName>
    <definedName name="MEye">Sheet1!$J$27:$M$30</definedName>
    <definedName name="MNewb">Sheet1!$O$13:$R$17</definedName>
    <definedName name="MNewb1">Sheet1!$O$14:$O$17</definedName>
    <definedName name="MNewb2">Sheet1!$P$14:$P$17</definedName>
    <definedName name="MNewb3">Sheet1!$Q$14:$Q$17</definedName>
    <definedName name="MNewb4">Sheet1!$R$14:$R$17</definedName>
    <definedName name="MP">Sheet1!$A$10:$A$13</definedName>
    <definedName name="MPitch">Sheet1!$J$15:$M$18</definedName>
    <definedName name="MRoll">Sheet1!$J$9:$M$12</definedName>
    <definedName name="MRotProd">Sheet1!$O$7:$R$10</definedName>
    <definedName name="MRotProduct">Sheet1!$O$7:$Q$11</definedName>
    <definedName name="MYaw">Sheet1!$J$21:$M$24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/tr4y5rLH3Xeozo0jx/j6CknQwg=="/>
    </ext>
  </extLst>
</workbook>
</file>

<file path=xl/calcChain.xml><?xml version="1.0" encoding="utf-8"?>
<calcChain xmlns="http://schemas.openxmlformats.org/spreadsheetml/2006/main">
  <c r="W27" i="1" l="1"/>
  <c r="V27" i="1"/>
  <c r="U27" i="1"/>
  <c r="T27" i="1"/>
  <c r="K22" i="1" l="1"/>
  <c r="J22" i="1"/>
  <c r="K21" i="1"/>
  <c r="J21" i="1"/>
  <c r="L17" i="1"/>
  <c r="J17" i="1"/>
  <c r="H16" i="1"/>
  <c r="G16" i="1"/>
  <c r="F16" i="1"/>
  <c r="E16" i="1"/>
  <c r="L15" i="1"/>
  <c r="J15" i="1"/>
  <c r="H15" i="1"/>
  <c r="G15" i="1"/>
  <c r="F15" i="1"/>
  <c r="E15" i="1"/>
  <c r="L11" i="1"/>
  <c r="K11" i="1"/>
  <c r="L10" i="1"/>
  <c r="K10" i="1"/>
  <c r="V9" i="1"/>
  <c r="U9" i="1"/>
  <c r="T9" i="1"/>
  <c r="H9" i="1"/>
  <c r="G9" i="1"/>
  <c r="F9" i="1"/>
  <c r="E9" i="1"/>
  <c r="V8" i="1"/>
  <c r="U8" i="1"/>
  <c r="T8" i="1"/>
  <c r="H8" i="1"/>
  <c r="G8" i="1"/>
  <c r="F8" i="1"/>
  <c r="E8" i="1"/>
  <c r="V7" i="1"/>
  <c r="U7" i="1"/>
  <c r="T7" i="1"/>
  <c r="U14" i="1" l="1" a="1"/>
  <c r="U14" i="1" s="1"/>
  <c r="O7" i="1" a="1"/>
  <c r="O9" i="1" s="1"/>
  <c r="V14" i="1" a="1"/>
  <c r="V16" i="1" s="1"/>
  <c r="T14" i="1" a="1"/>
  <c r="T17" i="1" s="1"/>
  <c r="U15" i="1"/>
  <c r="U16" i="1"/>
  <c r="U17" i="1"/>
  <c r="W14" i="1" a="1"/>
  <c r="P9" i="1" l="1"/>
  <c r="Q8" i="1"/>
  <c r="Q10" i="1"/>
  <c r="R8" i="1"/>
  <c r="O8" i="1"/>
  <c r="R10" i="1"/>
  <c r="O10" i="1"/>
  <c r="P7" i="1"/>
  <c r="P8" i="1"/>
  <c r="R7" i="1"/>
  <c r="O7" i="1"/>
  <c r="O14" i="1" s="1" a="1"/>
  <c r="R9" i="1"/>
  <c r="P10" i="1"/>
  <c r="Q7" i="1"/>
  <c r="Q9" i="1"/>
  <c r="V14" i="1"/>
  <c r="V17" i="1"/>
  <c r="V15" i="1"/>
  <c r="T15" i="1"/>
  <c r="T14" i="1"/>
  <c r="T16" i="1"/>
  <c r="Q14" i="1" a="1"/>
  <c r="W14" i="1"/>
  <c r="W15" i="1"/>
  <c r="W17" i="1"/>
  <c r="W16" i="1"/>
  <c r="T21" i="1" a="1"/>
  <c r="U21" i="1" a="1"/>
  <c r="P14" i="1" l="1" a="1"/>
  <c r="P16" i="1" s="1"/>
  <c r="R14" i="1" a="1"/>
  <c r="R14" i="1" s="1"/>
  <c r="W21" i="1" a="1"/>
  <c r="W22" i="1" s="1"/>
  <c r="V21" i="1" a="1"/>
  <c r="V21" i="1" s="1"/>
  <c r="R17" i="1"/>
  <c r="R15" i="1"/>
  <c r="O16" i="1"/>
  <c r="O14" i="1"/>
  <c r="O17" i="1"/>
  <c r="O15" i="1"/>
  <c r="P17" i="1"/>
  <c r="P15" i="1"/>
  <c r="T21" i="1"/>
  <c r="T24" i="1"/>
  <c r="T23" i="1"/>
  <c r="T22" i="1"/>
  <c r="U24" i="1"/>
  <c r="U22" i="1"/>
  <c r="U21" i="1"/>
  <c r="U23" i="1"/>
  <c r="Q15" i="1"/>
  <c r="Q17" i="1"/>
  <c r="Q16" i="1"/>
  <c r="Q14" i="1"/>
  <c r="Q21" i="1" s="1" a="1"/>
  <c r="W24" i="1"/>
  <c r="W23" i="1"/>
  <c r="P14" i="1" l="1"/>
  <c r="P21" i="1" s="1" a="1"/>
  <c r="P22" i="1" s="1"/>
  <c r="R16" i="1"/>
  <c r="R21" i="1" a="1"/>
  <c r="R24" i="1" s="1"/>
  <c r="W21" i="1"/>
  <c r="V22" i="1"/>
  <c r="V24" i="1"/>
  <c r="V23" i="1"/>
  <c r="Q23" i="1"/>
  <c r="Q21" i="1"/>
  <c r="Q22" i="1"/>
  <c r="Q24" i="1"/>
  <c r="P21" i="1"/>
  <c r="P24" i="1"/>
  <c r="P23" i="1"/>
  <c r="O21" i="1" a="1"/>
  <c r="R21" i="1" l="1"/>
  <c r="R22" i="1"/>
  <c r="R23" i="1"/>
  <c r="Q27" i="1"/>
  <c r="R27" i="1"/>
  <c r="P27" i="1"/>
  <c r="O23" i="1"/>
  <c r="O22" i="1"/>
  <c r="O21" i="1"/>
  <c r="O24" i="1"/>
  <c r="O2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4" authorId="0" shapeId="0" xr:uid="{00000000-0006-0000-0000-000001000000}">
      <text>
        <r>
          <rPr>
            <sz val="11"/>
            <color theme="1"/>
            <rFont val="Arial"/>
          </rPr>
          <t>Figure 4.16 A 6-6 Type Stewart Platform
======
ID#AAAAHB2dVWA
H. Sinan Bank    (2020-10-02 06:45:35)
Fig. 4.16 A 6-6 Type Stewart Platform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HpE9Ekb2v42UWy6K5lNnUz6d7Qw=="/>
    </ext>
  </extLst>
</comments>
</file>

<file path=xl/sharedStrings.xml><?xml version="1.0" encoding="utf-8"?>
<sst xmlns="http://schemas.openxmlformats.org/spreadsheetml/2006/main" count="40" uniqueCount="30">
  <si>
    <t>a (m)</t>
  </si>
  <si>
    <t>b (m)</t>
  </si>
  <si>
    <t>Joint Spacing (deg)</t>
  </si>
  <si>
    <t xml:space="preserve">Cable Number </t>
  </si>
  <si>
    <t>Rotation Angles (deg)</t>
  </si>
  <si>
    <t>Roll (θ)</t>
  </si>
  <si>
    <r>
      <t>Pitch (</t>
    </r>
    <r>
      <rPr>
        <sz val="11"/>
        <color rgb="FF3F3F76"/>
        <rFont val="Times New Roman"/>
      </rPr>
      <t>ϕ</t>
    </r>
    <r>
      <rPr>
        <sz val="11"/>
        <color rgb="FF3F3F76"/>
        <rFont val="Calibri"/>
      </rPr>
      <t>)</t>
    </r>
  </si>
  <si>
    <t>Yaw (ψ)</t>
  </si>
  <si>
    <r>
      <t xml:space="preserve">Vector of </t>
    </r>
    <r>
      <rPr>
        <i/>
        <sz val="11"/>
        <color rgb="FF3F3F76"/>
        <rFont val="Calibri"/>
      </rPr>
      <t>a</t>
    </r>
    <r>
      <rPr>
        <sz val="11"/>
        <color rgb="FF3F3F76"/>
        <rFont val="Calibri"/>
      </rPr>
      <t xml:space="preserve"> for each cable</t>
    </r>
  </si>
  <si>
    <t>Rotation Matrices</t>
  </si>
  <si>
    <t>Product of Rotation Matrices</t>
  </si>
  <si>
    <t>Example Arrangement From the Book</t>
  </si>
  <si>
    <t>a_1</t>
  </si>
  <si>
    <t>a_2</t>
  </si>
  <si>
    <t>a_3</t>
  </si>
  <si>
    <t>a_4</t>
  </si>
  <si>
    <t>P Matrix</t>
  </si>
  <si>
    <t xml:space="preserve">New Vectors of b </t>
  </si>
  <si>
    <t>New Vectors of b with Example Arrangement</t>
  </si>
  <si>
    <t>Vector of b on the end effector for each cable</t>
  </si>
  <si>
    <t>b_1</t>
  </si>
  <si>
    <t>b_2</t>
  </si>
  <si>
    <t>b_3</t>
  </si>
  <si>
    <t>b_4</t>
  </si>
  <si>
    <r>
      <t>Pitch (</t>
    </r>
    <r>
      <rPr>
        <b/>
        <sz val="11"/>
        <color rgb="FFFA7D00"/>
        <rFont val="Times New Roman"/>
      </rPr>
      <t>ϕ</t>
    </r>
    <r>
      <rPr>
        <b/>
        <sz val="11"/>
        <color rgb="FFFA7D00"/>
        <rFont val="Calibri"/>
      </rPr>
      <t>)</t>
    </r>
  </si>
  <si>
    <t>d Matrix for Each Cable</t>
  </si>
  <si>
    <t>d Matrix for Each Cable with Example Arrangement</t>
  </si>
  <si>
    <t>4x4 Identity Matrix</t>
  </si>
  <si>
    <t>Magnitude of Vector d for Each Cable</t>
  </si>
  <si>
    <t>Magnitude of Vector d for Each Cable With Example 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</si>
</sst>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Arial"/>
    </font>
    <font>
      <sz val="11"/>
      <color rgb="FF3F3F76"/>
      <name val="Arial"/>
    </font>
    <font>
      <sz val="11"/>
      <color rgb="FF3F3F76"/>
      <name val="Calibri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b/>
      <sz val="11"/>
      <color rgb="FFFA7D00"/>
      <name val="Calibri"/>
    </font>
    <font>
      <sz val="11"/>
      <color rgb="FF9C0006"/>
      <name val="Calibri"/>
    </font>
    <font>
      <sz val="11"/>
      <color theme="1"/>
      <name val="Calibri"/>
    </font>
    <font>
      <b/>
      <sz val="11"/>
      <color rgb="FFFA7D00"/>
      <name val="Arial"/>
    </font>
    <font>
      <sz val="11"/>
      <color rgb="FF006100"/>
      <name val="Calibri"/>
    </font>
    <font>
      <sz val="11"/>
      <color rgb="FF006100"/>
      <name val="Arial"/>
    </font>
    <font>
      <sz val="11"/>
      <color rgb="FF3F3F76"/>
      <name val="Times New Roman"/>
    </font>
    <font>
      <i/>
      <sz val="11"/>
      <color rgb="FF3F3F76"/>
      <name val="Calibri"/>
    </font>
    <font>
      <b/>
      <sz val="11"/>
      <color rgb="FFFA7D00"/>
      <name val="Times New Roman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rgb="FFB4C6E7"/>
        <bgColor rgb="FFB4C6E7"/>
      </patternFill>
    </fill>
    <fill>
      <patternFill patternType="solid">
        <fgColor rgb="FFDADADA"/>
        <bgColor rgb="FFDADADA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5" fillId="10" borderId="0" applyNumberFormat="0" applyBorder="0" applyAlignment="0" applyProtection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5" fillId="5" borderId="5" xfId="0" applyNumberFormat="1" applyFont="1" applyFill="1" applyBorder="1" applyAlignment="1">
      <alignment horizontal="center"/>
    </xf>
    <xf numFmtId="164" fontId="5" fillId="6" borderId="5" xfId="0" applyNumberFormat="1" applyFont="1" applyFill="1" applyBorder="1" applyAlignment="1">
      <alignment horizontal="center"/>
    </xf>
    <xf numFmtId="164" fontId="5" fillId="7" borderId="5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5" borderId="5" xfId="0" applyNumberFormat="1" applyFont="1" applyFill="1" applyBorder="1" applyAlignment="1">
      <alignment horizontal="center"/>
    </xf>
    <xf numFmtId="164" fontId="4" fillId="6" borderId="5" xfId="0" applyNumberFormat="1" applyFont="1" applyFill="1" applyBorder="1" applyAlignment="1">
      <alignment horizontal="center"/>
    </xf>
    <xf numFmtId="164" fontId="4" fillId="7" borderId="5" xfId="0" applyNumberFormat="1" applyFont="1" applyFill="1" applyBorder="1" applyAlignment="1">
      <alignment horizontal="center"/>
    </xf>
    <xf numFmtId="164" fontId="4" fillId="8" borderId="5" xfId="0" applyNumberFormat="1" applyFont="1" applyFill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0" fontId="8" fillId="0" borderId="0" xfId="0" applyFont="1"/>
    <xf numFmtId="0" fontId="11" fillId="9" borderId="18" xfId="0" applyFont="1" applyFill="1" applyBorder="1"/>
    <xf numFmtId="0" fontId="2" fillId="2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7" fillId="4" borderId="16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6" fillId="3" borderId="12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10" fillId="9" borderId="15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7" fillId="4" borderId="1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5" fillId="10" borderId="0" xfId="1" applyAlignment="1">
      <alignment horizontal="center"/>
    </xf>
    <xf numFmtId="164" fontId="5" fillId="0" borderId="19" xfId="0" applyNumberFormat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19</xdr:row>
      <xdr:rowOff>95250</xdr:rowOff>
    </xdr:from>
    <xdr:ext cx="4686300" cy="24860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E4" workbookViewId="0">
      <selection activeCell="W30" sqref="W30"/>
    </sheetView>
  </sheetViews>
  <sheetFormatPr defaultColWidth="12.59765625" defaultRowHeight="15" customHeight="1" x14ac:dyDescent="0.25"/>
  <cols>
    <col min="1" max="1" width="9" customWidth="1"/>
    <col min="2" max="2" width="7.59765625" customWidth="1"/>
    <col min="3" max="3" width="15.69921875" customWidth="1"/>
    <col min="4" max="5" width="7.59765625" customWidth="1"/>
    <col min="6" max="7" width="10.5" customWidth="1"/>
    <col min="8" max="8" width="11.09765625" customWidth="1"/>
    <col min="9" max="9" width="7.59765625" customWidth="1"/>
    <col min="10" max="10" width="7.8984375" customWidth="1"/>
    <col min="11" max="14" width="7.59765625" customWidth="1"/>
    <col min="15" max="15" width="8.8984375" customWidth="1"/>
    <col min="16" max="20" width="7.59765625" customWidth="1"/>
    <col min="21" max="22" width="10.5" customWidth="1"/>
    <col min="23" max="23" width="11.296875" customWidth="1"/>
    <col min="24" max="26" width="7.59765625" customWidth="1"/>
  </cols>
  <sheetData>
    <row r="1" spans="1:23" ht="14.25" customHeight="1" x14ac:dyDescent="0.25"/>
    <row r="2" spans="1:23" ht="14.25" customHeight="1" x14ac:dyDescent="0.3">
      <c r="A2" s="1" t="s">
        <v>0</v>
      </c>
      <c r="B2" s="1" t="s">
        <v>1</v>
      </c>
      <c r="C2" s="1" t="s">
        <v>2</v>
      </c>
      <c r="E2" s="36" t="s">
        <v>3</v>
      </c>
      <c r="F2" s="33"/>
      <c r="G2" s="33"/>
      <c r="H2" s="34"/>
    </row>
    <row r="3" spans="1:23" ht="14.25" customHeight="1" x14ac:dyDescent="0.25">
      <c r="A3" s="2">
        <v>5</v>
      </c>
      <c r="B3" s="2">
        <v>3</v>
      </c>
      <c r="C3" s="2">
        <v>60</v>
      </c>
      <c r="E3" s="2">
        <v>1</v>
      </c>
      <c r="F3" s="2">
        <v>2</v>
      </c>
      <c r="G3" s="2">
        <v>3</v>
      </c>
      <c r="H3" s="2">
        <v>4</v>
      </c>
    </row>
    <row r="4" spans="1:23" ht="14.25" customHeight="1" x14ac:dyDescent="0.3">
      <c r="A4" s="3"/>
      <c r="B4" s="3"/>
      <c r="C4" s="3"/>
      <c r="E4" s="3"/>
      <c r="F4" s="3"/>
      <c r="G4" s="3"/>
      <c r="H4" s="3"/>
    </row>
    <row r="5" spans="1:23" ht="14.25" customHeight="1" x14ac:dyDescent="0.3">
      <c r="A5" s="37" t="s">
        <v>4</v>
      </c>
      <c r="B5" s="24"/>
      <c r="C5" s="25"/>
    </row>
    <row r="6" spans="1:23" ht="14.25" customHeight="1" x14ac:dyDescent="0.3">
      <c r="A6" s="1" t="s">
        <v>5</v>
      </c>
      <c r="B6" s="4" t="s">
        <v>6</v>
      </c>
      <c r="C6" s="1" t="s">
        <v>7</v>
      </c>
      <c r="E6" s="23" t="s">
        <v>8</v>
      </c>
      <c r="F6" s="24"/>
      <c r="G6" s="24"/>
      <c r="H6" s="25"/>
      <c r="J6" s="38" t="s">
        <v>9</v>
      </c>
      <c r="K6" s="27"/>
      <c r="L6" s="27"/>
      <c r="M6" s="28"/>
      <c r="O6" s="29" t="s">
        <v>10</v>
      </c>
      <c r="P6" s="30"/>
      <c r="Q6" s="30"/>
      <c r="R6" s="31"/>
      <c r="T6" s="35" t="s">
        <v>11</v>
      </c>
      <c r="U6" s="33"/>
      <c r="V6" s="33"/>
      <c r="W6" s="34"/>
    </row>
    <row r="7" spans="1:23" ht="14.25" customHeight="1" x14ac:dyDescent="0.3">
      <c r="A7" s="5">
        <v>90</v>
      </c>
      <c r="B7" s="5">
        <v>45</v>
      </c>
      <c r="C7" s="2">
        <v>0</v>
      </c>
      <c r="E7" s="3" t="s">
        <v>12</v>
      </c>
      <c r="F7" s="3" t="s">
        <v>13</v>
      </c>
      <c r="G7" s="3" t="s">
        <v>14</v>
      </c>
      <c r="H7" s="3" t="s">
        <v>15</v>
      </c>
      <c r="O7" s="6">
        <f t="array" ref="O7:R10">MMULT(MMULT(MRoll,MPitch),MMULT(MYaw,MEye))</f>
        <v>0.70710678118654757</v>
      </c>
      <c r="P7" s="6">
        <v>0</v>
      </c>
      <c r="Q7" s="6">
        <v>0.70710678118654746</v>
      </c>
      <c r="R7" s="6">
        <v>0</v>
      </c>
      <c r="T7" s="6">
        <f>COS(RADIANS(C7))*COS(RADIANS(B7))</f>
        <v>0.70710678118654757</v>
      </c>
      <c r="U7" s="6">
        <f>COS(RADIANS(C7))*SIN(RADIANS(B7))*SIN(RADIANS(A7))-SIN(RADIANS(C7))*COS(RADIANS(A7))</f>
        <v>0.70710678118654746</v>
      </c>
      <c r="V7" s="6">
        <f>COS(RADIANS(C7))*SIN(RADIANS(B7))*COS(RADIANS(A7))+SIN(RADIANS(C7))*SIN(RADIANS(A7))</f>
        <v>4.3315539021305316E-17</v>
      </c>
      <c r="W7" s="7">
        <v>0</v>
      </c>
    </row>
    <row r="8" spans="1:23" ht="14.25" customHeight="1" x14ac:dyDescent="0.3">
      <c r="E8" s="8">
        <f>A3*COS((E3-1)*RADIANS(C3))</f>
        <v>5</v>
      </c>
      <c r="F8" s="9">
        <f>A3*COS((F3-1)*RADIANS(C3))</f>
        <v>2.5000000000000004</v>
      </c>
      <c r="G8" s="10">
        <f>A3*COS((G3-1)*RADIANS(C3))</f>
        <v>-2.4999999999999991</v>
      </c>
      <c r="H8" s="11">
        <f>A3*COS((H3-1)*RADIANS(C3))</f>
        <v>-5</v>
      </c>
      <c r="J8" s="29" t="s">
        <v>5</v>
      </c>
      <c r="K8" s="30"/>
      <c r="L8" s="30"/>
      <c r="M8" s="31"/>
      <c r="O8" s="6">
        <v>0.70710678118654746</v>
      </c>
      <c r="P8" s="6">
        <v>6.1257422745431001E-17</v>
      </c>
      <c r="Q8" s="6">
        <v>-0.70710678118654757</v>
      </c>
      <c r="R8" s="6">
        <v>0</v>
      </c>
      <c r="T8" s="6">
        <f>SIN(RADIANS(C7))*COS(RADIANS(B7))</f>
        <v>0</v>
      </c>
      <c r="U8" s="6">
        <f>SIN(RADIANS(C7))*SIN(RADIANS(B7))*SIN(RADIANS(A7))+COS(RADIANS(C7))*COS(RADIANS(A7))</f>
        <v>6.1257422745431001E-17</v>
      </c>
      <c r="V8" s="6">
        <f>SIN(RADIANS(C7))*SIN(RADIANS(B7))*COS(RADIANS(A7))-COS(RADIANS(C7))*SIN(RADIANS(A7))</f>
        <v>-1</v>
      </c>
      <c r="W8" s="7">
        <v>0</v>
      </c>
    </row>
    <row r="9" spans="1:23" ht="14.25" customHeight="1" x14ac:dyDescent="0.3">
      <c r="A9" s="1" t="s">
        <v>16</v>
      </c>
      <c r="E9" s="8">
        <f>A3*SIN((E3-1)*RADIANS(C3))</f>
        <v>0</v>
      </c>
      <c r="F9" s="9">
        <f>A3*SIN((F3-1)*RADIANS(C3))</f>
        <v>4.3301270189221928</v>
      </c>
      <c r="G9" s="10">
        <f>A3*SIN((G3-1)*RADIANS(C3))</f>
        <v>4.3301270189221936</v>
      </c>
      <c r="H9" s="11">
        <f>A3*SIN((H3-1)*RADIANS(C3))</f>
        <v>6.1257422745431001E-16</v>
      </c>
      <c r="J9" s="15">
        <v>1</v>
      </c>
      <c r="K9" s="15">
        <v>0</v>
      </c>
      <c r="L9" s="15">
        <v>0</v>
      </c>
      <c r="M9" s="15">
        <v>0</v>
      </c>
      <c r="O9" s="6">
        <v>-4.3315539021305316E-17</v>
      </c>
      <c r="P9" s="6">
        <v>1</v>
      </c>
      <c r="Q9" s="6">
        <v>4.3315539021305322E-17</v>
      </c>
      <c r="R9" s="6">
        <v>0</v>
      </c>
      <c r="T9" s="6">
        <f>-SIN(RADIANS(B7))</f>
        <v>-0.70710678118654746</v>
      </c>
      <c r="U9" s="6">
        <f>COS(RADIANS(B7))*SIN(RADIANS(A7))</f>
        <v>0.70710678118654757</v>
      </c>
      <c r="V9" s="6">
        <f>COS(RADIANS(B7))*COS(RADIANS(A7))</f>
        <v>4.3315539021305322E-17</v>
      </c>
      <c r="W9" s="7">
        <v>0</v>
      </c>
    </row>
    <row r="10" spans="1:23" ht="14.25" customHeight="1" x14ac:dyDescent="0.3">
      <c r="A10" s="2">
        <v>2</v>
      </c>
      <c r="E10" s="8">
        <v>0</v>
      </c>
      <c r="F10" s="9">
        <v>0</v>
      </c>
      <c r="G10" s="10">
        <v>0</v>
      </c>
      <c r="H10" s="11">
        <v>0</v>
      </c>
      <c r="J10" s="15">
        <v>0</v>
      </c>
      <c r="K10" s="14">
        <f>COS(RADIANS((A7)))</f>
        <v>6.1257422745431001E-17</v>
      </c>
      <c r="L10" s="14">
        <f>-SIN(RADIANS(A7))</f>
        <v>-1</v>
      </c>
      <c r="M10" s="15">
        <v>0</v>
      </c>
      <c r="O10" s="6">
        <v>0</v>
      </c>
      <c r="P10" s="6">
        <v>0</v>
      </c>
      <c r="Q10" s="6">
        <v>0</v>
      </c>
      <c r="R10" s="6">
        <v>1</v>
      </c>
      <c r="T10" s="7">
        <v>0</v>
      </c>
      <c r="U10" s="7">
        <v>0</v>
      </c>
      <c r="V10" s="7">
        <v>0</v>
      </c>
      <c r="W10" s="7">
        <v>1</v>
      </c>
    </row>
    <row r="11" spans="1:23" ht="14.25" customHeight="1" x14ac:dyDescent="0.3">
      <c r="A11" s="2">
        <v>2</v>
      </c>
      <c r="E11" s="8">
        <v>1</v>
      </c>
      <c r="F11" s="9">
        <v>1</v>
      </c>
      <c r="G11" s="10">
        <v>1</v>
      </c>
      <c r="H11" s="11">
        <v>1</v>
      </c>
      <c r="J11" s="15">
        <v>0</v>
      </c>
      <c r="K11" s="14">
        <f>SIN(RADIANS(A7))</f>
        <v>1</v>
      </c>
      <c r="L11" s="14">
        <f>COS(RADIANS(A7))</f>
        <v>6.1257422745431001E-17</v>
      </c>
      <c r="M11" s="15">
        <v>0</v>
      </c>
    </row>
    <row r="12" spans="1:23" ht="14.25" customHeight="1" x14ac:dyDescent="0.3">
      <c r="A12" s="2">
        <v>12</v>
      </c>
      <c r="J12" s="15">
        <v>0</v>
      </c>
      <c r="K12" s="15">
        <v>0</v>
      </c>
      <c r="L12" s="15">
        <v>0</v>
      </c>
      <c r="M12" s="15">
        <v>1</v>
      </c>
      <c r="O12" s="23" t="s">
        <v>17</v>
      </c>
      <c r="P12" s="24"/>
      <c r="Q12" s="24"/>
      <c r="R12" s="25"/>
      <c r="T12" s="26" t="s">
        <v>18</v>
      </c>
      <c r="U12" s="27"/>
      <c r="V12" s="27"/>
      <c r="W12" s="28"/>
    </row>
    <row r="13" spans="1:23" ht="14.25" customHeight="1" x14ac:dyDescent="0.3">
      <c r="A13" s="2">
        <v>1</v>
      </c>
      <c r="E13" s="23" t="s">
        <v>19</v>
      </c>
      <c r="F13" s="24"/>
      <c r="G13" s="24"/>
      <c r="H13" s="25"/>
      <c r="O13" s="12" t="s">
        <v>20</v>
      </c>
      <c r="P13" s="12" t="s">
        <v>21</v>
      </c>
      <c r="Q13" s="12" t="s">
        <v>22</v>
      </c>
      <c r="R13" s="12" t="s">
        <v>23</v>
      </c>
      <c r="T13" s="13" t="s">
        <v>20</v>
      </c>
      <c r="U13" s="13" t="s">
        <v>21</v>
      </c>
      <c r="V13" s="13" t="s">
        <v>22</v>
      </c>
      <c r="W13" s="13" t="s">
        <v>23</v>
      </c>
    </row>
    <row r="14" spans="1:23" ht="14.25" customHeight="1" x14ac:dyDescent="0.3">
      <c r="E14" s="3" t="s">
        <v>20</v>
      </c>
      <c r="F14" s="3" t="s">
        <v>21</v>
      </c>
      <c r="G14" s="3" t="s">
        <v>22</v>
      </c>
      <c r="H14" s="3" t="s">
        <v>23</v>
      </c>
      <c r="J14" s="29" t="s">
        <v>24</v>
      </c>
      <c r="K14" s="30"/>
      <c r="L14" s="30"/>
      <c r="M14" s="31"/>
      <c r="O14" s="14">
        <f t="array" ref="O14:O17">MMULT(MRotProd,Mb_1)</f>
        <v>2.1213203435596428</v>
      </c>
      <c r="P14" s="14">
        <f t="array" ref="P14:P17">MMULT(MRotProd,Mb_2)</f>
        <v>1.0606601717798216</v>
      </c>
      <c r="Q14" s="14">
        <f t="array" ref="Q14:Q17">MMULT(MRotProd,Mb_3)</f>
        <v>-1.060660171779821</v>
      </c>
      <c r="R14" s="14">
        <f t="array" ref="R14:R17">MMULT(MRotProd,Mb_4)</f>
        <v>-2.1213203435596428</v>
      </c>
      <c r="T14" s="6">
        <f t="array" ref="T14:T17">MMULT(MExample,Mb_1)</f>
        <v>2.1213203435596428</v>
      </c>
      <c r="U14" s="6">
        <f t="array" ref="U14:U17">MMULT(MExample,Mb_2)</f>
        <v>2.897777478867205</v>
      </c>
      <c r="V14" s="6">
        <f t="array" ref="V14:V17">MMULT(MExample,Mb_3)</f>
        <v>0.77645713530756244</v>
      </c>
      <c r="W14" s="6">
        <f t="array" ref="W14:W17">MMULT(MExample,Mb_4)</f>
        <v>-2.1213203435596424</v>
      </c>
    </row>
    <row r="15" spans="1:23" ht="14.25" customHeight="1" x14ac:dyDescent="0.3">
      <c r="E15" s="8">
        <f>B3*COS((E3-1)*RADIANS(C3))</f>
        <v>3</v>
      </c>
      <c r="F15" s="9">
        <f>B3*COS((F3-1)*RADIANS(C3))</f>
        <v>1.5000000000000004</v>
      </c>
      <c r="G15" s="10">
        <f>B3*COS((G3-1)*RADIANS(C3))</f>
        <v>-1.4999999999999993</v>
      </c>
      <c r="H15" s="11">
        <f>B3*COS((H3-1)*RADIANS(C3))</f>
        <v>-3</v>
      </c>
      <c r="J15" s="14">
        <f>COS(RADIANS(B7))</f>
        <v>0.70710678118654757</v>
      </c>
      <c r="K15" s="15">
        <v>0</v>
      </c>
      <c r="L15" s="14">
        <f>SIN(RADIANS(B7))</f>
        <v>0.70710678118654746</v>
      </c>
      <c r="M15" s="15">
        <v>0</v>
      </c>
      <c r="O15" s="14">
        <v>2.1213203435596424</v>
      </c>
      <c r="P15" s="14">
        <v>1.0606601717798216</v>
      </c>
      <c r="Q15" s="14">
        <v>-1.0606601717798205</v>
      </c>
      <c r="R15" s="14">
        <v>-2.1213203435596424</v>
      </c>
      <c r="T15" s="6">
        <v>0</v>
      </c>
      <c r="U15" s="6">
        <v>1.5915145280371783E-16</v>
      </c>
      <c r="V15" s="6">
        <v>1.5915145280371783E-16</v>
      </c>
      <c r="W15" s="6">
        <v>2.2514831048474684E-32</v>
      </c>
    </row>
    <row r="16" spans="1:23" ht="14.25" customHeight="1" x14ac:dyDescent="0.3">
      <c r="E16" s="8">
        <f>B3*SIN((E3-1)*RADIANS(C3))</f>
        <v>0</v>
      </c>
      <c r="F16" s="9">
        <f>B3*SIN((F3-1)*RADIANS(C3))</f>
        <v>2.598076211353316</v>
      </c>
      <c r="G16" s="10">
        <f>B3*SIN((G3-1)*RADIANS(C3))</f>
        <v>2.598076211353316</v>
      </c>
      <c r="H16" s="11">
        <f>B3*SIN((H3-1)*RADIANS(C3))</f>
        <v>3.67544536472586E-16</v>
      </c>
      <c r="J16" s="15">
        <v>0</v>
      </c>
      <c r="K16" s="15">
        <v>1</v>
      </c>
      <c r="L16" s="15">
        <v>0</v>
      </c>
      <c r="M16" s="15">
        <v>0</v>
      </c>
      <c r="O16" s="14">
        <v>-1.2994661706391596E-16</v>
      </c>
      <c r="P16" s="14">
        <v>2.598076211353316</v>
      </c>
      <c r="Q16" s="14">
        <v>2.598076211353316</v>
      </c>
      <c r="R16" s="14">
        <v>4.9749115353650201E-16</v>
      </c>
      <c r="T16" s="6">
        <v>-2.1213203435596424</v>
      </c>
      <c r="U16" s="6">
        <v>0.77645713530756244</v>
      </c>
      <c r="V16" s="6">
        <v>2.8977774788672046</v>
      </c>
      <c r="W16" s="6">
        <v>2.1213203435596428</v>
      </c>
    </row>
    <row r="17" spans="5:25" ht="14.25" customHeight="1" x14ac:dyDescent="0.3">
      <c r="E17" s="16">
        <v>0</v>
      </c>
      <c r="F17" s="17">
        <v>0</v>
      </c>
      <c r="G17" s="18">
        <v>0</v>
      </c>
      <c r="H17" s="19">
        <v>0</v>
      </c>
      <c r="J17" s="14">
        <f>-SIN(RADIANS(B7))</f>
        <v>-0.70710678118654746</v>
      </c>
      <c r="K17" s="15">
        <v>0</v>
      </c>
      <c r="L17" s="14">
        <f>COS(RADIANS(B7))</f>
        <v>0.70710678118654757</v>
      </c>
      <c r="M17" s="15">
        <v>0</v>
      </c>
      <c r="O17" s="14">
        <v>1</v>
      </c>
      <c r="P17" s="14">
        <v>1</v>
      </c>
      <c r="Q17" s="14">
        <v>1</v>
      </c>
      <c r="R17" s="14">
        <v>1</v>
      </c>
      <c r="T17" s="6">
        <v>1</v>
      </c>
      <c r="U17" s="6">
        <v>1</v>
      </c>
      <c r="V17" s="6">
        <v>1</v>
      </c>
      <c r="W17" s="6">
        <v>1</v>
      </c>
    </row>
    <row r="18" spans="5:25" ht="14.25" customHeight="1" x14ac:dyDescent="0.25">
      <c r="E18" s="16">
        <v>1</v>
      </c>
      <c r="F18" s="17">
        <v>1</v>
      </c>
      <c r="G18" s="18">
        <v>1</v>
      </c>
      <c r="H18" s="19">
        <v>1</v>
      </c>
      <c r="J18" s="15">
        <v>0</v>
      </c>
      <c r="K18" s="15">
        <v>0</v>
      </c>
      <c r="L18" s="15">
        <v>0</v>
      </c>
      <c r="M18" s="15">
        <v>1</v>
      </c>
    </row>
    <row r="19" spans="5:25" ht="14.25" customHeight="1" x14ac:dyDescent="0.3">
      <c r="E19" s="3"/>
      <c r="F19" s="3"/>
      <c r="G19" s="3"/>
      <c r="H19" s="3"/>
    </row>
    <row r="20" spans="5:25" ht="14.25" customHeight="1" x14ac:dyDescent="0.3">
      <c r="J20" s="29" t="s">
        <v>7</v>
      </c>
      <c r="K20" s="30"/>
      <c r="L20" s="30"/>
      <c r="M20" s="31"/>
      <c r="O20" s="32" t="s">
        <v>25</v>
      </c>
      <c r="P20" s="33"/>
      <c r="Q20" s="33"/>
      <c r="R20" s="34"/>
      <c r="T20" s="35" t="s">
        <v>26</v>
      </c>
      <c r="U20" s="33"/>
      <c r="V20" s="33"/>
      <c r="W20" s="34"/>
    </row>
    <row r="21" spans="5:25" ht="14.25" customHeight="1" x14ac:dyDescent="0.3">
      <c r="J21" s="14">
        <f>COS(RADIANS(C7))</f>
        <v>1</v>
      </c>
      <c r="K21" s="14">
        <f>-SIN(RADIANS(C7))</f>
        <v>0</v>
      </c>
      <c r="L21" s="15">
        <v>0</v>
      </c>
      <c r="M21" s="15">
        <v>0</v>
      </c>
      <c r="O21" s="6">
        <f t="array" ref="O21:O24">MP+MNewb1-Ma_1</f>
        <v>-0.87867965644035717</v>
      </c>
      <c r="P21" s="6">
        <f t="array" ref="P21:P24">MP+MNewb2-Ma_2</f>
        <v>0.56066017177982141</v>
      </c>
      <c r="Q21" s="6">
        <f t="array" ref="Q21:Q24">MP+MNewb3-Ma_3</f>
        <v>3.4393398282201781</v>
      </c>
      <c r="R21" s="6">
        <f t="array" ref="R21:R24">MP+MNewb4-Ma_4</f>
        <v>4.8786796564403572</v>
      </c>
      <c r="T21" s="20">
        <f t="array" ref="T21:T24">MP+MExb_1-Ma_1</f>
        <v>-0.87867965644035717</v>
      </c>
      <c r="U21" s="20">
        <f t="array" ref="U21:U24">MP+MExb_2-Ma_2</f>
        <v>2.3977774788672046</v>
      </c>
      <c r="V21" s="20">
        <f t="array" ref="V21:V24">MP+MExb_3-Ma_3</f>
        <v>5.2764571353075613</v>
      </c>
      <c r="W21" s="20">
        <f t="array" ref="W21:W24">MP+MExb_4-Ma_4</f>
        <v>4.8786796564403581</v>
      </c>
    </row>
    <row r="22" spans="5:25" ht="14.25" customHeight="1" x14ac:dyDescent="0.3">
      <c r="J22" s="14">
        <f>SIN(RADIANS(C7))</f>
        <v>0</v>
      </c>
      <c r="K22" s="14">
        <f>COS(RADIANS(C7))</f>
        <v>1</v>
      </c>
      <c r="L22" s="15">
        <v>0</v>
      </c>
      <c r="M22" s="15">
        <v>0</v>
      </c>
      <c r="O22" s="6">
        <v>4.1213203435596419</v>
      </c>
      <c r="P22" s="6">
        <v>-1.2694668471423709</v>
      </c>
      <c r="Q22" s="6">
        <v>-3.3907871907020142</v>
      </c>
      <c r="R22" s="6">
        <v>-0.121320343559643</v>
      </c>
      <c r="T22" s="20">
        <v>2</v>
      </c>
      <c r="U22" s="20">
        <v>-2.3301270189221928</v>
      </c>
      <c r="V22" s="20">
        <v>-2.3301270189221936</v>
      </c>
      <c r="W22" s="20">
        <v>1.9999999999999993</v>
      </c>
    </row>
    <row r="23" spans="5:25" ht="14.25" customHeight="1" x14ac:dyDescent="0.3">
      <c r="J23" s="15">
        <v>0</v>
      </c>
      <c r="K23" s="15">
        <v>0</v>
      </c>
      <c r="L23" s="15">
        <v>1</v>
      </c>
      <c r="M23" s="15">
        <v>0</v>
      </c>
      <c r="O23" s="6">
        <v>12</v>
      </c>
      <c r="P23" s="6">
        <v>14.598076211353316</v>
      </c>
      <c r="Q23" s="6">
        <v>14.598076211353316</v>
      </c>
      <c r="R23" s="6">
        <v>12</v>
      </c>
      <c r="T23" s="20">
        <v>9.8786796564403581</v>
      </c>
      <c r="U23" s="20">
        <v>12.776457135307563</v>
      </c>
      <c r="V23" s="20">
        <v>14.897777478867205</v>
      </c>
      <c r="W23" s="20">
        <v>14.121320343559642</v>
      </c>
    </row>
    <row r="24" spans="5:25" ht="14.25" customHeight="1" x14ac:dyDescent="0.3">
      <c r="E24" s="21"/>
      <c r="J24" s="15">
        <v>0</v>
      </c>
      <c r="K24" s="15">
        <v>0</v>
      </c>
      <c r="L24" s="15">
        <v>0</v>
      </c>
      <c r="M24" s="15">
        <v>1</v>
      </c>
      <c r="O24" s="6">
        <v>1</v>
      </c>
      <c r="P24" s="6">
        <v>1</v>
      </c>
      <c r="Q24" s="6">
        <v>1</v>
      </c>
      <c r="R24" s="6">
        <v>1</v>
      </c>
      <c r="T24" s="20">
        <v>1</v>
      </c>
      <c r="U24" s="20">
        <v>1</v>
      </c>
      <c r="V24" s="20">
        <v>1</v>
      </c>
      <c r="W24" s="20">
        <v>1</v>
      </c>
    </row>
    <row r="25" spans="5:25" ht="14.25" customHeight="1" x14ac:dyDescent="0.25"/>
    <row r="26" spans="5:25" ht="14.25" customHeight="1" x14ac:dyDescent="0.3">
      <c r="J26" s="29" t="s">
        <v>27</v>
      </c>
      <c r="K26" s="30"/>
      <c r="L26" s="30"/>
      <c r="M26" s="31"/>
      <c r="O26" s="22" t="s">
        <v>28</v>
      </c>
      <c r="P26" s="22"/>
      <c r="Q26" s="22"/>
      <c r="R26" s="22"/>
      <c r="T26" s="39" t="s">
        <v>29</v>
      </c>
      <c r="U26" s="39"/>
      <c r="V26" s="39"/>
      <c r="W26" s="39"/>
      <c r="X26" s="39"/>
      <c r="Y26" s="39"/>
    </row>
    <row r="27" spans="5:25" ht="14.25" customHeight="1" x14ac:dyDescent="0.3">
      <c r="J27" s="2">
        <v>1</v>
      </c>
      <c r="K27" s="2">
        <v>0</v>
      </c>
      <c r="L27" s="2">
        <v>0</v>
      </c>
      <c r="M27" s="2">
        <v>0</v>
      </c>
      <c r="O27" s="6">
        <f t="shared" ref="O27:R27" si="0">SQRT(O21^2+O22^2+O23^2)</f>
        <v>12.718386663129907</v>
      </c>
      <c r="P27" s="6">
        <f t="shared" si="0"/>
        <v>14.663891535901831</v>
      </c>
      <c r="Q27" s="6">
        <f t="shared" si="0"/>
        <v>15.376291012435022</v>
      </c>
      <c r="R27" s="6">
        <f t="shared" si="0"/>
        <v>12.95439052275044</v>
      </c>
      <c r="T27" s="40">
        <f>SQRT(T21^2+T22^2+T23^2)</f>
        <v>10.117331154667752</v>
      </c>
      <c r="U27" s="40">
        <f>SQRT(U21^2+U22^2+U23^2)</f>
        <v>13.206690944094419</v>
      </c>
      <c r="V27" s="40">
        <f>SQRT(V21^2+V22^2+V23^2)</f>
        <v>15.975426931224474</v>
      </c>
      <c r="W27" s="40">
        <f>SQRT(W21^2+W22^2+W23^2)</f>
        <v>15.073592917270799</v>
      </c>
    </row>
    <row r="28" spans="5:25" ht="14.25" customHeight="1" x14ac:dyDescent="0.25">
      <c r="J28" s="2">
        <v>0</v>
      </c>
      <c r="K28" s="2">
        <v>1</v>
      </c>
      <c r="L28" s="2">
        <v>0</v>
      </c>
      <c r="M28" s="2">
        <v>0</v>
      </c>
    </row>
    <row r="29" spans="5:25" ht="14.25" customHeight="1" x14ac:dyDescent="0.25">
      <c r="J29" s="2">
        <v>0</v>
      </c>
      <c r="K29" s="2">
        <v>0</v>
      </c>
      <c r="L29" s="2">
        <v>1</v>
      </c>
      <c r="M29" s="2">
        <v>0</v>
      </c>
    </row>
    <row r="30" spans="5:25" ht="14.25" customHeight="1" x14ac:dyDescent="0.25">
      <c r="J30" s="2">
        <v>0</v>
      </c>
      <c r="K30" s="2">
        <v>0</v>
      </c>
      <c r="L30" s="2">
        <v>0</v>
      </c>
      <c r="M30" s="2">
        <v>1</v>
      </c>
    </row>
    <row r="31" spans="5:25" ht="14.25" customHeight="1" x14ac:dyDescent="0.25"/>
    <row r="32" spans="5:2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6">
    <mergeCell ref="O6:R6"/>
    <mergeCell ref="T6:W6"/>
    <mergeCell ref="J8:M8"/>
    <mergeCell ref="T26:Y26"/>
    <mergeCell ref="J26:M26"/>
    <mergeCell ref="E2:H2"/>
    <mergeCell ref="A5:C5"/>
    <mergeCell ref="E6:H6"/>
    <mergeCell ref="J6:M6"/>
    <mergeCell ref="O12:R12"/>
    <mergeCell ref="T12:W12"/>
    <mergeCell ref="E13:H13"/>
    <mergeCell ref="J14:M14"/>
    <mergeCell ref="J20:M20"/>
    <mergeCell ref="O20:R20"/>
    <mergeCell ref="T20:W20"/>
  </mergeCells>
  <conditionalFormatting sqref="E8:H11">
    <cfRule type="notContainsBlanks" dxfId="1" priority="1">
      <formula>LEN(TRIM(E8))&gt;0</formula>
    </cfRule>
  </conditionalFormatting>
  <conditionalFormatting sqref="T21:W24">
    <cfRule type="notContainsBlanks" dxfId="0" priority="2">
      <formula>LEN(TRIM(T21))&gt;0</formula>
    </cfRule>
  </conditionalFormatting>
  <pageMargins left="0.7" right="0.7" top="0.75" bottom="0.75" header="0" footer="0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Sheet1</vt:lpstr>
      <vt:lpstr>Ma_1</vt:lpstr>
      <vt:lpstr>Ma_2</vt:lpstr>
      <vt:lpstr>Ma_3</vt:lpstr>
      <vt:lpstr>Ma_4</vt:lpstr>
      <vt:lpstr>Mata_1</vt:lpstr>
      <vt:lpstr>Mb_1</vt:lpstr>
      <vt:lpstr>Mb_2</vt:lpstr>
      <vt:lpstr>Mb_3</vt:lpstr>
      <vt:lpstr>Mb_4</vt:lpstr>
      <vt:lpstr>MbNew</vt:lpstr>
      <vt:lpstr>Md_1</vt:lpstr>
      <vt:lpstr>Md_2</vt:lpstr>
      <vt:lpstr>Md_3</vt:lpstr>
      <vt:lpstr>Md_4</vt:lpstr>
      <vt:lpstr>MExample</vt:lpstr>
      <vt:lpstr>MExb_1</vt:lpstr>
      <vt:lpstr>MExb_2</vt:lpstr>
      <vt:lpstr>MExb_3</vt:lpstr>
      <vt:lpstr>MExb_4</vt:lpstr>
      <vt:lpstr>MEye</vt:lpstr>
      <vt:lpstr>MNewb</vt:lpstr>
      <vt:lpstr>MNewb1</vt:lpstr>
      <vt:lpstr>MNewb2</vt:lpstr>
      <vt:lpstr>MNewb3</vt:lpstr>
      <vt:lpstr>MNewb4</vt:lpstr>
      <vt:lpstr>MP</vt:lpstr>
      <vt:lpstr>MPitch</vt:lpstr>
      <vt:lpstr>MRoll</vt:lpstr>
      <vt:lpstr>MRotProd</vt:lpstr>
      <vt:lpstr>MRotProduct</vt:lpstr>
      <vt:lpstr>MYaw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2020-10-01T04:54:15Z</dcterms:created>
  <dcterms:modified xsi:type="dcterms:W3CDTF">2020-10-02T17:56:05Z</dcterms:modified>
</cp:coreProperties>
</file>