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ronitbhandari/Desktop/VELOX/Motor_calculations/"/>
    </mc:Choice>
  </mc:AlternateContent>
  <xr:revisionPtr revIDLastSave="0" documentId="13_ncr:1_{D1545C8D-FCA2-E748-82C0-358B1BFFBCC4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6" i="1"/>
  <c r="H3" i="1"/>
  <c r="H4" i="1" s="1"/>
  <c r="L2" i="1"/>
  <c r="J2" i="1"/>
  <c r="I2" i="1"/>
  <c r="K2" i="1" l="1"/>
  <c r="M2" i="1" s="1"/>
  <c r="J4" i="1"/>
  <c r="K4" i="1" s="1"/>
  <c r="I4" i="1"/>
  <c r="L4" i="1"/>
  <c r="H5" i="1"/>
  <c r="I3" i="1"/>
  <c r="L3" i="1"/>
  <c r="J3" i="1"/>
  <c r="K3" i="1" s="1"/>
  <c r="M3" i="1" l="1"/>
  <c r="M4" i="1"/>
  <c r="L5" i="1"/>
  <c r="J5" i="1"/>
  <c r="K5" i="1" s="1"/>
  <c r="I5" i="1"/>
  <c r="H6" i="1"/>
  <c r="M5" i="1" l="1"/>
  <c r="L6" i="1"/>
  <c r="H7" i="1"/>
  <c r="J6" i="1"/>
  <c r="K6" i="1" s="1"/>
  <c r="M6" i="1" s="1"/>
  <c r="I6" i="1"/>
  <c r="H8" i="1" l="1"/>
  <c r="L7" i="1"/>
  <c r="J7" i="1"/>
  <c r="K7" i="1" s="1"/>
  <c r="I7" i="1"/>
  <c r="M7" i="1" l="1"/>
  <c r="I8" i="1"/>
  <c r="H9" i="1"/>
  <c r="L8" i="1"/>
  <c r="J8" i="1"/>
  <c r="K8" i="1" s="1"/>
  <c r="M8" i="1" l="1"/>
  <c r="J9" i="1"/>
  <c r="K9" i="1" s="1"/>
  <c r="I9" i="1"/>
  <c r="L9" i="1"/>
  <c r="H10" i="1"/>
  <c r="M9" i="1" l="1"/>
  <c r="L10" i="1"/>
  <c r="J10" i="1"/>
  <c r="K10" i="1" s="1"/>
  <c r="M10" i="1" s="1"/>
  <c r="I10" i="1"/>
  <c r="H11" i="1"/>
  <c r="H12" i="1" l="1"/>
  <c r="H13" i="1" s="1"/>
  <c r="L11" i="1"/>
  <c r="J11" i="1"/>
  <c r="K11" i="1" s="1"/>
  <c r="M11" i="1" s="1"/>
  <c r="I11" i="1"/>
  <c r="I13" i="1" l="1"/>
  <c r="J13" i="1"/>
  <c r="K13" i="1" s="1"/>
  <c r="L13" i="1"/>
  <c r="I12" i="1"/>
  <c r="J12" i="1"/>
  <c r="K12" i="1" s="1"/>
  <c r="L12" i="1"/>
  <c r="M13" i="1" l="1"/>
  <c r="M12" i="1"/>
  <c r="H14" i="1"/>
  <c r="L14" i="1" l="1"/>
  <c r="J14" i="1"/>
  <c r="K14" i="1" s="1"/>
  <c r="M14" i="1" s="1"/>
  <c r="I14" i="1"/>
  <c r="H15" i="1"/>
  <c r="H16" i="1" l="1"/>
  <c r="L15" i="1"/>
  <c r="J15" i="1"/>
  <c r="K15" i="1" s="1"/>
  <c r="M15" i="1" s="1"/>
  <c r="I15" i="1"/>
  <c r="I16" i="1" l="1"/>
  <c r="H17" i="1"/>
  <c r="L16" i="1"/>
  <c r="J16" i="1"/>
  <c r="K16" i="1" s="1"/>
  <c r="M16" i="1" s="1"/>
  <c r="J17" i="1" l="1"/>
  <c r="K17" i="1" s="1"/>
  <c r="I17" i="1"/>
  <c r="H18" i="1"/>
  <c r="L17" i="1"/>
  <c r="M17" i="1" l="1"/>
  <c r="L18" i="1"/>
  <c r="J18" i="1"/>
  <c r="K18" i="1" s="1"/>
  <c r="M18" i="1" s="1"/>
  <c r="I18" i="1"/>
  <c r="H19" i="1"/>
  <c r="H20" i="1" l="1"/>
  <c r="L19" i="1"/>
  <c r="J19" i="1"/>
  <c r="K19" i="1" s="1"/>
  <c r="M19" i="1" s="1"/>
  <c r="I19" i="1"/>
  <c r="I20" i="1" l="1"/>
  <c r="H21" i="1"/>
  <c r="L20" i="1"/>
  <c r="J20" i="1"/>
  <c r="K20" i="1" s="1"/>
  <c r="M20" i="1" s="1"/>
  <c r="J21" i="1" l="1"/>
  <c r="K21" i="1" s="1"/>
  <c r="I21" i="1"/>
  <c r="H22" i="1"/>
  <c r="L21" i="1"/>
  <c r="M21" i="1" l="1"/>
  <c r="L22" i="1"/>
  <c r="J22" i="1"/>
  <c r="K22" i="1" s="1"/>
  <c r="M22" i="1" s="1"/>
  <c r="B17" i="1" s="1"/>
  <c r="I22" i="1"/>
  <c r="B18" i="1" l="1"/>
</calcChain>
</file>

<file path=xl/sharedStrings.xml><?xml version="1.0" encoding="utf-8"?>
<sst xmlns="http://schemas.openxmlformats.org/spreadsheetml/2006/main" count="33" uniqueCount="31">
  <si>
    <t>Quantity</t>
  </si>
  <si>
    <t>Value</t>
  </si>
  <si>
    <t>velocity (m/s) (TARGET VALUE)</t>
  </si>
  <si>
    <t>(REQUIRED) velocity (km/h)</t>
  </si>
  <si>
    <t>(REQUIRED) Thrust force (N)</t>
  </si>
  <si>
    <t>(REQUIRED) Torque (Nm)</t>
  </si>
  <si>
    <t>(REQUIRED) RPM</t>
  </si>
  <si>
    <t>(REQUIRED) Power (W)</t>
  </si>
  <si>
    <t>mass (kg)</t>
  </si>
  <si>
    <t>radius (m)</t>
  </si>
  <si>
    <t>time to reach velocity (s)</t>
  </si>
  <si>
    <t>Friction constant</t>
  </si>
  <si>
    <t>Friction (N)</t>
  </si>
  <si>
    <t>dP/a</t>
  </si>
  <si>
    <t>CALCULATE GEAR RATIO</t>
  </si>
  <si>
    <t>Listed Power Rating</t>
  </si>
  <si>
    <t>Listed RPM</t>
  </si>
  <si>
    <t>Torque</t>
  </si>
  <si>
    <t>RPM</t>
  </si>
  <si>
    <t>Listed Values</t>
  </si>
  <si>
    <t>Target Torque</t>
  </si>
  <si>
    <t>Target RPM</t>
  </si>
  <si>
    <t>Gear Ratio</t>
  </si>
  <si>
    <t>Resultant:</t>
  </si>
  <si>
    <t>RPM Priority</t>
  </si>
  <si>
    <t>Torque Priority</t>
  </si>
  <si>
    <r>
      <t xml:space="preserve">Target Values  </t>
    </r>
    <r>
      <rPr>
        <b/>
        <i/>
        <sz val="11"/>
        <color theme="1"/>
        <rFont val="Calibri"/>
        <family val="2"/>
        <scheme val="minor"/>
      </rPr>
      <t>(Take these from the table to the right, RPM )</t>
    </r>
  </si>
  <si>
    <t>a</t>
  </si>
  <si>
    <t>b</t>
  </si>
  <si>
    <t>Midpoint</t>
  </si>
  <si>
    <t>Calculated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</si>
</sst>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/>
    <xf numFmtId="4" fontId="2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4" fontId="1" fillId="2" borderId="2" xfId="0" applyNumberFormat="1" applyFont="1" applyFill="1" applyBorder="1" applyAlignment="1">
      <alignment horizontal="right"/>
    </xf>
    <xf numFmtId="3" fontId="0" fillId="0" borderId="0" xfId="0" applyNumberFormat="1"/>
    <xf numFmtId="4" fontId="2" fillId="3" borderId="1" xfId="0" applyNumberFormat="1" applyFont="1" applyFill="1" applyBorder="1" applyAlignment="1">
      <alignment horizontal="left"/>
    </xf>
    <xf numFmtId="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0" fillId="0" borderId="0" xfId="0" applyNumberFormat="1" applyFill="1"/>
    <xf numFmtId="4" fontId="3" fillId="0" borderId="0" xfId="0" applyNumberFormat="1" applyFont="1"/>
    <xf numFmtId="0" fontId="3" fillId="0" borderId="0" xfId="0" applyFont="1" applyAlignment="1"/>
    <xf numFmtId="4" fontId="3" fillId="0" borderId="0" xfId="0" applyNumberFormat="1" applyFont="1" applyAlignment="1"/>
    <xf numFmtId="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4" fontId="3" fillId="0" borderId="3" xfId="0" applyNumberFormat="1" applyFont="1" applyBorder="1"/>
    <xf numFmtId="0" fontId="3" fillId="0" borderId="3" xfId="0" applyFont="1" applyBorder="1" applyAlignment="1">
      <alignment horizontal="center"/>
    </xf>
    <xf numFmtId="4" fontId="0" fillId="0" borderId="3" xfId="0" applyNumberFormat="1" applyBorder="1"/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3" fillId="0" borderId="7" xfId="0" applyNumberFormat="1" applyFont="1" applyBorder="1"/>
    <xf numFmtId="4" fontId="3" fillId="0" borderId="7" xfId="0" applyNumberFormat="1" applyFont="1" applyBorder="1" applyAlignment="1">
      <alignment horizontal="center"/>
    </xf>
    <xf numFmtId="168" fontId="0" fillId="0" borderId="7" xfId="0" applyNumberFormat="1" applyBorder="1"/>
    <xf numFmtId="3" fontId="0" fillId="0" borderId="7" xfId="0" applyNumberFormat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" fontId="0" fillId="0" borderId="1" xfId="0" applyNumberFormat="1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H1:M22" totalsRowShown="0">
  <autoFilter ref="H1:M22" xr:uid="{00000000-0009-0000-0100-000001000000}"/>
  <tableColumns count="6">
    <tableColumn id="1" xr3:uid="{00000000-0010-0000-0000-000001000000}" name="velocity (m/s) (TARGET VALUE)"/>
    <tableColumn id="2" xr3:uid="{00000000-0010-0000-0000-000002000000}" name="(REQUIRED) velocity (km/h)"/>
    <tableColumn id="3" xr3:uid="{00000000-0010-0000-0000-000003000000}" name="(REQUIRED) Thrust force (N)"/>
    <tableColumn id="4" xr3:uid="{00000000-0010-0000-0000-000004000000}" name="(REQUIRED) Torque (Nm)"/>
    <tableColumn id="5" xr3:uid="{00000000-0010-0000-0000-000005000000}" name="(REQUIRED) RPM"/>
    <tableColumn id="6" xr3:uid="{00000000-0010-0000-0000-000006000000}" name="(REQUIRED) Power (W)" dataDxfId="0">
      <calculatedColumnFormula>K2*L2*PI()/30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6" totalsRowShown="0">
  <autoFilter ref="A1:B6" xr:uid="{00000000-0009-0000-0100-000002000000}"/>
  <tableColumns count="2">
    <tableColumn id="1" xr3:uid="{00000000-0010-0000-0100-000001000000}" name="Quantity"/>
    <tableColumn id="2" xr3:uid="{00000000-0010-0000-0100-000002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38"/>
  <sheetViews>
    <sheetView tabSelected="1" workbookViewId="0">
      <selection activeCell="B25" sqref="B25"/>
    </sheetView>
  </sheetViews>
  <sheetFormatPr baseColWidth="10" defaultColWidth="8.83203125" defaultRowHeight="15" x14ac:dyDescent="0.2"/>
  <cols>
    <col min="1" max="1" width="23.33203125" customWidth="1"/>
    <col min="2" max="2" width="22.5" style="5" customWidth="1"/>
    <col min="3" max="6" width="12.83203125" style="5" bestFit="1" customWidth="1"/>
    <col min="7" max="7" width="12.1640625" bestFit="1" customWidth="1"/>
    <col min="8" max="8" width="27.1640625" style="9" bestFit="1" customWidth="1"/>
    <col min="9" max="9" width="25.83203125" style="5" bestFit="1" customWidth="1"/>
    <col min="10" max="10" width="26.83203125" style="9" bestFit="1" customWidth="1"/>
    <col min="11" max="11" width="23.83203125" style="5" bestFit="1" customWidth="1"/>
    <col min="12" max="12" width="16.5" style="5" bestFit="1" customWidth="1"/>
    <col min="13" max="13" width="22" style="5" bestFit="1" customWidth="1"/>
    <col min="14" max="14" width="12.5" bestFit="1" customWidth="1"/>
    <col min="15" max="15" width="89.83203125" bestFit="1" customWidth="1"/>
    <col min="16" max="18" width="12.5" bestFit="1" customWidth="1"/>
  </cols>
  <sheetData>
    <row r="1" spans="1:13" ht="18.75" customHeight="1" x14ac:dyDescent="0.2">
      <c r="A1" t="s">
        <v>0</v>
      </c>
      <c r="B1" s="1" t="s">
        <v>1</v>
      </c>
      <c r="C1" s="1"/>
      <c r="D1" s="1"/>
      <c r="E1" s="1"/>
      <c r="F1" s="1"/>
      <c r="H1" s="2" t="s">
        <v>2</v>
      </c>
      <c r="I1" s="10" t="s">
        <v>3</v>
      </c>
      <c r="J1" s="2" t="s">
        <v>4</v>
      </c>
      <c r="K1" s="3" t="s">
        <v>5</v>
      </c>
      <c r="L1" s="3" t="s">
        <v>6</v>
      </c>
      <c r="M1" s="10" t="s">
        <v>7</v>
      </c>
    </row>
    <row r="2" spans="1:13" ht="18.75" customHeight="1" x14ac:dyDescent="0.2">
      <c r="A2" t="s">
        <v>8</v>
      </c>
      <c r="B2" s="4">
        <v>200</v>
      </c>
      <c r="C2" s="4"/>
      <c r="D2" s="4"/>
      <c r="E2" s="4"/>
      <c r="F2" s="4"/>
      <c r="H2" s="4">
        <v>0</v>
      </c>
      <c r="I2" s="1">
        <f t="shared" ref="I2:I11" si="0">H2 * 3.6</f>
        <v>0</v>
      </c>
      <c r="J2" s="4">
        <f t="shared" ref="J2:J11" si="1">H2/12 *300</f>
        <v>0</v>
      </c>
      <c r="K2" s="1">
        <f t="shared" ref="K2:K11" si="2">(J2+$B$6)*$B$3</f>
        <v>5.8860000000000001</v>
      </c>
      <c r="L2" s="4">
        <f t="shared" ref="L2:L11" si="3">60*H2/2*PI()*$B$3</f>
        <v>0</v>
      </c>
      <c r="M2" s="1">
        <f t="shared" ref="M2:M11" si="4">K2*L2*PI()/30</f>
        <v>0</v>
      </c>
    </row>
    <row r="3" spans="1:13" ht="18.75" customHeight="1" x14ac:dyDescent="0.2">
      <c r="A3" t="s">
        <v>9</v>
      </c>
      <c r="B3" s="1">
        <v>0.25</v>
      </c>
      <c r="C3" s="1"/>
      <c r="D3" s="1"/>
      <c r="E3" s="1"/>
      <c r="F3" s="1"/>
      <c r="H3" s="4">
        <f t="shared" ref="H3:H23" si="5">H2+1</f>
        <v>1</v>
      </c>
      <c r="I3" s="1">
        <f t="shared" si="0"/>
        <v>3.6</v>
      </c>
      <c r="J3" s="4">
        <f t="shared" si="1"/>
        <v>25</v>
      </c>
      <c r="K3" s="1">
        <f t="shared" si="2"/>
        <v>12.135999999999999</v>
      </c>
      <c r="L3" s="1">
        <f t="shared" si="3"/>
        <v>23.561944901923447</v>
      </c>
      <c r="M3" s="1">
        <f t="shared" si="4"/>
        <v>29.944379752905107</v>
      </c>
    </row>
    <row r="4" spans="1:13" ht="18.75" customHeight="1" x14ac:dyDescent="0.2">
      <c r="A4" t="s">
        <v>10</v>
      </c>
      <c r="B4" s="4">
        <v>12</v>
      </c>
      <c r="C4" s="4"/>
      <c r="D4" s="4"/>
      <c r="E4" s="4"/>
      <c r="F4" s="4"/>
      <c r="H4" s="4">
        <f t="shared" si="5"/>
        <v>2</v>
      </c>
      <c r="I4" s="1">
        <f t="shared" si="0"/>
        <v>7.2</v>
      </c>
      <c r="J4" s="4">
        <f t="shared" si="1"/>
        <v>50</v>
      </c>
      <c r="K4" s="1">
        <f t="shared" si="2"/>
        <v>18.385999999999999</v>
      </c>
      <c r="L4" s="1">
        <f t="shared" si="3"/>
        <v>47.123889803846893</v>
      </c>
      <c r="M4" s="1">
        <f t="shared" si="4"/>
        <v>90.731273259214461</v>
      </c>
    </row>
    <row r="5" spans="1:13" ht="18.75" customHeight="1" x14ac:dyDescent="0.2">
      <c r="A5" t="s">
        <v>11</v>
      </c>
      <c r="B5" s="1">
        <v>1.2E-2</v>
      </c>
      <c r="C5" s="1"/>
      <c r="D5" s="1"/>
      <c r="E5" s="1"/>
      <c r="F5" s="1"/>
      <c r="H5" s="4">
        <f t="shared" si="5"/>
        <v>3</v>
      </c>
      <c r="I5" s="1">
        <f t="shared" si="0"/>
        <v>10.8</v>
      </c>
      <c r="J5" s="4">
        <f t="shared" si="1"/>
        <v>75</v>
      </c>
      <c r="K5" s="1">
        <f t="shared" si="2"/>
        <v>24.635999999999999</v>
      </c>
      <c r="L5" s="1">
        <f t="shared" si="3"/>
        <v>70.685834705770347</v>
      </c>
      <c r="M5" s="1">
        <f t="shared" si="4"/>
        <v>182.36068051892804</v>
      </c>
    </row>
    <row r="6" spans="1:13" ht="18.75" customHeight="1" x14ac:dyDescent="0.2">
      <c r="A6" t="s">
        <v>12</v>
      </c>
      <c r="B6" s="1">
        <f>B2*9.81*B5</f>
        <v>23.544</v>
      </c>
      <c r="C6" s="1"/>
      <c r="D6" s="1"/>
      <c r="E6" s="1"/>
      <c r="F6" s="1"/>
      <c r="H6" s="4">
        <f t="shared" si="5"/>
        <v>4</v>
      </c>
      <c r="I6" s="1">
        <f t="shared" si="0"/>
        <v>14.4</v>
      </c>
      <c r="J6" s="4">
        <f t="shared" si="1"/>
        <v>100</v>
      </c>
      <c r="K6" s="1">
        <f t="shared" si="2"/>
        <v>30.885999999999999</v>
      </c>
      <c r="L6" s="1">
        <f t="shared" si="3"/>
        <v>94.247779607693786</v>
      </c>
      <c r="M6" s="1">
        <f t="shared" si="4"/>
        <v>304.83260153204589</v>
      </c>
    </row>
    <row r="7" spans="1:13" ht="18.75" customHeight="1" x14ac:dyDescent="0.2">
      <c r="H7" s="4">
        <f t="shared" si="5"/>
        <v>5</v>
      </c>
      <c r="I7" s="1">
        <f t="shared" si="0"/>
        <v>18</v>
      </c>
      <c r="J7" s="4">
        <f t="shared" si="1"/>
        <v>125</v>
      </c>
      <c r="K7" s="1">
        <f t="shared" si="2"/>
        <v>37.136000000000003</v>
      </c>
      <c r="L7" s="1">
        <f t="shared" si="3"/>
        <v>117.80972450961724</v>
      </c>
      <c r="M7" s="1">
        <f t="shared" si="4"/>
        <v>458.14703629856803</v>
      </c>
    </row>
    <row r="8" spans="1:13" ht="18.75" customHeight="1" x14ac:dyDescent="0.2">
      <c r="H8" s="4">
        <f t="shared" si="5"/>
        <v>6</v>
      </c>
      <c r="I8" s="1">
        <f t="shared" si="0"/>
        <v>21.6</v>
      </c>
      <c r="J8" s="4">
        <f t="shared" si="1"/>
        <v>150</v>
      </c>
      <c r="K8" s="1">
        <f t="shared" si="2"/>
        <v>43.386000000000003</v>
      </c>
      <c r="L8" s="1">
        <f t="shared" si="3"/>
        <v>141.37166941154069</v>
      </c>
      <c r="M8" s="1">
        <f t="shared" si="4"/>
        <v>642.30398481849443</v>
      </c>
    </row>
    <row r="9" spans="1:13" ht="18.75" customHeight="1" x14ac:dyDescent="0.2">
      <c r="H9" s="4">
        <f t="shared" si="5"/>
        <v>7</v>
      </c>
      <c r="I9" s="1">
        <f t="shared" si="0"/>
        <v>25.2</v>
      </c>
      <c r="J9" s="4">
        <f t="shared" si="1"/>
        <v>175</v>
      </c>
      <c r="K9" s="1">
        <f t="shared" si="2"/>
        <v>49.636000000000003</v>
      </c>
      <c r="L9" s="1">
        <f t="shared" si="3"/>
        <v>164.93361431346415</v>
      </c>
      <c r="M9" s="1">
        <f t="shared" si="4"/>
        <v>857.30344709182498</v>
      </c>
    </row>
    <row r="10" spans="1:13" ht="18.75" customHeight="1" x14ac:dyDescent="0.2">
      <c r="A10" s="15" t="s">
        <v>14</v>
      </c>
      <c r="B10" s="15"/>
      <c r="C10" s="15"/>
      <c r="D10" s="15"/>
      <c r="E10" s="15"/>
      <c r="F10" s="15"/>
      <c r="H10" s="4">
        <f t="shared" si="5"/>
        <v>8</v>
      </c>
      <c r="I10" s="1">
        <f t="shared" si="0"/>
        <v>28.8</v>
      </c>
      <c r="J10" s="4">
        <f t="shared" si="1"/>
        <v>200</v>
      </c>
      <c r="K10" s="1">
        <f t="shared" si="2"/>
        <v>55.886000000000003</v>
      </c>
      <c r="L10" s="1">
        <f t="shared" si="3"/>
        <v>188.49555921538757</v>
      </c>
      <c r="M10" s="1">
        <f t="shared" si="4"/>
        <v>1103.1454231185596</v>
      </c>
    </row>
    <row r="11" spans="1:13" ht="18.75" customHeight="1" x14ac:dyDescent="0.2">
      <c r="A11" s="37" t="s">
        <v>19</v>
      </c>
      <c r="B11" s="39"/>
      <c r="C11" s="37" t="s">
        <v>22</v>
      </c>
      <c r="D11" s="38"/>
      <c r="E11" s="39"/>
      <c r="F11" s="18"/>
      <c r="H11" s="4">
        <f t="shared" si="5"/>
        <v>9</v>
      </c>
      <c r="I11" s="1">
        <f t="shared" si="0"/>
        <v>32.4</v>
      </c>
      <c r="J11" s="4">
        <f t="shared" si="1"/>
        <v>225</v>
      </c>
      <c r="K11" s="1">
        <f t="shared" si="2"/>
        <v>62.136000000000003</v>
      </c>
      <c r="L11" s="1">
        <f t="shared" si="3"/>
        <v>212.05750411731103</v>
      </c>
      <c r="M11" s="1">
        <f t="shared" si="4"/>
        <v>1379.8299128986987</v>
      </c>
    </row>
    <row r="12" spans="1:13" ht="18.75" customHeight="1" x14ac:dyDescent="0.2">
      <c r="A12" s="21"/>
      <c r="B12" s="35"/>
      <c r="C12" s="21"/>
      <c r="D12" s="14" t="s">
        <v>27</v>
      </c>
      <c r="E12" s="35" t="s">
        <v>28</v>
      </c>
      <c r="H12" s="7">
        <f>H11+1</f>
        <v>10</v>
      </c>
      <c r="I12" s="8">
        <f>H12 * 3.6</f>
        <v>36</v>
      </c>
      <c r="J12" s="7">
        <f>H12/12 *300</f>
        <v>250</v>
      </c>
      <c r="K12" s="8">
        <f>(J12+$B$6)*$B$3</f>
        <v>68.385999999999996</v>
      </c>
      <c r="L12" s="8">
        <f>60*H12/2*PI()*$B$3</f>
        <v>235.61944901923448</v>
      </c>
      <c r="M12" s="1">
        <f>K12*L12*PI()/30</f>
        <v>1687.3569164322421</v>
      </c>
    </row>
    <row r="13" spans="1:13" ht="18.75" customHeight="1" x14ac:dyDescent="0.2">
      <c r="A13" s="41" t="s">
        <v>15</v>
      </c>
      <c r="B13" s="30">
        <v>1800</v>
      </c>
      <c r="C13" s="22" t="s">
        <v>24</v>
      </c>
      <c r="D13" s="9"/>
      <c r="E13" s="34"/>
      <c r="G13" s="6"/>
      <c r="H13" s="4">
        <f>H12+1</f>
        <v>11</v>
      </c>
      <c r="I13" s="1">
        <f>H13 * 3.6</f>
        <v>39.6</v>
      </c>
      <c r="J13" s="4">
        <f>H13/12 *300</f>
        <v>275</v>
      </c>
      <c r="K13" s="1">
        <f>(J13+$B$6)*$B$3</f>
        <v>74.635999999999996</v>
      </c>
      <c r="L13" s="1">
        <f>60*H13/2*PI()*$B$3</f>
        <v>259.18139392115791</v>
      </c>
      <c r="M13" s="1">
        <f>K13*L13*PI()/30</f>
        <v>2025.7264337191891</v>
      </c>
    </row>
    <row r="14" spans="1:13" ht="18.75" customHeight="1" x14ac:dyDescent="0.2">
      <c r="A14" s="42" t="s">
        <v>16</v>
      </c>
      <c r="B14" s="30">
        <v>4500</v>
      </c>
      <c r="C14" s="23" t="s">
        <v>25</v>
      </c>
      <c r="D14" s="9"/>
      <c r="E14" s="33"/>
      <c r="H14" s="4">
        <f>H13+1</f>
        <v>12</v>
      </c>
      <c r="I14" s="1">
        <f>H14 * 3.6</f>
        <v>43.2</v>
      </c>
      <c r="J14" s="4">
        <f>H14/12 *300</f>
        <v>300</v>
      </c>
      <c r="K14" s="1">
        <f>(J14+$B$6)*$B$3</f>
        <v>80.885999999999996</v>
      </c>
      <c r="L14" s="1">
        <f>60*H14/2*PI()*$B$3</f>
        <v>282.74333882308139</v>
      </c>
      <c r="M14" s="1">
        <f>K14*L14*PI()/30</f>
        <v>2394.9384647595411</v>
      </c>
    </row>
    <row r="15" spans="1:13" ht="18.75" customHeight="1" x14ac:dyDescent="0.2">
      <c r="A15" s="42" t="s">
        <v>30</v>
      </c>
      <c r="B15" s="30">
        <f>B13*30/B14*PI()</f>
        <v>37.699111843077517</v>
      </c>
      <c r="C15" s="23" t="s">
        <v>29</v>
      </c>
      <c r="E15" s="30"/>
      <c r="H15" s="4">
        <f>H14+1</f>
        <v>13</v>
      </c>
      <c r="I15" s="1">
        <f>H15 * 3.6</f>
        <v>46.800000000000004</v>
      </c>
      <c r="J15" s="4">
        <f>H15/12 *300</f>
        <v>325</v>
      </c>
      <c r="K15" s="1">
        <f>(J15+$B$6)*$B$3</f>
        <v>87.135999999999996</v>
      </c>
      <c r="L15" s="1">
        <f>60*H15/2*PI()*$B$3</f>
        <v>306.30528372500481</v>
      </c>
      <c r="M15" s="1">
        <f>K15*L15*PI()/30</f>
        <v>2794.9930095532973</v>
      </c>
    </row>
    <row r="16" spans="1:13" ht="18.75" customHeight="1" x14ac:dyDescent="0.2">
      <c r="A16" s="24" t="s">
        <v>26</v>
      </c>
      <c r="B16" s="36"/>
      <c r="C16" s="26" t="s">
        <v>23</v>
      </c>
      <c r="D16" s="20"/>
      <c r="E16" s="32"/>
      <c r="F16" s="19"/>
      <c r="H16" s="4">
        <f>H15+1</f>
        <v>14</v>
      </c>
      <c r="I16" s="1">
        <f>H16 * 3.6</f>
        <v>50.4</v>
      </c>
      <c r="J16" s="4">
        <f>H16/12 *300</f>
        <v>350</v>
      </c>
      <c r="K16" s="1">
        <f>(J16+$B$6)*$B$3</f>
        <v>93.385999999999996</v>
      </c>
      <c r="L16" s="1">
        <f>60*H16/2*PI()*$B$3</f>
        <v>329.86722862692829</v>
      </c>
      <c r="M16" s="1">
        <f>K16*L16*PI()/30</f>
        <v>3225.8900681004575</v>
      </c>
    </row>
    <row r="17" spans="1:13" ht="18.75" customHeight="1" x14ac:dyDescent="0.2">
      <c r="A17" s="42" t="s">
        <v>21</v>
      </c>
      <c r="B17" s="30">
        <f>INDEX(Table1[(REQUIRED) RPM], MATCH(B13, Table1[(REQUIRED) Power (W)],1 ))</f>
        <v>235.61944901923448</v>
      </c>
      <c r="C17" s="25"/>
      <c r="D17" s="17" t="s">
        <v>24</v>
      </c>
      <c r="E17" s="31" t="s">
        <v>25</v>
      </c>
      <c r="H17" s="4">
        <f>H16+1</f>
        <v>15</v>
      </c>
      <c r="I17" s="1">
        <f>H17 * 3.6</f>
        <v>54</v>
      </c>
      <c r="J17" s="4">
        <f>H17/12 *300</f>
        <v>375</v>
      </c>
      <c r="K17" s="1">
        <f>(J17+$B$6)*$B$3</f>
        <v>99.635999999999996</v>
      </c>
      <c r="L17" s="1">
        <f>60*H17/2*PI()*$B$3</f>
        <v>353.42917352885172</v>
      </c>
      <c r="M17" s="1">
        <f>K17*L17*PI()/30</f>
        <v>3687.6296404010222</v>
      </c>
    </row>
    <row r="18" spans="1:13" ht="18.75" customHeight="1" x14ac:dyDescent="0.2">
      <c r="A18" s="43" t="s">
        <v>20</v>
      </c>
      <c r="B18" s="29">
        <f>INDEX(Table1[(REQUIRED) Torque (Nm)], MATCH(B13, Table1[(REQUIRED) Power (W)],1 ))</f>
        <v>68.385999999999996</v>
      </c>
      <c r="C18" s="23" t="s">
        <v>18</v>
      </c>
      <c r="D18" s="12"/>
      <c r="E18" s="30"/>
      <c r="H18" s="4">
        <f>H17+1</f>
        <v>16</v>
      </c>
      <c r="I18" s="1">
        <f>H18 * 3.6</f>
        <v>57.6</v>
      </c>
      <c r="J18" s="4">
        <f>H18/12 *300</f>
        <v>400</v>
      </c>
      <c r="K18" s="1">
        <f>(J18+$B$6)*$B$3</f>
        <v>105.886</v>
      </c>
      <c r="L18" s="1">
        <f>60*H18/2*PI()*$B$3</f>
        <v>376.99111843077515</v>
      </c>
      <c r="M18" s="1">
        <f>K18*L18*PI()/30</f>
        <v>4180.2117264549906</v>
      </c>
    </row>
    <row r="19" spans="1:13" ht="18.75" customHeight="1" x14ac:dyDescent="0.2">
      <c r="A19" s="13"/>
      <c r="C19" s="27" t="s">
        <v>17</v>
      </c>
      <c r="D19" s="28"/>
      <c r="E19" s="29"/>
      <c r="H19" s="4">
        <f>H18+1</f>
        <v>17</v>
      </c>
      <c r="I19" s="1">
        <f>H19 * 3.6</f>
        <v>61.2</v>
      </c>
      <c r="J19" s="4">
        <f>H19/12 *300</f>
        <v>425</v>
      </c>
      <c r="K19" s="1">
        <f>(J19+$B$6)*$B$3</f>
        <v>112.136</v>
      </c>
      <c r="L19" s="1">
        <f>60*H19/2*PI()*$B$3</f>
        <v>400.55306333269863</v>
      </c>
      <c r="M19" s="1">
        <f>K19*L19*PI()/30</f>
        <v>4703.6363262623645</v>
      </c>
    </row>
    <row r="20" spans="1:13" ht="18.75" customHeight="1" x14ac:dyDescent="0.2">
      <c r="A20" s="13"/>
      <c r="C20" s="40"/>
      <c r="H20" s="4">
        <f>H19+1</f>
        <v>18</v>
      </c>
      <c r="I20" s="1">
        <f>H20 * 3.6</f>
        <v>64.8</v>
      </c>
      <c r="J20" s="4">
        <f>H20/12 *300</f>
        <v>450</v>
      </c>
      <c r="K20" s="1">
        <f>(J20+$B$6)*$B$3</f>
        <v>118.386</v>
      </c>
      <c r="L20" s="1">
        <f>60*H20/2*PI()*$B$3</f>
        <v>424.11500823462205</v>
      </c>
      <c r="M20" s="1">
        <f>K20*L20*PI()/30</f>
        <v>5257.9034398231406</v>
      </c>
    </row>
    <row r="21" spans="1:13" ht="18.75" customHeight="1" x14ac:dyDescent="0.2">
      <c r="H21" s="4">
        <f>H20+1</f>
        <v>19</v>
      </c>
      <c r="I21" s="1">
        <f>H21 * 3.6</f>
        <v>68.400000000000006</v>
      </c>
      <c r="J21" s="4">
        <f>H21/12 *300</f>
        <v>475</v>
      </c>
      <c r="K21" s="1">
        <f>(J21+$B$6)*$B$3</f>
        <v>124.636</v>
      </c>
      <c r="L21" s="1">
        <f>60*H21/2*PI()*$B$3</f>
        <v>447.67695313654554</v>
      </c>
      <c r="M21" s="1">
        <f>K21*L21*PI()/30</f>
        <v>5843.0130671373227</v>
      </c>
    </row>
    <row r="22" spans="1:13" ht="18.75" customHeight="1" x14ac:dyDescent="0.2">
      <c r="D22" s="16"/>
      <c r="H22" s="4">
        <f>H21+1</f>
        <v>20</v>
      </c>
      <c r="I22" s="1">
        <f>H22 * 3.6</f>
        <v>72</v>
      </c>
      <c r="J22" s="4">
        <f>H22/12 *300</f>
        <v>500</v>
      </c>
      <c r="K22" s="1">
        <f>(J22+$B$6)*$B$3</f>
        <v>130.886</v>
      </c>
      <c r="L22" s="1">
        <f>60*H22/2*PI()*$B$3</f>
        <v>471.23889803846896</v>
      </c>
      <c r="M22" s="1">
        <f>K22*L22*PI()/30</f>
        <v>6458.9652082049079</v>
      </c>
    </row>
    <row r="23" spans="1:13" ht="17.25" customHeight="1" x14ac:dyDescent="0.2"/>
    <row r="24" spans="1:13" ht="17.25" customHeight="1" x14ac:dyDescent="0.2"/>
    <row r="25" spans="1:13" ht="17.25" customHeight="1" x14ac:dyDescent="0.2"/>
    <row r="26" spans="1:13" ht="17.25" customHeight="1" x14ac:dyDescent="0.2"/>
    <row r="28" spans="1:13" ht="17.25" customHeight="1" x14ac:dyDescent="0.2"/>
    <row r="29" spans="1:13" ht="17.25" customHeight="1" x14ac:dyDescent="0.2"/>
    <row r="30" spans="1:13" ht="17.25" customHeight="1" x14ac:dyDescent="0.2">
      <c r="I30" s="11"/>
    </row>
    <row r="31" spans="1:13" ht="17.25" customHeight="1" x14ac:dyDescent="0.2"/>
    <row r="32" spans="1:13" ht="17.25" customHeight="1" x14ac:dyDescent="0.2"/>
    <row r="33" spans="18:18" ht="17.25" customHeight="1" x14ac:dyDescent="0.2"/>
    <row r="34" spans="18:18" ht="17.25" customHeight="1" x14ac:dyDescent="0.2"/>
    <row r="35" spans="18:18" ht="17.25" customHeight="1" x14ac:dyDescent="0.2"/>
    <row r="36" spans="18:18" ht="17.25" customHeight="1" x14ac:dyDescent="0.2"/>
    <row r="37" spans="18:18" ht="17.25" customHeight="1" x14ac:dyDescent="0.2"/>
    <row r="38" spans="18:18" ht="17.25" customHeight="1" x14ac:dyDescent="0.2">
      <c r="R38" t="s">
        <v>13</v>
      </c>
    </row>
  </sheetData>
  <mergeCells count="5">
    <mergeCell ref="C16:E16"/>
    <mergeCell ref="A11:B11"/>
    <mergeCell ref="A16:B16"/>
    <mergeCell ref="A10:F10"/>
    <mergeCell ref="C11:E11"/>
  </mergeCells>
  <conditionalFormatting sqref="A21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Ronit BHANDARI</cp:lastModifiedBy>
  <dcterms:created xsi:type="dcterms:W3CDTF">2025-04-18T03:04:20Z</dcterms:created>
  <dcterms:modified xsi:type="dcterms:W3CDTF">2025-04-21T01:44:52Z</dcterms:modified>
</cp:coreProperties>
</file>