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itbhandari/Downloads/"/>
    </mc:Choice>
  </mc:AlternateContent>
  <xr:revisionPtr revIDLastSave="0" documentId="13_ncr:1_{D3E69363-0652-CA4C-8F5F-D7B2472D7B5D}" xr6:coauthVersionLast="47" xr6:coauthVersionMax="47" xr10:uidLastSave="{00000000-0000-0000-0000-000000000000}"/>
  <bookViews>
    <workbookView xWindow="0" yWindow="720" windowWidth="29400" windowHeight="18400" xr2:uid="{FCF1D791-A77F-1D46-999C-5AB6FB1C33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E9" i="1"/>
  <c r="I28" i="1" s="1"/>
  <c r="I27" i="1" l="1"/>
  <c r="H21" i="1"/>
  <c r="I21" i="1" s="1"/>
  <c r="J21" i="1" s="1"/>
  <c r="G22" i="1"/>
  <c r="C19" i="1"/>
  <c r="C18" i="1" s="1"/>
  <c r="C20" i="1" s="1"/>
  <c r="H22" i="1" l="1"/>
  <c r="I22" i="1" s="1"/>
  <c r="J22" i="1" s="1"/>
  <c r="G23" i="1"/>
  <c r="H23" i="1" s="1"/>
  <c r="I23" i="1" s="1"/>
  <c r="J23" i="1" s="1"/>
  <c r="H6" i="1"/>
  <c r="I6" i="1" s="1"/>
  <c r="J6" i="1" s="1"/>
  <c r="H7" i="1" l="1"/>
  <c r="I7" i="1" s="1"/>
  <c r="J7" i="1" s="1"/>
  <c r="C16" i="1"/>
  <c r="C23" i="1" s="1"/>
  <c r="C25" i="1" s="1"/>
  <c r="H8" i="1" l="1"/>
  <c r="I8" i="1" s="1"/>
  <c r="J8" i="1" s="1"/>
  <c r="H9" i="1" l="1"/>
  <c r="I9" i="1" s="1"/>
  <c r="J9" i="1" s="1"/>
  <c r="H10" i="1" l="1"/>
  <c r="I10" i="1" s="1"/>
  <c r="J10" i="1" s="1"/>
  <c r="H11" i="1" l="1"/>
  <c r="I11" i="1" s="1"/>
  <c r="J11" i="1" s="1"/>
  <c r="H12" i="1" l="1"/>
  <c r="I12" i="1" s="1"/>
  <c r="J12" i="1" s="1"/>
  <c r="H13" i="1" l="1"/>
  <c r="I13" i="1" s="1"/>
  <c r="J13" i="1" s="1"/>
  <c r="H14" i="1" l="1"/>
  <c r="I14" i="1" s="1"/>
  <c r="J14" i="1" s="1"/>
  <c r="H15" i="1" l="1"/>
  <c r="I15" i="1" s="1"/>
  <c r="J15" i="1" s="1"/>
  <c r="H16" i="1" l="1"/>
  <c r="I16" i="1" s="1"/>
  <c r="J16" i="1" s="1"/>
  <c r="H17" i="1" l="1"/>
  <c r="I17" i="1" s="1"/>
  <c r="J17" i="1" s="1"/>
  <c r="H18" i="1" l="1"/>
  <c r="I18" i="1" s="1"/>
  <c r="J18" i="1" s="1"/>
  <c r="H20" i="1" l="1"/>
  <c r="I20" i="1" s="1"/>
  <c r="J20" i="1" s="1"/>
  <c r="H19" i="1"/>
  <c r="I19" i="1" s="1"/>
  <c r="J19" i="1" s="1"/>
  <c r="C21" i="1" s="1"/>
</calcChain>
</file>

<file path=xl/sharedStrings.xml><?xml version="1.0" encoding="utf-8"?>
<sst xmlns="http://schemas.openxmlformats.org/spreadsheetml/2006/main" count="38" uniqueCount="37">
  <si>
    <t>INPUT PARAMETERS</t>
  </si>
  <si>
    <t>CALCULATE GEAR RATIO</t>
  </si>
  <si>
    <t>Listed Values</t>
  </si>
  <si>
    <t>Listed Power Rating</t>
  </si>
  <si>
    <t>Listed RPM</t>
  </si>
  <si>
    <t>Calculated Torque</t>
  </si>
  <si>
    <t>Target RPM</t>
  </si>
  <si>
    <t>Target Torque</t>
  </si>
  <si>
    <t>RPM</t>
  </si>
  <si>
    <t>Torque</t>
  </si>
  <si>
    <t>velocity (km/h)</t>
  </si>
  <si>
    <t>velocity (m/s)</t>
  </si>
  <si>
    <t>Friction Force (N)</t>
  </si>
  <si>
    <t>Gear effeciency (0-1)</t>
  </si>
  <si>
    <t>Friction Constant (n/a)</t>
  </si>
  <si>
    <t>Tire Radius (m)</t>
  </si>
  <si>
    <t>Mass (kg)</t>
  </si>
  <si>
    <t>Equation</t>
  </si>
  <si>
    <t>Constant</t>
  </si>
  <si>
    <t>Value</t>
  </si>
  <si>
    <t>Acceleration (m/s^2)</t>
  </si>
  <si>
    <t>Torque  to overcome friction (With a margin)</t>
  </si>
  <si>
    <t>Friction * r / effeciency* (1 +0.3)</t>
  </si>
  <si>
    <t>Torque with acceleration</t>
  </si>
  <si>
    <t>(Friction+m*a) * r / effeciency* (1 +0.1)</t>
  </si>
  <si>
    <t>Calculated Value</t>
  </si>
  <si>
    <t>Initial Parameter</t>
  </si>
  <si>
    <t>Calculated Parameter</t>
  </si>
  <si>
    <t>Gears</t>
  </si>
  <si>
    <t xml:space="preserve">Driving Gear Teeth </t>
  </si>
  <si>
    <t>Driven Gear Teeth</t>
  </si>
  <si>
    <t>Ratio (Torque Priority)</t>
  </si>
  <si>
    <t xml:space="preserve">RPM and Velocity </t>
  </si>
  <si>
    <t>Power Rating</t>
  </si>
  <si>
    <t xml:space="preserve">angular  velocity </t>
  </si>
  <si>
    <t>Approx Velocity (From Target RPM)</t>
  </si>
  <si>
    <r>
      <t xml:space="preserve">Target Values  </t>
    </r>
    <r>
      <rPr>
        <b/>
        <i/>
        <sz val="11"/>
        <color theme="0"/>
        <rFont val="Aptos Narrow"/>
        <family val="2"/>
        <scheme val="minor"/>
      </rPr>
      <t>(Taken from adjacent table)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</si>
</sst>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72" formatCode="0.000"/>
    <numFmt numFmtId="173" formatCode="0.0"/>
  </numFmts>
  <fonts count="1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2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1"/>
      <color theme="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1"/>
      <color theme="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4" xfId="0" applyBorder="1"/>
    <xf numFmtId="2" fontId="0" fillId="0" borderId="0" xfId="0" applyNumberFormat="1"/>
    <xf numFmtId="173" fontId="0" fillId="0" borderId="0" xfId="0" applyNumberFormat="1"/>
    <xf numFmtId="0" fontId="2" fillId="0" borderId="0" xfId="0" applyFont="1"/>
    <xf numFmtId="0" fontId="0" fillId="3" borderId="5" xfId="0" applyFill="1" applyBorder="1" applyAlignment="1">
      <alignment wrapText="1"/>
    </xf>
    <xf numFmtId="2" fontId="0" fillId="3" borderId="5" xfId="0" applyNumberFormat="1" applyFill="1" applyBorder="1"/>
    <xf numFmtId="0" fontId="1" fillId="0" borderId="0" xfId="0" applyFont="1"/>
    <xf numFmtId="0" fontId="0" fillId="4" borderId="5" xfId="0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2" fontId="0" fillId="4" borderId="5" xfId="0" applyNumberFormat="1" applyFill="1" applyBorder="1"/>
    <xf numFmtId="0" fontId="2" fillId="3" borderId="5" xfId="0" applyFont="1" applyFill="1" applyBorder="1"/>
    <xf numFmtId="0" fontId="6" fillId="2" borderId="6" xfId="0" applyFont="1" applyFill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0" fillId="0" borderId="0" xfId="0" applyNumberFormat="1" applyBorder="1"/>
    <xf numFmtId="0" fontId="8" fillId="0" borderId="0" xfId="0" applyFont="1" applyBorder="1" applyAlignment="1"/>
    <xf numFmtId="172" fontId="8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8" fillId="0" borderId="0" xfId="0" applyFont="1" applyBorder="1"/>
    <xf numFmtId="3" fontId="0" fillId="0" borderId="0" xfId="0" applyNumberFormat="1" applyBorder="1"/>
    <xf numFmtId="4" fontId="8" fillId="0" borderId="0" xfId="0" applyNumberFormat="1" applyFont="1" applyBorder="1"/>
    <xf numFmtId="164" fontId="0" fillId="0" borderId="0" xfId="0" applyNumberFormat="1" applyBorder="1"/>
    <xf numFmtId="4" fontId="4" fillId="0" borderId="0" xfId="0" applyNumberFormat="1" applyFont="1" applyBorder="1"/>
    <xf numFmtId="4" fontId="4" fillId="0" borderId="0" xfId="0" applyNumberFormat="1" applyFont="1" applyBorder="1" applyAlignment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8" fillId="0" borderId="5" xfId="0" applyFont="1" applyBorder="1"/>
    <xf numFmtId="4" fontId="0" fillId="0" borderId="5" xfId="0" applyNumberFormat="1" applyBorder="1"/>
    <xf numFmtId="4" fontId="8" fillId="0" borderId="5" xfId="0" applyNumberFormat="1" applyFont="1" applyBorder="1"/>
    <xf numFmtId="0" fontId="3" fillId="0" borderId="0" xfId="0" applyFont="1" applyBorder="1" applyAlignment="1"/>
    <xf numFmtId="0" fontId="10" fillId="0" borderId="1" xfId="0" applyFont="1" applyBorder="1" applyAlignment="1">
      <alignment horizontal="center"/>
    </xf>
    <xf numFmtId="0" fontId="5" fillId="0" borderId="4" xfId="0" applyFont="1" applyBorder="1"/>
    <xf numFmtId="0" fontId="9" fillId="0" borderId="0" xfId="0" applyFont="1" applyBorder="1" applyAlignment="1">
      <alignment horizontal="left"/>
    </xf>
    <xf numFmtId="0" fontId="0" fillId="0" borderId="5" xfId="0" applyBorder="1"/>
    <xf numFmtId="0" fontId="0" fillId="0" borderId="5" xfId="0" applyFill="1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4" fontId="0" fillId="4" borderId="5" xfId="0" applyNumberFormat="1" applyFill="1" applyBorder="1"/>
    <xf numFmtId="0" fontId="0" fillId="4" borderId="5" xfId="0" applyFill="1" applyBorder="1"/>
    <xf numFmtId="0" fontId="11" fillId="4" borderId="5" xfId="0" applyFont="1" applyFill="1" applyBorder="1"/>
    <xf numFmtId="0" fontId="9" fillId="4" borderId="5" xfId="0" applyFont="1" applyFill="1" applyBorder="1" applyAlignment="1">
      <alignment horizontal="left"/>
    </xf>
    <xf numFmtId="172" fontId="8" fillId="4" borderId="5" xfId="0" applyNumberFormat="1" applyFont="1" applyFill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0" xfId="0" applyFont="1" applyBorder="1" applyAlignment="1"/>
  </cellXfs>
  <cellStyles count="1">
    <cellStyle name="Normal" xfId="0" builtinId="0"/>
  </cellStyles>
  <dxfs count="5">
    <dxf>
      <numFmt numFmtId="173" formatCode="0.0"/>
    </dxf>
    <dxf>
      <numFmt numFmtId="173" formatCode="0.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5BC0BF-510B-CF45-AA42-28B5BD14A809}" name="Table2" displayName="Table2" ref="G5:J23" totalsRowShown="0">
  <autoFilter ref="G5:J23" xr:uid="{FB5BC0BF-510B-CF45-AA42-28B5BD14A809}"/>
  <tableColumns count="4">
    <tableColumn id="1" xr3:uid="{BA47031B-5165-F949-886D-F90A438E671C}" name="velocity (km/h)"/>
    <tableColumn id="2" xr3:uid="{9828A892-345D-994D-AD09-907A1E797C9C}" name="velocity (m/s)" dataDxfId="3">
      <calculatedColumnFormula>G6/3.6</calculatedColumnFormula>
    </tableColumn>
    <tableColumn id="3" xr3:uid="{33D61148-2861-C847-A8DA-EA154FFF7C2D}" name="angular  velocity " dataDxfId="1">
      <calculatedColumnFormula>Table2[[#This Row],[velocity (m/s)]]/$C$8</calculatedColumnFormula>
    </tableColumn>
    <tableColumn id="5" xr3:uid="{24346A53-F046-5943-8719-A14A9EE51651}" name="RPM" dataDxfId="0">
      <calculatedColumnFormula>Table2[[#This Row],[angular  velocity ]]*30/(2*PI())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067F86-5851-824E-A0AA-B1D7DD316B4E}" name="Table5" displayName="Table5" ref="B5:E10" totalsRowShown="0" headerRowDxfId="4">
  <autoFilter ref="B5:E10" xr:uid="{A7067F86-5851-824E-A0AA-B1D7DD316B4E}"/>
  <tableColumns count="4">
    <tableColumn id="1" xr3:uid="{6B1110CC-3B08-F84C-B936-923DF033C713}" name="Initial Parameter"/>
    <tableColumn id="2" xr3:uid="{6A9859E6-0D46-724D-8EC0-4B49DDEC7B79}" name="Value"/>
    <tableColumn id="3" xr3:uid="{E332A011-0571-B943-8E60-58F51F0E8B1A}" name="Calculated Parameter" dataDxfId="2"/>
    <tableColumn id="4" xr3:uid="{D57D58C9-EAEC-9440-89AA-C796C5721FD2}" name="Calculated 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174A-260A-624F-A6FA-F405742D4908}">
  <dimension ref="B3:J36"/>
  <sheetViews>
    <sheetView tabSelected="1" zoomScale="107" workbookViewId="0">
      <selection activeCell="E13" sqref="E13"/>
    </sheetView>
  </sheetViews>
  <sheetFormatPr baseColWidth="10" defaultRowHeight="16" x14ac:dyDescent="0.2"/>
  <cols>
    <col min="1" max="1" width="4" customWidth="1"/>
    <col min="2" max="2" width="29.33203125" bestFit="1" customWidth="1"/>
    <col min="3" max="3" width="21.6640625" customWidth="1"/>
    <col min="4" max="4" width="21.5" customWidth="1"/>
    <col min="5" max="5" width="17.6640625" bestFit="1" customWidth="1"/>
    <col min="6" max="6" width="3.6640625" customWidth="1"/>
    <col min="7" max="7" width="21.5" bestFit="1" customWidth="1"/>
    <col min="8" max="8" width="19.6640625" bestFit="1" customWidth="1"/>
    <col min="9" max="9" width="17.5" bestFit="1" customWidth="1"/>
    <col min="10" max="10" width="14.33203125" customWidth="1"/>
    <col min="12" max="12" width="11.1640625" bestFit="1" customWidth="1"/>
  </cols>
  <sheetData>
    <row r="3" spans="2:10" ht="17" thickBot="1" x14ac:dyDescent="0.25"/>
    <row r="4" spans="2:10" ht="17" thickBot="1" x14ac:dyDescent="0.25">
      <c r="B4" s="16" t="s">
        <v>0</v>
      </c>
      <c r="C4" s="17"/>
      <c r="D4" s="17"/>
      <c r="E4" s="18"/>
      <c r="G4" s="35" t="s">
        <v>32</v>
      </c>
      <c r="H4" s="50"/>
      <c r="I4" s="50"/>
      <c r="J4" s="51"/>
    </row>
    <row r="5" spans="2:10" x14ac:dyDescent="0.2">
      <c r="B5" s="4" t="s">
        <v>26</v>
      </c>
      <c r="C5" s="4" t="s">
        <v>19</v>
      </c>
      <c r="D5" s="4" t="s">
        <v>27</v>
      </c>
      <c r="E5" s="7" t="s">
        <v>25</v>
      </c>
      <c r="G5" t="s">
        <v>10</v>
      </c>
      <c r="H5" t="s">
        <v>11</v>
      </c>
      <c r="I5" t="s">
        <v>34</v>
      </c>
      <c r="J5" t="s">
        <v>8</v>
      </c>
    </row>
    <row r="6" spans="2:10" x14ac:dyDescent="0.2">
      <c r="B6" t="s">
        <v>20</v>
      </c>
      <c r="C6">
        <v>1</v>
      </c>
      <c r="D6" s="1"/>
      <c r="G6">
        <v>20</v>
      </c>
      <c r="H6" s="2">
        <f>G6/3.6</f>
        <v>5.5555555555555554</v>
      </c>
      <c r="I6" s="3">
        <f>Table2[[#This Row],[velocity (m/s)]]/$C$8</f>
        <v>27.777777777777775</v>
      </c>
      <c r="J6" s="3">
        <f>Table2[[#This Row],[angular  velocity ]]*30/(2*PI())</f>
        <v>132.62911924324609</v>
      </c>
    </row>
    <row r="7" spans="2:10" x14ac:dyDescent="0.2">
      <c r="B7" t="s">
        <v>16</v>
      </c>
      <c r="C7">
        <v>200</v>
      </c>
      <c r="D7" s="1"/>
      <c r="G7">
        <f>G6+2</f>
        <v>22</v>
      </c>
      <c r="H7" s="2">
        <f t="shared" ref="H7:H20" si="0">G7/3.6</f>
        <v>6.1111111111111107</v>
      </c>
      <c r="I7" s="3">
        <f>Table2[[#This Row],[velocity (m/s)]]/$C$8</f>
        <v>30.555555555555554</v>
      </c>
      <c r="J7" s="3">
        <f>Table2[[#This Row],[angular  velocity ]]*30/(2*PI())</f>
        <v>145.89203116757074</v>
      </c>
    </row>
    <row r="8" spans="2:10" x14ac:dyDescent="0.2">
      <c r="B8" t="s">
        <v>15</v>
      </c>
      <c r="C8">
        <v>0.2</v>
      </c>
      <c r="D8" s="1"/>
      <c r="G8">
        <f t="shared" ref="G8:G23" si="1">G7+2</f>
        <v>24</v>
      </c>
      <c r="H8" s="2">
        <f t="shared" si="0"/>
        <v>6.6666666666666661</v>
      </c>
      <c r="I8" s="3">
        <f>Table2[[#This Row],[velocity (m/s)]]/$C$8</f>
        <v>33.333333333333329</v>
      </c>
      <c r="J8" s="3">
        <f>Table2[[#This Row],[angular  velocity ]]*30/(2*PI())</f>
        <v>159.15494309189532</v>
      </c>
    </row>
    <row r="9" spans="2:10" x14ac:dyDescent="0.2">
      <c r="B9" t="s">
        <v>14</v>
      </c>
      <c r="C9">
        <v>0.02</v>
      </c>
      <c r="D9" s="36" t="s">
        <v>12</v>
      </c>
      <c r="E9">
        <f>C9*C7*9.81</f>
        <v>39.24</v>
      </c>
      <c r="G9">
        <f t="shared" si="1"/>
        <v>26</v>
      </c>
      <c r="H9" s="2">
        <f t="shared" si="0"/>
        <v>7.2222222222222223</v>
      </c>
      <c r="I9" s="3">
        <f>Table2[[#This Row],[velocity (m/s)]]/$C$8</f>
        <v>36.111111111111107</v>
      </c>
      <c r="J9" s="3">
        <f>Table2[[#This Row],[angular  velocity ]]*30/(2*PI())</f>
        <v>172.41785501621993</v>
      </c>
    </row>
    <row r="10" spans="2:10" x14ac:dyDescent="0.2">
      <c r="B10" t="s">
        <v>13</v>
      </c>
      <c r="C10">
        <v>0.8</v>
      </c>
      <c r="D10" s="1"/>
      <c r="G10">
        <f t="shared" si="1"/>
        <v>28</v>
      </c>
      <c r="H10" s="2">
        <f t="shared" si="0"/>
        <v>7.7777777777777777</v>
      </c>
      <c r="I10" s="3">
        <f>Table2[[#This Row],[velocity (m/s)]]/$C$8</f>
        <v>38.888888888888886</v>
      </c>
      <c r="J10" s="3">
        <f>Table2[[#This Row],[angular  velocity ]]*30/(2*PI())</f>
        <v>185.68076694054454</v>
      </c>
    </row>
    <row r="11" spans="2:10" ht="17" thickBot="1" x14ac:dyDescent="0.25">
      <c r="D11" s="1"/>
      <c r="G11">
        <f t="shared" si="1"/>
        <v>30</v>
      </c>
      <c r="H11" s="2">
        <f t="shared" si="0"/>
        <v>8.3333333333333339</v>
      </c>
      <c r="I11" s="3">
        <f>Table2[[#This Row],[velocity (m/s)]]/$C$8</f>
        <v>41.666666666666664</v>
      </c>
      <c r="J11" s="3">
        <f>Table2[[#This Row],[angular  velocity ]]*30/(2*PI())</f>
        <v>198.94367886486918</v>
      </c>
    </row>
    <row r="12" spans="2:10" ht="17" thickBot="1" x14ac:dyDescent="0.25">
      <c r="B12" s="40" t="s">
        <v>1</v>
      </c>
      <c r="C12" s="41"/>
      <c r="D12" s="34"/>
      <c r="E12" s="34"/>
      <c r="F12" s="34"/>
      <c r="G12">
        <f t="shared" si="1"/>
        <v>32</v>
      </c>
      <c r="H12" s="2">
        <f t="shared" si="0"/>
        <v>8.8888888888888893</v>
      </c>
      <c r="I12" s="3">
        <f>Table2[[#This Row],[velocity (m/s)]]/$C$8</f>
        <v>44.444444444444443</v>
      </c>
      <c r="J12" s="3">
        <f>Table2[[#This Row],[angular  velocity ]]*30/(2*PI())</f>
        <v>212.20659078919377</v>
      </c>
    </row>
    <row r="13" spans="2:10" x14ac:dyDescent="0.2">
      <c r="B13" s="42" t="s">
        <v>2</v>
      </c>
      <c r="C13" s="42"/>
      <c r="D13" s="52"/>
      <c r="E13" s="52"/>
      <c r="F13" s="20"/>
      <c r="G13">
        <f t="shared" si="1"/>
        <v>34</v>
      </c>
      <c r="H13" s="2">
        <f t="shared" si="0"/>
        <v>9.4444444444444446</v>
      </c>
      <c r="I13" s="3">
        <f>Table2[[#This Row],[velocity (m/s)]]/$C$8</f>
        <v>47.222222222222221</v>
      </c>
      <c r="J13" s="3">
        <f>Table2[[#This Row],[angular  velocity ]]*30/(2*PI())</f>
        <v>225.46950271351841</v>
      </c>
    </row>
    <row r="14" spans="2:10" ht="17" x14ac:dyDescent="0.2">
      <c r="B14" s="8" t="s">
        <v>3</v>
      </c>
      <c r="C14" s="45">
        <v>1800</v>
      </c>
      <c r="D14" s="37"/>
      <c r="E14" s="21"/>
      <c r="F14" s="22"/>
      <c r="G14">
        <f t="shared" si="1"/>
        <v>36</v>
      </c>
      <c r="H14" s="2">
        <f t="shared" si="0"/>
        <v>10</v>
      </c>
      <c r="I14" s="3">
        <f>Table2[[#This Row],[velocity (m/s)]]/$C$8</f>
        <v>50</v>
      </c>
      <c r="J14" s="3">
        <f>Table2[[#This Row],[angular  velocity ]]*30/(2*PI())</f>
        <v>238.73241463784302</v>
      </c>
    </row>
    <row r="15" spans="2:10" x14ac:dyDescent="0.2">
      <c r="B15" s="38" t="s">
        <v>4</v>
      </c>
      <c r="C15" s="32">
        <v>4500</v>
      </c>
      <c r="D15" s="23"/>
      <c r="E15" s="19"/>
      <c r="F15" s="24"/>
      <c r="G15">
        <f t="shared" si="1"/>
        <v>38</v>
      </c>
      <c r="H15" s="2">
        <f t="shared" si="0"/>
        <v>10.555555555555555</v>
      </c>
      <c r="I15" s="3">
        <f>Table2[[#This Row],[velocity (m/s)]]/$C$8</f>
        <v>52.777777777777771</v>
      </c>
      <c r="J15" s="3">
        <f>Table2[[#This Row],[angular  velocity ]]*30/(2*PI())</f>
        <v>251.99532656216758</v>
      </c>
    </row>
    <row r="16" spans="2:10" x14ac:dyDescent="0.2">
      <c r="B16" s="46" t="s">
        <v>5</v>
      </c>
      <c r="C16" s="45">
        <f>(30/PI())*C14/C15</f>
        <v>3.819718634205489</v>
      </c>
      <c r="D16" s="25"/>
      <c r="E16" s="19"/>
      <c r="F16" s="26"/>
      <c r="G16">
        <f t="shared" si="1"/>
        <v>40</v>
      </c>
      <c r="H16" s="2">
        <f t="shared" si="0"/>
        <v>11.111111111111111</v>
      </c>
      <c r="I16" s="3">
        <f>Table2[[#This Row],[velocity (m/s)]]/$C$8</f>
        <v>55.55555555555555</v>
      </c>
      <c r="J16" s="3">
        <f>Table2[[#This Row],[angular  velocity ]]*30/(2*PI())</f>
        <v>265.25823848649219</v>
      </c>
    </row>
    <row r="17" spans="2:10" x14ac:dyDescent="0.2">
      <c r="B17" s="43" t="s">
        <v>36</v>
      </c>
      <c r="C17" s="43"/>
      <c r="D17" s="28"/>
      <c r="E17" s="28"/>
      <c r="F17" s="19"/>
      <c r="G17">
        <f t="shared" si="1"/>
        <v>42</v>
      </c>
      <c r="H17" s="2">
        <f t="shared" si="0"/>
        <v>11.666666666666666</v>
      </c>
      <c r="I17" s="3">
        <f>Table2[[#This Row],[velocity (m/s)]]/$C$8</f>
        <v>58.333333333333329</v>
      </c>
      <c r="J17" s="3">
        <f>Table2[[#This Row],[angular  velocity ]]*30/(2*PI())</f>
        <v>278.5211504108168</v>
      </c>
    </row>
    <row r="18" spans="2:10" x14ac:dyDescent="0.2">
      <c r="B18" s="46" t="s">
        <v>6</v>
      </c>
      <c r="C18" s="45">
        <f>C14/C19 *30/PI()</f>
        <v>261.26269328517117</v>
      </c>
      <c r="D18" s="28"/>
      <c r="E18" s="28"/>
      <c r="F18" s="28"/>
      <c r="G18">
        <f t="shared" si="1"/>
        <v>44</v>
      </c>
      <c r="H18" s="2">
        <f t="shared" si="0"/>
        <v>12.222222222222221</v>
      </c>
      <c r="I18" s="3">
        <f>Table2[[#This Row],[velocity (m/s)]]/$C$8</f>
        <v>61.111111111111107</v>
      </c>
      <c r="J18" s="3">
        <f>Table2[[#This Row],[angular  velocity ]]*30/(2*PI())</f>
        <v>291.78406233514147</v>
      </c>
    </row>
    <row r="19" spans="2:10" x14ac:dyDescent="0.2">
      <c r="B19" s="38" t="s">
        <v>7</v>
      </c>
      <c r="C19" s="32">
        <f>$I$28</f>
        <v>65.791000000000011</v>
      </c>
      <c r="D19" s="19"/>
      <c r="E19" s="27"/>
      <c r="F19" s="27"/>
      <c r="G19">
        <f t="shared" si="1"/>
        <v>46</v>
      </c>
      <c r="H19" s="2">
        <f t="shared" si="0"/>
        <v>12.777777777777777</v>
      </c>
      <c r="I19" s="3">
        <f>Table2[[#This Row],[velocity (m/s)]]/$C$8</f>
        <v>63.888888888888879</v>
      </c>
      <c r="J19" s="3">
        <f>Table2[[#This Row],[angular  velocity ]]*30/(2*PI())</f>
        <v>305.04697425946603</v>
      </c>
    </row>
    <row r="20" spans="2:10" x14ac:dyDescent="0.2">
      <c r="B20" s="47" t="s">
        <v>33</v>
      </c>
      <c r="C20" s="45">
        <f>C18*PI()/30 *C19</f>
        <v>1800.0000000000005</v>
      </c>
      <c r="D20" s="27"/>
      <c r="E20" s="29"/>
      <c r="F20" s="19"/>
      <c r="G20">
        <f t="shared" si="1"/>
        <v>48</v>
      </c>
      <c r="H20" s="2">
        <f t="shared" si="0"/>
        <v>13.333333333333332</v>
      </c>
      <c r="I20" s="3">
        <f>Table2[[#This Row],[velocity (m/s)]]/$C$8</f>
        <v>66.666666666666657</v>
      </c>
      <c r="J20" s="3">
        <f>Table2[[#This Row],[angular  velocity ]]*30/(2*PI())</f>
        <v>318.30988618379064</v>
      </c>
    </row>
    <row r="21" spans="2:10" x14ac:dyDescent="0.2">
      <c r="B21" s="39" t="s">
        <v>35</v>
      </c>
      <c r="C21" s="32">
        <f>INDEX(Table2[velocity (km/h)],MATCH(C18,Table2[RPM],1))</f>
        <v>38</v>
      </c>
      <c r="D21" s="27"/>
      <c r="E21" s="29"/>
      <c r="F21" s="19"/>
      <c r="G21">
        <f t="shared" si="1"/>
        <v>50</v>
      </c>
      <c r="H21" s="2">
        <f t="shared" ref="H21:H22" si="2">G21/3.6</f>
        <v>13.888888888888889</v>
      </c>
      <c r="I21" s="3">
        <f>Table2[[#This Row],[velocity (m/s)]]/$C$8</f>
        <v>69.444444444444443</v>
      </c>
      <c r="J21" s="3">
        <f>Table2[[#This Row],[angular  velocity ]]*30/(2*PI())</f>
        <v>331.57279810811531</v>
      </c>
    </row>
    <row r="22" spans="2:10" x14ac:dyDescent="0.2">
      <c r="B22" s="44" t="s">
        <v>28</v>
      </c>
      <c r="C22" s="44"/>
      <c r="D22" s="27"/>
      <c r="E22" s="29"/>
      <c r="F22" s="19"/>
      <c r="G22">
        <f t="shared" si="1"/>
        <v>52</v>
      </c>
      <c r="H22" s="2">
        <f t="shared" si="2"/>
        <v>14.444444444444445</v>
      </c>
      <c r="I22" s="3">
        <f>Table2[[#This Row],[velocity (m/s)]]/$C$8</f>
        <v>72.222222222222214</v>
      </c>
      <c r="J22" s="3">
        <f>Table2[[#This Row],[angular  velocity ]]*30/(2*PI())</f>
        <v>344.83571003243986</v>
      </c>
    </row>
    <row r="23" spans="2:10" x14ac:dyDescent="0.2">
      <c r="B23" s="48" t="s">
        <v>31</v>
      </c>
      <c r="C23" s="49">
        <f>I28/C16</f>
        <v>17.22404352269384</v>
      </c>
      <c r="D23" s="27"/>
      <c r="E23" s="29"/>
      <c r="F23" s="19"/>
      <c r="G23">
        <f t="shared" si="1"/>
        <v>54</v>
      </c>
      <c r="H23" s="2">
        <f>G23/3.6</f>
        <v>15</v>
      </c>
      <c r="I23" s="3">
        <f>Table2[[#This Row],[velocity (m/s)]]/$C$8</f>
        <v>75</v>
      </c>
      <c r="J23" s="3">
        <f>Table2[[#This Row],[angular  velocity ]]*30/(2*PI())</f>
        <v>358.09862195676453</v>
      </c>
    </row>
    <row r="24" spans="2:10" ht="17" thickBot="1" x14ac:dyDescent="0.25">
      <c r="B24" s="31" t="s">
        <v>29</v>
      </c>
      <c r="C24" s="32">
        <v>8</v>
      </c>
      <c r="D24" s="27"/>
      <c r="E24" s="29"/>
      <c r="F24" s="19"/>
    </row>
    <row r="25" spans="2:10" ht="17" thickBot="1" x14ac:dyDescent="0.25">
      <c r="B25" s="33" t="s">
        <v>30</v>
      </c>
      <c r="C25" s="32">
        <f>C24*C23</f>
        <v>137.79234818155072</v>
      </c>
      <c r="D25" s="30"/>
      <c r="E25" s="19"/>
      <c r="F25" s="19"/>
      <c r="G25" s="13" t="s">
        <v>9</v>
      </c>
      <c r="H25" s="14"/>
      <c r="I25" s="15"/>
    </row>
    <row r="26" spans="2:10" x14ac:dyDescent="0.2">
      <c r="G26" s="12" t="s">
        <v>18</v>
      </c>
      <c r="H26" s="12" t="s">
        <v>17</v>
      </c>
      <c r="I26" s="12" t="s">
        <v>19</v>
      </c>
    </row>
    <row r="27" spans="2:10" ht="34" x14ac:dyDescent="0.2">
      <c r="G27" s="9" t="s">
        <v>21</v>
      </c>
      <c r="H27" s="8" t="s">
        <v>22</v>
      </c>
      <c r="I27" s="10">
        <f>E9*C8/C10 * (1+0.1)</f>
        <v>10.791000000000002</v>
      </c>
    </row>
    <row r="28" spans="2:10" ht="34" x14ac:dyDescent="0.2">
      <c r="G28" s="11" t="s">
        <v>23</v>
      </c>
      <c r="H28" s="5" t="s">
        <v>24</v>
      </c>
      <c r="I28" s="6">
        <f>((E9+C6*C7)*C8/C10) * (1 +0.1)</f>
        <v>65.791000000000011</v>
      </c>
    </row>
    <row r="35" spans="8:8" x14ac:dyDescent="0.2">
      <c r="H35" s="2"/>
    </row>
    <row r="36" spans="8:8" x14ac:dyDescent="0.2">
      <c r="H36" s="2"/>
    </row>
  </sheetData>
  <mergeCells count="7">
    <mergeCell ref="G25:I25"/>
    <mergeCell ref="B4:E4"/>
    <mergeCell ref="B22:C22"/>
    <mergeCell ref="B12:C12"/>
    <mergeCell ref="G4:J4"/>
    <mergeCell ref="B13:C13"/>
    <mergeCell ref="B17:C1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BHANDARI</dc:creator>
  <cp:lastModifiedBy>Ronit BHANDARI</cp:lastModifiedBy>
  <dcterms:created xsi:type="dcterms:W3CDTF">2025-04-21T13:16:04Z</dcterms:created>
  <dcterms:modified xsi:type="dcterms:W3CDTF">2025-04-22T12:11:43Z</dcterms:modified>
</cp:coreProperties>
</file>