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General 1" sheetId="1" state="visible" r:id="rId2"/>
    <sheet name="Indicadores 1" sheetId="2" state="visible" r:id="rId3"/>
    <sheet name="Foros" sheetId="3" state="visible" r:id="rId4"/>
    <sheet name="Ingresos Taquilla" sheetId="4" state="visible" r:id="rId5"/>
    <sheet name="Costos Fijos" sheetId="5" state="visible" r:id="rId6"/>
    <sheet name="Costos Variables" sheetId="6" state="visible" r:id="rId7"/>
    <sheet name="Costos Semi-Variables" sheetId="7" state="visible" r:id="rId8"/>
  </sheets>
  <definedNames>
    <definedName function="false" hidden="false" name="solver_adj" vbProcedure="false">'General 1'!$H$6:$J$6,'general 1'!#REF!,'general 1'!#REF!,'general 1'!#REF!,'general 1'!#REF!,'general 1'!#REF!,'general 1'!#REF!</definedName>
    <definedName function="false" hidden="false" name="solver_cvg" vbProcedure="false">0.0001</definedName>
    <definedName function="false" hidden="false" name="solver_drv" vbProcedure="false">1</definedName>
    <definedName function="false" hidden="false" name="solver_est" vbProcedure="false">1</definedName>
    <definedName function="false" hidden="false" name="solver_itr" vbProcedure="false">100</definedName>
    <definedName function="false" hidden="false" name="solver_lin" vbProcedure="false">2</definedName>
    <definedName function="false" hidden="false" name="solver_neg" vbProcedure="false">2</definedName>
    <definedName function="false" hidden="false" name="solver_num" vbProcedure="false">0</definedName>
    <definedName function="false" hidden="false" name="solver_nwt" vbProcedure="false">1</definedName>
    <definedName function="false" hidden="false" name="solver_opt" vbProcedure="false">'General 1'!$L$19</definedName>
    <definedName function="false" hidden="false" name="solver_pre" vbProcedure="false">0.000001</definedName>
    <definedName function="false" hidden="false" name="solver_scl" vbProcedure="false">2</definedName>
    <definedName function="false" hidden="false" name="solver_sho" vbProcedure="false">2</definedName>
    <definedName function="false" hidden="false" name="solver_tim" vbProcedure="false">100</definedName>
    <definedName function="false" hidden="false" name="solver_tol" vbProcedure="false">0.05</definedName>
    <definedName function="false" hidden="false" name="solver_typ" vbProcedure="false">2</definedName>
    <definedName function="false" hidden="false" name="solver_val" vbProcedure="false">0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G38">
      <text>
        <r>
          <rPr>
            <rFont val="Arial"/>
            <family val="2"/>
            <sz val="10"/>
          </rPr>
          <t xml:space="preserve">No tiene tasa de retorno</t>
        </r>
      </text>
    </comment>
    <comment authorId="0" ref="L49">
      <text>
        <r>
          <rPr>
            <rFont val="Tahoma"/>
            <family val="2"/>
            <b val="true"/>
            <color rgb="FF000000"/>
            <sz val="9"/>
          </rPr>
          <t xml:space="preserve">Francisco:
</t>
        </r>
        <r>
          <rPr>
            <rFont val="Tahoma"/>
            <family val="2"/>
            <color rgb="FF000000"/>
            <sz val="9"/>
          </rPr>
          <t xml:space="preserve">Este porcentaje corresponde a que porcentaje del interés que le corresponde recibe el inversionista
</t>
        </r>
      </text>
    </comment>
    <comment authorId="0" ref="L50">
      <text>
        <r>
          <rPr>
            <rFont val="Tahoma"/>
            <family val="2"/>
            <b val="true"/>
            <color rgb="FF000000"/>
            <sz val="9"/>
          </rPr>
          <t xml:space="preserve">Francisco:
</t>
        </r>
        <r>
          <rPr>
            <rFont val="Tahoma"/>
            <family val="2"/>
            <color rgb="FF000000"/>
            <sz val="9"/>
          </rPr>
          <t xml:space="preserve">Este porcentaje a diferencia del de arriba, es la proporción del interés respecto al que recibe el inversionista en el Retorno 2. Si es 100% reciben la misma proporción, si es 50% es una relación 2:1
</t>
        </r>
      </text>
    </comment>
    <comment authorId="0" ref="R33">
      <text>
        <r>
          <rPr>
            <rFont val="Tahoma"/>
            <family val="2"/>
            <b val="true"/>
            <color rgb="FF000000"/>
            <sz val="9"/>
          </rPr>
          <t xml:space="preserve">Francisco:
</t>
        </r>
        <r>
          <rPr>
            <rFont val="Tahoma"/>
            <family val="2"/>
            <color rgb="FF000000"/>
            <sz val="9"/>
          </rPr>
          <t xml:space="preserve">El rendimiento es el split entre el rendimiento de los financiadores y los inversionistas en las utilidades operativas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Q28">
      <text>
        <r>
          <rPr>
            <rFont val="Arial"/>
            <family val="2"/>
            <sz val="10"/>
          </rPr>
          <t xml:space="preserve">SE LE DESCUENTAN AL PRODUCTOR</t>
        </r>
      </text>
    </comment>
  </commentList>
</comments>
</file>

<file path=xl/sharedStrings.xml><?xml version="1.0" encoding="utf-8"?>
<sst xmlns="http://schemas.openxmlformats.org/spreadsheetml/2006/main" count="211" uniqueCount="103">
  <si>
    <t>Presupuesto</t>
  </si>
  <si>
    <t>Real</t>
  </si>
  <si>
    <t>INGRESOS</t>
  </si>
  <si>
    <t>con boletos Descuento</t>
  </si>
  <si>
    <t>Sección</t>
  </si>
  <si>
    <t>Capacidad Máx.</t>
  </si>
  <si>
    <t>Precio</t>
  </si>
  <si>
    <t>Financiadores</t>
  </si>
  <si>
    <t>Inversionistas</t>
  </si>
  <si>
    <t>Público General </t>
  </si>
  <si>
    <t>Total</t>
  </si>
  <si>
    <t>Asientos</t>
  </si>
  <si>
    <t>Monto</t>
  </si>
  <si>
    <t>Break even</t>
  </si>
  <si>
    <t>Diferencia</t>
  </si>
  <si>
    <t>COSTOS</t>
  </si>
  <si>
    <t>Variables</t>
  </si>
  <si>
    <t>Semi-Variables</t>
  </si>
  <si>
    <t>Fijos</t>
  </si>
  <si>
    <t>UTILIDAD OPERATIVA</t>
  </si>
  <si>
    <t>REGISTROS POR CAPITAL</t>
  </si>
  <si>
    <t>Aportaciones</t>
  </si>
  <si>
    <t>Pago</t>
  </si>
  <si>
    <t>Intereses</t>
  </si>
  <si>
    <t>Rendimiento</t>
  </si>
  <si>
    <t>UTILIDAD POST-FINANCIAMIENTO</t>
  </si>
  <si>
    <t>OTROS INGRESOS</t>
  </si>
  <si>
    <t>Patrocinios</t>
  </si>
  <si>
    <t>Comisión Venta Patrocinio</t>
  </si>
  <si>
    <t>UTILIDAD</t>
  </si>
  <si>
    <t>Inversión</t>
  </si>
  <si>
    <t>Tope Retorno 1 Financiadores</t>
  </si>
  <si>
    <t>Retorno 1</t>
  </si>
  <si>
    <t>Tope Retorno 1 Inversionistas</t>
  </si>
  <si>
    <t>Retorno 2</t>
  </si>
  <si>
    <t>Retorno Total</t>
  </si>
  <si>
    <t>Tabla Retorno por Tipo</t>
  </si>
  <si>
    <t>Individual</t>
  </si>
  <si>
    <t>Retorno</t>
  </si>
  <si>
    <t>%</t>
  </si>
  <si>
    <t>Bizplan </t>
  </si>
  <si>
    <t>Precios de salida</t>
  </si>
  <si>
    <t>Ingresos Potenciales</t>
  </si>
  <si>
    <t>Punto de Equilibrio</t>
  </si>
  <si>
    <t>Financiamiento</t>
  </si>
  <si>
    <t>Inversionistas </t>
  </si>
  <si>
    <t>Ventas al Público</t>
  </si>
  <si>
    <t>Ventas Totales</t>
  </si>
  <si>
    <t>Ingresos Totales</t>
  </si>
  <si>
    <t>RETORNOS</t>
  </si>
  <si>
    <t>equivale a financiador</t>
  </si>
  <si>
    <t>Consumidores en RED</t>
  </si>
  <si>
    <t>equivale a inversionistas</t>
  </si>
  <si>
    <t>Sede</t>
  </si>
  <si>
    <t>Capacidad</t>
  </si>
  <si>
    <t>Sedes Registradas</t>
  </si>
  <si>
    <t>General  </t>
  </si>
  <si>
    <t>Auditorio Telmex 1</t>
  </si>
  <si>
    <t>ESTA HOJA SIRVE PARA QUE LOS PRODUCTORES HAGAN SU PRESUPUESTO</t>
  </si>
  <si>
    <t>Auditorio Telmex 2</t>
  </si>
  <si>
    <t>Auditorio Nacional</t>
  </si>
  <si>
    <t>Foro Sol</t>
  </si>
  <si>
    <t>Palacio de los Deportes</t>
  </si>
  <si>
    <t>Teatro Metropolitan</t>
  </si>
  <si>
    <t>Centro Cultural Helenico</t>
  </si>
  <si>
    <t>Cineteca Nacional</t>
  </si>
  <si>
    <t>Lunario</t>
  </si>
  <si>
    <t>Teatro Insurgentes</t>
  </si>
  <si>
    <t>Foro</t>
  </si>
  <si>
    <t>Cálculo Ingresos Potenciales</t>
  </si>
  <si>
    <t>PRESUPUESTO</t>
  </si>
  <si>
    <t>% de Ocupación sobre Capacidad Máxima</t>
  </si>
  <si>
    <t>Ingresos Taquilla</t>
  </si>
  <si>
    <t>MIX</t>
  </si>
  <si>
    <t>Público General</t>
  </si>
  <si>
    <t>Boletos Especiales (Descuento)</t>
  </si>
  <si>
    <t>Precio Descontado</t>
  </si>
  <si>
    <t>Monto del descuento</t>
  </si>
  <si>
    <t>REAL</t>
  </si>
  <si>
    <t>Costo Fijo</t>
  </si>
  <si>
    <t>Concepto</t>
  </si>
  <si>
    <t>Comisión Productor</t>
  </si>
  <si>
    <t>Disminución a Productor por Descuentos</t>
  </si>
  <si>
    <t>Artista/Honorarios</t>
  </si>
  <si>
    <t>Inmueble</t>
  </si>
  <si>
    <t>Gastos Producción Inmueble</t>
  </si>
  <si>
    <t>Catering</t>
  </si>
  <si>
    <t>ANDA</t>
  </si>
  <si>
    <t>Publicidad</t>
  </si>
  <si>
    <t>Varios/Imprevistos</t>
  </si>
  <si>
    <t>Base</t>
  </si>
  <si>
    <t>Costo Variable</t>
  </si>
  <si>
    <t>TOTAL</t>
  </si>
  <si>
    <t>Autores y Compositores</t>
  </si>
  <si>
    <t>Ventas</t>
  </si>
  <si>
    <t>Renta</t>
  </si>
  <si>
    <t>Ticketmaster</t>
  </si>
  <si>
    <t>Inverticket</t>
  </si>
  <si>
    <t>Impuesto sobre Espectáculos</t>
  </si>
  <si>
    <t>Tope</t>
  </si>
  <si>
    <t>Costo Semi-Variable</t>
  </si>
  <si>
    <t>EJEMPLO, UN ESCENARIO QUE FUE HECHO PARA 100 FUNCIONES SE AMORTIZA ENTRE ESAS 100</t>
  </si>
  <si>
    <t>PERO SI ES EXITO Y SE HACEN OTRAS 100 FUNCIONES, YA SE AMORTIZA ENTRE 200 POR LO TANTO SE VUELVE SEMI-VARIABLE</t>
  </si>
</sst>
</file>

<file path=xl/styles.xml><?xml version="1.0" encoding="utf-8"?>
<styleSheet xmlns="http://schemas.openxmlformats.org/spreadsheetml/2006/main">
  <numFmts count="21">
    <numFmt formatCode="GENERAL" numFmtId="164"/>
    <numFmt formatCode="GENERAL" numFmtId="165"/>
    <numFmt formatCode="#,##0.00\ ;&quot;- &quot;#,##0.00\ ;&quot;  -&quot;#\ ;@\ " numFmtId="166"/>
    <numFmt formatCode="0.00" numFmtId="167"/>
    <numFmt formatCode="0.00%" numFmtId="168"/>
    <numFmt formatCode="0%" numFmtId="169"/>
    <numFmt formatCode="#,##0.00\ ;\-#,##0.00\ ;&quot; -&quot;#\ ;@\ " numFmtId="170"/>
    <numFmt formatCode="#,##0\ ;\-#,##0\ ;&quot; -&quot;#\ ;@\ " numFmtId="171"/>
    <numFmt formatCode="#,##0.00\ ;\-#,##0.00\ ;&quot;  -&quot;#\ ;@\ " numFmtId="172"/>
    <numFmt formatCode="#,##0\ ;&quot;- &quot;#,##0\ ;&quot;  -&quot;#\ ;@\ " numFmtId="173"/>
    <numFmt formatCode="#,##0.00\ ;&quot; (&quot;#,##0.00\);&quot;  -&quot;#\ ;@\ " numFmtId="174"/>
    <numFmt formatCode="#,##0.00\ ;\(#,##0.00&quot;) &quot;;&quot; -&quot;#\ ;@\ " numFmtId="175"/>
    <numFmt formatCode="#,##0.000\ ;\-#,##0.000\ ;&quot; -&quot;#\ ;@\ " numFmtId="176"/>
    <numFmt formatCode="#,##0.0000\ ;\-#,##0.0000\ ;&quot; -&quot;#\ ;@\ " numFmtId="177"/>
    <numFmt formatCode="#,##0.00\ ;\-#,##0.00\ " numFmtId="178"/>
    <numFmt formatCode="0" numFmtId="179"/>
    <numFmt formatCode="&quot; $&quot;#,##0.00\ ;&quot; $(&quot;#,##0.00&quot;) &quot;;&quot; $-&quot;#;@\ " numFmtId="180"/>
    <numFmt formatCode="&quot;$ &quot;#,##0\ ;[RED]&quot;($ &quot;#,##0\)" numFmtId="181"/>
    <numFmt formatCode="&quot; $&quot;#,##0.00\ ;&quot; $(&quot;#,##0.00\);&quot; $- &quot;;@\ " numFmtId="182"/>
    <numFmt formatCode="#,##0" numFmtId="183"/>
    <numFmt formatCode="DD\-MMM" numFmtId="184"/>
  </numFmts>
  <fonts count="1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entury Gothic"/>
      <family val="2"/>
      <color rgb="FF000000"/>
      <sz val="10"/>
    </font>
    <font>
      <name val="Century Gothic"/>
      <family val="2"/>
      <b val="true"/>
      <color rgb="FF000000"/>
      <sz val="10"/>
    </font>
    <font>
      <name val="Century Gothic"/>
      <family val="2"/>
      <color rgb="FF4F81BD"/>
      <sz val="10"/>
    </font>
    <font>
      <name val="Century Gothic"/>
      <family val="2"/>
      <sz val="10"/>
    </font>
    <font>
      <name val="Century Gothic"/>
      <family val="2"/>
      <b val="true"/>
      <color rgb="FFFFFFFF"/>
      <sz val="10"/>
    </font>
    <font>
      <name val="Century Gothic"/>
      <family val="2"/>
      <b val="true"/>
      <sz val="10"/>
    </font>
    <font>
      <name val="Century Gothic"/>
      <family val="2"/>
      <color rgb="FF0070C0"/>
      <sz val="10"/>
    </font>
    <font>
      <name val="Tahoma"/>
      <family val="2"/>
      <b val="true"/>
      <color rgb="FF000000"/>
      <sz val="9"/>
    </font>
    <font>
      <name val="Tahoma"/>
      <family val="2"/>
      <color rgb="FF000000"/>
      <sz val="9"/>
    </font>
    <font>
      <name val="Century Gothic"/>
      <family val="2"/>
      <b val="true"/>
      <color rgb="FFFFFFFF"/>
      <sz val="12"/>
    </font>
    <font>
      <name val="Century Gothic"/>
      <family val="2"/>
      <color rgb="FF000000"/>
      <sz val="12"/>
    </font>
    <font>
      <name val="Century Gothic"/>
      <family val="2"/>
      <i val="true"/>
      <color rgb="FF000000"/>
      <sz val="10"/>
    </font>
    <font>
      <name val="Century Gothic"/>
      <family val="2"/>
      <b val="true"/>
      <i val="true"/>
      <color rgb="FF000000"/>
      <sz val="10"/>
    </font>
  </fonts>
  <fills count="8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FFF99"/>
        <bgColor rgb="FFFFFFCC"/>
      </patternFill>
    </fill>
    <fill>
      <patternFill patternType="solid">
        <fgColor rgb="FF666699"/>
        <bgColor rgb="FF4F81BD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DD0806"/>
        <bgColor rgb="FF9C0006"/>
      </patternFill>
    </fill>
  </fills>
  <borders count="23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>
        <color rgb="FFFFFFFF"/>
      </right>
      <top style="thick"/>
      <bottom style="thick">
        <color rgb="FFFFFFFF"/>
      </bottom>
      <diagonal/>
    </border>
    <border diagonalDown="false" diagonalUp="false">
      <left style="thick">
        <color rgb="FFFFFFFF"/>
      </left>
      <right style="thick">
        <color rgb="FFFFFFFF"/>
      </right>
      <top style="thick"/>
      <bottom style="thick">
        <color rgb="FFFFFFFF"/>
      </bottom>
      <diagonal/>
    </border>
    <border diagonalDown="false" diagonalUp="false">
      <left style="thick">
        <color rgb="FFFFFFFF"/>
      </left>
      <right style="thick"/>
      <top style="thick"/>
      <bottom style="thick">
        <color rgb="FFFFFFFF"/>
      </bottom>
      <diagonal/>
    </border>
    <border diagonalDown="false" diagonalUp="false">
      <left style="thick"/>
      <right style="thick">
        <color rgb="FFFFFFFF"/>
      </right>
      <top style="thick">
        <color rgb="FFFFFFFF"/>
      </top>
      <bottom style="thick">
        <color rgb="FFFFFFFF"/>
      </bottom>
      <diagonal/>
    </border>
    <border diagonalDown="false" diagonalUp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Down="false" diagonalUp="false">
      <left style="thick">
        <color rgb="FFFFFFFF"/>
      </left>
      <right style="thick"/>
      <top style="thick">
        <color rgb="FFFFFFFF"/>
      </top>
      <bottom style="thick">
        <color rgb="FFFFFFFF"/>
      </bottom>
      <diagonal/>
    </border>
    <border diagonalDown="false" diagonalUp="false">
      <left style="thick"/>
      <right style="thick">
        <color rgb="FFFFFFFF"/>
      </right>
      <top style="thick">
        <color rgb="FFFFFFFF"/>
      </top>
      <bottom style="thick"/>
      <diagonal/>
    </border>
    <border diagonalDown="false" diagonalUp="false">
      <left style="thick">
        <color rgb="FFFFFFFF"/>
      </left>
      <right style="thick"/>
      <top style="thick">
        <color rgb="FFFFFFFF"/>
      </top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4" numFmtId="17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4" numFmtId="16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17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5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6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4" numFmtId="167" xfId="2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2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8" xfId="2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4" numFmtId="165" xfId="2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5" xfId="2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0" fillId="0" fontId="6" numFmtId="168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4" numFmtId="170" xfId="15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6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7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2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6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71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4" numFmtId="172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0" fontId="4" numFmtId="171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73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4" numFmtId="170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0" fontId="4" numFmtId="170" xfId="15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4" numFmtId="173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5" xfId="2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1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5" numFmtId="171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0" fontId="5" numFmtId="171" xfId="15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7" fillId="0" fontId="5" numFmtId="170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5" numFmtId="170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5" numFmtId="168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5" xfId="2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7" numFmtId="174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8" fillId="0" fontId="5" numFmtId="171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9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0" fontId="7" numFmtId="174" xfId="15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8" fillId="0" fontId="4" numFmtId="165" xfId="2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1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4" numFmtId="170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7" numFmtId="175" xfId="15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5" xfId="2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6" fillId="0" fontId="4" numFmtId="165" xfId="2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6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5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0" fillId="0" fontId="4" numFmtId="165" xfId="2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11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9" numFmtId="175" xfId="15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1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9" numFmtId="175" xfId="15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0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4" numFmtId="170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4" numFmtId="170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73" xfId="15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75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7" fillId="0" fontId="7" numFmtId="175" xfId="15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76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77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10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4" numFmtId="168" xfId="19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0" fontId="7" numFmtId="175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7" fillId="0" fontId="9" numFmtId="175" xfId="15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0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75" xfId="15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4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68" xfId="19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9" fillId="0" fontId="5" numFmtId="170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5" numFmtId="170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5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78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70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8" numFmtId="165" xfId="2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2" fontId="8" numFmtId="165" xfId="2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0" fontId="4" numFmtId="170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4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3" fontId="10" numFmtId="168" xfId="19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7" fillId="0" fontId="4" numFmtId="17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2" fontId="8" numFmtId="165" xfId="2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5" numFmtId="168" xfId="19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8" fillId="0" fontId="5" numFmtId="165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4" numFmtId="171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5" numFmtId="165" xfId="2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4" fontId="13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4" fontId="13" numFmtId="179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5" fillId="4" fontId="13" numFmtId="179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6" fillId="5" fontId="14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7" fillId="5" fontId="14" numFmtId="180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8" fillId="5" fontId="14" numFmtId="168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6" fillId="6" fontId="14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7" fillId="6" fontId="14" numFmtId="181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8" fillId="6" fontId="14" numFmtId="181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7" fillId="6" fontId="14" numFmtId="180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8" fillId="6" fontId="14" numFmtId="168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6" fillId="4" fontId="13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7" fillId="4" fontId="13" numFmtId="182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8" fillId="4" fontId="13" numFmtId="168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7" fillId="4" fontId="13" numFmtId="180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7" fillId="4" fontId="13" numFmtId="183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7" fillId="5" fontId="14" numFmtId="184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8" fillId="7" fontId="13" numFmtId="168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9" fillId="6" fontId="14" numFmtId="165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0" fillId="7" fontId="13" numFmtId="168" xfId="2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5" xfId="2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1" fillId="0" fontId="4" numFmtId="165" xfId="2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4" numFmtId="165" xfId="2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3" fontId="10" numFmtId="165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2" fillId="0" fontId="4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8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2" fontId="8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2" fontId="8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70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70" xfId="15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7" fillId="0" fontId="15" numFmtId="167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71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70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16" numFmtId="167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8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3" fontId="6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0" fontId="7" numFmtId="173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73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73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5" numFmtId="170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6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0" fontId="16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5" numFmtId="170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70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8" numFmtId="165" xfId="2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5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70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75" xfId="15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3" fontId="10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70" xfId="15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4" numFmtId="167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8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75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66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9" numFmtId="165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9" numFmtId="171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3" fontId="10" numFmtId="169" xfId="19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7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F40" activeCellId="0" pane="topLeft" sqref="F40"/>
    </sheetView>
  </sheetViews>
  <sheetFormatPr defaultRowHeight="12.85"/>
  <cols>
    <col collapsed="false" hidden="true" max="3" min="1" style="1" width="0"/>
    <col collapsed="false" hidden="false" max="4" min="4" style="1" width="13.219387755102"/>
    <col collapsed="false" hidden="false" max="5" min="5" style="1" width="26.0102040816327"/>
    <col collapsed="false" hidden="false" max="6" min="6" style="1" width="35.530612244898"/>
    <col collapsed="false" hidden="false" max="7" min="7" style="1" width="20.1836734693878"/>
    <col collapsed="false" hidden="false" max="8" min="8" style="1" width="15.6326530612245"/>
    <col collapsed="false" hidden="false" max="10" min="9" style="1" width="13.0663265306122"/>
    <col collapsed="false" hidden="false" max="11" min="11" style="1" width="12.9336734693878"/>
    <col collapsed="false" hidden="false" max="13" min="12" style="1" width="13.0663265306122"/>
    <col collapsed="false" hidden="false" max="14" min="14" style="1" width="10.6530612244898"/>
    <col collapsed="false" hidden="false" max="15" min="15" style="1" width="10.6173469387755"/>
    <col collapsed="false" hidden="false" max="16" min="16" style="1" width="13.3571428571429"/>
    <col collapsed="false" hidden="false" max="17" min="17" style="1" width="13.7857142857143"/>
    <col collapsed="false" hidden="false" max="18" min="18" style="1" width="10.6173469387755"/>
    <col collapsed="false" hidden="false" max="19" min="19" style="1" width="14.5"/>
    <col collapsed="false" hidden="false" max="21" min="20" style="1" width="10.6173469387755"/>
    <col collapsed="false" hidden="false" max="22" min="22" style="1" width="16.3418367346939"/>
    <col collapsed="false" hidden="false" max="1025" min="23" style="1" width="10.6173469387755"/>
  </cols>
  <sheetData>
    <row collapsed="false" customFormat="false" customHeight="false" hidden="false" ht="12.85" outlineLevel="0" r="1">
      <c r="E1" s="2"/>
      <c r="F1" s="3"/>
      <c r="G1" s="4"/>
      <c r="H1" s="5"/>
    </row>
    <row collapsed="false" customFormat="false" customHeight="false" hidden="false" ht="12.85" outlineLevel="0" r="2">
      <c r="E2" s="2"/>
      <c r="F2" s="3"/>
      <c r="G2" s="4"/>
      <c r="H2" s="5"/>
    </row>
    <row collapsed="false" customFormat="false" customHeight="false" hidden="false" ht="12.85" outlineLevel="0" r="4">
      <c r="F4" s="6"/>
      <c r="G4" s="6"/>
      <c r="H4" s="7"/>
      <c r="I4" s="7"/>
      <c r="J4" s="6"/>
      <c r="K4" s="6"/>
      <c r="L4" s="8"/>
      <c r="M4" s="6"/>
      <c r="N4" s="6"/>
      <c r="O4" s="6"/>
      <c r="P4" s="6"/>
    </row>
    <row collapsed="false" customFormat="false" customHeight="true" hidden="false" ht="24.75" outlineLevel="0" r="5">
      <c r="B5" s="9" t="n">
        <v>1</v>
      </c>
      <c r="C5" s="10" t="s">
        <v>0</v>
      </c>
      <c r="E5" s="11"/>
      <c r="F5" s="12"/>
      <c r="G5" s="12"/>
      <c r="H5" s="13"/>
      <c r="I5" s="14"/>
      <c r="J5" s="6"/>
      <c r="K5" s="6"/>
      <c r="L5" s="6"/>
      <c r="M5" s="6"/>
      <c r="N5" s="6"/>
      <c r="O5" s="6"/>
      <c r="P5" s="6"/>
    </row>
    <row collapsed="false" customFormat="false" customHeight="false" hidden="false" ht="12.85" outlineLevel="0" r="6">
      <c r="C6" s="10" t="s">
        <v>1</v>
      </c>
      <c r="E6" s="15" t="s">
        <v>2</v>
      </c>
      <c r="F6" s="6"/>
      <c r="G6" s="7"/>
      <c r="H6" s="16"/>
      <c r="I6" s="16"/>
      <c r="J6" s="16"/>
      <c r="K6" s="16"/>
      <c r="L6" s="16"/>
      <c r="M6" s="16"/>
      <c r="N6" s="17" t="s">
        <v>3</v>
      </c>
      <c r="O6" s="17"/>
      <c r="P6" s="17"/>
    </row>
    <row collapsed="false" customFormat="false" customHeight="false" hidden="false" ht="12.85" outlineLevel="0" r="7">
      <c r="E7" s="18" t="s">
        <v>4</v>
      </c>
      <c r="F7" s="19" t="s">
        <v>5</v>
      </c>
      <c r="G7" s="20" t="s">
        <v>6</v>
      </c>
      <c r="H7" s="21" t="s">
        <v>7</v>
      </c>
      <c r="I7" s="21"/>
      <c r="J7" s="21"/>
      <c r="K7" s="21" t="s">
        <v>8</v>
      </c>
      <c r="L7" s="21"/>
      <c r="M7" s="21"/>
      <c r="N7" s="21" t="s">
        <v>9</v>
      </c>
      <c r="O7" s="21"/>
      <c r="P7" s="21"/>
      <c r="Q7" s="21" t="s">
        <v>10</v>
      </c>
      <c r="R7" s="21"/>
      <c r="S7" s="21"/>
    </row>
    <row collapsed="false" customFormat="false" customHeight="false" hidden="false" ht="12.85" outlineLevel="0" r="8">
      <c r="E8" s="18"/>
      <c r="F8" s="19"/>
      <c r="G8" s="20"/>
      <c r="H8" s="22"/>
      <c r="I8" s="23" t="s">
        <v>11</v>
      </c>
      <c r="J8" s="24" t="s">
        <v>12</v>
      </c>
      <c r="K8" s="22"/>
      <c r="L8" s="23" t="s">
        <v>11</v>
      </c>
      <c r="M8" s="24" t="s">
        <v>12</v>
      </c>
      <c r="N8" s="22"/>
      <c r="O8" s="23" t="s">
        <v>11</v>
      </c>
      <c r="P8" s="24" t="s">
        <v>12</v>
      </c>
      <c r="Q8" s="22"/>
      <c r="R8" s="23" t="s">
        <v>11</v>
      </c>
      <c r="S8" s="24" t="s">
        <v>12</v>
      </c>
    </row>
    <row collapsed="false" customFormat="false" customHeight="false" hidden="false" ht="12.85" outlineLevel="0" r="9">
      <c r="E9" s="25" t="str">
        <f aca="false">'Ingresos Taquilla'!E8</f>
        <v>General  11</v>
      </c>
      <c r="F9" s="26" t="n">
        <f aca="false">'Ingresos Taquilla'!F8</f>
        <v>1000</v>
      </c>
      <c r="G9" s="27" t="n">
        <f aca="false">'Ingresos Taquilla'!G8</f>
        <v>150</v>
      </c>
      <c r="H9" s="28"/>
      <c r="I9" s="29" t="n">
        <f aca="false">IF($B$5=1,'Ingresos Taquilla'!I30,'Ingresos Taquilla'!I53)</f>
        <v>567</v>
      </c>
      <c r="J9" s="30" t="n">
        <f aca="false">IF($B$5=1,'Ingresos Taquilla'!J30,'Ingresos Taquilla'!J53)</f>
        <v>85050</v>
      </c>
      <c r="K9" s="31"/>
      <c r="L9" s="29" t="n">
        <f aca="false">IF($B$5=1,'Ingresos Taquilla'!L30,'Ingresos Taquilla'!L53)</f>
        <v>180</v>
      </c>
      <c r="M9" s="30" t="n">
        <f aca="false">IF($B$5=1,'Ingresos Taquilla'!M30,'Ingresos Taquilla'!M53)</f>
        <v>27000</v>
      </c>
      <c r="N9" s="31"/>
      <c r="O9" s="29" t="n">
        <f aca="false">IF($B$5=1,'Ingresos Taquilla'!O30+'Ingresos Taquilla'!R30,'Ingresos Taquilla'!O53+'Ingresos Taquilla'!R53)</f>
        <v>153</v>
      </c>
      <c r="P9" s="30" t="n">
        <f aca="false">IF($B$5=1,'Ingresos Taquilla'!P30+'Ingresos Taquilla'!S30,'Ingresos Taquilla'!P53+'Ingresos Taquilla'!S53)</f>
        <v>22650</v>
      </c>
      <c r="Q9" s="31"/>
      <c r="R9" s="32" t="n">
        <f aca="false">I9+L9+O9</f>
        <v>900</v>
      </c>
      <c r="S9" s="30" t="n">
        <f aca="false">J9+M9+P9</f>
        <v>134700</v>
      </c>
    </row>
    <row collapsed="false" customFormat="false" customHeight="false" hidden="false" ht="12.85" outlineLevel="0" r="10">
      <c r="E10" s="25" t="str">
        <f aca="false">'Ingresos Taquilla'!E9</f>
        <v>General  12</v>
      </c>
      <c r="F10" s="26" t="n">
        <f aca="false">'Ingresos Taquilla'!F9</f>
        <v>1000</v>
      </c>
      <c r="G10" s="27" t="n">
        <f aca="false">'Ingresos Taquilla'!G9</f>
        <v>150</v>
      </c>
      <c r="H10" s="28"/>
      <c r="I10" s="29" t="n">
        <f aca="false">IF($B$5=1,'Ingresos Taquilla'!I31,'Ingresos Taquilla'!I54)</f>
        <v>567</v>
      </c>
      <c r="J10" s="30" t="n">
        <f aca="false">IF($B$5=1,'Ingresos Taquilla'!J31,'Ingresos Taquilla'!J54)</f>
        <v>85050</v>
      </c>
      <c r="K10" s="31"/>
      <c r="L10" s="29" t="n">
        <f aca="false">IF($B$5=1,'Ingresos Taquilla'!L31,'Ingresos Taquilla'!L54)</f>
        <v>180</v>
      </c>
      <c r="M10" s="30" t="n">
        <f aca="false">IF($B$5=1,'Ingresos Taquilla'!M31,'Ingresos Taquilla'!M54)</f>
        <v>27000</v>
      </c>
      <c r="N10" s="31"/>
      <c r="O10" s="29" t="n">
        <f aca="false">IF($B$5=1,'Ingresos Taquilla'!O31+'Ingresos Taquilla'!R31,'Ingresos Taquilla'!O54+'Ingresos Taquilla'!R54)</f>
        <v>153</v>
      </c>
      <c r="P10" s="30" t="n">
        <f aca="false">IF($B$5=1,'Ingresos Taquilla'!P31+'Ingresos Taquilla'!S31,'Ingresos Taquilla'!P54+'Ingresos Taquilla'!S54)</f>
        <v>22950</v>
      </c>
      <c r="Q10" s="31"/>
      <c r="R10" s="32" t="n">
        <f aca="false">IF($B$5=1,'Ingresos Taquilla'!U31,'Ingresos Taquilla'!U54)</f>
        <v>900</v>
      </c>
      <c r="S10" s="30" t="n">
        <f aca="false">J10+M10+P10</f>
        <v>135000</v>
      </c>
    </row>
    <row collapsed="false" customFormat="false" customHeight="false" hidden="false" ht="12.85" outlineLevel="0" r="11">
      <c r="E11" s="25" t="str">
        <f aca="false">'Ingresos Taquilla'!E10</f>
        <v>General  13</v>
      </c>
      <c r="F11" s="26" t="n">
        <f aca="false">'Ingresos Taquilla'!F10</f>
        <v>1000</v>
      </c>
      <c r="G11" s="27" t="n">
        <f aca="false">'Ingresos Taquilla'!G10</f>
        <v>150</v>
      </c>
      <c r="H11" s="28"/>
      <c r="I11" s="29" t="n">
        <f aca="false">IF($B$5=1,'Ingresos Taquilla'!I32,'Ingresos Taquilla'!I55)</f>
        <v>567</v>
      </c>
      <c r="J11" s="30" t="n">
        <f aca="false">IF($B$5=1,'Ingresos Taquilla'!J32,'Ingresos Taquilla'!J55)</f>
        <v>85050</v>
      </c>
      <c r="K11" s="31"/>
      <c r="L11" s="29" t="n">
        <f aca="false">IF($B$5=1,'Ingresos Taquilla'!L32,'Ingresos Taquilla'!L55)</f>
        <v>180</v>
      </c>
      <c r="M11" s="30" t="n">
        <f aca="false">IF($B$5=1,'Ingresos Taquilla'!M32,'Ingresos Taquilla'!M55)</f>
        <v>27000</v>
      </c>
      <c r="N11" s="31"/>
      <c r="O11" s="29" t="n">
        <f aca="false">IF($B$5=1,'Ingresos Taquilla'!O32+'Ingresos Taquilla'!R32,'Ingresos Taquilla'!O55+'Ingresos Taquilla'!R55)</f>
        <v>153</v>
      </c>
      <c r="P11" s="30" t="n">
        <f aca="false">IF($B$5=1,'Ingresos Taquilla'!P32+'Ingresos Taquilla'!S32,'Ingresos Taquilla'!P55+'Ingresos Taquilla'!S55)</f>
        <v>22950</v>
      </c>
      <c r="Q11" s="31"/>
      <c r="R11" s="32" t="n">
        <f aca="false">IF($B$5=1,'Ingresos Taquilla'!U32,'Ingresos Taquilla'!U55)</f>
        <v>900</v>
      </c>
      <c r="S11" s="30" t="n">
        <f aca="false">J11+M11+P11</f>
        <v>135000</v>
      </c>
    </row>
    <row collapsed="false" customFormat="false" customHeight="false" hidden="false" ht="12.85" outlineLevel="0" r="12">
      <c r="E12" s="25" t="str">
        <f aca="false">'Ingresos Taquilla'!E11</f>
        <v>General  14</v>
      </c>
      <c r="F12" s="26" t="n">
        <f aca="false">'Ingresos Taquilla'!F11</f>
        <v>1000</v>
      </c>
      <c r="G12" s="27" t="n">
        <f aca="false">'Ingresos Taquilla'!G11</f>
        <v>150</v>
      </c>
      <c r="H12" s="28"/>
      <c r="I12" s="29" t="n">
        <f aca="false">IF($B$5=1,'Ingresos Taquilla'!I33,'Ingresos Taquilla'!I56)</f>
        <v>567</v>
      </c>
      <c r="J12" s="30" t="n">
        <f aca="false">IF($B$5=1,'Ingresos Taquilla'!J33,'Ingresos Taquilla'!J56)</f>
        <v>85050</v>
      </c>
      <c r="K12" s="31"/>
      <c r="L12" s="29" t="n">
        <f aca="false">IF($B$5=1,'Ingresos Taquilla'!L33,'Ingresos Taquilla'!L56)</f>
        <v>180</v>
      </c>
      <c r="M12" s="30" t="n">
        <f aca="false">IF($B$5=1,'Ingresos Taquilla'!M33,'Ingresos Taquilla'!M56)</f>
        <v>27000</v>
      </c>
      <c r="N12" s="31"/>
      <c r="O12" s="29" t="n">
        <f aca="false">IF($B$5=1,'Ingresos Taquilla'!O33+'Ingresos Taquilla'!R33,'Ingresos Taquilla'!O56+'Ingresos Taquilla'!R56)</f>
        <v>153</v>
      </c>
      <c r="P12" s="30" t="n">
        <f aca="false">IF($B$5=1,'Ingresos Taquilla'!P33+'Ingresos Taquilla'!S33,'Ingresos Taquilla'!P56+'Ingresos Taquilla'!S56)</f>
        <v>22950</v>
      </c>
      <c r="Q12" s="31"/>
      <c r="R12" s="32" t="n">
        <f aca="false">IF($B$5=1,'Ingresos Taquilla'!U33,'Ingresos Taquilla'!U56)</f>
        <v>900</v>
      </c>
      <c r="S12" s="30" t="n">
        <f aca="false">J12+M12+P12</f>
        <v>135000</v>
      </c>
    </row>
    <row collapsed="false" customFormat="false" customHeight="false" hidden="false" ht="12.85" outlineLevel="0" r="13">
      <c r="E13" s="25" t="str">
        <f aca="false">'Ingresos Taquilla'!E12</f>
        <v>General  15</v>
      </c>
      <c r="F13" s="26" t="n">
        <f aca="false">'Ingresos Taquilla'!F12</f>
        <v>1000</v>
      </c>
      <c r="G13" s="27" t="n">
        <f aca="false">'Ingresos Taquilla'!G12</f>
        <v>150</v>
      </c>
      <c r="H13" s="28"/>
      <c r="I13" s="29" t="n">
        <f aca="false">IF($B$5=1,'Ingresos Taquilla'!I34,'Ingresos Taquilla'!I57)</f>
        <v>567</v>
      </c>
      <c r="J13" s="30" t="n">
        <f aca="false">IF($B$5=1,'Ingresos Taquilla'!J34,'Ingresos Taquilla'!J57)</f>
        <v>85050</v>
      </c>
      <c r="K13" s="31"/>
      <c r="L13" s="29" t="n">
        <f aca="false">IF($B$5=1,'Ingresos Taquilla'!L34,'Ingresos Taquilla'!L57)</f>
        <v>180</v>
      </c>
      <c r="M13" s="30" t="n">
        <f aca="false">IF($B$5=1,'Ingresos Taquilla'!M34,'Ingresos Taquilla'!M57)</f>
        <v>27000</v>
      </c>
      <c r="N13" s="31"/>
      <c r="O13" s="29" t="n">
        <f aca="false">IF($B$5=1,'Ingresos Taquilla'!O34+'Ingresos Taquilla'!R34,'Ingresos Taquilla'!O57+'Ingresos Taquilla'!R57)</f>
        <v>153</v>
      </c>
      <c r="P13" s="30" t="n">
        <f aca="false">IF($B$5=1,'Ingresos Taquilla'!P34+'Ingresos Taquilla'!S34,'Ingresos Taquilla'!P57+'Ingresos Taquilla'!S57)</f>
        <v>22950</v>
      </c>
      <c r="Q13" s="31"/>
      <c r="R13" s="32" t="n">
        <f aca="false">IF($B$5=1,'Ingresos Taquilla'!U34,'Ingresos Taquilla'!U57)</f>
        <v>900</v>
      </c>
      <c r="S13" s="30" t="n">
        <f aca="false">J13+M13+P13</f>
        <v>135000</v>
      </c>
    </row>
    <row collapsed="false" customFormat="false" customHeight="false" hidden="false" ht="12.85" outlineLevel="0" r="14">
      <c r="E14" s="25" t="str">
        <f aca="false">'Ingresos Taquilla'!E13</f>
        <v>General  16</v>
      </c>
      <c r="F14" s="26" t="n">
        <f aca="false">'Ingresos Taquilla'!F13</f>
        <v>1000</v>
      </c>
      <c r="G14" s="27" t="n">
        <f aca="false">'Ingresos Taquilla'!G13</f>
        <v>150</v>
      </c>
      <c r="H14" s="28"/>
      <c r="I14" s="29" t="n">
        <f aca="false">IF($B$5=1,'Ingresos Taquilla'!I35,'Ingresos Taquilla'!I58)</f>
        <v>567</v>
      </c>
      <c r="J14" s="30" t="n">
        <f aca="false">IF($B$5=1,'Ingresos Taquilla'!J35,'Ingresos Taquilla'!J58)</f>
        <v>85050</v>
      </c>
      <c r="K14" s="31"/>
      <c r="L14" s="29" t="n">
        <f aca="false">IF($B$5=1,'Ingresos Taquilla'!L35,'Ingresos Taquilla'!L58)</f>
        <v>180</v>
      </c>
      <c r="M14" s="30" t="n">
        <f aca="false">IF($B$5=1,'Ingresos Taquilla'!M35,'Ingresos Taquilla'!M58)</f>
        <v>27000</v>
      </c>
      <c r="N14" s="31"/>
      <c r="O14" s="29" t="n">
        <f aca="false">IF($B$5=1,'Ingresos Taquilla'!O35+'Ingresos Taquilla'!R35,'Ingresos Taquilla'!O58+'Ingresos Taquilla'!R58)</f>
        <v>153</v>
      </c>
      <c r="P14" s="30" t="n">
        <f aca="false">IF($B$5=1,'Ingresos Taquilla'!P35+'Ingresos Taquilla'!S35,'Ingresos Taquilla'!P58+'Ingresos Taquilla'!S58)</f>
        <v>22950</v>
      </c>
      <c r="Q14" s="31"/>
      <c r="R14" s="32" t="n">
        <f aca="false">IF($B$5=1,'Ingresos Taquilla'!U35,'Ingresos Taquilla'!U58)</f>
        <v>900</v>
      </c>
      <c r="S14" s="30" t="n">
        <f aca="false">J14+M14+P14</f>
        <v>135000</v>
      </c>
    </row>
    <row collapsed="false" customFormat="false" customHeight="false" hidden="false" ht="12.85" outlineLevel="0" r="15">
      <c r="E15" s="25" t="str">
        <f aca="false">'Ingresos Taquilla'!E14</f>
        <v>General  17</v>
      </c>
      <c r="F15" s="26" t="n">
        <f aca="false">'Ingresos Taquilla'!F14</f>
        <v>1000</v>
      </c>
      <c r="G15" s="27" t="n">
        <f aca="false">'Ingresos Taquilla'!G14</f>
        <v>150</v>
      </c>
      <c r="H15" s="28"/>
      <c r="I15" s="29" t="n">
        <f aca="false">IF($B$5=1,'Ingresos Taquilla'!I36,'Ingresos Taquilla'!I59)</f>
        <v>567</v>
      </c>
      <c r="J15" s="30" t="n">
        <f aca="false">IF($B$5=1,'Ingresos Taquilla'!J36,'Ingresos Taquilla'!J59)</f>
        <v>85050</v>
      </c>
      <c r="K15" s="31"/>
      <c r="L15" s="29" t="n">
        <f aca="false">IF($B$5=1,'Ingresos Taquilla'!L36,'Ingresos Taquilla'!L59)</f>
        <v>180</v>
      </c>
      <c r="M15" s="30" t="n">
        <f aca="false">IF($B$5=1,'Ingresos Taquilla'!M36,'Ingresos Taquilla'!M59)</f>
        <v>27000</v>
      </c>
      <c r="N15" s="31"/>
      <c r="O15" s="29" t="n">
        <f aca="false">IF($B$5=1,'Ingresos Taquilla'!O36+'Ingresos Taquilla'!R36,'Ingresos Taquilla'!O59+'Ingresos Taquilla'!R59)</f>
        <v>153</v>
      </c>
      <c r="P15" s="30" t="n">
        <f aca="false">IF($B$5=1,'Ingresos Taquilla'!P36+'Ingresos Taquilla'!S36,'Ingresos Taquilla'!P59+'Ingresos Taquilla'!S59)</f>
        <v>22950</v>
      </c>
      <c r="Q15" s="31"/>
      <c r="R15" s="32" t="n">
        <f aca="false">IF($B$5=1,'Ingresos Taquilla'!U36,'Ingresos Taquilla'!U59)</f>
        <v>900</v>
      </c>
      <c r="S15" s="30" t="n">
        <f aca="false">J15+M15+P15</f>
        <v>135000</v>
      </c>
    </row>
    <row collapsed="false" customFormat="false" customHeight="false" hidden="false" ht="12.85" outlineLevel="0" r="16">
      <c r="E16" s="25" t="str">
        <f aca="false">'Ingresos Taquilla'!E15</f>
        <v>General  18</v>
      </c>
      <c r="F16" s="26" t="n">
        <f aca="false">'Ingresos Taquilla'!F15</f>
        <v>1000</v>
      </c>
      <c r="G16" s="27" t="n">
        <f aca="false">'Ingresos Taquilla'!G15</f>
        <v>150</v>
      </c>
      <c r="H16" s="28"/>
      <c r="I16" s="29" t="n">
        <f aca="false">IF($B$5=1,'Ingresos Taquilla'!I37,'Ingresos Taquilla'!I60)</f>
        <v>567</v>
      </c>
      <c r="J16" s="30" t="n">
        <f aca="false">IF($B$5=1,'Ingresos Taquilla'!J37,'Ingresos Taquilla'!J60)</f>
        <v>85050</v>
      </c>
      <c r="K16" s="31"/>
      <c r="L16" s="29" t="n">
        <f aca="false">IF($B$5=1,'Ingresos Taquilla'!L37,'Ingresos Taquilla'!L60)</f>
        <v>180</v>
      </c>
      <c r="M16" s="30" t="n">
        <f aca="false">IF($B$5=1,'Ingresos Taquilla'!M37,'Ingresos Taquilla'!M60)</f>
        <v>27000</v>
      </c>
      <c r="N16" s="31"/>
      <c r="O16" s="29" t="n">
        <f aca="false">IF($B$5=1,'Ingresos Taquilla'!O37+'Ingresos Taquilla'!R37,'Ingresos Taquilla'!O60+'Ingresos Taquilla'!R60)</f>
        <v>153</v>
      </c>
      <c r="P16" s="30" t="n">
        <f aca="false">IF($B$5=1,'Ingresos Taquilla'!P37+'Ingresos Taquilla'!S37,'Ingresos Taquilla'!P60+'Ingresos Taquilla'!S60)</f>
        <v>22950</v>
      </c>
      <c r="Q16" s="31"/>
      <c r="R16" s="32" t="n">
        <f aca="false">IF($B$5=1,'Ingresos Taquilla'!U37,'Ingresos Taquilla'!U60)</f>
        <v>900</v>
      </c>
      <c r="S16" s="30" t="n">
        <f aca="false">J16+M16+P16</f>
        <v>135000</v>
      </c>
    </row>
    <row collapsed="false" customFormat="false" customHeight="false" hidden="false" ht="12.85" outlineLevel="0" r="17">
      <c r="E17" s="25" t="str">
        <f aca="false">'Ingresos Taquilla'!E16</f>
        <v>General  19</v>
      </c>
      <c r="F17" s="26" t="n">
        <f aca="false">'Ingresos Taquilla'!F16</f>
        <v>1000</v>
      </c>
      <c r="G17" s="27" t="n">
        <f aca="false">'Ingresos Taquilla'!G16</f>
        <v>150</v>
      </c>
      <c r="H17" s="28"/>
      <c r="I17" s="29" t="n">
        <f aca="false">IF($B$5=1,'Ingresos Taquilla'!I38,'Ingresos Taquilla'!I61)</f>
        <v>567</v>
      </c>
      <c r="J17" s="30" t="n">
        <f aca="false">IF($B$5=1,'Ingresos Taquilla'!J38,'Ingresos Taquilla'!J61)</f>
        <v>85050</v>
      </c>
      <c r="K17" s="31"/>
      <c r="L17" s="29" t="n">
        <f aca="false">IF($B$5=1,'Ingresos Taquilla'!L38,'Ingresos Taquilla'!L61)</f>
        <v>180</v>
      </c>
      <c r="M17" s="30" t="n">
        <f aca="false">IF($B$5=1,'Ingresos Taquilla'!M38,'Ingresos Taquilla'!M61)</f>
        <v>27000</v>
      </c>
      <c r="N17" s="31"/>
      <c r="O17" s="29" t="n">
        <f aca="false">IF($B$5=1,'Ingresos Taquilla'!O38+'Ingresos Taquilla'!R38,'Ingresos Taquilla'!O61+'Ingresos Taquilla'!R61)</f>
        <v>153</v>
      </c>
      <c r="P17" s="30" t="n">
        <f aca="false">IF($B$5=1,'Ingresos Taquilla'!P38+'Ingresos Taquilla'!S38,'Ingresos Taquilla'!P61+'Ingresos Taquilla'!S61)</f>
        <v>22950</v>
      </c>
      <c r="Q17" s="31"/>
      <c r="R17" s="32" t="n">
        <f aca="false">IF($B$5=1,'Ingresos Taquilla'!U38,'Ingresos Taquilla'!U61)</f>
        <v>900</v>
      </c>
      <c r="S17" s="30" t="n">
        <f aca="false">J17+M17+P17</f>
        <v>135000</v>
      </c>
    </row>
    <row collapsed="false" customFormat="false" customHeight="false" hidden="false" ht="12.85" outlineLevel="0" r="18">
      <c r="E18" s="25" t="str">
        <f aca="false">'Ingresos Taquilla'!E17</f>
        <v>General  11</v>
      </c>
      <c r="F18" s="26" t="n">
        <f aca="false">'Ingresos Taquilla'!F17</f>
        <v>1000</v>
      </c>
      <c r="G18" s="27" t="n">
        <f aca="false">'Ingresos Taquilla'!G17</f>
        <v>150</v>
      </c>
      <c r="H18" s="28"/>
      <c r="I18" s="29" t="n">
        <f aca="false">IF($B$5=1,'Ingresos Taquilla'!I39,'Ingresos Taquilla'!I62)</f>
        <v>567</v>
      </c>
      <c r="J18" s="30" t="n">
        <f aca="false">IF($B$5=1,'Ingresos Taquilla'!J39,'Ingresos Taquilla'!J62)</f>
        <v>85050</v>
      </c>
      <c r="K18" s="31"/>
      <c r="L18" s="29" t="n">
        <f aca="false">IF($B$5=1,'Ingresos Taquilla'!L39,'Ingresos Taquilla'!L62)</f>
        <v>180</v>
      </c>
      <c r="M18" s="30" t="n">
        <f aca="false">IF($B$5=1,'Ingresos Taquilla'!M39,'Ingresos Taquilla'!M62)</f>
        <v>27000</v>
      </c>
      <c r="N18" s="31"/>
      <c r="O18" s="29" t="n">
        <f aca="false">IF($B$5=1,'Ingresos Taquilla'!O39+'Ingresos Taquilla'!R39,'Ingresos Taquilla'!O62+'Ingresos Taquilla'!R62)</f>
        <v>153</v>
      </c>
      <c r="P18" s="30" t="n">
        <f aca="false">IF($B$5=1,'Ingresos Taquilla'!P39+'Ingresos Taquilla'!S39,'Ingresos Taquilla'!P62+'Ingresos Taquilla'!S62)</f>
        <v>22950</v>
      </c>
      <c r="Q18" s="31"/>
      <c r="R18" s="32" t="n">
        <f aca="false">IF($B$5=1,'Ingresos Taquilla'!U39,'Ingresos Taquilla'!U62)</f>
        <v>900</v>
      </c>
      <c r="S18" s="30" t="n">
        <f aca="false">J18+M18+P18</f>
        <v>135000</v>
      </c>
    </row>
    <row collapsed="false" customFormat="false" customHeight="false" hidden="false" ht="12.85" outlineLevel="0" r="19">
      <c r="E19" s="25" t="str">
        <f aca="false">'Ingresos Taquilla'!E18</f>
        <v>General  11</v>
      </c>
      <c r="F19" s="26" t="n">
        <f aca="false">'Ingresos Taquilla'!F18</f>
        <v>1000</v>
      </c>
      <c r="G19" s="27" t="n">
        <f aca="false">'Ingresos Taquilla'!G18</f>
        <v>0</v>
      </c>
      <c r="H19" s="28"/>
      <c r="I19" s="29" t="n">
        <f aca="false">IF($B$5=1,'Ingresos Taquilla'!I40,'Ingresos Taquilla'!I63)</f>
        <v>567</v>
      </c>
      <c r="J19" s="30" t="n">
        <f aca="false">IF($B$5=1,'Ingresos Taquilla'!J40,'Ingresos Taquilla'!J63)</f>
        <v>0</v>
      </c>
      <c r="K19" s="31"/>
      <c r="L19" s="29" t="n">
        <f aca="false">IF($B$5=1,'Ingresos Taquilla'!L40,'Ingresos Taquilla'!L63)</f>
        <v>180</v>
      </c>
      <c r="M19" s="30" t="n">
        <f aca="false">IF($B$5=1,'Ingresos Taquilla'!M40,'Ingresos Taquilla'!M63)</f>
        <v>0</v>
      </c>
      <c r="N19" s="31"/>
      <c r="O19" s="29" t="n">
        <f aca="false">IF($B$5=1,'Ingresos Taquilla'!O40+'Ingresos Taquilla'!R40,'Ingresos Taquilla'!O63+'Ingresos Taquilla'!R63)</f>
        <v>153</v>
      </c>
      <c r="P19" s="30" t="n">
        <f aca="false">IF($B$5=1,'Ingresos Taquilla'!P40+'Ingresos Taquilla'!S40,'Ingresos Taquilla'!P63+'Ingresos Taquilla'!S63)</f>
        <v>0</v>
      </c>
      <c r="Q19" s="31"/>
      <c r="R19" s="32" t="n">
        <f aca="false">IF($B$5=1,'Ingresos Taquilla'!U40,'Ingresos Taquilla'!U63)</f>
        <v>900</v>
      </c>
      <c r="S19" s="30" t="n">
        <f aca="false">J19+M19+P19</f>
        <v>0</v>
      </c>
    </row>
    <row collapsed="false" customFormat="false" customHeight="false" hidden="false" ht="12.85" outlineLevel="0" r="20">
      <c r="E20" s="25" t="str">
        <f aca="false">'Ingresos Taquilla'!E19</f>
        <v>General  11</v>
      </c>
      <c r="F20" s="26" t="n">
        <f aca="false">'Ingresos Taquilla'!F19</f>
        <v>1000</v>
      </c>
      <c r="G20" s="27" t="n">
        <f aca="false">'Ingresos Taquilla'!G19</f>
        <v>0</v>
      </c>
      <c r="H20" s="28"/>
      <c r="I20" s="29" t="n">
        <f aca="false">IF($B$5=1,'Ingresos Taquilla'!I41,'Ingresos Taquilla'!I64)</f>
        <v>567</v>
      </c>
      <c r="J20" s="30" t="n">
        <f aca="false">IF($B$5=1,'Ingresos Taquilla'!J41,'Ingresos Taquilla'!J64)</f>
        <v>0</v>
      </c>
      <c r="K20" s="31"/>
      <c r="L20" s="29" t="n">
        <f aca="false">IF($B$5=1,'Ingresos Taquilla'!L41,'Ingresos Taquilla'!L64)</f>
        <v>180</v>
      </c>
      <c r="M20" s="30" t="n">
        <f aca="false">IF($B$5=1,'Ingresos Taquilla'!M41,'Ingresos Taquilla'!M64)</f>
        <v>0</v>
      </c>
      <c r="N20" s="31"/>
      <c r="O20" s="29" t="n">
        <f aca="false">IF($B$5=1,'Ingresos Taquilla'!O41+'Ingresos Taquilla'!R41,'Ingresos Taquilla'!O64+'Ingresos Taquilla'!R64)</f>
        <v>153</v>
      </c>
      <c r="P20" s="30" t="n">
        <f aca="false">IF($B$5=1,'Ingresos Taquilla'!P41+'Ingresos Taquilla'!S41,'Ingresos Taquilla'!P64+'Ingresos Taquilla'!S64)</f>
        <v>0</v>
      </c>
      <c r="Q20" s="31"/>
      <c r="R20" s="32" t="n">
        <f aca="false">IF($B$5=1,'Ingresos Taquilla'!U41,'Ingresos Taquilla'!U64)</f>
        <v>900</v>
      </c>
      <c r="S20" s="30" t="n">
        <f aca="false">J20+M20+P20</f>
        <v>0</v>
      </c>
    </row>
    <row collapsed="false" customFormat="false" customHeight="false" hidden="false" ht="12.85" outlineLevel="0" r="21">
      <c r="E21" s="33"/>
      <c r="F21" s="34"/>
      <c r="G21" s="35"/>
      <c r="H21" s="36" t="s">
        <v>10</v>
      </c>
      <c r="I21" s="32" t="n">
        <f aca="false">SUM(I9:I20)</f>
        <v>6804</v>
      </c>
      <c r="J21" s="37" t="n">
        <f aca="false">SUM(J9:J20)</f>
        <v>850500</v>
      </c>
      <c r="K21" s="38"/>
      <c r="L21" s="32" t="n">
        <f aca="false">SUM(L9:L20)</f>
        <v>2160</v>
      </c>
      <c r="M21" s="37" t="n">
        <f aca="false">SUM(M9:M20)</f>
        <v>270000</v>
      </c>
      <c r="N21" s="38"/>
      <c r="O21" s="32" t="n">
        <f aca="false">SUM(O9:O20)</f>
        <v>1836</v>
      </c>
      <c r="P21" s="37" t="n">
        <f aca="false">SUM(P9:P20)</f>
        <v>229200</v>
      </c>
      <c r="Q21" s="38"/>
      <c r="R21" s="32" t="n">
        <f aca="false">SUM(R9:R20)</f>
        <v>10800</v>
      </c>
      <c r="S21" s="37" t="n">
        <f aca="false">SUM(S9:S20)</f>
        <v>1349700</v>
      </c>
    </row>
    <row collapsed="false" customFormat="false" customHeight="false" hidden="false" ht="12.85" outlineLevel="0" r="22">
      <c r="E22" s="33"/>
      <c r="F22" s="2" t="s">
        <v>13</v>
      </c>
      <c r="G22" s="39" t="n">
        <f aca="false">J27-J34</f>
        <v>845382.5</v>
      </c>
      <c r="H22" s="36"/>
      <c r="I22" s="40" t="inlineStr">
        <f aca="false">IF($B$5=1,'Ingresos Taquilla'!I43,'Ingresos Taquilla'!I66)</f>
        <is>
          <t/>
        </is>
      </c>
      <c r="J22" s="41" t="inlineStr">
        <f aca="false">IF($B$5=1,'Ingresos Taquilla'!J43,'Ingresos Taquilla'!J66)</f>
        <is>
          <t/>
        </is>
      </c>
      <c r="K22" s="38"/>
      <c r="L22" s="40" t="inlineStr">
        <f aca="false">IF($B$5=1,'Ingresos Taquilla'!L43,'Ingresos Taquilla'!L66)</f>
        <is>
          <t/>
        </is>
      </c>
      <c r="M22" s="41" t="inlineStr">
        <f aca="false">IF($B$5=1,'Ingresos Taquilla'!M43,'Ingresos Taquilla'!M66)</f>
        <is>
          <t/>
        </is>
      </c>
      <c r="N22" s="38"/>
      <c r="O22" s="40" t="inlineStr">
        <f aca="false">IF($B$5=1,'Ingresos Taquilla'!O43,'Ingresos Taquilla'!O66)</f>
        <is>
          <t/>
        </is>
      </c>
      <c r="P22" s="41" t="inlineStr">
        <f aca="false">IF($B$5=1,'Ingresos Taquilla'!P43,'Ingresos Taquilla'!P66)</f>
        <is>
          <t/>
        </is>
      </c>
      <c r="Q22" s="38"/>
      <c r="R22" s="40" t="inlineStr">
        <f aca="false">IF($B$5=1,'Ingresos Taquilla'!U43,'Ingresos Taquilla'!U66)</f>
        <is>
          <t/>
        </is>
      </c>
      <c r="S22" s="41" t="inlineStr">
        <f aca="false">IF($B$5=1,'Ingresos Taquilla'!V43,'Ingresos Taquilla'!V66)</f>
        <is>
          <t/>
        </is>
      </c>
    </row>
    <row collapsed="false" customFormat="false" customHeight="false" hidden="false" ht="14.15" outlineLevel="0" r="23">
      <c r="E23" s="42"/>
      <c r="F23" s="43" t="s">
        <v>14</v>
      </c>
      <c r="G23" s="44" t="n">
        <f aca="false">J21-G22</f>
        <v>5117.5</v>
      </c>
      <c r="H23" s="45"/>
      <c r="I23" s="43"/>
      <c r="J23" s="46"/>
      <c r="K23" s="47"/>
      <c r="L23" s="43"/>
      <c r="M23" s="46"/>
      <c r="N23" s="47"/>
      <c r="O23" s="43"/>
      <c r="P23" s="46"/>
      <c r="Q23" s="47"/>
      <c r="R23" s="43"/>
      <c r="S23" s="46"/>
    </row>
    <row collapsed="false" customFormat="false" customHeight="false" hidden="false" ht="12.85" outlineLevel="0" r="24">
      <c r="E24" s="15" t="s">
        <v>15</v>
      </c>
      <c r="G24" s="48" t="s">
        <v>16</v>
      </c>
      <c r="H24" s="49"/>
      <c r="I24" s="2"/>
      <c r="J24" s="50" t="n">
        <f aca="false">'Costos Variables'!E3</f>
        <v>225382.5</v>
      </c>
      <c r="K24" s="49"/>
      <c r="L24" s="2"/>
      <c r="M24" s="50" t="n">
        <f aca="false">'Costos Variables'!F3</f>
        <v>71550</v>
      </c>
      <c r="N24" s="49"/>
      <c r="O24" s="2"/>
      <c r="P24" s="50" t="n">
        <f aca="false">'Costos Variables'!G3</f>
        <v>60817.5</v>
      </c>
      <c r="Q24" s="49"/>
      <c r="R24" s="2"/>
      <c r="S24" s="50" t="n">
        <f aca="false">J24+M24+P24</f>
        <v>357750</v>
      </c>
    </row>
    <row collapsed="false" customFormat="false" customHeight="false" hidden="false" ht="12.85" outlineLevel="0" r="25">
      <c r="F25" s="11"/>
      <c r="G25" s="51" t="s">
        <v>17</v>
      </c>
      <c r="H25" s="49"/>
      <c r="I25" s="2"/>
      <c r="J25" s="50" t="n">
        <f aca="false">'Costos Semi-Variables'!F3</f>
        <v>0</v>
      </c>
      <c r="K25" s="52"/>
      <c r="L25" s="2"/>
      <c r="M25" s="50" t="n">
        <f aca="false">'Costos Semi-Variables'!G3</f>
        <v>0</v>
      </c>
      <c r="N25" s="52"/>
      <c r="O25" s="2"/>
      <c r="P25" s="50" t="n">
        <f aca="false">'Costos Semi-Variables'!H3</f>
        <v>0</v>
      </c>
      <c r="Q25" s="52"/>
      <c r="R25" s="2"/>
      <c r="S25" s="50" t="n">
        <f aca="false">J25+M25+P25</f>
        <v>0</v>
      </c>
    </row>
    <row collapsed="false" customFormat="false" customHeight="false" hidden="false" ht="12.85" outlineLevel="0" r="26">
      <c r="F26" s="15"/>
      <c r="G26" s="51" t="s">
        <v>18</v>
      </c>
      <c r="H26" s="53"/>
      <c r="I26" s="54"/>
      <c r="J26" s="55" t="n">
        <f aca="false">'Costos Fijos'!D3</f>
        <v>720000</v>
      </c>
      <c r="K26" s="56"/>
      <c r="L26" s="54"/>
      <c r="M26" s="55"/>
      <c r="N26" s="56"/>
      <c r="O26" s="54"/>
      <c r="P26" s="57" t="n">
        <f aca="false">'Costos Fijos'!F3</f>
        <v>-300</v>
      </c>
      <c r="Q26" s="56"/>
      <c r="R26" s="54"/>
      <c r="S26" s="55" t="n">
        <f aca="false">J26+M26+P26</f>
        <v>719700</v>
      </c>
    </row>
    <row collapsed="false" customFormat="false" customHeight="false" hidden="false" ht="12.85" outlineLevel="0" r="27">
      <c r="G27" s="58" t="s">
        <v>10</v>
      </c>
      <c r="H27" s="59"/>
      <c r="I27" s="2"/>
      <c r="J27" s="50" t="n">
        <f aca="false">SUM(J24:J26)</f>
        <v>945382.5</v>
      </c>
      <c r="K27" s="60"/>
      <c r="L27" s="2"/>
      <c r="M27" s="50" t="n">
        <f aca="false">SUM(M24:M26)</f>
        <v>71550</v>
      </c>
      <c r="N27" s="60"/>
      <c r="O27" s="2"/>
      <c r="P27" s="50" t="n">
        <f aca="false">SUM(P24:P26)</f>
        <v>60517.5</v>
      </c>
      <c r="Q27" s="60"/>
      <c r="R27" s="2"/>
      <c r="S27" s="50" t="n">
        <f aca="false">SUM(S24:S26)</f>
        <v>1077450</v>
      </c>
    </row>
    <row collapsed="false" customFormat="false" customHeight="false" hidden="false" ht="12.85" outlineLevel="0" r="28">
      <c r="H28" s="59"/>
      <c r="I28" s="2"/>
      <c r="J28" s="50"/>
      <c r="K28" s="60"/>
      <c r="L28" s="2"/>
      <c r="M28" s="50"/>
      <c r="N28" s="60"/>
      <c r="O28" s="2"/>
      <c r="P28" s="50"/>
      <c r="Q28" s="60"/>
      <c r="R28" s="2"/>
      <c r="S28" s="50"/>
    </row>
    <row collapsed="false" customFormat="false" customHeight="false" hidden="false" ht="12.85" outlineLevel="0" r="29">
      <c r="E29" s="15" t="s">
        <v>19</v>
      </c>
      <c r="G29" s="61"/>
      <c r="H29" s="62"/>
      <c r="I29" s="63"/>
      <c r="J29" s="64" t="n">
        <f aca="false">J21-J27</f>
        <v>-94882.5</v>
      </c>
      <c r="K29" s="65"/>
      <c r="L29" s="63"/>
      <c r="M29" s="66" t="n">
        <f aca="false">M21-M27</f>
        <v>198450</v>
      </c>
      <c r="N29" s="67"/>
      <c r="O29" s="63"/>
      <c r="P29" s="66" t="n">
        <f aca="false">P21-P27</f>
        <v>168682.5</v>
      </c>
      <c r="Q29" s="67"/>
      <c r="R29" s="63"/>
      <c r="S29" s="64" t="n">
        <f aca="false">S21-S27</f>
        <v>272250</v>
      </c>
    </row>
    <row collapsed="false" customFormat="false" customHeight="false" hidden="false" ht="12.85" outlineLevel="0" r="30">
      <c r="E30" s="15"/>
      <c r="G30" s="68"/>
      <c r="H30" s="59"/>
      <c r="I30" s="2"/>
      <c r="J30" s="50"/>
      <c r="K30" s="60"/>
      <c r="L30" s="2"/>
      <c r="M30" s="50"/>
      <c r="N30" s="60"/>
      <c r="O30" s="2"/>
      <c r="P30" s="50"/>
      <c r="Q30" s="69"/>
      <c r="R30" s="70"/>
      <c r="S30" s="71"/>
    </row>
    <row collapsed="false" customFormat="false" customHeight="false" hidden="false" ht="12.85" outlineLevel="0" r="31">
      <c r="E31" s="15" t="s">
        <v>20</v>
      </c>
      <c r="G31" s="72" t="s">
        <v>21</v>
      </c>
      <c r="H31" s="59"/>
      <c r="I31" s="73" t="n">
        <v>100000</v>
      </c>
      <c r="J31" s="50" t="n">
        <f aca="false">I31</f>
        <v>100000</v>
      </c>
      <c r="K31" s="60"/>
      <c r="L31" s="2"/>
      <c r="M31" s="50"/>
      <c r="N31" s="60"/>
      <c r="O31" s="2"/>
      <c r="P31" s="50"/>
      <c r="Q31" s="60"/>
      <c r="R31" s="2"/>
      <c r="S31" s="50" t="n">
        <f aca="false">J31</f>
        <v>100000</v>
      </c>
      <c r="T31" s="74"/>
    </row>
    <row collapsed="false" customFormat="false" customHeight="false" hidden="false" ht="12.85" outlineLevel="0" r="32">
      <c r="G32" s="72" t="s">
        <v>22</v>
      </c>
      <c r="H32" s="59"/>
      <c r="I32" s="2"/>
      <c r="J32" s="50"/>
      <c r="K32" s="60"/>
      <c r="L32" s="2"/>
      <c r="M32" s="50"/>
      <c r="N32" s="60"/>
      <c r="O32" s="2"/>
      <c r="P32" s="75" t="n">
        <f aca="false">-J31</f>
        <v>-100000</v>
      </c>
      <c r="Q32" s="60"/>
      <c r="R32" s="2"/>
      <c r="S32" s="76" t="n">
        <f aca="false">P32</f>
        <v>-100000</v>
      </c>
      <c r="T32" s="77"/>
      <c r="U32" s="74"/>
      <c r="V32" s="78"/>
    </row>
    <row collapsed="false" customFormat="false" customHeight="false" hidden="false" ht="12.85" outlineLevel="0" r="33">
      <c r="G33" s="72" t="s">
        <v>23</v>
      </c>
      <c r="H33" s="53"/>
      <c r="I33" s="54"/>
      <c r="J33" s="55"/>
      <c r="K33" s="56"/>
      <c r="L33" s="54"/>
      <c r="M33" s="55"/>
      <c r="N33" s="56"/>
      <c r="O33" s="79" t="n">
        <v>1</v>
      </c>
      <c r="P33" s="57" t="n">
        <f aca="false">-O33*((((J21+P21)/S21*S29)/(J21))-((M21/S21)*S29)/M21)*J31</f>
        <v>-5435.89345545336</v>
      </c>
      <c r="Q33" s="56" t="s">
        <v>24</v>
      </c>
      <c r="R33" s="80" t="n">
        <f aca="false">-S33/S31</f>
        <v>0.0543589345545336</v>
      </c>
      <c r="S33" s="81" t="n">
        <f aca="false">P33</f>
        <v>-5435.89345545336</v>
      </c>
    </row>
    <row collapsed="false" customFormat="false" customHeight="false" hidden="false" ht="12.85" outlineLevel="0" r="34">
      <c r="G34" s="58" t="s">
        <v>10</v>
      </c>
      <c r="H34" s="59"/>
      <c r="I34" s="2"/>
      <c r="J34" s="50" t="n">
        <f aca="false">SUM(J31:J33)</f>
        <v>100000</v>
      </c>
      <c r="K34" s="60"/>
      <c r="L34" s="2"/>
      <c r="M34" s="50" t="n">
        <f aca="false">SUM(M31:M33)</f>
        <v>0</v>
      </c>
      <c r="N34" s="60"/>
      <c r="O34" s="2"/>
      <c r="P34" s="75" t="n">
        <f aca="false">SUM(P31:P33)</f>
        <v>-105435.893455453</v>
      </c>
      <c r="Q34" s="60"/>
      <c r="R34" s="2"/>
      <c r="S34" s="76" t="n">
        <f aca="false">SUM(S31:S33)</f>
        <v>-5435.89345545336</v>
      </c>
    </row>
    <row collapsed="false" customFormat="false" customHeight="false" hidden="false" ht="12.85" outlineLevel="0" r="35">
      <c r="E35" s="15"/>
      <c r="G35" s="68"/>
      <c r="H35" s="59"/>
      <c r="I35" s="2"/>
      <c r="J35" s="50"/>
      <c r="K35" s="60"/>
      <c r="L35" s="2"/>
      <c r="M35" s="50"/>
      <c r="N35" s="60"/>
      <c r="O35" s="2"/>
      <c r="P35" s="50"/>
      <c r="Q35" s="60"/>
      <c r="R35" s="2"/>
      <c r="S35" s="50"/>
    </row>
    <row collapsed="false" customFormat="false" customHeight="false" hidden="false" ht="12.85" outlineLevel="0" r="36">
      <c r="E36" s="15" t="s">
        <v>25</v>
      </c>
      <c r="G36" s="68"/>
      <c r="H36" s="62"/>
      <c r="I36" s="63"/>
      <c r="J36" s="64" t="n">
        <f aca="false">J29+J34</f>
        <v>5117.5</v>
      </c>
      <c r="K36" s="65"/>
      <c r="L36" s="63"/>
      <c r="M36" s="64" t="n">
        <f aca="false">M29+M34</f>
        <v>198450</v>
      </c>
      <c r="N36" s="67"/>
      <c r="O36" s="63"/>
      <c r="P36" s="64" t="n">
        <f aca="false">P29+P34</f>
        <v>63246.6065445466</v>
      </c>
      <c r="Q36" s="67"/>
      <c r="R36" s="63"/>
      <c r="S36" s="64" t="n">
        <f aca="false">S29+S34</f>
        <v>266814.106544547</v>
      </c>
    </row>
    <row collapsed="false" customFormat="false" customHeight="false" hidden="false" ht="12.85" outlineLevel="0" r="37">
      <c r="E37" s="15"/>
      <c r="G37" s="68"/>
      <c r="H37" s="59"/>
      <c r="I37" s="2"/>
      <c r="J37" s="82"/>
      <c r="K37" s="83"/>
      <c r="L37" s="2"/>
      <c r="M37" s="84"/>
      <c r="N37" s="60"/>
      <c r="O37" s="2"/>
      <c r="P37" s="84"/>
      <c r="Q37" s="60"/>
      <c r="R37" s="2"/>
      <c r="S37" s="82"/>
    </row>
    <row collapsed="false" customFormat="false" customHeight="false" hidden="false" ht="12.85" outlineLevel="0" r="38">
      <c r="E38" s="15" t="s">
        <v>26</v>
      </c>
      <c r="G38" s="72" t="s">
        <v>27</v>
      </c>
      <c r="H38" s="59"/>
      <c r="I38" s="2"/>
      <c r="J38" s="50"/>
      <c r="K38" s="60"/>
      <c r="L38" s="2"/>
      <c r="M38" s="50"/>
      <c r="N38" s="60"/>
      <c r="O38" s="2"/>
      <c r="P38" s="50"/>
      <c r="Q38" s="60"/>
      <c r="R38" s="2"/>
      <c r="S38" s="50"/>
    </row>
    <row collapsed="false" customFormat="false" customHeight="false" hidden="false" ht="12.85" outlineLevel="0" r="39">
      <c r="E39" s="15"/>
      <c r="G39" s="85"/>
      <c r="H39" s="49" t="s">
        <v>27</v>
      </c>
      <c r="I39" s="73" t="n">
        <v>100000</v>
      </c>
      <c r="J39" s="50" t="n">
        <f aca="false">I39</f>
        <v>100000</v>
      </c>
      <c r="K39" s="60"/>
      <c r="L39" s="2"/>
      <c r="M39" s="50"/>
      <c r="N39" s="60"/>
      <c r="O39" s="2"/>
      <c r="P39" s="50"/>
      <c r="Q39" s="60"/>
      <c r="R39" s="2"/>
      <c r="S39" s="50" t="n">
        <f aca="false">J39</f>
        <v>100000</v>
      </c>
    </row>
    <row collapsed="false" customFormat="false" customHeight="false" hidden="false" ht="12.85" outlineLevel="0" r="40">
      <c r="E40" s="15"/>
      <c r="G40" s="85"/>
      <c r="H40" s="49" t="s">
        <v>28</v>
      </c>
      <c r="I40" s="86" t="n">
        <v>0.05</v>
      </c>
      <c r="J40" s="75" t="n">
        <f aca="false">-I40*I39</f>
        <v>-5000</v>
      </c>
      <c r="K40" s="60"/>
      <c r="L40" s="2"/>
      <c r="M40" s="50"/>
      <c r="N40" s="60"/>
      <c r="O40" s="2"/>
      <c r="P40" s="50"/>
      <c r="Q40" s="60"/>
      <c r="R40" s="2"/>
      <c r="S40" s="76" t="n">
        <f aca="false">J40</f>
        <v>-5000</v>
      </c>
    </row>
    <row collapsed="false" customFormat="false" customHeight="false" hidden="false" ht="12.85" outlineLevel="0" r="41">
      <c r="E41" s="15"/>
      <c r="G41" s="85"/>
      <c r="H41" s="53"/>
      <c r="I41" s="54"/>
      <c r="J41" s="55"/>
      <c r="K41" s="56"/>
      <c r="L41" s="54"/>
      <c r="M41" s="55"/>
      <c r="N41" s="56"/>
      <c r="O41" s="54"/>
      <c r="P41" s="55"/>
      <c r="Q41" s="56"/>
      <c r="R41" s="54"/>
      <c r="S41" s="55"/>
    </row>
    <row collapsed="false" customFormat="false" customHeight="false" hidden="false" ht="12.85" outlineLevel="0" r="42">
      <c r="E42" s="15"/>
      <c r="G42" s="85"/>
      <c r="H42" s="53"/>
      <c r="I42" s="43"/>
      <c r="J42" s="87" t="n">
        <f aca="false">J19+J39+J40</f>
        <v>95000</v>
      </c>
      <c r="K42" s="88"/>
      <c r="L42" s="89"/>
      <c r="M42" s="87" t="n">
        <f aca="false">M19+M39+M40</f>
        <v>0</v>
      </c>
      <c r="N42" s="88"/>
      <c r="O42" s="89"/>
      <c r="P42" s="87" t="n">
        <f aca="false">P19+P39+P40</f>
        <v>0</v>
      </c>
      <c r="Q42" s="88"/>
      <c r="R42" s="89"/>
      <c r="S42" s="87" t="n">
        <f aca="false">J42+M42+P42</f>
        <v>95000</v>
      </c>
    </row>
    <row collapsed="false" customFormat="false" customHeight="false" hidden="false" ht="12.85" outlineLevel="0" r="43">
      <c r="E43" s="15" t="s">
        <v>29</v>
      </c>
      <c r="G43" s="68"/>
      <c r="H43" s="62"/>
      <c r="I43" s="63"/>
      <c r="J43" s="64" t="n">
        <f aca="false">J36+J42</f>
        <v>100117.5</v>
      </c>
      <c r="K43" s="65"/>
      <c r="L43" s="63"/>
      <c r="M43" s="64" t="n">
        <f aca="false">M36+M42</f>
        <v>198450</v>
      </c>
      <c r="N43" s="67"/>
      <c r="O43" s="63"/>
      <c r="P43" s="64" t="n">
        <f aca="false">P36+P42</f>
        <v>63246.6065445466</v>
      </c>
      <c r="Q43" s="67"/>
      <c r="R43" s="63"/>
      <c r="S43" s="64" t="n">
        <f aca="false">J43+M43+P43</f>
        <v>361814.106544547</v>
      </c>
    </row>
    <row collapsed="false" customFormat="false" customHeight="false" hidden="false" ht="12.85" outlineLevel="0" r="45">
      <c r="J45" s="90"/>
      <c r="K45" s="90"/>
      <c r="N45" s="90"/>
      <c r="Q45" s="90"/>
    </row>
    <row collapsed="false" customFormat="false" customHeight="false" hidden="false" ht="12.85" outlineLevel="0" r="46">
      <c r="J46" s="91"/>
      <c r="K46" s="91"/>
      <c r="N46" s="91"/>
      <c r="Q46" s="91"/>
    </row>
    <row collapsed="false" customFormat="false" customHeight="false" hidden="false" ht="12.85" outlineLevel="0" r="47">
      <c r="H47" s="92"/>
      <c r="I47" s="21" t="s">
        <v>7</v>
      </c>
      <c r="J47" s="21"/>
      <c r="K47" s="21"/>
      <c r="L47" s="21" t="s">
        <v>8</v>
      </c>
      <c r="M47" s="21"/>
      <c r="N47" s="21"/>
      <c r="O47" s="20" t="s">
        <v>10</v>
      </c>
      <c r="P47" s="20"/>
      <c r="Q47" s="90"/>
    </row>
    <row collapsed="false" customFormat="false" customHeight="false" hidden="false" ht="12.85" outlineLevel="0" r="48">
      <c r="H48" s="93" t="s">
        <v>30</v>
      </c>
      <c r="I48" s="49"/>
      <c r="J48" s="94" t="n">
        <f aca="false">J21</f>
        <v>850500</v>
      </c>
      <c r="K48" s="95"/>
      <c r="L48" s="49"/>
      <c r="M48" s="83" t="n">
        <f aca="false">M21</f>
        <v>270000</v>
      </c>
      <c r="N48" s="95"/>
      <c r="O48" s="2"/>
      <c r="P48" s="50" t="n">
        <f aca="false">M48+J48</f>
        <v>1120500</v>
      </c>
    </row>
    <row collapsed="false" customFormat="false" customHeight="false" hidden="false" ht="12.85" outlineLevel="0" r="49">
      <c r="E49" s="3" t="s">
        <v>31</v>
      </c>
      <c r="F49" s="3"/>
      <c r="G49" s="86" t="n">
        <v>1</v>
      </c>
      <c r="H49" s="93" t="s">
        <v>32</v>
      </c>
      <c r="I49" s="49"/>
      <c r="J49" s="94" t="n">
        <f aca="false">IF(((((J21+P21)/S21)*S43)+(M21/S21*S43)*(1-L49))/J48&lt;G49,(((J21+P21)/S21)*S43)+(M21/S21*S43)*(1-L49),J48*G49)</f>
        <v>289435.201034413</v>
      </c>
      <c r="K49" s="96" t="n">
        <f aca="false">J49/J48</f>
        <v>0.340311817794724</v>
      </c>
      <c r="L49" s="97" t="n">
        <v>1</v>
      </c>
      <c r="M49" s="83" t="n">
        <f aca="false">IF(K49&lt;=G49,IF(((M21/S21*S43)*L49)/M48&lt;=G50,(M21/S21*S43)*L49,M48*G50),M48*G50)</f>
        <v>72378.9055101338</v>
      </c>
      <c r="N49" s="96" t="n">
        <f aca="false">M49/M48</f>
        <v>0.268070020407903</v>
      </c>
      <c r="O49" s="2"/>
      <c r="P49" s="98" t="n">
        <f aca="false">J49+M49</f>
        <v>361814.106544547</v>
      </c>
      <c r="Q49" s="74"/>
    </row>
    <row collapsed="false" customFormat="false" customHeight="false" hidden="false" ht="12.85" outlineLevel="0" r="50">
      <c r="E50" s="3" t="s">
        <v>33</v>
      </c>
      <c r="F50" s="3"/>
      <c r="G50" s="86" t="n">
        <f aca="false">G49*0.7</f>
        <v>0.7</v>
      </c>
      <c r="H50" s="93" t="s">
        <v>34</v>
      </c>
      <c r="I50" s="49"/>
      <c r="J50" s="94" t="n">
        <f aca="false">IF((S43-P49)&gt;0,(J48/P48)*(S43-P49)+(1-L50)*(M48/P48)*(S43-P49),0)</f>
        <v>0</v>
      </c>
      <c r="K50" s="96" t="n">
        <f aca="false">J50/J48</f>
        <v>0</v>
      </c>
      <c r="L50" s="97" t="n">
        <v>1</v>
      </c>
      <c r="M50" s="83" t="n">
        <f aca="false">IF((S43-P49)&gt;0,(L50)*(M48/P48)*(S43-P49),0)</f>
        <v>0</v>
      </c>
      <c r="N50" s="96" t="n">
        <f aca="false">M50/M48</f>
        <v>0</v>
      </c>
      <c r="O50" s="2"/>
      <c r="P50" s="50" t="n">
        <f aca="false">J50+M50</f>
        <v>0</v>
      </c>
    </row>
    <row collapsed="false" customFormat="false" customHeight="false" hidden="false" ht="12.85" outlineLevel="0" r="51">
      <c r="H51" s="99" t="s">
        <v>35</v>
      </c>
      <c r="I51" s="47"/>
      <c r="J51" s="100" t="n">
        <f aca="false">J49+J50</f>
        <v>289435.201034413</v>
      </c>
      <c r="K51" s="101" t="n">
        <f aca="false">J51/J48</f>
        <v>0.340311817794724</v>
      </c>
      <c r="L51" s="102"/>
      <c r="M51" s="103" t="n">
        <f aca="false">M49+M50</f>
        <v>72378.9055101338</v>
      </c>
      <c r="N51" s="101" t="n">
        <f aca="false">M51/M48</f>
        <v>0.268070020407903</v>
      </c>
      <c r="O51" s="89"/>
      <c r="P51" s="87" t="n">
        <f aca="false">J51+M51</f>
        <v>361814.106544547</v>
      </c>
    </row>
    <row collapsed="false" customFormat="false" customHeight="false" hidden="false" ht="12.85" outlineLevel="0" r="54">
      <c r="F54" s="104" t="s">
        <v>36</v>
      </c>
      <c r="G54" s="104"/>
      <c r="J54" s="74"/>
      <c r="M54" s="91"/>
    </row>
    <row collapsed="false" customFormat="false" customHeight="false" hidden="false" ht="12.85" outlineLevel="0" r="55">
      <c r="H55" s="18" t="str">
        <f aca="false">E7</f>
        <v>Sección</v>
      </c>
      <c r="I55" s="20" t="str">
        <f aca="false">G7</f>
        <v>Precio</v>
      </c>
      <c r="J55" s="21" t="s">
        <v>7</v>
      </c>
      <c r="K55" s="21"/>
      <c r="L55" s="21"/>
      <c r="M55" s="21"/>
      <c r="N55" s="21"/>
      <c r="O55" s="21"/>
      <c r="P55" s="21" t="s">
        <v>8</v>
      </c>
      <c r="Q55" s="21"/>
      <c r="R55" s="21"/>
      <c r="S55" s="21"/>
      <c r="T55" s="21"/>
      <c r="U55" s="21"/>
    </row>
    <row collapsed="false" customFormat="false" customHeight="false" hidden="false" ht="12.85" outlineLevel="0" r="56">
      <c r="H56" s="18"/>
      <c r="I56" s="20"/>
      <c r="J56" s="22" t="s">
        <v>10</v>
      </c>
      <c r="K56" s="22"/>
      <c r="L56" s="22"/>
      <c r="M56" s="24" t="s">
        <v>37</v>
      </c>
      <c r="N56" s="24"/>
      <c r="O56" s="24"/>
      <c r="P56" s="22" t="s">
        <v>10</v>
      </c>
      <c r="Q56" s="22"/>
      <c r="R56" s="22"/>
      <c r="S56" s="24" t="s">
        <v>37</v>
      </c>
      <c r="T56" s="24"/>
      <c r="U56" s="24"/>
    </row>
    <row collapsed="false" customFormat="false" customHeight="false" hidden="false" ht="12.85" outlineLevel="0" r="57">
      <c r="H57" s="18"/>
      <c r="I57" s="20"/>
      <c r="J57" s="22" t="s">
        <v>30</v>
      </c>
      <c r="K57" s="23" t="s">
        <v>38</v>
      </c>
      <c r="L57" s="23" t="s">
        <v>39</v>
      </c>
      <c r="M57" s="23" t="s">
        <v>30</v>
      </c>
      <c r="N57" s="23" t="s">
        <v>38</v>
      </c>
      <c r="O57" s="24" t="s">
        <v>39</v>
      </c>
      <c r="P57" s="22" t="s">
        <v>30</v>
      </c>
      <c r="Q57" s="23" t="s">
        <v>38</v>
      </c>
      <c r="R57" s="23" t="s">
        <v>39</v>
      </c>
      <c r="S57" s="23" t="s">
        <v>30</v>
      </c>
      <c r="T57" s="23" t="s">
        <v>38</v>
      </c>
      <c r="U57" s="24" t="s">
        <v>39</v>
      </c>
    </row>
    <row collapsed="false" customFormat="false" customHeight="false" hidden="false" ht="12.85" outlineLevel="0" r="58">
      <c r="H58" s="25" t="str">
        <f aca="false">E9</f>
        <v>General  11</v>
      </c>
      <c r="I58" s="105" t="n">
        <f aca="false">G9</f>
        <v>150</v>
      </c>
      <c r="J58" s="60" t="n">
        <f aca="false">J9</f>
        <v>85050</v>
      </c>
      <c r="K58" s="83" t="n">
        <f aca="false">$J$51*(J58/$J$70)</f>
        <v>28943.5201034413</v>
      </c>
      <c r="L58" s="106" t="n">
        <f aca="false">IF(K58=0,0,K58/J58)</f>
        <v>0.340311817794724</v>
      </c>
      <c r="M58" s="83" t="n">
        <f aca="false">IF(J58=0,0,J58/I9)</f>
        <v>150</v>
      </c>
      <c r="N58" s="83" t="n">
        <f aca="false">IF(M58&lt;&gt;0,K58/I9,0)</f>
        <v>51.0467726692086</v>
      </c>
      <c r="O58" s="96" t="n">
        <f aca="false">IF(N58&lt;&gt;0,N58/M58,0)</f>
        <v>0.340311817794724</v>
      </c>
      <c r="P58" s="60" t="n">
        <f aca="false">M9</f>
        <v>27000</v>
      </c>
      <c r="Q58" s="83" t="n">
        <f aca="false">$M$51*(P58/$P$70)</f>
        <v>7237.89055101338</v>
      </c>
      <c r="R58" s="106" t="n">
        <f aca="false">IF(Q58=0,0,Q58/P58)</f>
        <v>0.268070020407903</v>
      </c>
      <c r="S58" s="83" t="n">
        <f aca="false">IF(P58=0,0,P58/L9)</f>
        <v>150</v>
      </c>
      <c r="T58" s="83" t="n">
        <f aca="false">IF(S58&lt;&gt;0,Q58/L9,0)</f>
        <v>40.2105030611855</v>
      </c>
      <c r="U58" s="96" t="n">
        <f aca="false">IF(T58&lt;&gt;0,T58/S58,0)</f>
        <v>0.268070020407903</v>
      </c>
    </row>
    <row collapsed="false" customFormat="false" customHeight="false" hidden="false" ht="12.85" outlineLevel="0" r="59">
      <c r="H59" s="25" t="str">
        <f aca="false">E10</f>
        <v>General  12</v>
      </c>
      <c r="I59" s="105" t="n">
        <f aca="false">G10</f>
        <v>150</v>
      </c>
      <c r="J59" s="60" t="n">
        <f aca="false">J10</f>
        <v>85050</v>
      </c>
      <c r="K59" s="83" t="n">
        <f aca="false">$J$51*(J59/$J$70)</f>
        <v>28943.5201034413</v>
      </c>
      <c r="L59" s="106" t="n">
        <f aca="false">IF(K59=0,0,K59/J59)</f>
        <v>0.340311817794724</v>
      </c>
      <c r="M59" s="83" t="n">
        <f aca="false">IF(J59=0,0,J59/I10)</f>
        <v>150</v>
      </c>
      <c r="N59" s="83" t="n">
        <f aca="false">IF(M59&lt;&gt;0,K59/I10,0)</f>
        <v>51.0467726692086</v>
      </c>
      <c r="O59" s="96" t="n">
        <f aca="false">IF(N59&lt;&gt;0,N59/M59,0)</f>
        <v>0.340311817794724</v>
      </c>
      <c r="P59" s="60" t="n">
        <f aca="false">M10</f>
        <v>27000</v>
      </c>
      <c r="Q59" s="83" t="n">
        <f aca="false">$M$51*(P59/$P$70)</f>
        <v>7237.89055101338</v>
      </c>
      <c r="R59" s="106" t="n">
        <f aca="false">IF(Q59=0,0,Q59/P59)</f>
        <v>0.268070020407903</v>
      </c>
      <c r="S59" s="83" t="n">
        <f aca="false">IF(P59=0,0,P59/L10)</f>
        <v>150</v>
      </c>
      <c r="T59" s="83" t="n">
        <f aca="false">IF(S59&lt;&gt;0,Q59/L10,0)</f>
        <v>40.2105030611855</v>
      </c>
      <c r="U59" s="96" t="n">
        <f aca="false">IF(T59&lt;&gt;0,T59/S59,0)</f>
        <v>0.268070020407903</v>
      </c>
    </row>
    <row collapsed="false" customFormat="false" customHeight="false" hidden="false" ht="12.85" outlineLevel="0" r="60">
      <c r="H60" s="25" t="str">
        <f aca="false">E11</f>
        <v>General  13</v>
      </c>
      <c r="I60" s="105" t="n">
        <f aca="false">G11</f>
        <v>150</v>
      </c>
      <c r="J60" s="60" t="n">
        <f aca="false">J11</f>
        <v>85050</v>
      </c>
      <c r="K60" s="83" t="n">
        <f aca="false">$J$51*(J60/$J$70)</f>
        <v>28943.5201034413</v>
      </c>
      <c r="L60" s="106" t="n">
        <f aca="false">IF(K60=0,0,K60/J60)</f>
        <v>0.340311817794724</v>
      </c>
      <c r="M60" s="83" t="n">
        <f aca="false">IF(J60=0,0,J60/I11)</f>
        <v>150</v>
      </c>
      <c r="N60" s="83" t="n">
        <f aca="false">IF(M60&lt;&gt;0,K60/I11,0)</f>
        <v>51.0467726692086</v>
      </c>
      <c r="O60" s="96" t="n">
        <f aca="false">IF(N60&lt;&gt;0,N60/M60,0)</f>
        <v>0.340311817794724</v>
      </c>
      <c r="P60" s="60" t="n">
        <f aca="false">M11</f>
        <v>27000</v>
      </c>
      <c r="Q60" s="83" t="n">
        <f aca="false">$M$51*(P60/$P$70)</f>
        <v>7237.89055101338</v>
      </c>
      <c r="R60" s="106" t="n">
        <f aca="false">IF(Q60=0,0,Q60/P60)</f>
        <v>0.268070020407903</v>
      </c>
      <c r="S60" s="83" t="n">
        <f aca="false">IF(P60=0,0,P60/L11)</f>
        <v>150</v>
      </c>
      <c r="T60" s="83" t="n">
        <f aca="false">IF(S60&lt;&gt;0,Q60/L11,0)</f>
        <v>40.2105030611855</v>
      </c>
      <c r="U60" s="96" t="n">
        <f aca="false">IF(T60&lt;&gt;0,T60/S60,0)</f>
        <v>0.268070020407903</v>
      </c>
    </row>
    <row collapsed="false" customFormat="false" customHeight="false" hidden="false" ht="12.85" outlineLevel="0" r="61">
      <c r="H61" s="25" t="str">
        <f aca="false">E12</f>
        <v>General  14</v>
      </c>
      <c r="I61" s="105" t="n">
        <f aca="false">G12</f>
        <v>150</v>
      </c>
      <c r="J61" s="60" t="n">
        <f aca="false">J12</f>
        <v>85050</v>
      </c>
      <c r="K61" s="83" t="n">
        <f aca="false">$J$51*(J61/$J$70)</f>
        <v>28943.5201034413</v>
      </c>
      <c r="L61" s="106" t="n">
        <f aca="false">IF(K61=0,0,K61/J61)</f>
        <v>0.340311817794724</v>
      </c>
      <c r="M61" s="83" t="n">
        <f aca="false">IF(J61=0,0,J61/I12)</f>
        <v>150</v>
      </c>
      <c r="N61" s="83" t="n">
        <f aca="false">IF(M61&lt;&gt;0,K61/I12,0)</f>
        <v>51.0467726692086</v>
      </c>
      <c r="O61" s="96" t="n">
        <f aca="false">IF(N61&lt;&gt;0,N61/M61,0)</f>
        <v>0.340311817794724</v>
      </c>
      <c r="P61" s="60" t="n">
        <f aca="false">M12</f>
        <v>27000</v>
      </c>
      <c r="Q61" s="83" t="n">
        <f aca="false">$M$51*(P61/$P$70)</f>
        <v>7237.89055101338</v>
      </c>
      <c r="R61" s="106" t="n">
        <f aca="false">IF(Q61=0,0,Q61/P61)</f>
        <v>0.268070020407903</v>
      </c>
      <c r="S61" s="83" t="n">
        <f aca="false">IF(P61=0,0,P61/L12)</f>
        <v>150</v>
      </c>
      <c r="T61" s="83" t="n">
        <f aca="false">IF(S61&lt;&gt;0,Q61/L12,0)</f>
        <v>40.2105030611855</v>
      </c>
      <c r="U61" s="96" t="n">
        <f aca="false">IF(T61&lt;&gt;0,T61/S61,0)</f>
        <v>0.268070020407903</v>
      </c>
    </row>
    <row collapsed="false" customFormat="false" customHeight="false" hidden="false" ht="12.85" outlineLevel="0" r="62">
      <c r="H62" s="25" t="str">
        <f aca="false">E13</f>
        <v>General  15</v>
      </c>
      <c r="I62" s="105" t="n">
        <f aca="false">G13</f>
        <v>150</v>
      </c>
      <c r="J62" s="60" t="n">
        <f aca="false">J13</f>
        <v>85050</v>
      </c>
      <c r="K62" s="83" t="n">
        <f aca="false">$J$51*(J62/$J$70)</f>
        <v>28943.5201034413</v>
      </c>
      <c r="L62" s="106" t="n">
        <f aca="false">IF(K62=0,0,K62/J62)</f>
        <v>0.340311817794724</v>
      </c>
      <c r="M62" s="83" t="n">
        <f aca="false">IF(J62=0,0,J62/I13)</f>
        <v>150</v>
      </c>
      <c r="N62" s="83" t="n">
        <f aca="false">IF(M62&lt;&gt;0,K62/I13,0)</f>
        <v>51.0467726692086</v>
      </c>
      <c r="O62" s="96" t="n">
        <f aca="false">IF(N62&lt;&gt;0,N62/M62,0)</f>
        <v>0.340311817794724</v>
      </c>
      <c r="P62" s="60" t="n">
        <f aca="false">M13</f>
        <v>27000</v>
      </c>
      <c r="Q62" s="83" t="n">
        <f aca="false">$M$51*(P62/$P$70)</f>
        <v>7237.89055101338</v>
      </c>
      <c r="R62" s="106" t="n">
        <f aca="false">IF(Q62=0,0,Q62/P62)</f>
        <v>0.268070020407903</v>
      </c>
      <c r="S62" s="83" t="n">
        <f aca="false">IF(P62=0,0,P62/L13)</f>
        <v>150</v>
      </c>
      <c r="T62" s="83" t="n">
        <f aca="false">IF(S62&lt;&gt;0,Q62/L13,0)</f>
        <v>40.2105030611855</v>
      </c>
      <c r="U62" s="96" t="n">
        <f aca="false">IF(T62&lt;&gt;0,T62/S62,0)</f>
        <v>0.268070020407903</v>
      </c>
    </row>
    <row collapsed="false" customFormat="false" customHeight="false" hidden="false" ht="12.85" outlineLevel="0" r="63">
      <c r="H63" s="25" t="str">
        <f aca="false">E14</f>
        <v>General  16</v>
      </c>
      <c r="I63" s="105" t="n">
        <f aca="false">G14</f>
        <v>150</v>
      </c>
      <c r="J63" s="60" t="n">
        <f aca="false">J14</f>
        <v>85050</v>
      </c>
      <c r="K63" s="83" t="n">
        <f aca="false">$J$51*(J63/$J$70)</f>
        <v>28943.5201034413</v>
      </c>
      <c r="L63" s="106" t="n">
        <f aca="false">IF(K63=0,0,K63/J63)</f>
        <v>0.340311817794724</v>
      </c>
      <c r="M63" s="83" t="n">
        <f aca="false">IF(J63=0,0,J63/I14)</f>
        <v>150</v>
      </c>
      <c r="N63" s="83" t="n">
        <f aca="false">IF(M63&lt;&gt;0,K63/I14,0)</f>
        <v>51.0467726692086</v>
      </c>
      <c r="O63" s="96" t="n">
        <f aca="false">IF(N63&lt;&gt;0,N63/M63,0)</f>
        <v>0.340311817794724</v>
      </c>
      <c r="P63" s="60" t="n">
        <f aca="false">M14</f>
        <v>27000</v>
      </c>
      <c r="Q63" s="83" t="n">
        <f aca="false">$M$51*(P63/$P$70)</f>
        <v>7237.89055101338</v>
      </c>
      <c r="R63" s="106" t="n">
        <f aca="false">IF(Q63=0,0,Q63/P63)</f>
        <v>0.268070020407903</v>
      </c>
      <c r="S63" s="83" t="n">
        <f aca="false">IF(P63=0,0,P63/L14)</f>
        <v>150</v>
      </c>
      <c r="T63" s="83" t="n">
        <f aca="false">IF(S63&lt;&gt;0,Q63/L14,0)</f>
        <v>40.2105030611855</v>
      </c>
      <c r="U63" s="96" t="n">
        <f aca="false">IF(T63&lt;&gt;0,T63/S63,0)</f>
        <v>0.268070020407903</v>
      </c>
    </row>
    <row collapsed="false" customFormat="false" customHeight="false" hidden="false" ht="12.85" outlineLevel="0" r="64">
      <c r="H64" s="25" t="str">
        <f aca="false">E15</f>
        <v>General  17</v>
      </c>
      <c r="I64" s="105" t="n">
        <f aca="false">G15</f>
        <v>150</v>
      </c>
      <c r="J64" s="60" t="n">
        <f aca="false">J15</f>
        <v>85050</v>
      </c>
      <c r="K64" s="83" t="n">
        <f aca="false">$J$51*(J64/$J$70)</f>
        <v>28943.5201034413</v>
      </c>
      <c r="L64" s="106" t="n">
        <f aca="false">IF(K64=0,0,K64/J64)</f>
        <v>0.340311817794724</v>
      </c>
      <c r="M64" s="83" t="n">
        <f aca="false">IF(J64=0,0,J64/I15)</f>
        <v>150</v>
      </c>
      <c r="N64" s="83" t="n">
        <f aca="false">IF(M64&lt;&gt;0,K64/I15,0)</f>
        <v>51.0467726692086</v>
      </c>
      <c r="O64" s="96" t="n">
        <f aca="false">IF(N64&lt;&gt;0,N64/M64,0)</f>
        <v>0.340311817794724</v>
      </c>
      <c r="P64" s="60" t="n">
        <f aca="false">M15</f>
        <v>27000</v>
      </c>
      <c r="Q64" s="83" t="n">
        <f aca="false">$M$51*(P64/$P$70)</f>
        <v>7237.89055101338</v>
      </c>
      <c r="R64" s="106" t="n">
        <f aca="false">IF(Q64=0,0,Q64/P64)</f>
        <v>0.268070020407903</v>
      </c>
      <c r="S64" s="83" t="n">
        <f aca="false">IF(P64=0,0,P64/L15)</f>
        <v>150</v>
      </c>
      <c r="T64" s="83" t="n">
        <f aca="false">IF(S64&lt;&gt;0,Q64/L15,0)</f>
        <v>40.2105030611855</v>
      </c>
      <c r="U64" s="96" t="n">
        <f aca="false">IF(T64&lt;&gt;0,T64/S64,0)</f>
        <v>0.268070020407903</v>
      </c>
    </row>
    <row collapsed="false" customFormat="false" customHeight="false" hidden="false" ht="12.85" outlineLevel="0" r="65">
      <c r="H65" s="25" t="str">
        <f aca="false">E16</f>
        <v>General  18</v>
      </c>
      <c r="I65" s="105" t="n">
        <f aca="false">G16</f>
        <v>150</v>
      </c>
      <c r="J65" s="60" t="n">
        <f aca="false">J16</f>
        <v>85050</v>
      </c>
      <c r="K65" s="83" t="n">
        <f aca="false">$J$51*(J65/$J$70)</f>
        <v>28943.5201034413</v>
      </c>
      <c r="L65" s="106" t="n">
        <f aca="false">IF(K65=0,0,K65/J65)</f>
        <v>0.340311817794724</v>
      </c>
      <c r="M65" s="83" t="n">
        <f aca="false">IF(J65=0,0,J65/I16)</f>
        <v>150</v>
      </c>
      <c r="N65" s="83" t="n">
        <f aca="false">IF(M65&lt;&gt;0,K65/I16,0)</f>
        <v>51.0467726692086</v>
      </c>
      <c r="O65" s="96" t="n">
        <f aca="false">IF(N65&lt;&gt;0,N65/M65,0)</f>
        <v>0.340311817794724</v>
      </c>
      <c r="P65" s="60" t="n">
        <f aca="false">M16</f>
        <v>27000</v>
      </c>
      <c r="Q65" s="83" t="n">
        <f aca="false">$M$51*(P65/$P$70)</f>
        <v>7237.89055101338</v>
      </c>
      <c r="R65" s="106" t="n">
        <f aca="false">IF(Q65=0,0,Q65/P65)</f>
        <v>0.268070020407903</v>
      </c>
      <c r="S65" s="83" t="n">
        <f aca="false">IF(P65=0,0,P65/L16)</f>
        <v>150</v>
      </c>
      <c r="T65" s="83" t="n">
        <f aca="false">IF(S65&lt;&gt;0,Q65/L16,0)</f>
        <v>40.2105030611855</v>
      </c>
      <c r="U65" s="96" t="n">
        <f aca="false">IF(T65&lt;&gt;0,T65/S65,0)</f>
        <v>0.268070020407903</v>
      </c>
    </row>
    <row collapsed="false" customFormat="false" customHeight="false" hidden="false" ht="12.85" outlineLevel="0" r="66">
      <c r="H66" s="25" t="str">
        <f aca="false">E17</f>
        <v>General  19</v>
      </c>
      <c r="I66" s="105" t="n">
        <f aca="false">G17</f>
        <v>150</v>
      </c>
      <c r="J66" s="60" t="n">
        <f aca="false">J17</f>
        <v>85050</v>
      </c>
      <c r="K66" s="83" t="n">
        <f aca="false">$J$51*(J66/$J$70)</f>
        <v>28943.5201034413</v>
      </c>
      <c r="L66" s="106" t="n">
        <f aca="false">IF(K66=0,0,K66/J66)</f>
        <v>0.340311817794724</v>
      </c>
      <c r="M66" s="83" t="n">
        <f aca="false">IF(J66=0,0,J66/I17)</f>
        <v>150</v>
      </c>
      <c r="N66" s="83" t="n">
        <f aca="false">IF(M66&lt;&gt;0,K66/I17,0)</f>
        <v>51.0467726692086</v>
      </c>
      <c r="O66" s="96" t="n">
        <f aca="false">IF(N66&lt;&gt;0,N66/M66,0)</f>
        <v>0.340311817794724</v>
      </c>
      <c r="P66" s="60" t="n">
        <f aca="false">M17</f>
        <v>27000</v>
      </c>
      <c r="Q66" s="83" t="n">
        <f aca="false">$M$51*(P66/$P$70)</f>
        <v>7237.89055101338</v>
      </c>
      <c r="R66" s="106" t="n">
        <f aca="false">IF(Q66=0,0,Q66/P66)</f>
        <v>0.268070020407903</v>
      </c>
      <c r="S66" s="83" t="n">
        <f aca="false">IF(P66=0,0,P66/L17)</f>
        <v>150</v>
      </c>
      <c r="T66" s="83" t="n">
        <f aca="false">IF(S66&lt;&gt;0,Q66/L17,0)</f>
        <v>40.2105030611855</v>
      </c>
      <c r="U66" s="96" t="n">
        <f aca="false">IF(T66&lt;&gt;0,T66/S66,0)</f>
        <v>0.268070020407903</v>
      </c>
    </row>
    <row collapsed="false" customFormat="false" customHeight="false" hidden="false" ht="12.85" outlineLevel="0" r="67">
      <c r="H67" s="25" t="str">
        <f aca="false">E18</f>
        <v>General  11</v>
      </c>
      <c r="I67" s="105" t="n">
        <f aca="false">G18</f>
        <v>150</v>
      </c>
      <c r="J67" s="60" t="n">
        <f aca="false">J18</f>
        <v>85050</v>
      </c>
      <c r="K67" s="83" t="n">
        <f aca="false">$J$51*(J67/$J$70)</f>
        <v>28943.5201034413</v>
      </c>
      <c r="L67" s="106" t="n">
        <f aca="false">IF(K67=0,0,K67/J67)</f>
        <v>0.340311817794724</v>
      </c>
      <c r="M67" s="83" t="n">
        <f aca="false">IF(J67=0,0,J67/I18)</f>
        <v>150</v>
      </c>
      <c r="N67" s="83" t="n">
        <f aca="false">IF(M67&lt;&gt;0,K67/I18,0)</f>
        <v>51.0467726692086</v>
      </c>
      <c r="O67" s="96" t="n">
        <f aca="false">IF(N67&lt;&gt;0,N67/M67,0)</f>
        <v>0.340311817794724</v>
      </c>
      <c r="P67" s="60" t="n">
        <f aca="false">M18</f>
        <v>27000</v>
      </c>
      <c r="Q67" s="83" t="n">
        <f aca="false">$M$51*(P67/$P$70)</f>
        <v>7237.89055101338</v>
      </c>
      <c r="R67" s="106" t="n">
        <f aca="false">IF(Q67=0,0,Q67/P67)</f>
        <v>0.268070020407903</v>
      </c>
      <c r="S67" s="83" t="n">
        <f aca="false">IF(P67=0,0,P67/L18)</f>
        <v>150</v>
      </c>
      <c r="T67" s="83" t="n">
        <f aca="false">IF(S67&lt;&gt;0,Q67/L18,0)</f>
        <v>40.2105030611855</v>
      </c>
      <c r="U67" s="96" t="n">
        <f aca="false">IF(T67&lt;&gt;0,T67/S67,0)</f>
        <v>0.268070020407903</v>
      </c>
    </row>
    <row collapsed="false" customFormat="false" customHeight="false" hidden="false" ht="12.85" outlineLevel="0" r="68">
      <c r="H68" s="25" t="str">
        <f aca="false">E19</f>
        <v>General  11</v>
      </c>
      <c r="I68" s="27" t="n">
        <f aca="false">G19</f>
        <v>0</v>
      </c>
      <c r="J68" s="60" t="n">
        <f aca="false">J19</f>
        <v>0</v>
      </c>
      <c r="K68" s="83" t="n">
        <f aca="false">$J$51*(J68/$J$70)</f>
        <v>0</v>
      </c>
      <c r="L68" s="106" t="n">
        <f aca="false">IF(K68=0,0,K68/J68)</f>
        <v>0</v>
      </c>
      <c r="M68" s="83" t="n">
        <f aca="false">IF(J68=0,0,J68/I19)</f>
        <v>0</v>
      </c>
      <c r="N68" s="83" t="n">
        <f aca="false">IF(M68&lt;&gt;0,K68/I19,0)</f>
        <v>0</v>
      </c>
      <c r="O68" s="96" t="n">
        <f aca="false">IF(N68&lt;&gt;0,N68/M68,0)</f>
        <v>0</v>
      </c>
      <c r="P68" s="60" t="n">
        <f aca="false">M19</f>
        <v>0</v>
      </c>
      <c r="Q68" s="83" t="n">
        <f aca="false">$M$51*(P68/$P$70)</f>
        <v>0</v>
      </c>
      <c r="R68" s="106" t="n">
        <f aca="false">IF(Q68=0,0,Q68/P68)</f>
        <v>0</v>
      </c>
      <c r="S68" s="83" t="n">
        <f aca="false">IF(P68=0,0,P68/L19)</f>
        <v>0</v>
      </c>
      <c r="T68" s="83" t="n">
        <f aca="false">IF(S68&lt;&gt;0,Q68/L19,0)</f>
        <v>0</v>
      </c>
      <c r="U68" s="96" t="n">
        <f aca="false">IF(T68&lt;&gt;0,T68/S68,0)</f>
        <v>0</v>
      </c>
    </row>
    <row collapsed="false" customFormat="false" customHeight="false" hidden="false" ht="12.85" outlineLevel="0" r="69">
      <c r="H69" s="25" t="str">
        <f aca="false">E20</f>
        <v>General  11</v>
      </c>
      <c r="I69" s="27" t="n">
        <f aca="false">G20</f>
        <v>0</v>
      </c>
      <c r="J69" s="60" t="n">
        <f aca="false">J20</f>
        <v>0</v>
      </c>
      <c r="K69" s="83" t="n">
        <f aca="false">$J$51*(J69/$J$70)</f>
        <v>0</v>
      </c>
      <c r="L69" s="106" t="n">
        <f aca="false">IF(K69=0,0,K69/J69)</f>
        <v>0</v>
      </c>
      <c r="M69" s="83" t="n">
        <f aca="false">IF(J69=0,0,J69/I20)</f>
        <v>0</v>
      </c>
      <c r="N69" s="83" t="n">
        <f aca="false">IF(M69&lt;&gt;0,K69/I20,0)</f>
        <v>0</v>
      </c>
      <c r="O69" s="96" t="n">
        <f aca="false">IF(N69&lt;&gt;0,N69/M69,0)</f>
        <v>0</v>
      </c>
      <c r="P69" s="60" t="n">
        <f aca="false">M20</f>
        <v>0</v>
      </c>
      <c r="Q69" s="83" t="n">
        <f aca="false">$M$51*(P69/$P$70)</f>
        <v>0</v>
      </c>
      <c r="R69" s="106" t="n">
        <f aca="false">IF(Q69=0,0,Q69/P69)</f>
        <v>0</v>
      </c>
      <c r="S69" s="83" t="n">
        <f aca="false">IF(P69=0,0,P69/L20)</f>
        <v>0</v>
      </c>
      <c r="T69" s="83" t="n">
        <f aca="false">IF(S69&lt;&gt;0,Q69/L20,0)</f>
        <v>0</v>
      </c>
      <c r="U69" s="96" t="n">
        <f aca="false">IF(T69&lt;&gt;0,T69/S69,0)</f>
        <v>0</v>
      </c>
    </row>
    <row collapsed="false" customFormat="false" customHeight="false" hidden="false" ht="12.85" outlineLevel="0" r="70">
      <c r="H70" s="47"/>
      <c r="I70" s="107" t="s">
        <v>10</v>
      </c>
      <c r="J70" s="88" t="n">
        <f aca="false">SUM(J58:J69)</f>
        <v>850500</v>
      </c>
      <c r="K70" s="103" t="n">
        <f aca="false">SUM(K58:K69)</f>
        <v>289435.201034413</v>
      </c>
      <c r="L70" s="108" t="n">
        <f aca="false">IF(K70=0,0,K70/J70)</f>
        <v>0.340311817794724</v>
      </c>
      <c r="M70" s="43"/>
      <c r="N70" s="43"/>
      <c r="O70" s="46"/>
      <c r="P70" s="88" t="n">
        <f aca="false">SUM(P58:P69)</f>
        <v>270000</v>
      </c>
      <c r="Q70" s="103" t="n">
        <f aca="false">SUM(Q58:Q69)</f>
        <v>72378.9055101338</v>
      </c>
      <c r="R70" s="108" t="n">
        <f aca="false">IF(Q70=0,0,Q70/P70)</f>
        <v>0.268070020407903</v>
      </c>
      <c r="S70" s="43"/>
      <c r="T70" s="43"/>
      <c r="U70" s="46"/>
    </row>
  </sheetData>
  <mergeCells count="25">
    <mergeCell ref="F5:G5"/>
    <mergeCell ref="H6:J6"/>
    <mergeCell ref="K6:M6"/>
    <mergeCell ref="N6:P6"/>
    <mergeCell ref="E7:E8"/>
    <mergeCell ref="F7:F8"/>
    <mergeCell ref="G7:G8"/>
    <mergeCell ref="H7:J7"/>
    <mergeCell ref="K7:M7"/>
    <mergeCell ref="N7:P7"/>
    <mergeCell ref="Q7:S7"/>
    <mergeCell ref="I47:K47"/>
    <mergeCell ref="L47:N47"/>
    <mergeCell ref="O47:P47"/>
    <mergeCell ref="E49:F49"/>
    <mergeCell ref="E50:F50"/>
    <mergeCell ref="F54:G54"/>
    <mergeCell ref="H55:H57"/>
    <mergeCell ref="I55:I57"/>
    <mergeCell ref="J55:O55"/>
    <mergeCell ref="P55:U55"/>
    <mergeCell ref="J56:L56"/>
    <mergeCell ref="M56:O56"/>
    <mergeCell ref="P56:R56"/>
    <mergeCell ref="S56:U56"/>
  </mergeCells>
  <conditionalFormatting sqref="G23,K25,N25,Q25">
    <cfRule aboveAverage="0" bottom="0" dxfId="0" operator="lessThan" percent="0" priority="2" rank="0" text="" type="cellIs">
      <formula>0</formula>
    </cfRule>
  </conditionalFormatting>
  <dataValidations count="1">
    <dataValidation allowBlank="true" error="No puede exceder la capacidad máxima" operator="equal" showDropDown="false" showErrorMessage="true" showInputMessage="true" sqref="I9:I20 L9:L20 I22 L22 O22 R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5" activeCellId="0" pane="topLeft" sqref="E15"/>
    </sheetView>
  </sheetViews>
  <sheetFormatPr defaultRowHeight="15.25"/>
  <cols>
    <col collapsed="false" hidden="false" max="2" min="1" style="10" width="11.3673469387755"/>
    <col collapsed="false" hidden="false" max="3" min="3" style="10" width="17.9081632653061"/>
    <col collapsed="false" hidden="false" max="1025" min="4" style="10" width="11.3673469387755"/>
  </cols>
  <sheetData>
    <row collapsed="false" customFormat="false" customHeight="false" hidden="false" ht="15.25" outlineLevel="0" r="1">
      <c r="A1" s="109" t="s">
        <v>40</v>
      </c>
      <c r="B1" s="109"/>
      <c r="C1" s="110"/>
      <c r="D1" s="111"/>
    </row>
    <row collapsed="false" customFormat="false" customHeight="false" hidden="false" ht="15.25" outlineLevel="0" r="2">
      <c r="A2" s="112" t="s">
        <v>0</v>
      </c>
      <c r="B2" s="112"/>
      <c r="C2" s="113" t="n">
        <f aca="false">'General 1'!S26</f>
        <v>719700</v>
      </c>
      <c r="D2" s="114" t="n">
        <f aca="false">+C2/C4</f>
        <v>0.4798</v>
      </c>
    </row>
    <row collapsed="false" customFormat="false" customHeight="false" hidden="false" ht="15.25" outlineLevel="0" r="3">
      <c r="A3" s="115" t="s">
        <v>41</v>
      </c>
      <c r="B3" s="115"/>
      <c r="C3" s="116" t="n">
        <f aca="false">'Ingresos Taquilla'!G20</f>
        <v>150</v>
      </c>
      <c r="D3" s="117"/>
    </row>
    <row collapsed="false" customFormat="false" customHeight="false" hidden="false" ht="15.25" outlineLevel="0" r="4">
      <c r="A4" s="112" t="s">
        <v>42</v>
      </c>
      <c r="B4" s="112"/>
      <c r="C4" s="113" t="n">
        <f aca="false">'Ingresos Taquilla'!H20</f>
        <v>1500000</v>
      </c>
      <c r="D4" s="114" t="n">
        <f aca="false">C4/C4</f>
        <v>1</v>
      </c>
    </row>
    <row collapsed="false" customFormat="false" customHeight="false" hidden="false" ht="15.25" outlineLevel="0" r="5">
      <c r="A5" s="115" t="s">
        <v>43</v>
      </c>
      <c r="B5" s="115"/>
      <c r="C5" s="118" t="n">
        <f aca="false">'General 1'!G22</f>
        <v>845382.5</v>
      </c>
      <c r="D5" s="119" t="n">
        <f aca="false">C5/C4</f>
        <v>0.563588333333333</v>
      </c>
    </row>
    <row collapsed="false" customFormat="false" customHeight="false" hidden="false" ht="15.25" outlineLevel="0" r="6">
      <c r="A6" s="120" t="s">
        <v>44</v>
      </c>
      <c r="B6" s="120"/>
      <c r="C6" s="121" t="n">
        <f aca="false">'General 1'!J21</f>
        <v>850500</v>
      </c>
      <c r="D6" s="122" t="n">
        <f aca="false">C6/C5</f>
        <v>1.00605347283626</v>
      </c>
    </row>
    <row collapsed="false" customFormat="false" customHeight="false" hidden="false" ht="15.25" outlineLevel="0" r="7">
      <c r="A7" s="112" t="s">
        <v>45</v>
      </c>
      <c r="B7" s="112"/>
      <c r="C7" s="113" t="n">
        <f aca="false">'General 1'!M21</f>
        <v>270000</v>
      </c>
      <c r="D7" s="114" t="n">
        <f aca="false">'General 1'!M21/('General 1'!M21+'General 1'!P21)</f>
        <v>0.540865384615385</v>
      </c>
    </row>
    <row collapsed="false" customFormat="false" customHeight="false" hidden="false" ht="15.25" outlineLevel="0" r="8">
      <c r="A8" s="115" t="s">
        <v>46</v>
      </c>
      <c r="B8" s="115"/>
      <c r="C8" s="118" t="n">
        <f aca="false">'General 1'!P21</f>
        <v>229200</v>
      </c>
      <c r="D8" s="114" t="n">
        <f aca="false">'General 1'!P21/('General 1'!M21+'General 1'!P21)</f>
        <v>0.459134615384615</v>
      </c>
    </row>
    <row collapsed="false" customFormat="false" customHeight="false" hidden="false" ht="15.25" outlineLevel="0" r="9">
      <c r="A9" s="120" t="s">
        <v>47</v>
      </c>
      <c r="B9" s="120"/>
      <c r="C9" s="123" t="inlineStr">
        <f aca="false">SUM(C6:C8)</f>
        <is>
          <t/>
        </is>
      </c>
      <c r="D9" s="122" t="n">
        <f aca="false">C9/C4</f>
        <v>0.8998</v>
      </c>
    </row>
    <row collapsed="false" customFormat="false" customHeight="false" hidden="false" ht="15.25" outlineLevel="0" r="10">
      <c r="A10" s="120" t="s">
        <v>27</v>
      </c>
      <c r="B10" s="120"/>
      <c r="C10" s="123" t="n">
        <f aca="false">'General 1'!J42</f>
        <v>95000</v>
      </c>
      <c r="D10" s="122" t="n">
        <f aca="false">'General 1'!J42/'General 1'!S26</f>
        <v>0.131999444212866</v>
      </c>
    </row>
    <row collapsed="false" customFormat="false" customHeight="false" hidden="false" ht="15.25" outlineLevel="0" r="11">
      <c r="A11" s="120" t="s">
        <v>48</v>
      </c>
      <c r="B11" s="120"/>
      <c r="C11" s="123" t="n">
        <f aca="false">C9+C10</f>
        <v>1444700</v>
      </c>
      <c r="D11" s="122" t="n">
        <f aca="false">+C11/C4</f>
        <v>0.963133333333333</v>
      </c>
    </row>
    <row collapsed="false" customFormat="false" customHeight="false" hidden="false" ht="15.25" outlineLevel="0" r="12">
      <c r="A12" s="120" t="s">
        <v>49</v>
      </c>
      <c r="B12" s="120"/>
      <c r="C12" s="124"/>
      <c r="D12" s="122"/>
    </row>
    <row collapsed="false" customFormat="false" customHeight="false" hidden="false" ht="15.25" outlineLevel="0" r="13">
      <c r="A13" s="112" t="s">
        <v>45</v>
      </c>
      <c r="B13" s="112"/>
      <c r="C13" s="125"/>
      <c r="D13" s="126" t="inlineStr">
        <f aca="false">'General 1'!K51</f>
        <is>
          <t/>
        </is>
      </c>
      <c r="E13" s="10" t="s">
        <v>50</v>
      </c>
    </row>
    <row collapsed="false" customFormat="false" customHeight="false" hidden="false" ht="15.25" outlineLevel="0" r="14">
      <c r="A14" s="127" t="s">
        <v>51</v>
      </c>
      <c r="B14" s="127"/>
      <c r="C14" s="127"/>
      <c r="D14" s="128" t="inlineStr">
        <f aca="false">'General 1'!N51</f>
        <is>
          <t/>
        </is>
      </c>
      <c r="E14" s="10" t="s">
        <v>52</v>
      </c>
    </row>
  </sheetData>
  <mergeCells count="1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2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L7" activeCellId="0" pane="topLeft" sqref="L7"/>
    </sheetView>
  </sheetViews>
  <sheetFormatPr defaultRowHeight="12.85"/>
  <cols>
    <col collapsed="false" hidden="true" max="3" min="1" style="1" width="0"/>
    <col collapsed="false" hidden="false" max="4" min="4" style="1" width="23.0204081632653"/>
    <col collapsed="false" hidden="false" max="5" min="5" style="1" width="12.219387755102"/>
    <col collapsed="false" hidden="false" max="6" min="6" style="1" width="10.6173469387755"/>
    <col collapsed="false" hidden="false" max="7" min="7" style="1" width="12.219387755102"/>
    <col collapsed="false" hidden="false" max="8" min="8" style="1" width="10.6173469387755"/>
    <col collapsed="false" hidden="false" max="9" min="9" style="1" width="26.4336734693878"/>
    <col collapsed="false" hidden="false" max="1025" min="10" style="1" width="10.6173469387755"/>
  </cols>
  <sheetData>
    <row collapsed="false" customFormat="false" customHeight="false" hidden="false" ht="12.85" outlineLevel="0" r="1">
      <c r="D1" s="129" t="s">
        <v>53</v>
      </c>
      <c r="E1" s="129" t="s">
        <v>4</v>
      </c>
      <c r="F1" s="129" t="s">
        <v>54</v>
      </c>
      <c r="G1" s="129"/>
      <c r="H1" s="129"/>
      <c r="I1" s="130" t="s">
        <v>55</v>
      </c>
    </row>
    <row collapsed="false" customFormat="false" customHeight="false" hidden="false" ht="12.85" outlineLevel="0" r="2">
      <c r="C2" s="1" t="s">
        <v>56</v>
      </c>
      <c r="I2" s="131"/>
    </row>
    <row collapsed="false" customFormat="false" customHeight="false" hidden="false" ht="12.85" outlineLevel="0" r="3">
      <c r="A3" s="1" t="n">
        <v>1</v>
      </c>
      <c r="B3" s="1" t="n">
        <v>1</v>
      </c>
      <c r="C3" s="132" t="str">
        <f aca="false">CONCATENATE(A3,B3)</f>
        <v>11</v>
      </c>
      <c r="D3" s="133" t="s">
        <v>57</v>
      </c>
      <c r="E3" s="133" t="str">
        <f aca="false">CONCATENATE($C$2,C3)</f>
        <v>General  11</v>
      </c>
      <c r="F3" s="133" t="n">
        <v>1000</v>
      </c>
      <c r="I3" s="131" t="str">
        <f aca="false">D3</f>
        <v>Auditorio Telmex 1</v>
      </c>
    </row>
    <row collapsed="false" customFormat="false" customHeight="false" hidden="false" ht="12.85" outlineLevel="0" r="4">
      <c r="A4" s="1" t="n">
        <f aca="false">A3</f>
        <v>1</v>
      </c>
      <c r="B4" s="1" t="n">
        <v>2</v>
      </c>
      <c r="C4" s="132" t="str">
        <f aca="false">CONCATENATE(A4,B4)</f>
        <v>12</v>
      </c>
      <c r="D4" s="1" t="str">
        <f aca="false">D3</f>
        <v>Auditorio Telmex 1</v>
      </c>
      <c r="E4" s="133" t="str">
        <f aca="false">CONCATENATE($C$2,C4)</f>
        <v>General  12</v>
      </c>
      <c r="F4" s="133" t="n">
        <v>1000</v>
      </c>
      <c r="I4" s="131" t="str">
        <f aca="false">D15</f>
        <v>Auditorio Telmex 2</v>
      </c>
    </row>
    <row collapsed="false" customFormat="false" customHeight="false" hidden="false" ht="12.85" outlineLevel="0" r="5">
      <c r="A5" s="1" t="n">
        <f aca="false">A4</f>
        <v>1</v>
      </c>
      <c r="B5" s="1" t="n">
        <v>3</v>
      </c>
      <c r="C5" s="132" t="str">
        <f aca="false">CONCATENATE(A5,B5)</f>
        <v>13</v>
      </c>
      <c r="D5" s="1" t="str">
        <f aca="false">D4</f>
        <v>Auditorio Telmex 1</v>
      </c>
      <c r="E5" s="133" t="str">
        <f aca="false">CONCATENATE($C$2,C5)</f>
        <v>General  13</v>
      </c>
      <c r="F5" s="133" t="n">
        <v>1000</v>
      </c>
      <c r="I5" s="131" t="str">
        <f aca="false">D27</f>
        <v>Auditorio Nacional</v>
      </c>
    </row>
    <row collapsed="false" customFormat="false" customHeight="false" hidden="false" ht="12.85" outlineLevel="0" r="6">
      <c r="A6" s="1" t="n">
        <f aca="false">A5</f>
        <v>1</v>
      </c>
      <c r="B6" s="1" t="n">
        <v>4</v>
      </c>
      <c r="C6" s="132" t="str">
        <f aca="false">CONCATENATE(A6,B6)</f>
        <v>14</v>
      </c>
      <c r="D6" s="1" t="str">
        <f aca="false">D5</f>
        <v>Auditorio Telmex 1</v>
      </c>
      <c r="E6" s="133" t="str">
        <f aca="false">CONCATENATE($C$2,C6)</f>
        <v>General  14</v>
      </c>
      <c r="F6" s="133" t="n">
        <v>1000</v>
      </c>
      <c r="I6" s="131" t="str">
        <f aca="false">D39</f>
        <v>Foro Sol</v>
      </c>
      <c r="L6" s="1" t="s">
        <v>58</v>
      </c>
    </row>
    <row collapsed="false" customFormat="false" customHeight="false" hidden="false" ht="12.85" outlineLevel="0" r="7">
      <c r="A7" s="1" t="n">
        <f aca="false">A6</f>
        <v>1</v>
      </c>
      <c r="B7" s="1" t="n">
        <v>5</v>
      </c>
      <c r="C7" s="132" t="str">
        <f aca="false">CONCATENATE(A7,B7)</f>
        <v>15</v>
      </c>
      <c r="D7" s="1" t="str">
        <f aca="false">D6</f>
        <v>Auditorio Telmex 1</v>
      </c>
      <c r="E7" s="133" t="str">
        <f aca="false">CONCATENATE($C$2,C7)</f>
        <v>General  15</v>
      </c>
      <c r="F7" s="133" t="n">
        <v>1000</v>
      </c>
      <c r="I7" s="131" t="str">
        <f aca="false">D51</f>
        <v>Palacio de los Deportes</v>
      </c>
    </row>
    <row collapsed="false" customFormat="false" customHeight="false" hidden="false" ht="12.85" outlineLevel="0" r="8">
      <c r="A8" s="1" t="n">
        <f aca="false">A7</f>
        <v>1</v>
      </c>
      <c r="B8" s="1" t="n">
        <v>6</v>
      </c>
      <c r="C8" s="132" t="str">
        <f aca="false">CONCATENATE(A8,B8)</f>
        <v>16</v>
      </c>
      <c r="D8" s="1" t="str">
        <f aca="false">D7</f>
        <v>Auditorio Telmex 1</v>
      </c>
      <c r="E8" s="133" t="str">
        <f aca="false">CONCATENATE($C$2,C8)</f>
        <v>General  16</v>
      </c>
      <c r="F8" s="133" t="n">
        <v>1000</v>
      </c>
      <c r="I8" s="131" t="str">
        <f aca="false">D63</f>
        <v>Teatro Metropolitan</v>
      </c>
    </row>
    <row collapsed="false" customFormat="false" customHeight="false" hidden="false" ht="12.85" outlineLevel="0" r="9">
      <c r="A9" s="1" t="n">
        <f aca="false">A8</f>
        <v>1</v>
      </c>
      <c r="B9" s="1" t="n">
        <v>7</v>
      </c>
      <c r="C9" s="132" t="str">
        <f aca="false">CONCATENATE(A9,B9)</f>
        <v>17</v>
      </c>
      <c r="D9" s="1" t="str">
        <f aca="false">D8</f>
        <v>Auditorio Telmex 1</v>
      </c>
      <c r="E9" s="133" t="str">
        <f aca="false">CONCATENATE($C$2,C9)</f>
        <v>General  17</v>
      </c>
      <c r="F9" s="133" t="n">
        <v>1000</v>
      </c>
      <c r="I9" s="131" t="str">
        <f aca="false">D75</f>
        <v>Centro Cultural Helenico</v>
      </c>
    </row>
    <row collapsed="false" customFormat="false" customHeight="false" hidden="false" ht="12.85" outlineLevel="0" r="10">
      <c r="A10" s="1" t="n">
        <f aca="false">A9</f>
        <v>1</v>
      </c>
      <c r="B10" s="1" t="n">
        <v>8</v>
      </c>
      <c r="C10" s="132" t="str">
        <f aca="false">CONCATENATE(A10,B10)</f>
        <v>18</v>
      </c>
      <c r="D10" s="1" t="str">
        <f aca="false">D9</f>
        <v>Auditorio Telmex 1</v>
      </c>
      <c r="E10" s="133" t="str">
        <f aca="false">CONCATENATE($C$2,C10)</f>
        <v>General  18</v>
      </c>
      <c r="F10" s="133" t="n">
        <v>1000</v>
      </c>
      <c r="I10" s="131" t="str">
        <f aca="false">D87</f>
        <v>Cineteca Nacional</v>
      </c>
    </row>
    <row collapsed="false" customFormat="false" customHeight="false" hidden="false" ht="12.85" outlineLevel="0" r="11">
      <c r="A11" s="1" t="n">
        <f aca="false">A10</f>
        <v>1</v>
      </c>
      <c r="B11" s="1" t="n">
        <v>9</v>
      </c>
      <c r="C11" s="132" t="str">
        <f aca="false">CONCATENATE(A11,B11)</f>
        <v>19</v>
      </c>
      <c r="D11" s="1" t="str">
        <f aca="false">D10</f>
        <v>Auditorio Telmex 1</v>
      </c>
      <c r="E11" s="133" t="str">
        <f aca="false">CONCATENATE($C$2,C11)</f>
        <v>General  19</v>
      </c>
      <c r="F11" s="133" t="n">
        <v>1000</v>
      </c>
      <c r="I11" s="131" t="str">
        <f aca="false">D99</f>
        <v>Lunario</v>
      </c>
    </row>
    <row collapsed="false" customFormat="false" customHeight="false" hidden="false" ht="12.85" outlineLevel="0" r="12">
      <c r="A12" s="1" t="n">
        <f aca="false">A11</f>
        <v>1</v>
      </c>
      <c r="B12" s="1" t="n">
        <v>10</v>
      </c>
      <c r="C12" s="132" t="str">
        <f aca="false">CONCATENATE(A12,B12)</f>
        <v>110</v>
      </c>
      <c r="D12" s="1" t="str">
        <f aca="false">D11</f>
        <v>Auditorio Telmex 1</v>
      </c>
      <c r="E12" s="133" t="str">
        <f aca="false">CONCATENATE($C$2,C12)</f>
        <v>General  110</v>
      </c>
      <c r="F12" s="133" t="n">
        <v>1000</v>
      </c>
      <c r="I12" s="134" t="str">
        <f aca="false">D111</f>
        <v>Teatro Insurgentes</v>
      </c>
    </row>
    <row collapsed="false" customFormat="false" customHeight="false" hidden="false" ht="12.85" outlineLevel="0" r="13">
      <c r="A13" s="1" t="n">
        <f aca="false">A12</f>
        <v>1</v>
      </c>
      <c r="B13" s="1" t="n">
        <v>11</v>
      </c>
      <c r="C13" s="132" t="str">
        <f aca="false">CONCATENATE(A13,B13)</f>
        <v>111</v>
      </c>
      <c r="D13" s="1" t="str">
        <f aca="false">D12</f>
        <v>Auditorio Telmex 1</v>
      </c>
      <c r="E13" s="133"/>
      <c r="F13" s="133"/>
    </row>
    <row collapsed="false" customFormat="false" customHeight="false" hidden="false" ht="12.85" outlineLevel="0" r="14">
      <c r="A14" s="1" t="n">
        <f aca="false">A13</f>
        <v>1</v>
      </c>
      <c r="B14" s="1" t="n">
        <v>12</v>
      </c>
      <c r="C14" s="132" t="str">
        <f aca="false">CONCATENATE(A14,B14)</f>
        <v>112</v>
      </c>
      <c r="D14" s="1" t="str">
        <f aca="false">D13</f>
        <v>Auditorio Telmex 1</v>
      </c>
      <c r="E14" s="133"/>
      <c r="F14" s="133"/>
    </row>
    <row collapsed="false" customFormat="false" customHeight="false" hidden="false" ht="12.85" outlineLevel="0" r="15">
      <c r="A15" s="1" t="n">
        <v>2</v>
      </c>
      <c r="B15" s="1" t="n">
        <v>1</v>
      </c>
      <c r="C15" s="132" t="str">
        <f aca="false">CONCATENATE(A15,B15)</f>
        <v>21</v>
      </c>
      <c r="D15" s="133" t="s">
        <v>59</v>
      </c>
      <c r="E15" s="133" t="str">
        <f aca="false">CONCATENATE($C$2,C15)</f>
        <v>General  21</v>
      </c>
      <c r="F15" s="133" t="n">
        <v>13000</v>
      </c>
    </row>
    <row collapsed="false" customFormat="false" customHeight="false" hidden="false" ht="12.85" outlineLevel="0" r="16">
      <c r="A16" s="1" t="n">
        <f aca="false">A15</f>
        <v>2</v>
      </c>
      <c r="B16" s="1" t="n">
        <v>2</v>
      </c>
      <c r="C16" s="132" t="str">
        <f aca="false">CONCATENATE(A16,B16)</f>
        <v>22</v>
      </c>
      <c r="D16" s="1" t="str">
        <f aca="false">D15</f>
        <v>Auditorio Telmex 2</v>
      </c>
      <c r="E16" s="133" t="str">
        <f aca="false">CONCATENATE($C$2,C16)</f>
        <v>General  22</v>
      </c>
      <c r="F16" s="133" t="n">
        <v>14000</v>
      </c>
    </row>
    <row collapsed="false" customFormat="false" customHeight="false" hidden="false" ht="12.85" outlineLevel="0" r="17">
      <c r="A17" s="1" t="n">
        <f aca="false">A16</f>
        <v>2</v>
      </c>
      <c r="B17" s="1" t="n">
        <v>3</v>
      </c>
      <c r="C17" s="132" t="str">
        <f aca="false">CONCATENATE(A17,B17)</f>
        <v>23</v>
      </c>
      <c r="D17" s="1" t="str">
        <f aca="false">D16</f>
        <v>Auditorio Telmex 2</v>
      </c>
      <c r="E17" s="133" t="str">
        <f aca="false">CONCATENATE($C$2,C17)</f>
        <v>General  23</v>
      </c>
      <c r="F17" s="133" t="n">
        <v>15000</v>
      </c>
    </row>
    <row collapsed="false" customFormat="false" customHeight="false" hidden="false" ht="12.85" outlineLevel="0" r="18">
      <c r="A18" s="1" t="n">
        <f aca="false">A17</f>
        <v>2</v>
      </c>
      <c r="B18" s="1" t="n">
        <v>4</v>
      </c>
      <c r="C18" s="132" t="str">
        <f aca="false">CONCATENATE(A18,B18)</f>
        <v>24</v>
      </c>
      <c r="D18" s="1" t="str">
        <f aca="false">D17</f>
        <v>Auditorio Telmex 2</v>
      </c>
      <c r="E18" s="133" t="str">
        <f aca="false">CONCATENATE($C$2,C18)</f>
        <v>General  24</v>
      </c>
      <c r="F18" s="133" t="n">
        <v>16000</v>
      </c>
    </row>
    <row collapsed="false" customFormat="false" customHeight="false" hidden="false" ht="12.85" outlineLevel="0" r="19">
      <c r="A19" s="1" t="n">
        <f aca="false">A18</f>
        <v>2</v>
      </c>
      <c r="B19" s="1" t="n">
        <v>5</v>
      </c>
      <c r="C19" s="132" t="str">
        <f aca="false">CONCATENATE(A19,B19)</f>
        <v>25</v>
      </c>
      <c r="D19" s="1" t="str">
        <f aca="false">D18</f>
        <v>Auditorio Telmex 2</v>
      </c>
      <c r="E19" s="133" t="str">
        <f aca="false">CONCATENATE($C$2,C19)</f>
        <v>General  25</v>
      </c>
      <c r="F19" s="133" t="n">
        <v>17000</v>
      </c>
    </row>
    <row collapsed="false" customFormat="false" customHeight="false" hidden="false" ht="12.85" outlineLevel="0" r="20">
      <c r="A20" s="1" t="n">
        <f aca="false">A19</f>
        <v>2</v>
      </c>
      <c r="B20" s="1" t="n">
        <v>6</v>
      </c>
      <c r="C20" s="132" t="str">
        <f aca="false">CONCATENATE(A20,B20)</f>
        <v>26</v>
      </c>
      <c r="D20" s="1" t="str">
        <f aca="false">D19</f>
        <v>Auditorio Telmex 2</v>
      </c>
      <c r="E20" s="133" t="str">
        <f aca="false">CONCATENATE($C$2,C20)</f>
        <v>General  26</v>
      </c>
      <c r="F20" s="133" t="n">
        <v>18000</v>
      </c>
    </row>
    <row collapsed="false" customFormat="false" customHeight="false" hidden="false" ht="12.85" outlineLevel="0" r="21">
      <c r="A21" s="1" t="n">
        <f aca="false">A20</f>
        <v>2</v>
      </c>
      <c r="B21" s="1" t="n">
        <v>7</v>
      </c>
      <c r="C21" s="132" t="str">
        <f aca="false">CONCATENATE(A21,B21)</f>
        <v>27</v>
      </c>
      <c r="D21" s="1" t="str">
        <f aca="false">D20</f>
        <v>Auditorio Telmex 2</v>
      </c>
      <c r="E21" s="133" t="str">
        <f aca="false">CONCATENATE($C$2,C21)</f>
        <v>General  27</v>
      </c>
      <c r="F21" s="133" t="n">
        <v>19000</v>
      </c>
    </row>
    <row collapsed="false" customFormat="false" customHeight="false" hidden="false" ht="12.85" outlineLevel="0" r="22">
      <c r="A22" s="1" t="n">
        <f aca="false">A21</f>
        <v>2</v>
      </c>
      <c r="B22" s="1" t="n">
        <v>8</v>
      </c>
      <c r="C22" s="132" t="str">
        <f aca="false">CONCATENATE(A22,B22)</f>
        <v>28</v>
      </c>
      <c r="D22" s="1" t="str">
        <f aca="false">D21</f>
        <v>Auditorio Telmex 2</v>
      </c>
      <c r="E22" s="133" t="str">
        <f aca="false">CONCATENATE($C$2,C22)</f>
        <v>General  28</v>
      </c>
      <c r="F22" s="133" t="n">
        <v>20000</v>
      </c>
    </row>
    <row collapsed="false" customFormat="false" customHeight="false" hidden="false" ht="12.85" outlineLevel="0" r="23">
      <c r="A23" s="1" t="n">
        <f aca="false">A22</f>
        <v>2</v>
      </c>
      <c r="B23" s="1" t="n">
        <v>9</v>
      </c>
      <c r="C23" s="132" t="str">
        <f aca="false">CONCATENATE(A23,B23)</f>
        <v>29</v>
      </c>
      <c r="D23" s="1" t="str">
        <f aca="false">D22</f>
        <v>Auditorio Telmex 2</v>
      </c>
      <c r="E23" s="133" t="str">
        <f aca="false">CONCATENATE($C$2,C23)</f>
        <v>General  29</v>
      </c>
      <c r="F23" s="133" t="n">
        <v>21000</v>
      </c>
    </row>
    <row collapsed="false" customFormat="false" customHeight="false" hidden="false" ht="12.85" outlineLevel="0" r="24">
      <c r="A24" s="1" t="n">
        <f aca="false">A23</f>
        <v>2</v>
      </c>
      <c r="B24" s="1" t="n">
        <v>10</v>
      </c>
      <c r="C24" s="132" t="str">
        <f aca="false">CONCATENATE(A24,B24)</f>
        <v>210</v>
      </c>
      <c r="D24" s="1" t="str">
        <f aca="false">D23</f>
        <v>Auditorio Telmex 2</v>
      </c>
      <c r="E24" s="133" t="str">
        <f aca="false">CONCATENATE($C$2,C24)</f>
        <v>General  210</v>
      </c>
      <c r="F24" s="133" t="n">
        <v>22000</v>
      </c>
    </row>
    <row collapsed="false" customFormat="false" customHeight="false" hidden="false" ht="12.85" outlineLevel="0" r="25">
      <c r="A25" s="1" t="n">
        <f aca="false">A24</f>
        <v>2</v>
      </c>
      <c r="B25" s="1" t="n">
        <v>11</v>
      </c>
      <c r="C25" s="132" t="str">
        <f aca="false">CONCATENATE(A25,B25)</f>
        <v>211</v>
      </c>
      <c r="D25" s="1" t="str">
        <f aca="false">D24</f>
        <v>Auditorio Telmex 2</v>
      </c>
      <c r="E25" s="133" t="str">
        <f aca="false">CONCATENATE($C$2,C25)</f>
        <v>General  211</v>
      </c>
      <c r="F25" s="133" t="n">
        <v>23000</v>
      </c>
    </row>
    <row collapsed="false" customFormat="false" customHeight="false" hidden="false" ht="12.85" outlineLevel="0" r="26">
      <c r="A26" s="1" t="n">
        <f aca="false">A25</f>
        <v>2</v>
      </c>
      <c r="B26" s="1" t="n">
        <v>12</v>
      </c>
      <c r="C26" s="132" t="str">
        <f aca="false">CONCATENATE(A26,B26)</f>
        <v>212</v>
      </c>
      <c r="D26" s="1" t="str">
        <f aca="false">D25</f>
        <v>Auditorio Telmex 2</v>
      </c>
      <c r="E26" s="133" t="str">
        <f aca="false">CONCATENATE($C$2,C26)</f>
        <v>General  212</v>
      </c>
      <c r="F26" s="133" t="n">
        <v>24000</v>
      </c>
    </row>
    <row collapsed="false" customFormat="false" customHeight="false" hidden="false" ht="12.85" outlineLevel="0" r="27">
      <c r="A27" s="1" t="n">
        <v>3</v>
      </c>
      <c r="B27" s="1" t="n">
        <v>1</v>
      </c>
      <c r="C27" s="132" t="str">
        <f aca="false">CONCATENATE(A27,B27)</f>
        <v>31</v>
      </c>
      <c r="D27" s="133" t="s">
        <v>60</v>
      </c>
      <c r="E27" s="133" t="str">
        <f aca="false">CONCATENATE($C$2,C27)</f>
        <v>General  31</v>
      </c>
      <c r="F27" s="133" t="n">
        <v>25000</v>
      </c>
    </row>
    <row collapsed="false" customFormat="false" customHeight="false" hidden="false" ht="12.85" outlineLevel="0" r="28">
      <c r="A28" s="1" t="n">
        <f aca="false">A27</f>
        <v>3</v>
      </c>
      <c r="B28" s="1" t="n">
        <v>2</v>
      </c>
      <c r="C28" s="132" t="str">
        <f aca="false">CONCATENATE(A28,B28)</f>
        <v>32</v>
      </c>
      <c r="D28" s="1" t="str">
        <f aca="false">D27</f>
        <v>Auditorio Nacional</v>
      </c>
      <c r="E28" s="133" t="str">
        <f aca="false">CONCATENATE($C$2,C28)</f>
        <v>General  32</v>
      </c>
      <c r="F28" s="133" t="n">
        <v>26000</v>
      </c>
    </row>
    <row collapsed="false" customFormat="false" customHeight="false" hidden="false" ht="12.85" outlineLevel="0" r="29">
      <c r="A29" s="1" t="n">
        <f aca="false">A28</f>
        <v>3</v>
      </c>
      <c r="B29" s="1" t="n">
        <v>3</v>
      </c>
      <c r="C29" s="132" t="str">
        <f aca="false">CONCATENATE(A29,B29)</f>
        <v>33</v>
      </c>
      <c r="D29" s="1" t="str">
        <f aca="false">D28</f>
        <v>Auditorio Nacional</v>
      </c>
      <c r="E29" s="133" t="str">
        <f aca="false">CONCATENATE($C$2,C29)</f>
        <v>General  33</v>
      </c>
      <c r="F29" s="133" t="n">
        <v>27000</v>
      </c>
    </row>
    <row collapsed="false" customFormat="false" customHeight="false" hidden="false" ht="12.85" outlineLevel="0" r="30">
      <c r="A30" s="1" t="n">
        <f aca="false">A29</f>
        <v>3</v>
      </c>
      <c r="B30" s="1" t="n">
        <v>4</v>
      </c>
      <c r="C30" s="132" t="str">
        <f aca="false">CONCATENATE(A30,B30)</f>
        <v>34</v>
      </c>
      <c r="D30" s="1" t="str">
        <f aca="false">D29</f>
        <v>Auditorio Nacional</v>
      </c>
      <c r="E30" s="133" t="str">
        <f aca="false">CONCATENATE($C$2,C30)</f>
        <v>General  34</v>
      </c>
      <c r="F30" s="133" t="n">
        <v>28000</v>
      </c>
    </row>
    <row collapsed="false" customFormat="false" customHeight="false" hidden="false" ht="12.85" outlineLevel="0" r="31">
      <c r="A31" s="1" t="n">
        <f aca="false">A30</f>
        <v>3</v>
      </c>
      <c r="B31" s="1" t="n">
        <v>5</v>
      </c>
      <c r="C31" s="132" t="str">
        <f aca="false">CONCATENATE(A31,B31)</f>
        <v>35</v>
      </c>
      <c r="D31" s="1" t="str">
        <f aca="false">D30</f>
        <v>Auditorio Nacional</v>
      </c>
      <c r="E31" s="133" t="str">
        <f aca="false">CONCATENATE($C$2,C31)</f>
        <v>General  35</v>
      </c>
      <c r="F31" s="133" t="n">
        <v>29000</v>
      </c>
    </row>
    <row collapsed="false" customFormat="false" customHeight="false" hidden="false" ht="12.85" outlineLevel="0" r="32">
      <c r="A32" s="1" t="n">
        <f aca="false">A31</f>
        <v>3</v>
      </c>
      <c r="B32" s="1" t="n">
        <v>6</v>
      </c>
      <c r="C32" s="132" t="str">
        <f aca="false">CONCATENATE(A32,B32)</f>
        <v>36</v>
      </c>
      <c r="D32" s="1" t="str">
        <f aca="false">D31</f>
        <v>Auditorio Nacional</v>
      </c>
      <c r="E32" s="133" t="str">
        <f aca="false">CONCATENATE($C$2,C32)</f>
        <v>General  36</v>
      </c>
      <c r="F32" s="133" t="n">
        <v>30000</v>
      </c>
    </row>
    <row collapsed="false" customFormat="false" customHeight="false" hidden="false" ht="12.85" outlineLevel="0" r="33">
      <c r="A33" s="1" t="n">
        <f aca="false">A32</f>
        <v>3</v>
      </c>
      <c r="B33" s="1" t="n">
        <v>7</v>
      </c>
      <c r="C33" s="132" t="str">
        <f aca="false">CONCATENATE(A33,B33)</f>
        <v>37</v>
      </c>
      <c r="D33" s="1" t="str">
        <f aca="false">D32</f>
        <v>Auditorio Nacional</v>
      </c>
      <c r="E33" s="133" t="str">
        <f aca="false">CONCATENATE($C$2,C33)</f>
        <v>General  37</v>
      </c>
      <c r="F33" s="133" t="n">
        <v>31000</v>
      </c>
    </row>
    <row collapsed="false" customFormat="false" customHeight="false" hidden="false" ht="12.85" outlineLevel="0" r="34">
      <c r="A34" s="1" t="n">
        <f aca="false">A33</f>
        <v>3</v>
      </c>
      <c r="B34" s="1" t="n">
        <v>8</v>
      </c>
      <c r="C34" s="132" t="str">
        <f aca="false">CONCATENATE(A34,B34)</f>
        <v>38</v>
      </c>
      <c r="D34" s="1" t="str">
        <f aca="false">D33</f>
        <v>Auditorio Nacional</v>
      </c>
      <c r="E34" s="133" t="str">
        <f aca="false">CONCATENATE($C$2,C34)</f>
        <v>General  38</v>
      </c>
      <c r="F34" s="133" t="n">
        <v>32000</v>
      </c>
    </row>
    <row collapsed="false" customFormat="false" customHeight="false" hidden="false" ht="12.85" outlineLevel="0" r="35">
      <c r="A35" s="1" t="n">
        <f aca="false">A34</f>
        <v>3</v>
      </c>
      <c r="B35" s="1" t="n">
        <v>9</v>
      </c>
      <c r="C35" s="132" t="str">
        <f aca="false">CONCATENATE(A35,B35)</f>
        <v>39</v>
      </c>
      <c r="D35" s="1" t="str">
        <f aca="false">D34</f>
        <v>Auditorio Nacional</v>
      </c>
      <c r="E35" s="133" t="str">
        <f aca="false">CONCATENATE($C$2,C35)</f>
        <v>General  39</v>
      </c>
      <c r="F35" s="133" t="n">
        <v>33000</v>
      </c>
    </row>
    <row collapsed="false" customFormat="false" customHeight="false" hidden="false" ht="12.85" outlineLevel="0" r="36">
      <c r="A36" s="1" t="n">
        <f aca="false">A35</f>
        <v>3</v>
      </c>
      <c r="B36" s="1" t="n">
        <v>10</v>
      </c>
      <c r="C36" s="132" t="str">
        <f aca="false">CONCATENATE(A36,B36)</f>
        <v>310</v>
      </c>
      <c r="D36" s="1" t="str">
        <f aca="false">D35</f>
        <v>Auditorio Nacional</v>
      </c>
      <c r="E36" s="133" t="str">
        <f aca="false">CONCATENATE($C$2,C36)</f>
        <v>General  310</v>
      </c>
      <c r="F36" s="133" t="n">
        <v>34000</v>
      </c>
    </row>
    <row collapsed="false" customFormat="false" customHeight="false" hidden="false" ht="12.85" outlineLevel="0" r="37">
      <c r="A37" s="1" t="n">
        <f aca="false">A36</f>
        <v>3</v>
      </c>
      <c r="B37" s="1" t="n">
        <v>11</v>
      </c>
      <c r="C37" s="132" t="str">
        <f aca="false">CONCATENATE(A37,B37)</f>
        <v>311</v>
      </c>
      <c r="D37" s="1" t="str">
        <f aca="false">D36</f>
        <v>Auditorio Nacional</v>
      </c>
      <c r="E37" s="133" t="str">
        <f aca="false">CONCATENATE($C$2,C37)</f>
        <v>General  311</v>
      </c>
      <c r="F37" s="133" t="n">
        <v>35000</v>
      </c>
    </row>
    <row collapsed="false" customFormat="false" customHeight="false" hidden="false" ht="12.85" outlineLevel="0" r="38">
      <c r="A38" s="1" t="n">
        <f aca="false">A37</f>
        <v>3</v>
      </c>
      <c r="B38" s="1" t="n">
        <v>12</v>
      </c>
      <c r="C38" s="132" t="str">
        <f aca="false">CONCATENATE(A38,B38)</f>
        <v>312</v>
      </c>
      <c r="D38" s="1" t="str">
        <f aca="false">D37</f>
        <v>Auditorio Nacional</v>
      </c>
      <c r="E38" s="133" t="str">
        <f aca="false">CONCATENATE($C$2,C38)</f>
        <v>General  312</v>
      </c>
      <c r="F38" s="133" t="n">
        <v>36000</v>
      </c>
    </row>
    <row collapsed="false" customFormat="false" customHeight="false" hidden="false" ht="12.85" outlineLevel="0" r="39">
      <c r="A39" s="1" t="n">
        <v>4</v>
      </c>
      <c r="B39" s="1" t="n">
        <v>1</v>
      </c>
      <c r="C39" s="132" t="str">
        <f aca="false">CONCATENATE(A39,B39)</f>
        <v>41</v>
      </c>
      <c r="D39" s="133" t="s">
        <v>61</v>
      </c>
      <c r="E39" s="133" t="str">
        <f aca="false">CONCATENATE($C$2,C39)</f>
        <v>General  41</v>
      </c>
      <c r="F39" s="133" t="n">
        <v>37000</v>
      </c>
    </row>
    <row collapsed="false" customFormat="false" customHeight="false" hidden="false" ht="12.85" outlineLevel="0" r="40">
      <c r="A40" s="1" t="n">
        <f aca="false">A39</f>
        <v>4</v>
      </c>
      <c r="B40" s="1" t="n">
        <v>2</v>
      </c>
      <c r="C40" s="132" t="str">
        <f aca="false">CONCATENATE(A40,B40)</f>
        <v>42</v>
      </c>
      <c r="D40" s="1" t="str">
        <f aca="false">D39</f>
        <v>Foro Sol</v>
      </c>
      <c r="E40" s="133" t="str">
        <f aca="false">CONCATENATE($C$2,C40)</f>
        <v>General  42</v>
      </c>
      <c r="F40" s="133" t="n">
        <v>38000</v>
      </c>
    </row>
    <row collapsed="false" customFormat="false" customHeight="false" hidden="false" ht="12.85" outlineLevel="0" r="41">
      <c r="A41" s="1" t="n">
        <f aca="false">A40</f>
        <v>4</v>
      </c>
      <c r="B41" s="1" t="n">
        <v>3</v>
      </c>
      <c r="C41" s="132" t="str">
        <f aca="false">CONCATENATE(A41,B41)</f>
        <v>43</v>
      </c>
      <c r="D41" s="1" t="str">
        <f aca="false">D40</f>
        <v>Foro Sol</v>
      </c>
      <c r="E41" s="133" t="str">
        <f aca="false">CONCATENATE($C$2,C41)</f>
        <v>General  43</v>
      </c>
      <c r="F41" s="133" t="n">
        <v>39000</v>
      </c>
    </row>
    <row collapsed="false" customFormat="false" customHeight="false" hidden="false" ht="12.85" outlineLevel="0" r="42">
      <c r="A42" s="1" t="n">
        <f aca="false">A41</f>
        <v>4</v>
      </c>
      <c r="B42" s="1" t="n">
        <v>4</v>
      </c>
      <c r="C42" s="132" t="str">
        <f aca="false">CONCATENATE(A42,B42)</f>
        <v>44</v>
      </c>
      <c r="D42" s="1" t="str">
        <f aca="false">D41</f>
        <v>Foro Sol</v>
      </c>
      <c r="E42" s="133" t="str">
        <f aca="false">CONCATENATE($C$2,C42)</f>
        <v>General  44</v>
      </c>
      <c r="F42" s="133" t="n">
        <v>40000</v>
      </c>
    </row>
    <row collapsed="false" customFormat="false" customHeight="false" hidden="false" ht="12.85" outlineLevel="0" r="43">
      <c r="A43" s="1" t="n">
        <f aca="false">A42</f>
        <v>4</v>
      </c>
      <c r="B43" s="1" t="n">
        <v>5</v>
      </c>
      <c r="C43" s="132" t="str">
        <f aca="false">CONCATENATE(A43,B43)</f>
        <v>45</v>
      </c>
      <c r="D43" s="1" t="str">
        <f aca="false">D42</f>
        <v>Foro Sol</v>
      </c>
      <c r="E43" s="133" t="str">
        <f aca="false">CONCATENATE($C$2,C43)</f>
        <v>General  45</v>
      </c>
      <c r="F43" s="133" t="n">
        <v>41000</v>
      </c>
    </row>
    <row collapsed="false" customFormat="false" customHeight="false" hidden="false" ht="12.85" outlineLevel="0" r="44">
      <c r="A44" s="1" t="n">
        <f aca="false">A43</f>
        <v>4</v>
      </c>
      <c r="B44" s="1" t="n">
        <v>6</v>
      </c>
      <c r="C44" s="132" t="str">
        <f aca="false">CONCATENATE(A44,B44)</f>
        <v>46</v>
      </c>
      <c r="D44" s="1" t="str">
        <f aca="false">D43</f>
        <v>Foro Sol</v>
      </c>
      <c r="E44" s="133" t="str">
        <f aca="false">CONCATENATE($C$2,C44)</f>
        <v>General  46</v>
      </c>
      <c r="F44" s="133" t="n">
        <v>42000</v>
      </c>
    </row>
    <row collapsed="false" customFormat="false" customHeight="false" hidden="false" ht="12.85" outlineLevel="0" r="45">
      <c r="A45" s="1" t="n">
        <f aca="false">A44</f>
        <v>4</v>
      </c>
      <c r="B45" s="1" t="n">
        <v>7</v>
      </c>
      <c r="C45" s="132" t="str">
        <f aca="false">CONCATENATE(A45,B45)</f>
        <v>47</v>
      </c>
      <c r="D45" s="1" t="str">
        <f aca="false">D44</f>
        <v>Foro Sol</v>
      </c>
      <c r="E45" s="133" t="str">
        <f aca="false">CONCATENATE($C$2,C45)</f>
        <v>General  47</v>
      </c>
      <c r="F45" s="133" t="n">
        <v>43000</v>
      </c>
    </row>
    <row collapsed="false" customFormat="false" customHeight="false" hidden="false" ht="12.85" outlineLevel="0" r="46">
      <c r="A46" s="1" t="n">
        <f aca="false">A45</f>
        <v>4</v>
      </c>
      <c r="B46" s="1" t="n">
        <v>8</v>
      </c>
      <c r="C46" s="132" t="str">
        <f aca="false">CONCATENATE(A46,B46)</f>
        <v>48</v>
      </c>
      <c r="D46" s="1" t="str">
        <f aca="false">D45</f>
        <v>Foro Sol</v>
      </c>
      <c r="E46" s="133" t="str">
        <f aca="false">CONCATENATE($C$2,C46)</f>
        <v>General  48</v>
      </c>
      <c r="F46" s="133" t="n">
        <v>44000</v>
      </c>
    </row>
    <row collapsed="false" customFormat="false" customHeight="false" hidden="false" ht="12.85" outlineLevel="0" r="47">
      <c r="A47" s="1" t="n">
        <f aca="false">A46</f>
        <v>4</v>
      </c>
      <c r="B47" s="1" t="n">
        <v>9</v>
      </c>
      <c r="C47" s="132" t="str">
        <f aca="false">CONCATENATE(A47,B47)</f>
        <v>49</v>
      </c>
      <c r="D47" s="1" t="str">
        <f aca="false">D46</f>
        <v>Foro Sol</v>
      </c>
      <c r="E47" s="133" t="str">
        <f aca="false">CONCATENATE($C$2,C47)</f>
        <v>General  49</v>
      </c>
      <c r="F47" s="133" t="n">
        <v>45000</v>
      </c>
    </row>
    <row collapsed="false" customFormat="false" customHeight="false" hidden="false" ht="12.85" outlineLevel="0" r="48">
      <c r="A48" s="1" t="n">
        <f aca="false">A47</f>
        <v>4</v>
      </c>
      <c r="B48" s="1" t="n">
        <v>10</v>
      </c>
      <c r="C48" s="132" t="str">
        <f aca="false">CONCATENATE(A48,B48)</f>
        <v>410</v>
      </c>
      <c r="D48" s="1" t="str">
        <f aca="false">D47</f>
        <v>Foro Sol</v>
      </c>
      <c r="E48" s="133" t="str">
        <f aca="false">CONCATENATE($C$2,C48)</f>
        <v>General  410</v>
      </c>
      <c r="F48" s="133" t="n">
        <v>46000</v>
      </c>
    </row>
    <row collapsed="false" customFormat="false" customHeight="false" hidden="false" ht="12.85" outlineLevel="0" r="49">
      <c r="A49" s="1" t="n">
        <f aca="false">A48</f>
        <v>4</v>
      </c>
      <c r="B49" s="1" t="n">
        <v>11</v>
      </c>
      <c r="C49" s="132" t="str">
        <f aca="false">CONCATENATE(A49,B49)</f>
        <v>411</v>
      </c>
      <c r="D49" s="1" t="str">
        <f aca="false">D48</f>
        <v>Foro Sol</v>
      </c>
      <c r="E49" s="133" t="str">
        <f aca="false">CONCATENATE($C$2,C49)</f>
        <v>General  411</v>
      </c>
      <c r="F49" s="133" t="n">
        <v>47000</v>
      </c>
    </row>
    <row collapsed="false" customFormat="false" customHeight="false" hidden="false" ht="12.85" outlineLevel="0" r="50">
      <c r="A50" s="1" t="n">
        <f aca="false">A49</f>
        <v>4</v>
      </c>
      <c r="B50" s="1" t="n">
        <v>12</v>
      </c>
      <c r="C50" s="132" t="str">
        <f aca="false">CONCATENATE(A50,B50)</f>
        <v>412</v>
      </c>
      <c r="D50" s="1" t="str">
        <f aca="false">D49</f>
        <v>Foro Sol</v>
      </c>
      <c r="E50" s="133" t="str">
        <f aca="false">CONCATENATE($C$2,C50)</f>
        <v>General  412</v>
      </c>
      <c r="F50" s="133" t="n">
        <v>48000</v>
      </c>
    </row>
    <row collapsed="false" customFormat="false" customHeight="false" hidden="false" ht="12.85" outlineLevel="0" r="51">
      <c r="A51" s="1" t="n">
        <v>5</v>
      </c>
      <c r="B51" s="1" t="n">
        <v>1</v>
      </c>
      <c r="C51" s="132" t="str">
        <f aca="false">CONCATENATE(A51,B51)</f>
        <v>51</v>
      </c>
      <c r="D51" s="133" t="s">
        <v>62</v>
      </c>
      <c r="E51" s="133" t="str">
        <f aca="false">CONCATENATE($C$2,C51)</f>
        <v>General  51</v>
      </c>
      <c r="F51" s="133" t="n">
        <v>49000</v>
      </c>
    </row>
    <row collapsed="false" customFormat="false" customHeight="false" hidden="false" ht="12.85" outlineLevel="0" r="52">
      <c r="A52" s="1" t="n">
        <f aca="false">A51</f>
        <v>5</v>
      </c>
      <c r="B52" s="1" t="n">
        <v>2</v>
      </c>
      <c r="C52" s="132" t="str">
        <f aca="false">CONCATENATE(A52,B52)</f>
        <v>52</v>
      </c>
      <c r="D52" s="1" t="str">
        <f aca="false">D51</f>
        <v>Palacio de los Deportes</v>
      </c>
      <c r="E52" s="133" t="str">
        <f aca="false">CONCATENATE($C$2,C52)</f>
        <v>General  52</v>
      </c>
      <c r="F52" s="133" t="n">
        <v>50000</v>
      </c>
    </row>
    <row collapsed="false" customFormat="false" customHeight="false" hidden="false" ht="12.85" outlineLevel="0" r="53">
      <c r="A53" s="1" t="n">
        <f aca="false">A52</f>
        <v>5</v>
      </c>
      <c r="B53" s="1" t="n">
        <v>3</v>
      </c>
      <c r="C53" s="132" t="str">
        <f aca="false">CONCATENATE(A53,B53)</f>
        <v>53</v>
      </c>
      <c r="D53" s="1" t="str">
        <f aca="false">D52</f>
        <v>Palacio de los Deportes</v>
      </c>
      <c r="E53" s="133" t="str">
        <f aca="false">CONCATENATE($C$2,C53)</f>
        <v>General  53</v>
      </c>
      <c r="F53" s="133" t="n">
        <v>51000</v>
      </c>
    </row>
    <row collapsed="false" customFormat="false" customHeight="false" hidden="false" ht="12.85" outlineLevel="0" r="54">
      <c r="A54" s="1" t="n">
        <f aca="false">A53</f>
        <v>5</v>
      </c>
      <c r="B54" s="1" t="n">
        <v>4</v>
      </c>
      <c r="C54" s="132" t="str">
        <f aca="false">CONCATENATE(A54,B54)</f>
        <v>54</v>
      </c>
      <c r="D54" s="1" t="str">
        <f aca="false">D53</f>
        <v>Palacio de los Deportes</v>
      </c>
      <c r="E54" s="133" t="str">
        <f aca="false">CONCATENATE($C$2,C54)</f>
        <v>General  54</v>
      </c>
      <c r="F54" s="133" t="n">
        <v>52000</v>
      </c>
    </row>
    <row collapsed="false" customFormat="false" customHeight="false" hidden="false" ht="12.85" outlineLevel="0" r="55">
      <c r="A55" s="1" t="n">
        <f aca="false">A54</f>
        <v>5</v>
      </c>
      <c r="B55" s="1" t="n">
        <v>5</v>
      </c>
      <c r="C55" s="132" t="str">
        <f aca="false">CONCATENATE(A55,B55)</f>
        <v>55</v>
      </c>
      <c r="D55" s="1" t="str">
        <f aca="false">D54</f>
        <v>Palacio de los Deportes</v>
      </c>
      <c r="E55" s="133" t="str">
        <f aca="false">CONCATENATE($C$2,C55)</f>
        <v>General  55</v>
      </c>
      <c r="F55" s="133" t="n">
        <v>53000</v>
      </c>
    </row>
    <row collapsed="false" customFormat="false" customHeight="false" hidden="false" ht="12.85" outlineLevel="0" r="56">
      <c r="A56" s="1" t="n">
        <f aca="false">A55</f>
        <v>5</v>
      </c>
      <c r="B56" s="1" t="n">
        <v>6</v>
      </c>
      <c r="C56" s="132" t="str">
        <f aca="false">CONCATENATE(A56,B56)</f>
        <v>56</v>
      </c>
      <c r="D56" s="1" t="str">
        <f aca="false">D55</f>
        <v>Palacio de los Deportes</v>
      </c>
      <c r="E56" s="133" t="str">
        <f aca="false">CONCATENATE($C$2,C56)</f>
        <v>General  56</v>
      </c>
      <c r="F56" s="133" t="n">
        <v>54000</v>
      </c>
    </row>
    <row collapsed="false" customFormat="false" customHeight="false" hidden="false" ht="12.85" outlineLevel="0" r="57">
      <c r="A57" s="1" t="n">
        <f aca="false">A56</f>
        <v>5</v>
      </c>
      <c r="B57" s="1" t="n">
        <v>7</v>
      </c>
      <c r="C57" s="132" t="str">
        <f aca="false">CONCATENATE(A57,B57)</f>
        <v>57</v>
      </c>
      <c r="D57" s="1" t="str">
        <f aca="false">D56</f>
        <v>Palacio de los Deportes</v>
      </c>
      <c r="E57" s="133" t="str">
        <f aca="false">CONCATENATE($C$2,C57)</f>
        <v>General  57</v>
      </c>
      <c r="F57" s="133" t="n">
        <v>55000</v>
      </c>
    </row>
    <row collapsed="false" customFormat="false" customHeight="false" hidden="false" ht="12.85" outlineLevel="0" r="58">
      <c r="A58" s="1" t="n">
        <f aca="false">A57</f>
        <v>5</v>
      </c>
      <c r="B58" s="1" t="n">
        <v>8</v>
      </c>
      <c r="C58" s="132" t="str">
        <f aca="false">CONCATENATE(A58,B58)</f>
        <v>58</v>
      </c>
      <c r="D58" s="1" t="str">
        <f aca="false">D57</f>
        <v>Palacio de los Deportes</v>
      </c>
      <c r="E58" s="133" t="str">
        <f aca="false">CONCATENATE($C$2,C58)</f>
        <v>General  58</v>
      </c>
      <c r="F58" s="133" t="n">
        <v>56000</v>
      </c>
    </row>
    <row collapsed="false" customFormat="false" customHeight="false" hidden="false" ht="12.85" outlineLevel="0" r="59">
      <c r="A59" s="1" t="n">
        <f aca="false">A58</f>
        <v>5</v>
      </c>
      <c r="B59" s="1" t="n">
        <v>9</v>
      </c>
      <c r="C59" s="132" t="str">
        <f aca="false">CONCATENATE(A59,B59)</f>
        <v>59</v>
      </c>
      <c r="D59" s="1" t="str">
        <f aca="false">D58</f>
        <v>Palacio de los Deportes</v>
      </c>
      <c r="E59" s="133" t="str">
        <f aca="false">CONCATENATE($C$2,C59)</f>
        <v>General  59</v>
      </c>
      <c r="F59" s="133" t="n">
        <v>57000</v>
      </c>
    </row>
    <row collapsed="false" customFormat="false" customHeight="false" hidden="false" ht="12.85" outlineLevel="0" r="60">
      <c r="A60" s="1" t="n">
        <f aca="false">A59</f>
        <v>5</v>
      </c>
      <c r="B60" s="1" t="n">
        <v>10</v>
      </c>
      <c r="C60" s="132" t="str">
        <f aca="false">CONCATENATE(A60,B60)</f>
        <v>510</v>
      </c>
      <c r="D60" s="1" t="str">
        <f aca="false">D59</f>
        <v>Palacio de los Deportes</v>
      </c>
      <c r="E60" s="133" t="str">
        <f aca="false">CONCATENATE($C$2,C60)</f>
        <v>General  510</v>
      </c>
      <c r="F60" s="133" t="n">
        <v>58000</v>
      </c>
    </row>
    <row collapsed="false" customFormat="false" customHeight="false" hidden="false" ht="12.85" outlineLevel="0" r="61">
      <c r="A61" s="1" t="n">
        <f aca="false">A60</f>
        <v>5</v>
      </c>
      <c r="B61" s="1" t="n">
        <v>11</v>
      </c>
      <c r="C61" s="132" t="str">
        <f aca="false">CONCATENATE(A61,B61)</f>
        <v>511</v>
      </c>
      <c r="D61" s="1" t="str">
        <f aca="false">D60</f>
        <v>Palacio de los Deportes</v>
      </c>
      <c r="E61" s="133" t="str">
        <f aca="false">CONCATENATE($C$2,C61)</f>
        <v>General  511</v>
      </c>
      <c r="F61" s="133" t="n">
        <v>59000</v>
      </c>
    </row>
    <row collapsed="false" customFormat="false" customHeight="false" hidden="false" ht="12.85" outlineLevel="0" r="62">
      <c r="A62" s="1" t="n">
        <f aca="false">A61</f>
        <v>5</v>
      </c>
      <c r="B62" s="1" t="n">
        <v>12</v>
      </c>
      <c r="C62" s="132" t="str">
        <f aca="false">CONCATENATE(A62,B62)</f>
        <v>512</v>
      </c>
      <c r="D62" s="1" t="str">
        <f aca="false">D61</f>
        <v>Palacio de los Deportes</v>
      </c>
      <c r="E62" s="133" t="str">
        <f aca="false">CONCATENATE($C$2,C62)</f>
        <v>General  512</v>
      </c>
      <c r="F62" s="133" t="n">
        <v>60000</v>
      </c>
    </row>
    <row collapsed="false" customFormat="false" customHeight="false" hidden="false" ht="12.85" outlineLevel="0" r="63">
      <c r="A63" s="1" t="n">
        <v>6</v>
      </c>
      <c r="B63" s="1" t="n">
        <v>1</v>
      </c>
      <c r="C63" s="132" t="str">
        <f aca="false">CONCATENATE(A63,B63)</f>
        <v>61</v>
      </c>
      <c r="D63" s="133" t="s">
        <v>63</v>
      </c>
      <c r="E63" s="133" t="str">
        <f aca="false">CONCATENATE($C$2,C63)</f>
        <v>General  61</v>
      </c>
      <c r="F63" s="133" t="n">
        <v>61000</v>
      </c>
    </row>
    <row collapsed="false" customFormat="false" customHeight="false" hidden="false" ht="12.85" outlineLevel="0" r="64">
      <c r="A64" s="1" t="n">
        <f aca="false">A63</f>
        <v>6</v>
      </c>
      <c r="B64" s="1" t="n">
        <v>2</v>
      </c>
      <c r="C64" s="132" t="str">
        <f aca="false">CONCATENATE(A64,B64)</f>
        <v>62</v>
      </c>
      <c r="D64" s="1" t="str">
        <f aca="false">D63</f>
        <v>Teatro Metropolitan</v>
      </c>
      <c r="E64" s="133" t="str">
        <f aca="false">CONCATENATE($C$2,C64)</f>
        <v>General  62</v>
      </c>
      <c r="F64" s="133" t="n">
        <v>62000</v>
      </c>
    </row>
    <row collapsed="false" customFormat="false" customHeight="false" hidden="false" ht="12.85" outlineLevel="0" r="65">
      <c r="A65" s="1" t="n">
        <f aca="false">A64</f>
        <v>6</v>
      </c>
      <c r="B65" s="1" t="n">
        <v>3</v>
      </c>
      <c r="C65" s="132" t="str">
        <f aca="false">CONCATENATE(A65,B65)</f>
        <v>63</v>
      </c>
      <c r="D65" s="1" t="str">
        <f aca="false">D64</f>
        <v>Teatro Metropolitan</v>
      </c>
      <c r="E65" s="133" t="str">
        <f aca="false">CONCATENATE($C$2,C65)</f>
        <v>General  63</v>
      </c>
      <c r="F65" s="133" t="n">
        <v>63000</v>
      </c>
    </row>
    <row collapsed="false" customFormat="false" customHeight="false" hidden="false" ht="12.85" outlineLevel="0" r="66">
      <c r="A66" s="1" t="n">
        <f aca="false">A65</f>
        <v>6</v>
      </c>
      <c r="B66" s="1" t="n">
        <v>4</v>
      </c>
      <c r="C66" s="132" t="str">
        <f aca="false">CONCATENATE(A66,B66)</f>
        <v>64</v>
      </c>
      <c r="D66" s="1" t="str">
        <f aca="false">D65</f>
        <v>Teatro Metropolitan</v>
      </c>
      <c r="E66" s="133" t="str">
        <f aca="false">CONCATENATE($C$2,C66)</f>
        <v>General  64</v>
      </c>
      <c r="F66" s="133" t="n">
        <v>64000</v>
      </c>
    </row>
    <row collapsed="false" customFormat="false" customHeight="false" hidden="false" ht="12.85" outlineLevel="0" r="67">
      <c r="A67" s="1" t="n">
        <f aca="false">A66</f>
        <v>6</v>
      </c>
      <c r="B67" s="1" t="n">
        <v>5</v>
      </c>
      <c r="C67" s="132" t="str">
        <f aca="false">CONCATENATE(A67,B67)</f>
        <v>65</v>
      </c>
      <c r="D67" s="1" t="str">
        <f aca="false">D66</f>
        <v>Teatro Metropolitan</v>
      </c>
      <c r="E67" s="133" t="str">
        <f aca="false">CONCATENATE($C$2,C67)</f>
        <v>General  65</v>
      </c>
      <c r="F67" s="133" t="n">
        <v>65000</v>
      </c>
    </row>
    <row collapsed="false" customFormat="false" customHeight="false" hidden="false" ht="12.85" outlineLevel="0" r="68">
      <c r="A68" s="1" t="n">
        <f aca="false">A67</f>
        <v>6</v>
      </c>
      <c r="B68" s="1" t="n">
        <v>6</v>
      </c>
      <c r="C68" s="132" t="str">
        <f aca="false">CONCATENATE(A68,B68)</f>
        <v>66</v>
      </c>
      <c r="D68" s="1" t="str">
        <f aca="false">D67</f>
        <v>Teatro Metropolitan</v>
      </c>
      <c r="E68" s="133" t="str">
        <f aca="false">CONCATENATE($C$2,C68)</f>
        <v>General  66</v>
      </c>
      <c r="F68" s="133" t="n">
        <v>66000</v>
      </c>
    </row>
    <row collapsed="false" customFormat="false" customHeight="false" hidden="false" ht="12.85" outlineLevel="0" r="69">
      <c r="A69" s="1" t="n">
        <f aca="false">A68</f>
        <v>6</v>
      </c>
      <c r="B69" s="1" t="n">
        <v>7</v>
      </c>
      <c r="C69" s="132" t="str">
        <f aca="false">CONCATENATE(A69,B69)</f>
        <v>67</v>
      </c>
      <c r="D69" s="1" t="str">
        <f aca="false">D68</f>
        <v>Teatro Metropolitan</v>
      </c>
      <c r="E69" s="133" t="str">
        <f aca="false">CONCATENATE($C$2,C69)</f>
        <v>General  67</v>
      </c>
      <c r="F69" s="133" t="n">
        <v>67000</v>
      </c>
    </row>
    <row collapsed="false" customFormat="false" customHeight="false" hidden="false" ht="12.85" outlineLevel="0" r="70">
      <c r="A70" s="1" t="n">
        <f aca="false">A69</f>
        <v>6</v>
      </c>
      <c r="B70" s="1" t="n">
        <v>8</v>
      </c>
      <c r="C70" s="132" t="str">
        <f aca="false">CONCATENATE(A70,B70)</f>
        <v>68</v>
      </c>
      <c r="D70" s="1" t="str">
        <f aca="false">D69</f>
        <v>Teatro Metropolitan</v>
      </c>
      <c r="E70" s="133" t="str">
        <f aca="false">CONCATENATE($C$2,C70)</f>
        <v>General  68</v>
      </c>
      <c r="F70" s="133" t="n">
        <v>68000</v>
      </c>
    </row>
    <row collapsed="false" customFormat="false" customHeight="false" hidden="false" ht="12.85" outlineLevel="0" r="71">
      <c r="A71" s="1" t="n">
        <f aca="false">A70</f>
        <v>6</v>
      </c>
      <c r="B71" s="1" t="n">
        <v>9</v>
      </c>
      <c r="C71" s="132" t="str">
        <f aca="false">CONCATENATE(A71,B71)</f>
        <v>69</v>
      </c>
      <c r="D71" s="1" t="str">
        <f aca="false">D70</f>
        <v>Teatro Metropolitan</v>
      </c>
      <c r="E71" s="133" t="str">
        <f aca="false">CONCATENATE($C$2,C71)</f>
        <v>General  69</v>
      </c>
      <c r="F71" s="133" t="n">
        <v>69000</v>
      </c>
    </row>
    <row collapsed="false" customFormat="false" customHeight="false" hidden="false" ht="12.85" outlineLevel="0" r="72">
      <c r="A72" s="1" t="n">
        <f aca="false">A71</f>
        <v>6</v>
      </c>
      <c r="B72" s="1" t="n">
        <v>10</v>
      </c>
      <c r="C72" s="132" t="str">
        <f aca="false">CONCATENATE(A72,B72)</f>
        <v>610</v>
      </c>
      <c r="D72" s="1" t="str">
        <f aca="false">D71</f>
        <v>Teatro Metropolitan</v>
      </c>
      <c r="E72" s="133" t="str">
        <f aca="false">CONCATENATE($C$2,C72)</f>
        <v>General  610</v>
      </c>
      <c r="F72" s="133" t="n">
        <v>70000</v>
      </c>
    </row>
    <row collapsed="false" customFormat="false" customHeight="false" hidden="false" ht="12.85" outlineLevel="0" r="73">
      <c r="A73" s="1" t="n">
        <f aca="false">A72</f>
        <v>6</v>
      </c>
      <c r="B73" s="1" t="n">
        <v>11</v>
      </c>
      <c r="C73" s="132" t="str">
        <f aca="false">CONCATENATE(A73,B73)</f>
        <v>611</v>
      </c>
      <c r="D73" s="1" t="str">
        <f aca="false">D72</f>
        <v>Teatro Metropolitan</v>
      </c>
      <c r="E73" s="133" t="str">
        <f aca="false">CONCATENATE($C$2,C73)</f>
        <v>General  611</v>
      </c>
      <c r="F73" s="133" t="n">
        <v>71000</v>
      </c>
    </row>
    <row collapsed="false" customFormat="false" customHeight="false" hidden="false" ht="12.85" outlineLevel="0" r="74">
      <c r="A74" s="1" t="n">
        <f aca="false">A73</f>
        <v>6</v>
      </c>
      <c r="B74" s="1" t="n">
        <v>12</v>
      </c>
      <c r="C74" s="132" t="str">
        <f aca="false">CONCATENATE(A74,B74)</f>
        <v>612</v>
      </c>
      <c r="D74" s="1" t="str">
        <f aca="false">D73</f>
        <v>Teatro Metropolitan</v>
      </c>
      <c r="E74" s="133" t="str">
        <f aca="false">CONCATENATE($C$2,C74)</f>
        <v>General  612</v>
      </c>
      <c r="F74" s="133" t="n">
        <v>72000</v>
      </c>
    </row>
    <row collapsed="false" customFormat="false" customHeight="false" hidden="false" ht="12.85" outlineLevel="0" r="75">
      <c r="A75" s="1" t="n">
        <v>7</v>
      </c>
      <c r="B75" s="1" t="n">
        <v>1</v>
      </c>
      <c r="C75" s="132" t="str">
        <f aca="false">CONCATENATE(A75,B75)</f>
        <v>71</v>
      </c>
      <c r="D75" s="133" t="s">
        <v>64</v>
      </c>
      <c r="E75" s="133" t="str">
        <f aca="false">CONCATENATE($C$2,C75)</f>
        <v>General  71</v>
      </c>
      <c r="F75" s="133" t="n">
        <v>73000</v>
      </c>
    </row>
    <row collapsed="false" customFormat="false" customHeight="false" hidden="false" ht="12.85" outlineLevel="0" r="76">
      <c r="A76" s="1" t="n">
        <f aca="false">A75</f>
        <v>7</v>
      </c>
      <c r="B76" s="1" t="n">
        <v>2</v>
      </c>
      <c r="C76" s="132" t="str">
        <f aca="false">CONCATENATE(A76,B76)</f>
        <v>72</v>
      </c>
      <c r="D76" s="1" t="str">
        <f aca="false">D75</f>
        <v>Centro Cultural Helenico</v>
      </c>
      <c r="E76" s="133" t="str">
        <f aca="false">CONCATENATE($C$2,C76)</f>
        <v>General  72</v>
      </c>
      <c r="F76" s="133" t="n">
        <v>74000</v>
      </c>
    </row>
    <row collapsed="false" customFormat="false" customHeight="false" hidden="false" ht="12.85" outlineLevel="0" r="77">
      <c r="A77" s="1" t="n">
        <f aca="false">A76</f>
        <v>7</v>
      </c>
      <c r="B77" s="1" t="n">
        <v>3</v>
      </c>
      <c r="C77" s="132" t="str">
        <f aca="false">CONCATENATE(A77,B77)</f>
        <v>73</v>
      </c>
      <c r="D77" s="1" t="str">
        <f aca="false">D76</f>
        <v>Centro Cultural Helenico</v>
      </c>
      <c r="E77" s="133" t="str">
        <f aca="false">CONCATENATE($C$2,C77)</f>
        <v>General  73</v>
      </c>
      <c r="F77" s="133" t="n">
        <v>75000</v>
      </c>
    </row>
    <row collapsed="false" customFormat="false" customHeight="false" hidden="false" ht="12.85" outlineLevel="0" r="78">
      <c r="A78" s="1" t="n">
        <f aca="false">A77</f>
        <v>7</v>
      </c>
      <c r="B78" s="1" t="n">
        <v>4</v>
      </c>
      <c r="C78" s="132" t="str">
        <f aca="false">CONCATENATE(A78,B78)</f>
        <v>74</v>
      </c>
      <c r="D78" s="1" t="str">
        <f aca="false">D77</f>
        <v>Centro Cultural Helenico</v>
      </c>
      <c r="E78" s="133" t="str">
        <f aca="false">CONCATENATE($C$2,C78)</f>
        <v>General  74</v>
      </c>
      <c r="F78" s="133" t="n">
        <v>76000</v>
      </c>
    </row>
    <row collapsed="false" customFormat="false" customHeight="false" hidden="false" ht="12.85" outlineLevel="0" r="79">
      <c r="A79" s="1" t="n">
        <f aca="false">A78</f>
        <v>7</v>
      </c>
      <c r="B79" s="1" t="n">
        <v>5</v>
      </c>
      <c r="C79" s="132" t="str">
        <f aca="false">CONCATENATE(A79,B79)</f>
        <v>75</v>
      </c>
      <c r="D79" s="1" t="str">
        <f aca="false">D78</f>
        <v>Centro Cultural Helenico</v>
      </c>
      <c r="E79" s="133" t="str">
        <f aca="false">CONCATENATE($C$2,C79)</f>
        <v>General  75</v>
      </c>
      <c r="F79" s="133" t="n">
        <v>77000</v>
      </c>
    </row>
    <row collapsed="false" customFormat="false" customHeight="false" hidden="false" ht="12.85" outlineLevel="0" r="80">
      <c r="A80" s="1" t="n">
        <f aca="false">A79</f>
        <v>7</v>
      </c>
      <c r="B80" s="1" t="n">
        <v>6</v>
      </c>
      <c r="C80" s="132" t="str">
        <f aca="false">CONCATENATE(A80,B80)</f>
        <v>76</v>
      </c>
      <c r="D80" s="1" t="str">
        <f aca="false">D79</f>
        <v>Centro Cultural Helenico</v>
      </c>
      <c r="E80" s="133" t="str">
        <f aca="false">CONCATENATE($C$2,C80)</f>
        <v>General  76</v>
      </c>
      <c r="F80" s="133" t="n">
        <v>78000</v>
      </c>
    </row>
    <row collapsed="false" customFormat="false" customHeight="false" hidden="false" ht="12.85" outlineLevel="0" r="81">
      <c r="A81" s="1" t="n">
        <f aca="false">A80</f>
        <v>7</v>
      </c>
      <c r="B81" s="1" t="n">
        <v>7</v>
      </c>
      <c r="C81" s="132" t="str">
        <f aca="false">CONCATENATE(A81,B81)</f>
        <v>77</v>
      </c>
      <c r="D81" s="1" t="str">
        <f aca="false">D80</f>
        <v>Centro Cultural Helenico</v>
      </c>
      <c r="E81" s="133" t="str">
        <f aca="false">CONCATENATE($C$2,C81)</f>
        <v>General  77</v>
      </c>
      <c r="F81" s="133" t="n">
        <v>79000</v>
      </c>
    </row>
    <row collapsed="false" customFormat="false" customHeight="false" hidden="false" ht="12.85" outlineLevel="0" r="82">
      <c r="A82" s="1" t="n">
        <f aca="false">A81</f>
        <v>7</v>
      </c>
      <c r="B82" s="1" t="n">
        <v>8</v>
      </c>
      <c r="C82" s="132" t="str">
        <f aca="false">CONCATENATE(A82,B82)</f>
        <v>78</v>
      </c>
      <c r="D82" s="1" t="str">
        <f aca="false">D81</f>
        <v>Centro Cultural Helenico</v>
      </c>
      <c r="E82" s="133" t="str">
        <f aca="false">CONCATENATE($C$2,C82)</f>
        <v>General  78</v>
      </c>
      <c r="F82" s="133" t="n">
        <v>80000</v>
      </c>
    </row>
    <row collapsed="false" customFormat="false" customHeight="false" hidden="false" ht="12.85" outlineLevel="0" r="83">
      <c r="A83" s="1" t="n">
        <f aca="false">A82</f>
        <v>7</v>
      </c>
      <c r="B83" s="1" t="n">
        <v>9</v>
      </c>
      <c r="C83" s="132" t="str">
        <f aca="false">CONCATENATE(A83,B83)</f>
        <v>79</v>
      </c>
      <c r="D83" s="1" t="str">
        <f aca="false">D82</f>
        <v>Centro Cultural Helenico</v>
      </c>
      <c r="E83" s="133" t="str">
        <f aca="false">CONCATENATE($C$2,C83)</f>
        <v>General  79</v>
      </c>
      <c r="F83" s="133" t="n">
        <v>81000</v>
      </c>
    </row>
    <row collapsed="false" customFormat="false" customHeight="false" hidden="false" ht="12.85" outlineLevel="0" r="84">
      <c r="A84" s="1" t="n">
        <f aca="false">A83</f>
        <v>7</v>
      </c>
      <c r="B84" s="1" t="n">
        <v>10</v>
      </c>
      <c r="C84" s="132" t="str">
        <f aca="false">CONCATENATE(A84,B84)</f>
        <v>710</v>
      </c>
      <c r="D84" s="1" t="str">
        <f aca="false">D83</f>
        <v>Centro Cultural Helenico</v>
      </c>
      <c r="E84" s="133" t="str">
        <f aca="false">CONCATENATE($C$2,C84)</f>
        <v>General  710</v>
      </c>
      <c r="F84" s="133" t="n">
        <v>82000</v>
      </c>
    </row>
    <row collapsed="false" customFormat="false" customHeight="false" hidden="false" ht="12.85" outlineLevel="0" r="85">
      <c r="A85" s="1" t="n">
        <f aca="false">A84</f>
        <v>7</v>
      </c>
      <c r="B85" s="1" t="n">
        <v>11</v>
      </c>
      <c r="C85" s="132" t="str">
        <f aca="false">CONCATENATE(A85,B85)</f>
        <v>711</v>
      </c>
      <c r="D85" s="1" t="str">
        <f aca="false">D84</f>
        <v>Centro Cultural Helenico</v>
      </c>
      <c r="E85" s="133" t="str">
        <f aca="false">CONCATENATE($C$2,C85)</f>
        <v>General  711</v>
      </c>
      <c r="F85" s="133" t="n">
        <v>83000</v>
      </c>
    </row>
    <row collapsed="false" customFormat="false" customHeight="false" hidden="false" ht="12.85" outlineLevel="0" r="86">
      <c r="A86" s="1" t="n">
        <f aca="false">A85</f>
        <v>7</v>
      </c>
      <c r="B86" s="1" t="n">
        <v>12</v>
      </c>
      <c r="C86" s="132" t="str">
        <f aca="false">CONCATENATE(A86,B86)</f>
        <v>712</v>
      </c>
      <c r="D86" s="1" t="str">
        <f aca="false">D85</f>
        <v>Centro Cultural Helenico</v>
      </c>
      <c r="E86" s="133" t="str">
        <f aca="false">CONCATENATE($C$2,C86)</f>
        <v>General  712</v>
      </c>
      <c r="F86" s="133" t="n">
        <v>84000</v>
      </c>
    </row>
    <row collapsed="false" customFormat="false" customHeight="false" hidden="false" ht="12.85" outlineLevel="0" r="87">
      <c r="A87" s="1" t="n">
        <v>8</v>
      </c>
      <c r="B87" s="1" t="n">
        <v>1</v>
      </c>
      <c r="C87" s="132" t="str">
        <f aca="false">CONCATENATE(A87,B87)</f>
        <v>81</v>
      </c>
      <c r="D87" s="133" t="s">
        <v>65</v>
      </c>
      <c r="E87" s="133" t="str">
        <f aca="false">CONCATENATE($C$2,C87)</f>
        <v>General  81</v>
      </c>
      <c r="F87" s="133" t="n">
        <v>85000</v>
      </c>
    </row>
    <row collapsed="false" customFormat="false" customHeight="false" hidden="false" ht="12.85" outlineLevel="0" r="88">
      <c r="A88" s="1" t="n">
        <f aca="false">A87</f>
        <v>8</v>
      </c>
      <c r="B88" s="1" t="n">
        <v>2</v>
      </c>
      <c r="C88" s="132" t="str">
        <f aca="false">CONCATENATE(A88,B88)</f>
        <v>82</v>
      </c>
      <c r="D88" s="1" t="str">
        <f aca="false">D87</f>
        <v>Cineteca Nacional</v>
      </c>
      <c r="E88" s="133" t="str">
        <f aca="false">CONCATENATE($C$2,C88)</f>
        <v>General  82</v>
      </c>
      <c r="F88" s="133" t="n">
        <v>86000</v>
      </c>
    </row>
    <row collapsed="false" customFormat="false" customHeight="false" hidden="false" ht="12.85" outlineLevel="0" r="89">
      <c r="A89" s="1" t="n">
        <f aca="false">A88</f>
        <v>8</v>
      </c>
      <c r="B89" s="1" t="n">
        <v>3</v>
      </c>
      <c r="C89" s="132" t="str">
        <f aca="false">CONCATENATE(A89,B89)</f>
        <v>83</v>
      </c>
      <c r="D89" s="1" t="str">
        <f aca="false">D88</f>
        <v>Cineteca Nacional</v>
      </c>
      <c r="E89" s="133" t="str">
        <f aca="false">CONCATENATE($C$2,C89)</f>
        <v>General  83</v>
      </c>
      <c r="F89" s="133" t="n">
        <v>87000</v>
      </c>
    </row>
    <row collapsed="false" customFormat="false" customHeight="false" hidden="false" ht="12.85" outlineLevel="0" r="90">
      <c r="A90" s="1" t="n">
        <f aca="false">A89</f>
        <v>8</v>
      </c>
      <c r="B90" s="1" t="n">
        <v>4</v>
      </c>
      <c r="C90" s="132" t="str">
        <f aca="false">CONCATENATE(A90,B90)</f>
        <v>84</v>
      </c>
      <c r="D90" s="1" t="str">
        <f aca="false">D89</f>
        <v>Cineteca Nacional</v>
      </c>
      <c r="E90" s="133" t="str">
        <f aca="false">CONCATENATE($C$2,C90)</f>
        <v>General  84</v>
      </c>
      <c r="F90" s="133" t="n">
        <v>88000</v>
      </c>
    </row>
    <row collapsed="false" customFormat="false" customHeight="false" hidden="false" ht="12.85" outlineLevel="0" r="91">
      <c r="A91" s="1" t="n">
        <f aca="false">A90</f>
        <v>8</v>
      </c>
      <c r="B91" s="1" t="n">
        <v>5</v>
      </c>
      <c r="C91" s="132" t="str">
        <f aca="false">CONCATENATE(A91,B91)</f>
        <v>85</v>
      </c>
      <c r="D91" s="1" t="str">
        <f aca="false">D90</f>
        <v>Cineteca Nacional</v>
      </c>
      <c r="E91" s="133" t="str">
        <f aca="false">CONCATENATE($C$2,C91)</f>
        <v>General  85</v>
      </c>
      <c r="F91" s="133" t="n">
        <v>89000</v>
      </c>
    </row>
    <row collapsed="false" customFormat="false" customHeight="false" hidden="false" ht="12.85" outlineLevel="0" r="92">
      <c r="A92" s="1" t="n">
        <f aca="false">A91</f>
        <v>8</v>
      </c>
      <c r="B92" s="1" t="n">
        <v>6</v>
      </c>
      <c r="C92" s="132" t="str">
        <f aca="false">CONCATENATE(A92,B92)</f>
        <v>86</v>
      </c>
      <c r="D92" s="1" t="str">
        <f aca="false">D91</f>
        <v>Cineteca Nacional</v>
      </c>
      <c r="E92" s="133" t="str">
        <f aca="false">CONCATENATE($C$2,C92)</f>
        <v>General  86</v>
      </c>
      <c r="F92" s="133" t="n">
        <v>90000</v>
      </c>
    </row>
    <row collapsed="false" customFormat="false" customHeight="false" hidden="false" ht="12.85" outlineLevel="0" r="93">
      <c r="A93" s="1" t="n">
        <f aca="false">A92</f>
        <v>8</v>
      </c>
      <c r="B93" s="1" t="n">
        <v>7</v>
      </c>
      <c r="C93" s="132" t="str">
        <f aca="false">CONCATENATE(A93,B93)</f>
        <v>87</v>
      </c>
      <c r="D93" s="1" t="str">
        <f aca="false">D92</f>
        <v>Cineteca Nacional</v>
      </c>
      <c r="E93" s="133" t="str">
        <f aca="false">CONCATENATE($C$2,C93)</f>
        <v>General  87</v>
      </c>
      <c r="F93" s="133" t="n">
        <v>91000</v>
      </c>
    </row>
    <row collapsed="false" customFormat="false" customHeight="false" hidden="false" ht="12.85" outlineLevel="0" r="94">
      <c r="A94" s="1" t="n">
        <f aca="false">A93</f>
        <v>8</v>
      </c>
      <c r="B94" s="1" t="n">
        <v>8</v>
      </c>
      <c r="C94" s="132" t="str">
        <f aca="false">CONCATENATE(A94,B94)</f>
        <v>88</v>
      </c>
      <c r="D94" s="1" t="str">
        <f aca="false">D93</f>
        <v>Cineteca Nacional</v>
      </c>
      <c r="E94" s="133" t="str">
        <f aca="false">CONCATENATE($C$2,C94)</f>
        <v>General  88</v>
      </c>
      <c r="F94" s="133" t="n">
        <v>92000</v>
      </c>
    </row>
    <row collapsed="false" customFormat="false" customHeight="false" hidden="false" ht="12.85" outlineLevel="0" r="95">
      <c r="A95" s="1" t="n">
        <f aca="false">A94</f>
        <v>8</v>
      </c>
      <c r="B95" s="1" t="n">
        <v>9</v>
      </c>
      <c r="C95" s="132" t="str">
        <f aca="false">CONCATENATE(A95,B95)</f>
        <v>89</v>
      </c>
      <c r="D95" s="1" t="str">
        <f aca="false">D94</f>
        <v>Cineteca Nacional</v>
      </c>
      <c r="E95" s="133" t="str">
        <f aca="false">CONCATENATE($C$2,C95)</f>
        <v>General  89</v>
      </c>
      <c r="F95" s="133" t="n">
        <v>93000</v>
      </c>
    </row>
    <row collapsed="false" customFormat="false" customHeight="false" hidden="false" ht="12.85" outlineLevel="0" r="96">
      <c r="A96" s="1" t="n">
        <f aca="false">A95</f>
        <v>8</v>
      </c>
      <c r="B96" s="1" t="n">
        <v>10</v>
      </c>
      <c r="C96" s="132" t="str">
        <f aca="false">CONCATENATE(A96,B96)</f>
        <v>810</v>
      </c>
      <c r="D96" s="1" t="str">
        <f aca="false">D95</f>
        <v>Cineteca Nacional</v>
      </c>
      <c r="E96" s="133" t="str">
        <f aca="false">CONCATENATE($C$2,C96)</f>
        <v>General  810</v>
      </c>
      <c r="F96" s="133" t="n">
        <v>94000</v>
      </c>
    </row>
    <row collapsed="false" customFormat="false" customHeight="false" hidden="false" ht="12.85" outlineLevel="0" r="97">
      <c r="A97" s="1" t="n">
        <f aca="false">A96</f>
        <v>8</v>
      </c>
      <c r="B97" s="1" t="n">
        <v>11</v>
      </c>
      <c r="C97" s="132" t="str">
        <f aca="false">CONCATENATE(A97,B97)</f>
        <v>811</v>
      </c>
      <c r="D97" s="1" t="str">
        <f aca="false">D96</f>
        <v>Cineteca Nacional</v>
      </c>
      <c r="E97" s="133" t="str">
        <f aca="false">CONCATENATE($C$2,C97)</f>
        <v>General  811</v>
      </c>
      <c r="F97" s="133" t="n">
        <v>95000</v>
      </c>
    </row>
    <row collapsed="false" customFormat="false" customHeight="false" hidden="false" ht="12.85" outlineLevel="0" r="98">
      <c r="A98" s="1" t="n">
        <f aca="false">A97</f>
        <v>8</v>
      </c>
      <c r="B98" s="1" t="n">
        <v>12</v>
      </c>
      <c r="C98" s="132" t="str">
        <f aca="false">CONCATENATE(A98,B98)</f>
        <v>812</v>
      </c>
      <c r="D98" s="1" t="str">
        <f aca="false">D97</f>
        <v>Cineteca Nacional</v>
      </c>
      <c r="E98" s="133" t="str">
        <f aca="false">CONCATENATE($C$2,C98)</f>
        <v>General  812</v>
      </c>
      <c r="F98" s="133" t="n">
        <v>96000</v>
      </c>
    </row>
    <row collapsed="false" customFormat="false" customHeight="false" hidden="false" ht="12.85" outlineLevel="0" r="99">
      <c r="A99" s="1" t="n">
        <v>9</v>
      </c>
      <c r="B99" s="1" t="n">
        <v>1</v>
      </c>
      <c r="C99" s="132" t="str">
        <f aca="false">CONCATENATE(A99,B99)</f>
        <v>91</v>
      </c>
      <c r="D99" s="133" t="s">
        <v>66</v>
      </c>
      <c r="E99" s="133" t="str">
        <f aca="false">CONCATENATE($C$2,C99)</f>
        <v>General  91</v>
      </c>
      <c r="F99" s="133" t="n">
        <v>85000</v>
      </c>
    </row>
    <row collapsed="false" customFormat="false" customHeight="false" hidden="false" ht="12.85" outlineLevel="0" r="100">
      <c r="A100" s="1" t="n">
        <f aca="false">A99</f>
        <v>9</v>
      </c>
      <c r="B100" s="1" t="n">
        <v>2</v>
      </c>
      <c r="C100" s="132" t="str">
        <f aca="false">CONCATENATE(A100,B100)</f>
        <v>92</v>
      </c>
      <c r="D100" s="1" t="str">
        <f aca="false">D99</f>
        <v>Lunario</v>
      </c>
      <c r="E100" s="133" t="str">
        <f aca="false">CONCATENATE($C$2,C100)</f>
        <v>General  92</v>
      </c>
      <c r="F100" s="133" t="n">
        <v>86000</v>
      </c>
    </row>
    <row collapsed="false" customFormat="false" customHeight="false" hidden="false" ht="12.85" outlineLevel="0" r="101">
      <c r="A101" s="1" t="n">
        <f aca="false">A100</f>
        <v>9</v>
      </c>
      <c r="B101" s="1" t="n">
        <v>3</v>
      </c>
      <c r="C101" s="132" t="str">
        <f aca="false">CONCATENATE(A101,B101)</f>
        <v>93</v>
      </c>
      <c r="D101" s="1" t="str">
        <f aca="false">D100</f>
        <v>Lunario</v>
      </c>
      <c r="E101" s="133" t="str">
        <f aca="false">CONCATENATE($C$2,C101)</f>
        <v>General  93</v>
      </c>
      <c r="F101" s="133" t="n">
        <v>87000</v>
      </c>
    </row>
    <row collapsed="false" customFormat="false" customHeight="false" hidden="false" ht="12.85" outlineLevel="0" r="102">
      <c r="A102" s="1" t="n">
        <f aca="false">A101</f>
        <v>9</v>
      </c>
      <c r="B102" s="1" t="n">
        <v>4</v>
      </c>
      <c r="C102" s="132" t="str">
        <f aca="false">CONCATENATE(A102,B102)</f>
        <v>94</v>
      </c>
      <c r="D102" s="1" t="str">
        <f aca="false">D101</f>
        <v>Lunario</v>
      </c>
      <c r="E102" s="133" t="str">
        <f aca="false">CONCATENATE($C$2,C102)</f>
        <v>General  94</v>
      </c>
      <c r="F102" s="133" t="n">
        <v>88000</v>
      </c>
    </row>
    <row collapsed="false" customFormat="false" customHeight="false" hidden="false" ht="12.85" outlineLevel="0" r="103">
      <c r="A103" s="1" t="n">
        <f aca="false">A102</f>
        <v>9</v>
      </c>
      <c r="B103" s="1" t="n">
        <v>5</v>
      </c>
      <c r="C103" s="132" t="str">
        <f aca="false">CONCATENATE(A103,B103)</f>
        <v>95</v>
      </c>
      <c r="D103" s="1" t="str">
        <f aca="false">D102</f>
        <v>Lunario</v>
      </c>
      <c r="E103" s="133" t="str">
        <f aca="false">CONCATENATE($C$2,C103)</f>
        <v>General  95</v>
      </c>
      <c r="F103" s="133" t="n">
        <v>89000</v>
      </c>
    </row>
    <row collapsed="false" customFormat="false" customHeight="false" hidden="false" ht="12.85" outlineLevel="0" r="104">
      <c r="A104" s="1" t="n">
        <f aca="false">A103</f>
        <v>9</v>
      </c>
      <c r="B104" s="1" t="n">
        <v>6</v>
      </c>
      <c r="C104" s="132" t="str">
        <f aca="false">CONCATENATE(A104,B104)</f>
        <v>96</v>
      </c>
      <c r="D104" s="1" t="str">
        <f aca="false">D103</f>
        <v>Lunario</v>
      </c>
      <c r="E104" s="133" t="str">
        <f aca="false">CONCATENATE($C$2,C104)</f>
        <v>General  96</v>
      </c>
      <c r="F104" s="133" t="n">
        <v>90000</v>
      </c>
    </row>
    <row collapsed="false" customFormat="false" customHeight="false" hidden="false" ht="12.85" outlineLevel="0" r="105">
      <c r="A105" s="1" t="n">
        <f aca="false">A104</f>
        <v>9</v>
      </c>
      <c r="B105" s="1" t="n">
        <v>7</v>
      </c>
      <c r="C105" s="132" t="str">
        <f aca="false">CONCATENATE(A105,B105)</f>
        <v>97</v>
      </c>
      <c r="D105" s="1" t="str">
        <f aca="false">D104</f>
        <v>Lunario</v>
      </c>
      <c r="E105" s="133" t="str">
        <f aca="false">CONCATENATE($C$2,C105)</f>
        <v>General  97</v>
      </c>
      <c r="F105" s="133" t="n">
        <v>91000</v>
      </c>
    </row>
    <row collapsed="false" customFormat="false" customHeight="false" hidden="false" ht="12.85" outlineLevel="0" r="106">
      <c r="A106" s="1" t="n">
        <f aca="false">A105</f>
        <v>9</v>
      </c>
      <c r="B106" s="1" t="n">
        <v>8</v>
      </c>
      <c r="C106" s="132" t="str">
        <f aca="false">CONCATENATE(A106,B106)</f>
        <v>98</v>
      </c>
      <c r="D106" s="1" t="str">
        <f aca="false">D105</f>
        <v>Lunario</v>
      </c>
      <c r="E106" s="133" t="str">
        <f aca="false">CONCATENATE($C$2,C106)</f>
        <v>General  98</v>
      </c>
      <c r="F106" s="133" t="n">
        <v>92000</v>
      </c>
    </row>
    <row collapsed="false" customFormat="false" customHeight="false" hidden="false" ht="12.85" outlineLevel="0" r="107">
      <c r="A107" s="1" t="n">
        <f aca="false">A106</f>
        <v>9</v>
      </c>
      <c r="B107" s="1" t="n">
        <v>9</v>
      </c>
      <c r="C107" s="132" t="str">
        <f aca="false">CONCATENATE(A107,B107)</f>
        <v>99</v>
      </c>
      <c r="D107" s="1" t="str">
        <f aca="false">D106</f>
        <v>Lunario</v>
      </c>
      <c r="E107" s="133" t="str">
        <f aca="false">CONCATENATE($C$2,C107)</f>
        <v>General  99</v>
      </c>
      <c r="F107" s="133" t="n">
        <v>93000</v>
      </c>
    </row>
    <row collapsed="false" customFormat="false" customHeight="false" hidden="false" ht="12.85" outlineLevel="0" r="108">
      <c r="A108" s="1" t="n">
        <f aca="false">A107</f>
        <v>9</v>
      </c>
      <c r="B108" s="1" t="n">
        <v>10</v>
      </c>
      <c r="C108" s="132" t="str">
        <f aca="false">CONCATENATE(A108,B108)</f>
        <v>910</v>
      </c>
      <c r="D108" s="1" t="str">
        <f aca="false">D107</f>
        <v>Lunario</v>
      </c>
      <c r="E108" s="133" t="str">
        <f aca="false">CONCATENATE($C$2,C108)</f>
        <v>General  910</v>
      </c>
      <c r="F108" s="133" t="n">
        <v>94000</v>
      </c>
    </row>
    <row collapsed="false" customFormat="false" customHeight="false" hidden="false" ht="12.85" outlineLevel="0" r="109">
      <c r="A109" s="1" t="n">
        <f aca="false">A108</f>
        <v>9</v>
      </c>
      <c r="B109" s="1" t="n">
        <v>11</v>
      </c>
      <c r="C109" s="132" t="str">
        <f aca="false">CONCATENATE(A109,B109)</f>
        <v>911</v>
      </c>
      <c r="D109" s="1" t="str">
        <f aca="false">D108</f>
        <v>Lunario</v>
      </c>
      <c r="E109" s="133" t="str">
        <f aca="false">CONCATENATE($C$2,C109)</f>
        <v>General  911</v>
      </c>
      <c r="F109" s="133" t="n">
        <v>95000</v>
      </c>
    </row>
    <row collapsed="false" customFormat="false" customHeight="false" hidden="false" ht="12.85" outlineLevel="0" r="110">
      <c r="A110" s="1" t="n">
        <f aca="false">A109</f>
        <v>9</v>
      </c>
      <c r="B110" s="1" t="n">
        <v>12</v>
      </c>
      <c r="C110" s="132" t="str">
        <f aca="false">CONCATENATE(A110,B110)</f>
        <v>912</v>
      </c>
      <c r="D110" s="1" t="str">
        <f aca="false">D109</f>
        <v>Lunario</v>
      </c>
      <c r="E110" s="133" t="str">
        <f aca="false">CONCATENATE($C$2,C110)</f>
        <v>General  912</v>
      </c>
      <c r="F110" s="133" t="n">
        <v>96000</v>
      </c>
    </row>
    <row collapsed="false" customFormat="false" customHeight="false" hidden="false" ht="12.85" outlineLevel="0" r="111">
      <c r="A111" s="1" t="n">
        <v>10</v>
      </c>
      <c r="B111" s="1" t="n">
        <v>1</v>
      </c>
      <c r="C111" s="132" t="str">
        <f aca="false">CONCATENATE(A111,B111)</f>
        <v>101</v>
      </c>
      <c r="D111" s="133" t="s">
        <v>67</v>
      </c>
      <c r="E111" s="133" t="str">
        <f aca="false">CONCATENATE($C$2,C111)</f>
        <v>General  101</v>
      </c>
      <c r="F111" s="133" t="n">
        <v>85000</v>
      </c>
    </row>
    <row collapsed="false" customFormat="false" customHeight="false" hidden="false" ht="12.85" outlineLevel="0" r="112">
      <c r="A112" s="1" t="n">
        <f aca="false">A111</f>
        <v>10</v>
      </c>
      <c r="B112" s="1" t="n">
        <v>2</v>
      </c>
      <c r="C112" s="132" t="str">
        <f aca="false">CONCATENATE(A112,B112)</f>
        <v>102</v>
      </c>
      <c r="D112" s="1" t="str">
        <f aca="false">D111</f>
        <v>Teatro Insurgentes</v>
      </c>
      <c r="E112" s="133" t="str">
        <f aca="false">CONCATENATE($C$2,C112)</f>
        <v>General  102</v>
      </c>
      <c r="F112" s="133" t="n">
        <v>86000</v>
      </c>
    </row>
    <row collapsed="false" customFormat="false" customHeight="false" hidden="false" ht="12.85" outlineLevel="0" r="113">
      <c r="A113" s="1" t="n">
        <f aca="false">A112</f>
        <v>10</v>
      </c>
      <c r="B113" s="1" t="n">
        <v>3</v>
      </c>
      <c r="C113" s="132" t="str">
        <f aca="false">CONCATENATE(A113,B113)</f>
        <v>103</v>
      </c>
      <c r="D113" s="1" t="str">
        <f aca="false">D112</f>
        <v>Teatro Insurgentes</v>
      </c>
      <c r="E113" s="133" t="str">
        <f aca="false">CONCATENATE($C$2,C113)</f>
        <v>General  103</v>
      </c>
      <c r="F113" s="133" t="n">
        <v>87000</v>
      </c>
    </row>
    <row collapsed="false" customFormat="false" customHeight="false" hidden="false" ht="12.85" outlineLevel="0" r="114">
      <c r="A114" s="1" t="n">
        <f aca="false">A113</f>
        <v>10</v>
      </c>
      <c r="B114" s="1" t="n">
        <v>4</v>
      </c>
      <c r="C114" s="132" t="str">
        <f aca="false">CONCATENATE(A114,B114)</f>
        <v>104</v>
      </c>
      <c r="D114" s="1" t="str">
        <f aca="false">D113</f>
        <v>Teatro Insurgentes</v>
      </c>
      <c r="E114" s="133" t="str">
        <f aca="false">CONCATENATE($C$2,C114)</f>
        <v>General  104</v>
      </c>
      <c r="F114" s="133" t="n">
        <v>88000</v>
      </c>
    </row>
    <row collapsed="false" customFormat="false" customHeight="false" hidden="false" ht="12.85" outlineLevel="0" r="115">
      <c r="A115" s="1" t="n">
        <f aca="false">A114</f>
        <v>10</v>
      </c>
      <c r="B115" s="1" t="n">
        <v>5</v>
      </c>
      <c r="C115" s="132" t="str">
        <f aca="false">CONCATENATE(A115,B115)</f>
        <v>105</v>
      </c>
      <c r="D115" s="1" t="str">
        <f aca="false">D114</f>
        <v>Teatro Insurgentes</v>
      </c>
      <c r="E115" s="133" t="str">
        <f aca="false">CONCATENATE($C$2,C115)</f>
        <v>General  105</v>
      </c>
      <c r="F115" s="133" t="n">
        <v>89000</v>
      </c>
    </row>
    <row collapsed="false" customFormat="false" customHeight="false" hidden="false" ht="12.85" outlineLevel="0" r="116">
      <c r="A116" s="1" t="n">
        <f aca="false">A115</f>
        <v>10</v>
      </c>
      <c r="B116" s="1" t="n">
        <v>6</v>
      </c>
      <c r="C116" s="132" t="str">
        <f aca="false">CONCATENATE(A116,B116)</f>
        <v>106</v>
      </c>
      <c r="D116" s="1" t="str">
        <f aca="false">D115</f>
        <v>Teatro Insurgentes</v>
      </c>
      <c r="E116" s="133" t="str">
        <f aca="false">CONCATENATE($C$2,C116)</f>
        <v>General  106</v>
      </c>
      <c r="F116" s="133" t="n">
        <v>90000</v>
      </c>
    </row>
    <row collapsed="false" customFormat="false" customHeight="false" hidden="false" ht="12.85" outlineLevel="0" r="117">
      <c r="A117" s="1" t="n">
        <f aca="false">A116</f>
        <v>10</v>
      </c>
      <c r="B117" s="1" t="n">
        <v>7</v>
      </c>
      <c r="C117" s="132" t="str">
        <f aca="false">CONCATENATE(A117,B117)</f>
        <v>107</v>
      </c>
      <c r="D117" s="1" t="str">
        <f aca="false">D116</f>
        <v>Teatro Insurgentes</v>
      </c>
      <c r="E117" s="133" t="str">
        <f aca="false">CONCATENATE($C$2,C117)</f>
        <v>General  107</v>
      </c>
      <c r="F117" s="133" t="n">
        <v>91000</v>
      </c>
    </row>
    <row collapsed="false" customFormat="false" customHeight="false" hidden="false" ht="12.85" outlineLevel="0" r="118">
      <c r="A118" s="1" t="n">
        <f aca="false">A117</f>
        <v>10</v>
      </c>
      <c r="B118" s="1" t="n">
        <v>8</v>
      </c>
      <c r="C118" s="132" t="str">
        <f aca="false">CONCATENATE(A118,B118)</f>
        <v>108</v>
      </c>
      <c r="D118" s="1" t="str">
        <f aca="false">D117</f>
        <v>Teatro Insurgentes</v>
      </c>
      <c r="E118" s="133" t="str">
        <f aca="false">CONCATENATE($C$2,C118)</f>
        <v>General  108</v>
      </c>
      <c r="F118" s="133" t="n">
        <v>92000</v>
      </c>
    </row>
    <row collapsed="false" customFormat="false" customHeight="false" hidden="false" ht="12.85" outlineLevel="0" r="119">
      <c r="A119" s="1" t="n">
        <f aca="false">A118</f>
        <v>10</v>
      </c>
      <c r="B119" s="1" t="n">
        <v>9</v>
      </c>
      <c r="C119" s="132" t="str">
        <f aca="false">CONCATENATE(A119,B119)</f>
        <v>109</v>
      </c>
      <c r="D119" s="1" t="str">
        <f aca="false">D118</f>
        <v>Teatro Insurgentes</v>
      </c>
      <c r="E119" s="133" t="str">
        <f aca="false">CONCATENATE($C$2,C119)</f>
        <v>General  109</v>
      </c>
      <c r="F119" s="133" t="n">
        <v>93000</v>
      </c>
    </row>
    <row collapsed="false" customFormat="false" customHeight="false" hidden="false" ht="12.85" outlineLevel="0" r="120">
      <c r="A120" s="1" t="n">
        <f aca="false">A119</f>
        <v>10</v>
      </c>
      <c r="B120" s="1" t="n">
        <v>10</v>
      </c>
      <c r="C120" s="132" t="str">
        <f aca="false">CONCATENATE(A120,B120)</f>
        <v>1010</v>
      </c>
      <c r="D120" s="1" t="str">
        <f aca="false">D119</f>
        <v>Teatro Insurgentes</v>
      </c>
      <c r="E120" s="133" t="str">
        <f aca="false">CONCATENATE($C$2,C120)</f>
        <v>General  1010</v>
      </c>
      <c r="F120" s="133" t="n">
        <v>94000</v>
      </c>
    </row>
    <row collapsed="false" customFormat="false" customHeight="false" hidden="false" ht="12.85" outlineLevel="0" r="121">
      <c r="A121" s="1" t="n">
        <f aca="false">A120</f>
        <v>10</v>
      </c>
      <c r="B121" s="1" t="n">
        <v>11</v>
      </c>
      <c r="C121" s="132" t="str">
        <f aca="false">CONCATENATE(A121,B121)</f>
        <v>1011</v>
      </c>
      <c r="D121" s="1" t="str">
        <f aca="false">D120</f>
        <v>Teatro Insurgentes</v>
      </c>
      <c r="E121" s="133" t="str">
        <f aca="false">CONCATENATE($C$2,C121)</f>
        <v>General  1011</v>
      </c>
      <c r="F121" s="133" t="n">
        <v>95000</v>
      </c>
    </row>
    <row collapsed="false" customFormat="false" customHeight="false" hidden="false" ht="12.85" outlineLevel="0" r="122">
      <c r="A122" s="1" t="n">
        <f aca="false">A121</f>
        <v>10</v>
      </c>
      <c r="B122" s="1" t="n">
        <v>12</v>
      </c>
      <c r="C122" s="132" t="str">
        <f aca="false">CONCATENATE(A122,B122)</f>
        <v>1012</v>
      </c>
      <c r="D122" s="1" t="str">
        <f aca="false">D121</f>
        <v>Teatro Insurgentes</v>
      </c>
      <c r="E122" s="133" t="str">
        <f aca="false">CONCATENATE($C$2,C122)</f>
        <v>General  1012</v>
      </c>
      <c r="F122" s="133" t="n">
        <v>96000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5536"/>
  <sheetViews>
    <sheetView colorId="64" defaultGridColor="true" rightToLeft="false" showFormulas="false" showGridLines="true" showOutlineSymbols="true" showRowColHeaders="true" showZeros="true" tabSelected="false" topLeftCell="L1" view="normal" windowProtection="false" workbookViewId="0" zoomScale="100" zoomScaleNormal="100" zoomScalePageLayoutView="100">
      <selection activeCell="Q28" activeCellId="0" pane="topLeft" sqref="Q28"/>
    </sheetView>
  </sheetViews>
  <sheetFormatPr defaultRowHeight="12.85"/>
  <cols>
    <col collapsed="false" hidden="true" max="3" min="1" style="1" width="0"/>
    <col collapsed="false" hidden="false" max="4" min="4" style="1" width="10.6173469387755"/>
    <col collapsed="false" hidden="false" max="5" min="5" style="1" width="26.1530612244898"/>
    <col collapsed="false" hidden="false" max="6" min="6" style="1" width="22.5969387755102"/>
    <col collapsed="false" hidden="false" max="7" min="7" style="1" width="18.4744897959184"/>
    <col collapsed="false" hidden="false" max="22" min="8" style="1" width="20.6071428571429"/>
    <col collapsed="false" hidden="false" max="1025" min="23" style="1" width="10.6173469387755"/>
  </cols>
  <sheetData>
    <row collapsed="false" customFormat="false" customHeight="false" hidden="false" ht="12.85" outlineLevel="0" r="2">
      <c r="D2" s="15" t="s">
        <v>68</v>
      </c>
      <c r="E2" s="1" t="n">
        <v>1</v>
      </c>
    </row>
    <row collapsed="false" customFormat="false" customHeight="false" hidden="false" ht="12.85" outlineLevel="0" r="5">
      <c r="D5" s="15" t="s">
        <v>69</v>
      </c>
    </row>
    <row collapsed="false" customFormat="false" customHeight="false" hidden="false" ht="12.85" outlineLevel="0" r="7">
      <c r="E7" s="135" t="s">
        <v>4</v>
      </c>
      <c r="F7" s="136" t="s">
        <v>5</v>
      </c>
      <c r="G7" s="136" t="s">
        <v>6</v>
      </c>
      <c r="H7" s="136" t="s">
        <v>12</v>
      </c>
      <c r="I7" s="137" t="s">
        <v>39</v>
      </c>
    </row>
    <row collapsed="false" customFormat="false" customHeight="false" hidden="false" ht="12.85" outlineLevel="0" r="8">
      <c r="A8" s="1" t="n">
        <v>1</v>
      </c>
      <c r="B8" s="132" t="str">
        <f aca="false">CONCATENATE($E$2,A8)</f>
        <v>11</v>
      </c>
      <c r="E8" s="25" t="str">
        <f aca="false">IF(ISBLANK(VLOOKUP($B8,Foros!$C$3:$F$122,3)),"",VLOOKUP($B8,Foros!$C$3:$F$122,3))</f>
        <v>General  11</v>
      </c>
      <c r="F8" s="26" t="n">
        <f aca="false">IF(ISBLANK(VLOOKUP($B8,Foros!$C$3:$F$122,4)),"",VLOOKUP($B8,Foros!$C$3:$F$122,4))</f>
        <v>1000</v>
      </c>
      <c r="G8" s="138" t="n">
        <v>150</v>
      </c>
      <c r="H8" s="139" t="n">
        <f aca="false">IF(OR(ISBLANK(G8),N(F8)=0),0,F8*G8)</f>
        <v>150000</v>
      </c>
      <c r="I8" s="140" t="n">
        <f aca="false">H8/$H$20*100</f>
        <v>10</v>
      </c>
    </row>
    <row collapsed="false" customFormat="false" customHeight="false" hidden="false" ht="12.85" outlineLevel="0" r="9">
      <c r="A9" s="1" t="n">
        <v>2</v>
      </c>
      <c r="B9" s="132" t="str">
        <f aca="false">CONCATENATE($E$2,A9)</f>
        <v>12</v>
      </c>
      <c r="E9" s="25" t="str">
        <f aca="false">IF(ISBLANK(VLOOKUP($B9,Foros!$C$3:$F$122,3)),"",VLOOKUP($B9,Foros!$C$3:$F$122,3))</f>
        <v>General  12</v>
      </c>
      <c r="F9" s="26" t="n">
        <f aca="false">IF(ISBLANK(VLOOKUP($B9,Foros!$C$3:$F$122,4)),"",VLOOKUP($B9,Foros!$C$3:$F$122,4))</f>
        <v>1000</v>
      </c>
      <c r="G9" s="138" t="n">
        <v>150</v>
      </c>
      <c r="H9" s="139" t="n">
        <f aca="false">IF(OR(ISBLANK(G9),N(F9)=0),0,F9*G9)</f>
        <v>150000</v>
      </c>
      <c r="I9" s="140" t="n">
        <f aca="false">H9/$H$20*100</f>
        <v>10</v>
      </c>
    </row>
    <row collapsed="false" customFormat="false" customHeight="false" hidden="false" ht="12.85" outlineLevel="0" r="10">
      <c r="A10" s="1" t="n">
        <v>3</v>
      </c>
      <c r="B10" s="132" t="str">
        <f aca="false">CONCATENATE($E$2,A10)</f>
        <v>13</v>
      </c>
      <c r="E10" s="25" t="str">
        <f aca="false">IF(ISBLANK(VLOOKUP($B10,Foros!$C$3:$F$122,3)),"",VLOOKUP($B10,Foros!$C$3:$F$122,3))</f>
        <v>General  13</v>
      </c>
      <c r="F10" s="26" t="n">
        <f aca="false">IF(ISBLANK(VLOOKUP($B10,Foros!$C$3:$F$122,4)),"",VLOOKUP($B10,Foros!$C$3:$F$122,4))</f>
        <v>1000</v>
      </c>
      <c r="G10" s="138" t="n">
        <v>150</v>
      </c>
      <c r="H10" s="139" t="n">
        <f aca="false">IF(OR(ISBLANK(G10),N(F10)=0),0,F10*G10)</f>
        <v>150000</v>
      </c>
      <c r="I10" s="140" t="n">
        <f aca="false">H10/$H$20*100</f>
        <v>10</v>
      </c>
    </row>
    <row collapsed="false" customFormat="false" customHeight="false" hidden="false" ht="12.85" outlineLevel="0" r="11">
      <c r="A11" s="1" t="n">
        <v>4</v>
      </c>
      <c r="B11" s="132" t="str">
        <f aca="false">CONCATENATE($E$2,A11)</f>
        <v>14</v>
      </c>
      <c r="E11" s="25" t="str">
        <f aca="false">IF(ISBLANK(VLOOKUP($B11,Foros!$C$3:$F$122,3)),"",VLOOKUP($B11,Foros!$C$3:$F$122,3))</f>
        <v>General  14</v>
      </c>
      <c r="F11" s="26" t="n">
        <f aca="false">IF(ISBLANK(VLOOKUP($B11,Foros!$C$3:$F$122,4)),"",VLOOKUP($B11,Foros!$C$3:$F$122,4))</f>
        <v>1000</v>
      </c>
      <c r="G11" s="138" t="n">
        <v>150</v>
      </c>
      <c r="H11" s="139" t="n">
        <f aca="false">IF(OR(ISBLANK(G11),N(F11)=0),0,F11*G11)</f>
        <v>150000</v>
      </c>
      <c r="I11" s="140" t="n">
        <f aca="false">H11/$H$20*100</f>
        <v>10</v>
      </c>
    </row>
    <row collapsed="false" customFormat="false" customHeight="false" hidden="false" ht="12.85" outlineLevel="0" r="12">
      <c r="A12" s="1" t="n">
        <v>5</v>
      </c>
      <c r="B12" s="132" t="str">
        <f aca="false">CONCATENATE($E$2,A12)</f>
        <v>15</v>
      </c>
      <c r="E12" s="25" t="str">
        <f aca="false">IF(ISBLANK(VLOOKUP($B12,Foros!$C$3:$F$122,3)),"",VLOOKUP($B12,Foros!$C$3:$F$122,3))</f>
        <v>General  15</v>
      </c>
      <c r="F12" s="26" t="n">
        <f aca="false">IF(ISBLANK(VLOOKUP($B12,Foros!$C$3:$F$122,4)),"",VLOOKUP($B12,Foros!$C$3:$F$122,4))</f>
        <v>1000</v>
      </c>
      <c r="G12" s="138" t="n">
        <v>150</v>
      </c>
      <c r="H12" s="139" t="n">
        <f aca="false">IF(OR(ISBLANK(G12),N(F12)=0),0,F12*G12)</f>
        <v>150000</v>
      </c>
      <c r="I12" s="140" t="n">
        <f aca="false">H12/$H$20*100</f>
        <v>10</v>
      </c>
    </row>
    <row collapsed="false" customFormat="false" customHeight="false" hidden="false" ht="12.85" outlineLevel="0" r="13">
      <c r="A13" s="1" t="n">
        <v>6</v>
      </c>
      <c r="B13" s="132" t="str">
        <f aca="false">CONCATENATE($E$2,A13)</f>
        <v>16</v>
      </c>
      <c r="E13" s="25" t="str">
        <f aca="false">IF(ISBLANK(VLOOKUP($B13,Foros!$C$3:$F$122,3)),"",VLOOKUP($B13,Foros!$C$3:$F$122,3))</f>
        <v>General  16</v>
      </c>
      <c r="F13" s="26" t="n">
        <f aca="false">IF(ISBLANK(VLOOKUP($B13,Foros!$C$3:$F$122,4)),"",VLOOKUP($B13,Foros!$C$3:$F$122,4))</f>
        <v>1000</v>
      </c>
      <c r="G13" s="138" t="n">
        <v>150</v>
      </c>
      <c r="H13" s="139" t="n">
        <f aca="false">IF(OR(ISBLANK(G13),N(F13)=0),0,F13*G13)</f>
        <v>150000</v>
      </c>
      <c r="I13" s="140" t="n">
        <f aca="false">H13/$H$20*100</f>
        <v>10</v>
      </c>
    </row>
    <row collapsed="false" customFormat="false" customHeight="false" hidden="false" ht="12.85" outlineLevel="0" r="14">
      <c r="A14" s="1" t="n">
        <v>7</v>
      </c>
      <c r="B14" s="132" t="str">
        <f aca="false">CONCATENATE($E$2,A14)</f>
        <v>17</v>
      </c>
      <c r="E14" s="25" t="str">
        <f aca="false">IF(ISBLANK(VLOOKUP($B14,Foros!$C$3:$F$122,3)),"",VLOOKUP($B14,Foros!$C$3:$F$122,3))</f>
        <v>General  17</v>
      </c>
      <c r="F14" s="26" t="n">
        <f aca="false">IF(ISBLANK(VLOOKUP($B14,Foros!$C$3:$F$122,4)),"",VLOOKUP($B14,Foros!$C$3:$F$122,4))</f>
        <v>1000</v>
      </c>
      <c r="G14" s="138" t="n">
        <v>150</v>
      </c>
      <c r="H14" s="139" t="n">
        <f aca="false">IF(OR(ISBLANK(G14),N(F14)=0),0,F14*G14)</f>
        <v>150000</v>
      </c>
      <c r="I14" s="140" t="n">
        <f aca="false">H14/$H$20*100</f>
        <v>10</v>
      </c>
    </row>
    <row collapsed="false" customFormat="false" customHeight="false" hidden="false" ht="12.85" outlineLevel="0" r="15">
      <c r="A15" s="1" t="n">
        <v>8</v>
      </c>
      <c r="B15" s="132" t="str">
        <f aca="false">CONCATENATE($E$2,A15)</f>
        <v>18</v>
      </c>
      <c r="E15" s="25" t="str">
        <f aca="false">IF(ISBLANK(VLOOKUP($B15,Foros!$C$3:$F$122,3)),"",VLOOKUP($B15,Foros!$C$3:$F$122,3))</f>
        <v>General  18</v>
      </c>
      <c r="F15" s="26" t="n">
        <f aca="false">IF(ISBLANK(VLOOKUP($B15,Foros!$C$3:$F$122,4)),"",VLOOKUP($B15,Foros!$C$3:$F$122,4))</f>
        <v>1000</v>
      </c>
      <c r="G15" s="138" t="n">
        <v>150</v>
      </c>
      <c r="H15" s="139" t="n">
        <f aca="false">IF(OR(ISBLANK(G15),N(F15)=0),0,F15*G15)</f>
        <v>150000</v>
      </c>
      <c r="I15" s="140" t="n">
        <f aca="false">H15/$H$20*100</f>
        <v>10</v>
      </c>
    </row>
    <row collapsed="false" customFormat="false" customHeight="false" hidden="false" ht="12.85" outlineLevel="0" r="16">
      <c r="A16" s="1" t="n">
        <v>9</v>
      </c>
      <c r="B16" s="132" t="str">
        <f aca="false">CONCATENATE($E$2,A16)</f>
        <v>19</v>
      </c>
      <c r="E16" s="25" t="str">
        <f aca="false">IF(ISBLANK(VLOOKUP($B16,Foros!$C$3:$F$122,3)),"",VLOOKUP($B16,Foros!$C$3:$F$122,3))</f>
        <v>General  19</v>
      </c>
      <c r="F16" s="26" t="n">
        <f aca="false">IF(ISBLANK(VLOOKUP($B16,Foros!$C$3:$F$122,4)),"",VLOOKUP($B16,Foros!$C$3:$F$122,4))</f>
        <v>1000</v>
      </c>
      <c r="G16" s="138" t="n">
        <v>150</v>
      </c>
      <c r="H16" s="139" t="n">
        <f aca="false">IF(OR(ISBLANK(G16),N(F16)=0),0,F16*G16)</f>
        <v>150000</v>
      </c>
      <c r="I16" s="140" t="n">
        <f aca="false">H16/$H$20*100</f>
        <v>10</v>
      </c>
    </row>
    <row collapsed="false" customFormat="false" customHeight="false" hidden="false" ht="12.85" outlineLevel="0" r="17">
      <c r="A17" s="1" t="n">
        <v>10</v>
      </c>
      <c r="B17" s="132" t="str">
        <f aca="false">CONCATENATE($E$2,A17)</f>
        <v>110</v>
      </c>
      <c r="E17" s="25" t="str">
        <f aca="false">IF(ISBLANK(VLOOKUP($B17,Foros!$C$3:$F$122,3)),"",VLOOKUP($B17,Foros!$C$3:$F$122,3))</f>
        <v>General  11</v>
      </c>
      <c r="F17" s="26" t="n">
        <f aca="false">IF(ISBLANK(VLOOKUP($B17,Foros!$C$3:$F$122,4)),"",VLOOKUP($B17,Foros!$C$3:$F$122,4))</f>
        <v>1000</v>
      </c>
      <c r="G17" s="138" t="n">
        <v>150</v>
      </c>
      <c r="H17" s="139" t="n">
        <f aca="false">IF(OR(ISBLANK(G17),N(F17)=0),0,F17*G17)</f>
        <v>150000</v>
      </c>
      <c r="I17" s="140" t="n">
        <f aca="false">H17/$H$20*100</f>
        <v>10</v>
      </c>
    </row>
    <row collapsed="false" customFormat="false" customHeight="false" hidden="false" ht="12.85" outlineLevel="0" r="18">
      <c r="A18" s="1" t="n">
        <v>11</v>
      </c>
      <c r="B18" s="132" t="str">
        <f aca="false">CONCATENATE($E$2,A18)</f>
        <v>111</v>
      </c>
      <c r="E18" s="25" t="str">
        <f aca="false">IF(ISBLANK(VLOOKUP($B18,Foros!$C$3:$F$122,3)),"",VLOOKUP($B18,Foros!$C$3:$F$122,3))</f>
        <v>General  11</v>
      </c>
      <c r="F18" s="26" t="n">
        <f aca="false">IF(ISBLANK(VLOOKUP($B18,Foros!$C$3:$F$122,4)),"",VLOOKUP($B18,Foros!$C$3:$F$122,4))</f>
        <v>1000</v>
      </c>
      <c r="G18" s="138"/>
      <c r="H18" s="139" t="n">
        <f aca="false">IF(OR(ISBLANK(G18),N(F18)=0),0,F18*G18)</f>
        <v>0</v>
      </c>
      <c r="I18" s="140" t="n">
        <f aca="false">H18/$H$20*100</f>
        <v>0</v>
      </c>
    </row>
    <row collapsed="false" customFormat="false" customHeight="false" hidden="false" ht="12.85" outlineLevel="0" r="19">
      <c r="A19" s="1" t="n">
        <v>12</v>
      </c>
      <c r="B19" s="132" t="str">
        <f aca="false">CONCATENATE($E$2,A19)</f>
        <v>112</v>
      </c>
      <c r="E19" s="25" t="str">
        <f aca="false">IF(ISBLANK(VLOOKUP($B19,Foros!$C$3:$F$122,3)),"",VLOOKUP($B19,Foros!$C$3:$F$122,3))</f>
        <v>General  11</v>
      </c>
      <c r="F19" s="26" t="n">
        <f aca="false">IF(ISBLANK(VLOOKUP($B19,Foros!$C$3:$F$122,4)),"",VLOOKUP($B19,Foros!$C$3:$F$122,4))</f>
        <v>1000</v>
      </c>
      <c r="G19" s="138"/>
      <c r="H19" s="139" t="n">
        <f aca="false">IF(OR(ISBLANK(G19),N(F19)=0),0,F19*G19)</f>
        <v>0</v>
      </c>
      <c r="I19" s="140" t="n">
        <f aca="false">H19/$H$20*100</f>
        <v>0</v>
      </c>
    </row>
    <row collapsed="false" customFormat="false" customHeight="false" hidden="false" ht="12.85" outlineLevel="0" r="20">
      <c r="E20" s="42" t="s">
        <v>10</v>
      </c>
      <c r="F20" s="141" t="n">
        <f aca="false">SUM(F8:F19)</f>
        <v>12000</v>
      </c>
      <c r="G20" s="142" t="n">
        <f aca="false">AVERAGE(G8:G19)</f>
        <v>150</v>
      </c>
      <c r="H20" s="142" t="n">
        <f aca="false">SUM(H8:H19)</f>
        <v>1500000</v>
      </c>
      <c r="I20" s="143" t="n">
        <f aca="false">H20/$H$20*100</f>
        <v>100</v>
      </c>
    </row>
    <row collapsed="false" customFormat="false" customHeight="false" hidden="false" ht="12.85" outlineLevel="0" r="25">
      <c r="D25" s="15" t="s">
        <v>70</v>
      </c>
      <c r="F25" s="6"/>
      <c r="G25" s="6"/>
      <c r="H25" s="7" t="s">
        <v>39</v>
      </c>
      <c r="I25" s="7" t="s">
        <v>12</v>
      </c>
      <c r="J25" s="6"/>
      <c r="K25" s="6"/>
      <c r="L25" s="8"/>
      <c r="M25" s="6"/>
      <c r="N25" s="6"/>
      <c r="O25" s="6"/>
      <c r="P25" s="6"/>
      <c r="R25" s="74"/>
    </row>
    <row collapsed="false" customFormat="false" customHeight="true" hidden="false" ht="13.5" outlineLevel="0" r="26">
      <c r="E26" s="11"/>
      <c r="F26" s="12" t="s">
        <v>71</v>
      </c>
      <c r="G26" s="12"/>
      <c r="H26" s="144" t="n">
        <v>0.9</v>
      </c>
      <c r="I26" s="14" t="n">
        <f aca="false">H26*H20</f>
        <v>1350000</v>
      </c>
      <c r="J26" s="6"/>
      <c r="K26" s="6"/>
      <c r="L26" s="6"/>
      <c r="M26" s="6"/>
      <c r="N26" s="6"/>
      <c r="O26" s="6"/>
      <c r="P26" s="6"/>
    </row>
    <row collapsed="false" customFormat="false" customHeight="false" hidden="false" ht="12.85" outlineLevel="0" r="27">
      <c r="E27" s="15" t="s">
        <v>72</v>
      </c>
      <c r="F27" s="6"/>
      <c r="G27" s="7" t="s">
        <v>73</v>
      </c>
      <c r="H27" s="145" t="n">
        <v>0.63</v>
      </c>
      <c r="I27" s="145"/>
      <c r="J27" s="145"/>
      <c r="K27" s="145" t="n">
        <v>0.2</v>
      </c>
      <c r="L27" s="145"/>
      <c r="M27" s="145"/>
      <c r="N27" s="16"/>
      <c r="O27" s="16"/>
      <c r="P27" s="16"/>
      <c r="Q27" s="17"/>
      <c r="R27" s="17"/>
      <c r="S27" s="17"/>
    </row>
    <row collapsed="false" customFormat="false" customHeight="false" hidden="false" ht="12.85" outlineLevel="0" r="28">
      <c r="E28" s="18" t="s">
        <v>4</v>
      </c>
      <c r="F28" s="19" t="s">
        <v>5</v>
      </c>
      <c r="G28" s="20" t="s">
        <v>6</v>
      </c>
      <c r="H28" s="21" t="s">
        <v>7</v>
      </c>
      <c r="I28" s="21"/>
      <c r="J28" s="21"/>
      <c r="K28" s="21" t="s">
        <v>8</v>
      </c>
      <c r="L28" s="21"/>
      <c r="M28" s="21"/>
      <c r="N28" s="21" t="s">
        <v>74</v>
      </c>
      <c r="O28" s="21"/>
      <c r="P28" s="21"/>
      <c r="Q28" s="21" t="s">
        <v>75</v>
      </c>
      <c r="R28" s="21"/>
      <c r="S28" s="21"/>
      <c r="T28" s="21" t="s">
        <v>10</v>
      </c>
      <c r="U28" s="21"/>
      <c r="V28" s="21"/>
    </row>
    <row collapsed="false" customFormat="false" customHeight="false" hidden="false" ht="12.85" outlineLevel="0" r="29">
      <c r="E29" s="18"/>
      <c r="F29" s="19"/>
      <c r="G29" s="20"/>
      <c r="H29" s="22"/>
      <c r="I29" s="23" t="s">
        <v>11</v>
      </c>
      <c r="J29" s="24" t="s">
        <v>12</v>
      </c>
      <c r="K29" s="22"/>
      <c r="L29" s="23" t="s">
        <v>11</v>
      </c>
      <c r="M29" s="24" t="s">
        <v>12</v>
      </c>
      <c r="N29" s="22"/>
      <c r="O29" s="23" t="s">
        <v>11</v>
      </c>
      <c r="P29" s="24" t="s">
        <v>12</v>
      </c>
      <c r="Q29" s="22" t="s">
        <v>76</v>
      </c>
      <c r="R29" s="23" t="s">
        <v>11</v>
      </c>
      <c r="S29" s="24" t="s">
        <v>12</v>
      </c>
      <c r="T29" s="22"/>
      <c r="U29" s="23" t="s">
        <v>11</v>
      </c>
      <c r="V29" s="24" t="s">
        <v>12</v>
      </c>
    </row>
    <row collapsed="false" customFormat="false" customHeight="false" hidden="false" ht="12.85" outlineLevel="0" r="30">
      <c r="E30" s="146" t="str">
        <f aca="false">IF(E8="",0,E8)</f>
        <v>General  11</v>
      </c>
      <c r="F30" s="29" t="n">
        <f aca="false">IF(F8="",0,F8)</f>
        <v>1000</v>
      </c>
      <c r="G30" s="27" t="n">
        <f aca="false">G8</f>
        <v>150</v>
      </c>
      <c r="H30" s="28"/>
      <c r="I30" s="29" t="n">
        <f aca="false">ROUNDDOWN(F30*$H$26*$H$27,0)</f>
        <v>567</v>
      </c>
      <c r="J30" s="30" t="n">
        <f aca="false">I30*G30</f>
        <v>85050</v>
      </c>
      <c r="K30" s="31"/>
      <c r="L30" s="29" t="n">
        <f aca="false">ROUNDDOWN(F30*$K$27*$H$26,0)</f>
        <v>180</v>
      </c>
      <c r="M30" s="30" t="n">
        <f aca="false">L30*$G30</f>
        <v>27000</v>
      </c>
      <c r="N30" s="31"/>
      <c r="O30" s="29" t="n">
        <f aca="false">F30*$H$26-R30-L30-I30</f>
        <v>150</v>
      </c>
      <c r="P30" s="30" t="n">
        <f aca="false">O30*$G30</f>
        <v>22500</v>
      </c>
      <c r="Q30" s="147" t="n">
        <v>50</v>
      </c>
      <c r="R30" s="147" t="n">
        <v>3</v>
      </c>
      <c r="S30" s="30" t="n">
        <f aca="false">Q30*R30</f>
        <v>150</v>
      </c>
      <c r="T30" s="31"/>
      <c r="U30" s="29" t="n">
        <f aca="false">I30+L30+O30+R30</f>
        <v>900</v>
      </c>
      <c r="V30" s="30" t="n">
        <f aca="false">J30+M30+P30+S30</f>
        <v>134700</v>
      </c>
    </row>
    <row collapsed="false" customFormat="false" customHeight="false" hidden="false" ht="12.85" outlineLevel="0" r="31">
      <c r="E31" s="146" t="str">
        <f aca="false">IF(E9="",0,E9)</f>
        <v>General  12</v>
      </c>
      <c r="F31" s="29" t="n">
        <f aca="false">IF(F9="",0,F9)</f>
        <v>1000</v>
      </c>
      <c r="G31" s="27" t="n">
        <f aca="false">G9</f>
        <v>150</v>
      </c>
      <c r="H31" s="28"/>
      <c r="I31" s="29" t="n">
        <f aca="false">ROUNDDOWN(F31*$H$26*$H$27,0)</f>
        <v>567</v>
      </c>
      <c r="J31" s="30" t="n">
        <f aca="false">I31*G31</f>
        <v>85050</v>
      </c>
      <c r="K31" s="31"/>
      <c r="L31" s="29" t="n">
        <f aca="false">ROUNDDOWN(F31*$K$27*$H$26,0)</f>
        <v>180</v>
      </c>
      <c r="M31" s="30" t="n">
        <f aca="false">L31*$G31</f>
        <v>27000</v>
      </c>
      <c r="N31" s="31"/>
      <c r="O31" s="29" t="n">
        <f aca="false">F31*$H$26-R31-L31-I31</f>
        <v>153</v>
      </c>
      <c r="P31" s="30" t="n">
        <f aca="false">O31*$G31</f>
        <v>22950</v>
      </c>
      <c r="Q31" s="147" t="n">
        <v>0</v>
      </c>
      <c r="R31" s="147" t="n">
        <f aca="false">ROUNDDOWN(I31*$N$72*$H$71,0)</f>
        <v>0</v>
      </c>
      <c r="S31" s="30" t="n">
        <f aca="false">Q31*R31</f>
        <v>0</v>
      </c>
      <c r="T31" s="31"/>
      <c r="U31" s="29" t="n">
        <f aca="false">I31+L31+O31+R31</f>
        <v>900</v>
      </c>
      <c r="V31" s="30" t="n">
        <f aca="false">J31+M31+P31+S31</f>
        <v>135000</v>
      </c>
    </row>
    <row collapsed="false" customFormat="false" customHeight="false" hidden="false" ht="12.85" outlineLevel="0" r="32">
      <c r="E32" s="146" t="str">
        <f aca="false">IF(E10="",0,E10)</f>
        <v>General  13</v>
      </c>
      <c r="F32" s="29" t="n">
        <f aca="false">IF(F10="",0,F10)</f>
        <v>1000</v>
      </c>
      <c r="G32" s="27" t="n">
        <f aca="false">G10</f>
        <v>150</v>
      </c>
      <c r="H32" s="28"/>
      <c r="I32" s="29" t="n">
        <f aca="false">ROUNDDOWN(F32*$H$26*$H$27,0)</f>
        <v>567</v>
      </c>
      <c r="J32" s="30" t="n">
        <f aca="false">I32*G32</f>
        <v>85050</v>
      </c>
      <c r="K32" s="31"/>
      <c r="L32" s="29" t="n">
        <f aca="false">ROUNDDOWN(F32*$K$27*$H$26,0)</f>
        <v>180</v>
      </c>
      <c r="M32" s="30" t="n">
        <f aca="false">L32*$G32</f>
        <v>27000</v>
      </c>
      <c r="N32" s="31"/>
      <c r="O32" s="29" t="n">
        <f aca="false">F32*$H$26-R32-L32-I32</f>
        <v>153</v>
      </c>
      <c r="P32" s="30" t="n">
        <f aca="false">O32*$G32</f>
        <v>22950</v>
      </c>
      <c r="Q32" s="147" t="n">
        <v>0</v>
      </c>
      <c r="R32" s="147" t="n">
        <f aca="false">ROUNDDOWN(I32*$N$72*$H$71,0)</f>
        <v>0</v>
      </c>
      <c r="S32" s="30" t="n">
        <f aca="false">Q32*R32</f>
        <v>0</v>
      </c>
      <c r="T32" s="31"/>
      <c r="U32" s="29" t="n">
        <f aca="false">I32+L32+O32+R32</f>
        <v>900</v>
      </c>
      <c r="V32" s="30" t="n">
        <f aca="false">J32+M32+P32+S32</f>
        <v>135000</v>
      </c>
    </row>
    <row collapsed="false" customFormat="false" customHeight="false" hidden="false" ht="12.85" outlineLevel="0" r="33">
      <c r="E33" s="146" t="str">
        <f aca="false">IF(E11="",0,E11)</f>
        <v>General  14</v>
      </c>
      <c r="F33" s="29" t="n">
        <f aca="false">IF(F11="",0,F11)</f>
        <v>1000</v>
      </c>
      <c r="G33" s="27" t="n">
        <f aca="false">G11</f>
        <v>150</v>
      </c>
      <c r="H33" s="28"/>
      <c r="I33" s="29" t="n">
        <f aca="false">ROUNDDOWN(F33*$H$26*$H$27,0)</f>
        <v>567</v>
      </c>
      <c r="J33" s="30" t="n">
        <f aca="false">I33*G33</f>
        <v>85050</v>
      </c>
      <c r="K33" s="31"/>
      <c r="L33" s="29" t="n">
        <f aca="false">ROUNDDOWN(F33*$K$27*$H$26,0)</f>
        <v>180</v>
      </c>
      <c r="M33" s="30" t="n">
        <f aca="false">L33*$G33</f>
        <v>27000</v>
      </c>
      <c r="N33" s="31"/>
      <c r="O33" s="29" t="n">
        <f aca="false">F33*$H$26-R33-L33-I33</f>
        <v>153</v>
      </c>
      <c r="P33" s="30" t="n">
        <f aca="false">O33*$G33</f>
        <v>22950</v>
      </c>
      <c r="Q33" s="147" t="n">
        <v>0</v>
      </c>
      <c r="R33" s="147" t="n">
        <f aca="false">ROUNDDOWN(I33*$N$72*$H$71,0)</f>
        <v>0</v>
      </c>
      <c r="S33" s="30" t="n">
        <f aca="false">Q33*R33</f>
        <v>0</v>
      </c>
      <c r="T33" s="31"/>
      <c r="U33" s="29" t="n">
        <f aca="false">I33+L33+O33+R33</f>
        <v>900</v>
      </c>
      <c r="V33" s="30" t="n">
        <f aca="false">J33+M33+P33+S33</f>
        <v>135000</v>
      </c>
    </row>
    <row collapsed="false" customFormat="false" customHeight="false" hidden="false" ht="12.85" outlineLevel="0" r="34">
      <c r="E34" s="146" t="str">
        <f aca="false">IF(E12="",0,E12)</f>
        <v>General  15</v>
      </c>
      <c r="F34" s="29" t="n">
        <f aca="false">IF(F12="",0,F12)</f>
        <v>1000</v>
      </c>
      <c r="G34" s="27" t="n">
        <f aca="false">G12</f>
        <v>150</v>
      </c>
      <c r="H34" s="28"/>
      <c r="I34" s="29" t="n">
        <f aca="false">ROUNDDOWN(F34*$H$26*$H$27,0)</f>
        <v>567</v>
      </c>
      <c r="J34" s="30" t="n">
        <f aca="false">I34*G34</f>
        <v>85050</v>
      </c>
      <c r="K34" s="31"/>
      <c r="L34" s="29" t="n">
        <f aca="false">ROUNDDOWN(F34*$K$27*$H$26,0)</f>
        <v>180</v>
      </c>
      <c r="M34" s="30" t="n">
        <f aca="false">L34*$G34</f>
        <v>27000</v>
      </c>
      <c r="N34" s="31"/>
      <c r="O34" s="29" t="n">
        <f aca="false">F34*$H$26-R34-L34-I34</f>
        <v>153</v>
      </c>
      <c r="P34" s="30" t="n">
        <f aca="false">O34*$G34</f>
        <v>22950</v>
      </c>
      <c r="Q34" s="147" t="n">
        <v>0</v>
      </c>
      <c r="R34" s="147" t="n">
        <f aca="false">ROUNDDOWN(I34*$N$72*$H$71,0)</f>
        <v>0</v>
      </c>
      <c r="S34" s="30" t="n">
        <f aca="false">Q34*R34</f>
        <v>0</v>
      </c>
      <c r="T34" s="31"/>
      <c r="U34" s="29" t="n">
        <f aca="false">I34+L34+O34+R34</f>
        <v>900</v>
      </c>
      <c r="V34" s="30" t="n">
        <f aca="false">J34+M34+P34+S34</f>
        <v>135000</v>
      </c>
    </row>
    <row collapsed="false" customFormat="false" customHeight="false" hidden="false" ht="12.85" outlineLevel="0" r="35">
      <c r="E35" s="146" t="str">
        <f aca="false">IF(E13="",0,E13)</f>
        <v>General  16</v>
      </c>
      <c r="F35" s="29" t="n">
        <f aca="false">IF(F13="",0,F13)</f>
        <v>1000</v>
      </c>
      <c r="G35" s="27" t="n">
        <f aca="false">G13</f>
        <v>150</v>
      </c>
      <c r="H35" s="28"/>
      <c r="I35" s="29" t="n">
        <f aca="false">ROUNDDOWN(F35*$H$26*$H$27,0)</f>
        <v>567</v>
      </c>
      <c r="J35" s="30" t="n">
        <f aca="false">I35*G35</f>
        <v>85050</v>
      </c>
      <c r="K35" s="31"/>
      <c r="L35" s="29" t="n">
        <f aca="false">ROUNDDOWN(F35*$K$27*$H$26,0)</f>
        <v>180</v>
      </c>
      <c r="M35" s="30" t="n">
        <f aca="false">L35*$G35</f>
        <v>27000</v>
      </c>
      <c r="N35" s="31"/>
      <c r="O35" s="29" t="n">
        <f aca="false">F35*$H$26-R35-L35-I35</f>
        <v>153</v>
      </c>
      <c r="P35" s="30" t="n">
        <f aca="false">O35*$G35</f>
        <v>22950</v>
      </c>
      <c r="Q35" s="147" t="n">
        <v>0</v>
      </c>
      <c r="R35" s="147" t="n">
        <f aca="false">ROUNDDOWN(I35*$N$72*$H$71,0)</f>
        <v>0</v>
      </c>
      <c r="S35" s="30" t="n">
        <f aca="false">Q35*R35</f>
        <v>0</v>
      </c>
      <c r="T35" s="31"/>
      <c r="U35" s="29" t="n">
        <f aca="false">I35+L35+O35+R35</f>
        <v>900</v>
      </c>
      <c r="V35" s="30" t="n">
        <f aca="false">J35+M35+P35+S35</f>
        <v>135000</v>
      </c>
    </row>
    <row collapsed="false" customFormat="false" customHeight="false" hidden="false" ht="12.85" outlineLevel="0" r="36">
      <c r="E36" s="146" t="str">
        <f aca="false">IF(E14="",0,E14)</f>
        <v>General  17</v>
      </c>
      <c r="F36" s="29" t="n">
        <f aca="false">IF(F14="",0,F14)</f>
        <v>1000</v>
      </c>
      <c r="G36" s="27" t="n">
        <f aca="false">G14</f>
        <v>150</v>
      </c>
      <c r="H36" s="28"/>
      <c r="I36" s="29" t="n">
        <f aca="false">ROUNDDOWN(F36*$H$26*$H$27,0)</f>
        <v>567</v>
      </c>
      <c r="J36" s="30" t="n">
        <f aca="false">I36*G36</f>
        <v>85050</v>
      </c>
      <c r="K36" s="31"/>
      <c r="L36" s="29" t="n">
        <f aca="false">ROUNDDOWN(F36*$K$27*$H$26,0)</f>
        <v>180</v>
      </c>
      <c r="M36" s="30" t="n">
        <f aca="false">L36*$G36</f>
        <v>27000</v>
      </c>
      <c r="N36" s="31"/>
      <c r="O36" s="29" t="n">
        <f aca="false">F36*$H$26-R36-L36-I36</f>
        <v>153</v>
      </c>
      <c r="P36" s="30" t="n">
        <f aca="false">O36*$G36</f>
        <v>22950</v>
      </c>
      <c r="Q36" s="147" t="n">
        <v>0</v>
      </c>
      <c r="R36" s="147" t="n">
        <f aca="false">ROUNDDOWN(I36*$N$72*$H$71,0)</f>
        <v>0</v>
      </c>
      <c r="S36" s="30" t="n">
        <f aca="false">Q36*R36</f>
        <v>0</v>
      </c>
      <c r="T36" s="31"/>
      <c r="U36" s="29" t="n">
        <f aca="false">I36+L36+O36+R36</f>
        <v>900</v>
      </c>
      <c r="V36" s="30" t="n">
        <f aca="false">J36+M36+P36+S36</f>
        <v>135000</v>
      </c>
    </row>
    <row collapsed="false" customFormat="false" customHeight="false" hidden="false" ht="12.85" outlineLevel="0" r="37">
      <c r="E37" s="146" t="str">
        <f aca="false">IF(E15="",0,E15)</f>
        <v>General  18</v>
      </c>
      <c r="F37" s="29" t="n">
        <f aca="false">IF(F15="",0,F15)</f>
        <v>1000</v>
      </c>
      <c r="G37" s="27" t="n">
        <f aca="false">G15</f>
        <v>150</v>
      </c>
      <c r="H37" s="28"/>
      <c r="I37" s="29" t="n">
        <f aca="false">ROUNDDOWN(F37*$H$26*$H$27,0)</f>
        <v>567</v>
      </c>
      <c r="J37" s="30" t="n">
        <f aca="false">I37*G37</f>
        <v>85050</v>
      </c>
      <c r="K37" s="31"/>
      <c r="L37" s="29" t="n">
        <f aca="false">ROUNDDOWN(F37*$K$27*$H$26,0)</f>
        <v>180</v>
      </c>
      <c r="M37" s="30" t="n">
        <f aca="false">L37*$G37</f>
        <v>27000</v>
      </c>
      <c r="N37" s="31"/>
      <c r="O37" s="29" t="n">
        <f aca="false">F37*$H$26-R37-L37-I37</f>
        <v>153</v>
      </c>
      <c r="P37" s="30" t="n">
        <f aca="false">O37*$G37</f>
        <v>22950</v>
      </c>
      <c r="Q37" s="147" t="n">
        <v>0</v>
      </c>
      <c r="R37" s="147" t="n">
        <f aca="false">ROUNDDOWN(I37*$N$72*$H$71,0)</f>
        <v>0</v>
      </c>
      <c r="S37" s="30" t="n">
        <f aca="false">Q37*R37</f>
        <v>0</v>
      </c>
      <c r="T37" s="31"/>
      <c r="U37" s="29" t="n">
        <f aca="false">I37+L37+O37+R37</f>
        <v>900</v>
      </c>
      <c r="V37" s="30" t="n">
        <f aca="false">J37+M37+P37+S37</f>
        <v>135000</v>
      </c>
    </row>
    <row collapsed="false" customFormat="false" customHeight="false" hidden="false" ht="12.85" outlineLevel="0" r="38">
      <c r="E38" s="146" t="str">
        <f aca="false">IF(E16="",0,E16)</f>
        <v>General  19</v>
      </c>
      <c r="F38" s="29" t="n">
        <f aca="false">IF(F16="",0,F16)</f>
        <v>1000</v>
      </c>
      <c r="G38" s="27" t="n">
        <f aca="false">G16</f>
        <v>150</v>
      </c>
      <c r="H38" s="28"/>
      <c r="I38" s="29" t="n">
        <f aca="false">ROUNDDOWN(F38*$H$26*$H$27,0)</f>
        <v>567</v>
      </c>
      <c r="J38" s="30" t="n">
        <f aca="false">I38*G38</f>
        <v>85050</v>
      </c>
      <c r="K38" s="31"/>
      <c r="L38" s="29" t="n">
        <f aca="false">ROUNDDOWN(F38*$K$27*$H$26,0)</f>
        <v>180</v>
      </c>
      <c r="M38" s="30" t="n">
        <f aca="false">L38*$G38</f>
        <v>27000</v>
      </c>
      <c r="N38" s="31"/>
      <c r="O38" s="29" t="n">
        <f aca="false">F38*$H$26-R38-L38-I38</f>
        <v>153</v>
      </c>
      <c r="P38" s="30" t="n">
        <f aca="false">O38*$G38</f>
        <v>22950</v>
      </c>
      <c r="Q38" s="147" t="n">
        <v>0</v>
      </c>
      <c r="R38" s="147" t="n">
        <f aca="false">ROUNDDOWN(I38*$N$72*$H$71,0)</f>
        <v>0</v>
      </c>
      <c r="S38" s="30" t="n">
        <f aca="false">Q38*R38</f>
        <v>0</v>
      </c>
      <c r="T38" s="31"/>
      <c r="U38" s="29" t="n">
        <f aca="false">I38+L38+O38+R38</f>
        <v>900</v>
      </c>
      <c r="V38" s="30" t="n">
        <f aca="false">J38+M38+P38+S38</f>
        <v>135000</v>
      </c>
    </row>
    <row collapsed="false" customFormat="false" customHeight="false" hidden="false" ht="12.85" outlineLevel="0" r="39">
      <c r="E39" s="146" t="str">
        <f aca="false">IF(E17="",0,E17)</f>
        <v>General  11</v>
      </c>
      <c r="F39" s="29" t="n">
        <f aca="false">IF(F17="",0,F17)</f>
        <v>1000</v>
      </c>
      <c r="G39" s="27" t="n">
        <f aca="false">G17</f>
        <v>150</v>
      </c>
      <c r="H39" s="28"/>
      <c r="I39" s="29" t="n">
        <f aca="false">ROUNDDOWN(F39*$H$26*$H$27,0)</f>
        <v>567</v>
      </c>
      <c r="J39" s="30" t="n">
        <f aca="false">I39*G39</f>
        <v>85050</v>
      </c>
      <c r="K39" s="31"/>
      <c r="L39" s="29" t="n">
        <f aca="false">ROUNDDOWN(F39*$K$27*$H$26,0)</f>
        <v>180</v>
      </c>
      <c r="M39" s="30" t="n">
        <f aca="false">L39*$G39</f>
        <v>27000</v>
      </c>
      <c r="N39" s="31"/>
      <c r="O39" s="29" t="n">
        <f aca="false">F39*$H$26-R39-L39-I39</f>
        <v>153</v>
      </c>
      <c r="P39" s="30" t="n">
        <f aca="false">O39*$G39</f>
        <v>22950</v>
      </c>
      <c r="Q39" s="147" t="n">
        <v>0</v>
      </c>
      <c r="R39" s="147" t="n">
        <f aca="false">ROUNDDOWN(I39*$N$72*$H$71,0)</f>
        <v>0</v>
      </c>
      <c r="S39" s="30" t="n">
        <f aca="false">Q39*R39</f>
        <v>0</v>
      </c>
      <c r="T39" s="31"/>
      <c r="U39" s="29" t="n">
        <f aca="false">I39+L39+O39+R39</f>
        <v>900</v>
      </c>
      <c r="V39" s="30" t="n">
        <f aca="false">J39+M39+P39+S39</f>
        <v>135000</v>
      </c>
    </row>
    <row collapsed="false" customFormat="false" customHeight="false" hidden="false" ht="12.85" outlineLevel="0" r="40">
      <c r="E40" s="146" t="str">
        <f aca="false">IF(E18="",0,E18)</f>
        <v>General  11</v>
      </c>
      <c r="F40" s="29" t="n">
        <f aca="false">IF(F18="",0,F18)</f>
        <v>1000</v>
      </c>
      <c r="G40" s="27" t="n">
        <f aca="false">G18</f>
        <v>0</v>
      </c>
      <c r="H40" s="28"/>
      <c r="I40" s="29" t="n">
        <f aca="false">ROUNDDOWN(F40*$H$26*$H$27,0)</f>
        <v>567</v>
      </c>
      <c r="J40" s="30" t="n">
        <f aca="false">I40*G40</f>
        <v>0</v>
      </c>
      <c r="K40" s="31"/>
      <c r="L40" s="29" t="n">
        <f aca="false">ROUNDDOWN(F40*$K$27*$H$26,0)</f>
        <v>180</v>
      </c>
      <c r="M40" s="30" t="n">
        <f aca="false">L40*$G40</f>
        <v>0</v>
      </c>
      <c r="N40" s="31"/>
      <c r="O40" s="29" t="n">
        <f aca="false">F40*$H$26-R40-L40-I40</f>
        <v>153</v>
      </c>
      <c r="P40" s="30" t="n">
        <f aca="false">O40*$G40</f>
        <v>0</v>
      </c>
      <c r="Q40" s="147" t="n">
        <v>0</v>
      </c>
      <c r="R40" s="147" t="n">
        <f aca="false">ROUNDDOWN(I40*$N$72*$H$71,0)</f>
        <v>0</v>
      </c>
      <c r="S40" s="30" t="n">
        <f aca="false">Q40*R40</f>
        <v>0</v>
      </c>
      <c r="T40" s="31"/>
      <c r="U40" s="29" t="n">
        <f aca="false">I40+L40+O40+R40</f>
        <v>900</v>
      </c>
      <c r="V40" s="30" t="n">
        <f aca="false">J40+M40+P40+S40</f>
        <v>0</v>
      </c>
    </row>
    <row collapsed="false" customFormat="false" customHeight="false" hidden="false" ht="12.85" outlineLevel="0" r="41">
      <c r="E41" s="146" t="str">
        <f aca="false">IF(E19="",0,E19)</f>
        <v>General  11</v>
      </c>
      <c r="F41" s="29" t="n">
        <f aca="false">IF(F19="",0,F19)</f>
        <v>1000</v>
      </c>
      <c r="G41" s="27" t="n">
        <f aca="false">G19</f>
        <v>0</v>
      </c>
      <c r="H41" s="28"/>
      <c r="I41" s="29" t="n">
        <f aca="false">ROUNDDOWN(F41*$H$26*$H$27,0)</f>
        <v>567</v>
      </c>
      <c r="J41" s="30" t="n">
        <f aca="false">I41*G41</f>
        <v>0</v>
      </c>
      <c r="K41" s="31"/>
      <c r="L41" s="29" t="n">
        <f aca="false">ROUNDDOWN(F41*$K$27*$H$26,0)</f>
        <v>180</v>
      </c>
      <c r="M41" s="30" t="n">
        <f aca="false">L41*$G41</f>
        <v>0</v>
      </c>
      <c r="N41" s="31"/>
      <c r="O41" s="29" t="n">
        <f aca="false">F41*$H$26-R41-L41-I41</f>
        <v>153</v>
      </c>
      <c r="P41" s="30" t="n">
        <f aca="false">O41*$G41</f>
        <v>0</v>
      </c>
      <c r="Q41" s="147" t="n">
        <v>0</v>
      </c>
      <c r="R41" s="147" t="n">
        <f aca="false">ROUNDDOWN(I41*$N$72*$H$71,0)</f>
        <v>0</v>
      </c>
      <c r="S41" s="30" t="n">
        <f aca="false">Q41*R41</f>
        <v>0</v>
      </c>
      <c r="T41" s="31"/>
      <c r="U41" s="29" t="n">
        <f aca="false">I41+L41+O41+R41</f>
        <v>900</v>
      </c>
      <c r="V41" s="30" t="n">
        <f aca="false">J41+M41+P41+S41</f>
        <v>0</v>
      </c>
    </row>
    <row collapsed="false" customFormat="false" customHeight="false" hidden="false" ht="12.85" outlineLevel="0" r="42">
      <c r="E42" s="33"/>
      <c r="F42" s="34"/>
      <c r="G42" s="35"/>
      <c r="H42" s="36" t="s">
        <v>10</v>
      </c>
      <c r="I42" s="32" t="n">
        <f aca="false">SUM(I30:I41)</f>
        <v>6804</v>
      </c>
      <c r="J42" s="37" t="n">
        <f aca="false">SUM(J30:J41)</f>
        <v>850500</v>
      </c>
      <c r="K42" s="38"/>
      <c r="L42" s="32" t="n">
        <f aca="false">SUM(L30:L41)</f>
        <v>2160</v>
      </c>
      <c r="M42" s="37" t="n">
        <f aca="false">SUM(M30:M41)</f>
        <v>270000</v>
      </c>
      <c r="N42" s="38"/>
      <c r="O42" s="32" t="n">
        <f aca="false">SUM(O30:O41)</f>
        <v>1833</v>
      </c>
      <c r="P42" s="37" t="n">
        <f aca="false">SUM(P30:P41)</f>
        <v>229050</v>
      </c>
      <c r="Q42" s="148"/>
      <c r="R42" s="148" t="n">
        <f aca="false">SUM(R30:R41)</f>
        <v>3</v>
      </c>
      <c r="S42" s="149" t="n">
        <f aca="false">SUM(S30:S41)</f>
        <v>150</v>
      </c>
      <c r="T42" s="38"/>
      <c r="U42" s="32" t="n">
        <f aca="false">SUM(U30:U41)</f>
        <v>10800</v>
      </c>
      <c r="V42" s="37" t="n">
        <f aca="false">SUM(V30:V41)</f>
        <v>1349700</v>
      </c>
    </row>
    <row collapsed="false" customFormat="false" customHeight="false" hidden="false" ht="12.85" outlineLevel="0" r="43">
      <c r="C43" s="6"/>
      <c r="E43" s="33"/>
      <c r="F43" s="2" t="s">
        <v>13</v>
      </c>
      <c r="G43" s="39" t="n">
        <f aca="false">'General 1'!G22</f>
        <v>845382.5</v>
      </c>
      <c r="H43" s="36"/>
      <c r="I43" s="150" t="n">
        <f aca="false">I42/$F$20</f>
        <v>0.567</v>
      </c>
      <c r="J43" s="151" t="n">
        <f aca="false">J42/$H$20</f>
        <v>0.567</v>
      </c>
      <c r="K43" s="38"/>
      <c r="L43" s="150" t="n">
        <f aca="false">L42/$F$20</f>
        <v>0.18</v>
      </c>
      <c r="M43" s="151" t="n">
        <f aca="false">M42/$H$20</f>
        <v>0.18</v>
      </c>
      <c r="N43" s="38"/>
      <c r="O43" s="150" t="n">
        <f aca="false">O42/$F$20</f>
        <v>0.15275</v>
      </c>
      <c r="P43" s="151" t="n">
        <f aca="false">P42/$H$20</f>
        <v>0.1527</v>
      </c>
      <c r="Q43" s="38"/>
      <c r="R43" s="150" t="n">
        <f aca="false">R42/$F$20</f>
        <v>0.00025</v>
      </c>
      <c r="S43" s="151" t="n">
        <f aca="false">S42/$H$20</f>
        <v>0.0001</v>
      </c>
      <c r="T43" s="38"/>
      <c r="U43" s="150" t="n">
        <f aca="false">U42/$F$20</f>
        <v>0.9</v>
      </c>
      <c r="V43" s="151" t="n">
        <f aca="false">V42/$H$20</f>
        <v>0.8998</v>
      </c>
    </row>
    <row collapsed="false" customFormat="false" customHeight="false" hidden="false" ht="14.15" outlineLevel="0" r="44">
      <c r="C44" s="6"/>
      <c r="E44" s="42"/>
      <c r="F44" s="43" t="s">
        <v>14</v>
      </c>
      <c r="G44" s="44" t="n">
        <f aca="false">J42-G43</f>
        <v>5117.5</v>
      </c>
      <c r="H44" s="45"/>
      <c r="I44" s="43"/>
      <c r="J44" s="46"/>
      <c r="K44" s="47"/>
      <c r="L44" s="43"/>
      <c r="M44" s="46"/>
      <c r="N44" s="47"/>
      <c r="O44" s="43"/>
      <c r="P44" s="46"/>
      <c r="Q44" s="152" t="s">
        <v>77</v>
      </c>
      <c r="R44" s="152"/>
      <c r="S44" s="153" t="n">
        <f aca="false">(R30*G30+R31*G31+R32*G32+R33*G33+R34*G34+R35*G35+R36*G36+R37*G37+R38*G38+R39*G39+R40*G40+R41*G41)-SUM(S30:S41)</f>
        <v>300</v>
      </c>
      <c r="T44" s="47"/>
      <c r="U44" s="43"/>
      <c r="V44" s="46"/>
    </row>
    <row collapsed="false" customFormat="false" customHeight="false" hidden="false" ht="12.85" outlineLevel="0" r="48">
      <c r="D48" s="15" t="s">
        <v>78</v>
      </c>
      <c r="F48" s="6"/>
      <c r="G48" s="6"/>
      <c r="H48" s="7"/>
      <c r="I48" s="7"/>
      <c r="J48" s="6"/>
      <c r="K48" s="6"/>
      <c r="L48" s="8"/>
      <c r="M48" s="6"/>
      <c r="N48" s="6"/>
      <c r="O48" s="6"/>
      <c r="P48" s="6"/>
      <c r="Q48" s="6"/>
      <c r="R48" s="154"/>
      <c r="S48" s="6"/>
      <c r="T48" s="6"/>
      <c r="U48" s="6"/>
    </row>
    <row collapsed="false" customFormat="false" customHeight="true" hidden="false" ht="13.5" outlineLevel="0" r="49">
      <c r="E49" s="11"/>
      <c r="F49" s="12"/>
      <c r="G49" s="12"/>
      <c r="H49" s="13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collapsed="false" customFormat="false" customHeight="false" hidden="false" ht="12.85" outlineLevel="0" r="50">
      <c r="E50" s="15" t="s">
        <v>72</v>
      </c>
      <c r="F50" s="6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7"/>
      <c r="S50" s="17"/>
      <c r="T50" s="6"/>
      <c r="U50" s="6"/>
    </row>
    <row collapsed="false" customFormat="false" customHeight="false" hidden="false" ht="12.85" outlineLevel="0" r="51">
      <c r="E51" s="18" t="s">
        <v>4</v>
      </c>
      <c r="F51" s="19" t="s">
        <v>5</v>
      </c>
      <c r="G51" s="20" t="s">
        <v>6</v>
      </c>
      <c r="H51" s="21" t="s">
        <v>7</v>
      </c>
      <c r="I51" s="21"/>
      <c r="J51" s="21"/>
      <c r="K51" s="21" t="s">
        <v>8</v>
      </c>
      <c r="L51" s="21"/>
      <c r="M51" s="21"/>
      <c r="N51" s="21" t="s">
        <v>74</v>
      </c>
      <c r="O51" s="21"/>
      <c r="P51" s="21"/>
      <c r="Q51" s="21" t="s">
        <v>75</v>
      </c>
      <c r="R51" s="21"/>
      <c r="S51" s="21"/>
      <c r="T51" s="21" t="s">
        <v>10</v>
      </c>
      <c r="U51" s="21"/>
      <c r="V51" s="21"/>
    </row>
    <row collapsed="false" customFormat="false" customHeight="false" hidden="false" ht="12.85" outlineLevel="0" r="52">
      <c r="E52" s="18"/>
      <c r="F52" s="19"/>
      <c r="G52" s="20"/>
      <c r="H52" s="22"/>
      <c r="I52" s="23" t="s">
        <v>11</v>
      </c>
      <c r="J52" s="24" t="s">
        <v>12</v>
      </c>
      <c r="K52" s="22"/>
      <c r="L52" s="23" t="s">
        <v>11</v>
      </c>
      <c r="M52" s="24" t="s">
        <v>12</v>
      </c>
      <c r="N52" s="22"/>
      <c r="O52" s="23" t="s">
        <v>11</v>
      </c>
      <c r="P52" s="24" t="s">
        <v>12</v>
      </c>
      <c r="Q52" s="22" t="s">
        <v>76</v>
      </c>
      <c r="R52" s="23" t="s">
        <v>11</v>
      </c>
      <c r="S52" s="24" t="s">
        <v>12</v>
      </c>
      <c r="T52" s="22"/>
      <c r="U52" s="23" t="s">
        <v>11</v>
      </c>
      <c r="V52" s="24" t="s">
        <v>12</v>
      </c>
    </row>
    <row collapsed="false" customFormat="false" customHeight="false" hidden="false" ht="12.85" outlineLevel="0" r="53">
      <c r="E53" s="146" t="str">
        <f aca="false">IF(E8="",0,E8)</f>
        <v>General  11</v>
      </c>
      <c r="F53" s="29" t="n">
        <f aca="false">IF(F8="",0,F8)</f>
        <v>1000</v>
      </c>
      <c r="G53" s="27" t="n">
        <f aca="false">G8</f>
        <v>150</v>
      </c>
      <c r="H53" s="28"/>
      <c r="I53" s="147" t="n">
        <v>535</v>
      </c>
      <c r="J53" s="30" t="n">
        <f aca="false">I53*G53</f>
        <v>80250</v>
      </c>
      <c r="K53" s="31"/>
      <c r="L53" s="147" t="n">
        <v>200</v>
      </c>
      <c r="M53" s="30" t="n">
        <f aca="false">L53*$G53</f>
        <v>30000</v>
      </c>
      <c r="N53" s="31"/>
      <c r="O53" s="147" t="n">
        <f aca="false">F53-R53-L53-I53</f>
        <v>262</v>
      </c>
      <c r="P53" s="30" t="n">
        <f aca="false">O53*$G53</f>
        <v>39300</v>
      </c>
      <c r="Q53" s="147" t="n">
        <v>50</v>
      </c>
      <c r="R53" s="147" t="n">
        <v>3</v>
      </c>
      <c r="S53" s="30" t="n">
        <f aca="false">Q53*R53</f>
        <v>150</v>
      </c>
      <c r="T53" s="31"/>
      <c r="U53" s="29" t="n">
        <f aca="false">I53+L53+O53+R53</f>
        <v>1000</v>
      </c>
      <c r="V53" s="30" t="n">
        <f aca="false">J53+M53+P53+S53</f>
        <v>149700</v>
      </c>
    </row>
    <row collapsed="false" customFormat="false" customHeight="false" hidden="false" ht="12.85" outlineLevel="0" r="54">
      <c r="E54" s="146" t="str">
        <f aca="false">IF(E9="",0,E9)</f>
        <v>General  12</v>
      </c>
      <c r="F54" s="29" t="n">
        <f aca="false">IF(F9="",0,F9)</f>
        <v>1000</v>
      </c>
      <c r="G54" s="27" t="n">
        <f aca="false">G9</f>
        <v>150</v>
      </c>
      <c r="H54" s="28"/>
      <c r="I54" s="147" t="n">
        <v>535</v>
      </c>
      <c r="J54" s="30" t="n">
        <f aca="false">I54*G54</f>
        <v>80250</v>
      </c>
      <c r="K54" s="31"/>
      <c r="L54" s="147" t="n">
        <v>200</v>
      </c>
      <c r="M54" s="30" t="n">
        <f aca="false">L54*$G54</f>
        <v>30000</v>
      </c>
      <c r="N54" s="31"/>
      <c r="O54" s="147" t="n">
        <f aca="false">F54-R54-L54-I54</f>
        <v>265</v>
      </c>
      <c r="P54" s="30" t="n">
        <f aca="false">O54*$G54</f>
        <v>39750</v>
      </c>
      <c r="Q54" s="147" t="n">
        <v>0</v>
      </c>
      <c r="R54" s="147" t="n">
        <f aca="false">ROUNDDOWN(I54*$N$72*$H$71,0)</f>
        <v>0</v>
      </c>
      <c r="S54" s="30" t="n">
        <f aca="false">Q54*R54</f>
        <v>0</v>
      </c>
      <c r="T54" s="31"/>
      <c r="U54" s="29" t="n">
        <f aca="false">I54+L54+O54+R54</f>
        <v>1000</v>
      </c>
      <c r="V54" s="30" t="n">
        <f aca="false">J54+M54+P54+S54</f>
        <v>150000</v>
      </c>
    </row>
    <row collapsed="false" customFormat="false" customHeight="false" hidden="false" ht="12.85" outlineLevel="0" r="55">
      <c r="E55" s="146" t="str">
        <f aca="false">IF(E10="",0,E10)</f>
        <v>General  13</v>
      </c>
      <c r="F55" s="29" t="n">
        <f aca="false">IF(F10="",0,F10)</f>
        <v>1000</v>
      </c>
      <c r="G55" s="27" t="n">
        <f aca="false">G10</f>
        <v>150</v>
      </c>
      <c r="H55" s="28"/>
      <c r="I55" s="147" t="n">
        <v>535</v>
      </c>
      <c r="J55" s="30" t="n">
        <f aca="false">I55*G55</f>
        <v>80250</v>
      </c>
      <c r="K55" s="31"/>
      <c r="L55" s="147" t="n">
        <v>200</v>
      </c>
      <c r="M55" s="30" t="n">
        <f aca="false">L55*$G55</f>
        <v>30000</v>
      </c>
      <c r="N55" s="31"/>
      <c r="O55" s="147" t="n">
        <f aca="false">F55-R55-L55-I55</f>
        <v>265</v>
      </c>
      <c r="P55" s="30" t="n">
        <f aca="false">O55*$G55</f>
        <v>39750</v>
      </c>
      <c r="Q55" s="147" t="n">
        <v>0</v>
      </c>
      <c r="R55" s="147" t="n">
        <f aca="false">ROUNDDOWN(I55*$N$72*$H$71,0)</f>
        <v>0</v>
      </c>
      <c r="S55" s="30" t="n">
        <f aca="false">Q55*R55</f>
        <v>0</v>
      </c>
      <c r="T55" s="31"/>
      <c r="U55" s="29" t="n">
        <f aca="false">I55+L55+O55+R55</f>
        <v>1000</v>
      </c>
      <c r="V55" s="30" t="n">
        <f aca="false">J55+M55+P55+S55</f>
        <v>150000</v>
      </c>
    </row>
    <row collapsed="false" customFormat="false" customHeight="false" hidden="false" ht="12.85" outlineLevel="0" r="56">
      <c r="E56" s="146" t="str">
        <f aca="false">IF(E11="",0,E11)</f>
        <v>General  14</v>
      </c>
      <c r="F56" s="29" t="n">
        <f aca="false">IF(F11="",0,F11)</f>
        <v>1000</v>
      </c>
      <c r="G56" s="27" t="n">
        <f aca="false">G11</f>
        <v>150</v>
      </c>
      <c r="H56" s="28"/>
      <c r="I56" s="147" t="n">
        <v>535</v>
      </c>
      <c r="J56" s="30" t="n">
        <f aca="false">I56*G56</f>
        <v>80250</v>
      </c>
      <c r="K56" s="31"/>
      <c r="L56" s="147" t="n">
        <v>200</v>
      </c>
      <c r="M56" s="30" t="n">
        <f aca="false">L56*$G56</f>
        <v>30000</v>
      </c>
      <c r="N56" s="31"/>
      <c r="O56" s="147" t="n">
        <f aca="false">F56-R56-L56-I56</f>
        <v>265</v>
      </c>
      <c r="P56" s="30" t="n">
        <f aca="false">O56*$G56</f>
        <v>39750</v>
      </c>
      <c r="Q56" s="147" t="n">
        <v>0</v>
      </c>
      <c r="R56" s="147" t="n">
        <f aca="false">ROUNDDOWN(I56*$N$72*$H$71,0)</f>
        <v>0</v>
      </c>
      <c r="S56" s="30" t="n">
        <f aca="false">Q56*R56</f>
        <v>0</v>
      </c>
      <c r="T56" s="31"/>
      <c r="U56" s="29" t="n">
        <f aca="false">I56+L56+O56+R56</f>
        <v>1000</v>
      </c>
      <c r="V56" s="30" t="n">
        <f aca="false">J56+M56+P56+S56</f>
        <v>150000</v>
      </c>
    </row>
    <row collapsed="false" customFormat="false" customHeight="false" hidden="false" ht="12.85" outlineLevel="0" r="57">
      <c r="E57" s="146" t="str">
        <f aca="false">IF(E12="",0,E12)</f>
        <v>General  15</v>
      </c>
      <c r="F57" s="29" t="n">
        <f aca="false">IF(F12="",0,F12)</f>
        <v>1000</v>
      </c>
      <c r="G57" s="27" t="n">
        <f aca="false">G12</f>
        <v>150</v>
      </c>
      <c r="H57" s="28"/>
      <c r="I57" s="147" t="n">
        <v>535</v>
      </c>
      <c r="J57" s="30" t="n">
        <f aca="false">I57*G57</f>
        <v>80250</v>
      </c>
      <c r="K57" s="31"/>
      <c r="L57" s="147" t="n">
        <v>200</v>
      </c>
      <c r="M57" s="30" t="n">
        <f aca="false">L57*$G57</f>
        <v>30000</v>
      </c>
      <c r="N57" s="31"/>
      <c r="O57" s="147" t="n">
        <f aca="false">F57-R57-L57-I57</f>
        <v>265</v>
      </c>
      <c r="P57" s="30" t="n">
        <f aca="false">O57*$G57</f>
        <v>39750</v>
      </c>
      <c r="Q57" s="147" t="n">
        <v>0</v>
      </c>
      <c r="R57" s="147" t="n">
        <f aca="false">ROUNDDOWN(I57*$N$72*$H$71,0)</f>
        <v>0</v>
      </c>
      <c r="S57" s="30" t="n">
        <f aca="false">Q57*R57</f>
        <v>0</v>
      </c>
      <c r="T57" s="31"/>
      <c r="U57" s="29" t="n">
        <f aca="false">I57+L57+O57+R57</f>
        <v>1000</v>
      </c>
      <c r="V57" s="30" t="n">
        <f aca="false">J57+M57+P57+S57</f>
        <v>150000</v>
      </c>
    </row>
    <row collapsed="false" customFormat="false" customHeight="false" hidden="false" ht="12.85" outlineLevel="0" r="58">
      <c r="E58" s="146" t="str">
        <f aca="false">IF(E13="",0,E13)</f>
        <v>General  16</v>
      </c>
      <c r="F58" s="29" t="n">
        <f aca="false">IF(F13="",0,F13)</f>
        <v>1000</v>
      </c>
      <c r="G58" s="27" t="n">
        <f aca="false">G13</f>
        <v>150</v>
      </c>
      <c r="H58" s="28"/>
      <c r="I58" s="147" t="n">
        <v>535</v>
      </c>
      <c r="J58" s="30" t="n">
        <f aca="false">I58*G58</f>
        <v>80250</v>
      </c>
      <c r="K58" s="31"/>
      <c r="L58" s="147" t="n">
        <v>200</v>
      </c>
      <c r="M58" s="30" t="n">
        <f aca="false">L58*$G58</f>
        <v>30000</v>
      </c>
      <c r="N58" s="31"/>
      <c r="O58" s="147" t="n">
        <f aca="false">F58-R58-L58-I58</f>
        <v>265</v>
      </c>
      <c r="P58" s="30" t="n">
        <f aca="false">O58*$G58</f>
        <v>39750</v>
      </c>
      <c r="Q58" s="147" t="n">
        <v>0</v>
      </c>
      <c r="R58" s="147" t="n">
        <f aca="false">ROUNDDOWN(I58*$N$72*$H$71,0)</f>
        <v>0</v>
      </c>
      <c r="S58" s="30" t="n">
        <f aca="false">Q58*R58</f>
        <v>0</v>
      </c>
      <c r="T58" s="31"/>
      <c r="U58" s="29" t="n">
        <f aca="false">I58+L58+O58+R58</f>
        <v>1000</v>
      </c>
      <c r="V58" s="30" t="n">
        <f aca="false">J58+M58+P58+S58</f>
        <v>150000</v>
      </c>
    </row>
    <row collapsed="false" customFormat="false" customHeight="false" hidden="false" ht="12.85" outlineLevel="0" r="59">
      <c r="E59" s="146" t="str">
        <f aca="false">IF(E14="",0,E14)</f>
        <v>General  17</v>
      </c>
      <c r="F59" s="29" t="n">
        <f aca="false">IF(F14="",0,F14)</f>
        <v>1000</v>
      </c>
      <c r="G59" s="27" t="n">
        <f aca="false">G14</f>
        <v>150</v>
      </c>
      <c r="H59" s="28"/>
      <c r="I59" s="147" t="n">
        <v>535</v>
      </c>
      <c r="J59" s="30" t="n">
        <f aca="false">I59*G59</f>
        <v>80250</v>
      </c>
      <c r="K59" s="31"/>
      <c r="L59" s="147" t="n">
        <v>200</v>
      </c>
      <c r="M59" s="30" t="n">
        <f aca="false">L59*$G59</f>
        <v>30000</v>
      </c>
      <c r="N59" s="31"/>
      <c r="O59" s="147" t="n">
        <f aca="false">F59-R59-L59-I59</f>
        <v>265</v>
      </c>
      <c r="P59" s="30" t="n">
        <f aca="false">O59*$G59</f>
        <v>39750</v>
      </c>
      <c r="Q59" s="147" t="n">
        <v>0</v>
      </c>
      <c r="R59" s="147" t="n">
        <f aca="false">ROUNDDOWN(I59*$N$72*$H$71,0)</f>
        <v>0</v>
      </c>
      <c r="S59" s="30" t="n">
        <f aca="false">Q59*R59</f>
        <v>0</v>
      </c>
      <c r="T59" s="31"/>
      <c r="U59" s="29" t="n">
        <f aca="false">I59+L59+O59+R59</f>
        <v>1000</v>
      </c>
      <c r="V59" s="30" t="n">
        <f aca="false">J59+M59+P59+S59</f>
        <v>150000</v>
      </c>
    </row>
    <row collapsed="false" customFormat="false" customHeight="false" hidden="false" ht="12.85" outlineLevel="0" r="60">
      <c r="E60" s="146" t="str">
        <f aca="false">IF(E15="",0,E15)</f>
        <v>General  18</v>
      </c>
      <c r="F60" s="29" t="n">
        <f aca="false">IF(F15="",0,F15)</f>
        <v>1000</v>
      </c>
      <c r="G60" s="27" t="n">
        <f aca="false">G15</f>
        <v>150</v>
      </c>
      <c r="H60" s="28"/>
      <c r="I60" s="147" t="n">
        <v>535</v>
      </c>
      <c r="J60" s="30" t="n">
        <f aca="false">I60*G60</f>
        <v>80250</v>
      </c>
      <c r="K60" s="31"/>
      <c r="L60" s="147" t="n">
        <v>200</v>
      </c>
      <c r="M60" s="30" t="n">
        <f aca="false">L60*$G60</f>
        <v>30000</v>
      </c>
      <c r="N60" s="31"/>
      <c r="O60" s="147" t="n">
        <f aca="false">F60-R60-L60-I60</f>
        <v>265</v>
      </c>
      <c r="P60" s="30" t="n">
        <f aca="false">O60*$G60</f>
        <v>39750</v>
      </c>
      <c r="Q60" s="147" t="n">
        <v>0</v>
      </c>
      <c r="R60" s="147" t="n">
        <f aca="false">ROUNDDOWN(I60*$N$72*$H$71,0)</f>
        <v>0</v>
      </c>
      <c r="S60" s="30" t="n">
        <f aca="false">Q60*R60</f>
        <v>0</v>
      </c>
      <c r="T60" s="31"/>
      <c r="U60" s="29" t="n">
        <f aca="false">I60+L60+O60+R60</f>
        <v>1000</v>
      </c>
      <c r="V60" s="30" t="n">
        <f aca="false">J60+M60+P60+S60</f>
        <v>150000</v>
      </c>
    </row>
    <row collapsed="false" customFormat="false" customHeight="false" hidden="false" ht="12.85" outlineLevel="0" r="61">
      <c r="E61" s="146" t="str">
        <f aca="false">IF(E16="",0,E16)</f>
        <v>General  19</v>
      </c>
      <c r="F61" s="29" t="n">
        <f aca="false">IF(F16="",0,F16)</f>
        <v>1000</v>
      </c>
      <c r="G61" s="27" t="n">
        <f aca="false">G16</f>
        <v>150</v>
      </c>
      <c r="H61" s="28"/>
      <c r="I61" s="147" t="n">
        <v>535</v>
      </c>
      <c r="J61" s="30" t="n">
        <f aca="false">I61*G61</f>
        <v>80250</v>
      </c>
      <c r="K61" s="31"/>
      <c r="L61" s="147" t="n">
        <v>200</v>
      </c>
      <c r="M61" s="30" t="n">
        <f aca="false">L61*$G61</f>
        <v>30000</v>
      </c>
      <c r="N61" s="31"/>
      <c r="O61" s="147" t="n">
        <f aca="false">F61-R61-L61-I61</f>
        <v>265</v>
      </c>
      <c r="P61" s="30" t="n">
        <f aca="false">O61*$G61</f>
        <v>39750</v>
      </c>
      <c r="Q61" s="147" t="n">
        <v>0</v>
      </c>
      <c r="R61" s="147" t="n">
        <f aca="false">ROUNDDOWN(I61*$N$72*$H$71,0)</f>
        <v>0</v>
      </c>
      <c r="S61" s="30" t="n">
        <f aca="false">Q61*R61</f>
        <v>0</v>
      </c>
      <c r="T61" s="31"/>
      <c r="U61" s="29" t="n">
        <f aca="false">I61+L61+O61+R61</f>
        <v>1000</v>
      </c>
      <c r="V61" s="30" t="n">
        <f aca="false">J61+M61+P61+S61</f>
        <v>150000</v>
      </c>
    </row>
    <row collapsed="false" customFormat="false" customHeight="false" hidden="false" ht="12.85" outlineLevel="0" r="62">
      <c r="E62" s="146" t="str">
        <f aca="false">IF(E17="",0,E17)</f>
        <v>General  11</v>
      </c>
      <c r="F62" s="29" t="n">
        <f aca="false">IF(F17="",0,F17)</f>
        <v>1000</v>
      </c>
      <c r="G62" s="27" t="n">
        <f aca="false">G17</f>
        <v>150</v>
      </c>
      <c r="H62" s="28"/>
      <c r="I62" s="147" t="n">
        <v>535</v>
      </c>
      <c r="J62" s="30" t="n">
        <f aca="false">I62*G62</f>
        <v>80250</v>
      </c>
      <c r="K62" s="31"/>
      <c r="L62" s="147" t="n">
        <v>200</v>
      </c>
      <c r="M62" s="30" t="n">
        <f aca="false">L62*$G62</f>
        <v>30000</v>
      </c>
      <c r="N62" s="31"/>
      <c r="O62" s="147" t="n">
        <f aca="false">F62-R62-L62-I62</f>
        <v>265</v>
      </c>
      <c r="P62" s="30" t="n">
        <f aca="false">O62*$G62</f>
        <v>39750</v>
      </c>
      <c r="Q62" s="147" t="n">
        <v>0</v>
      </c>
      <c r="R62" s="147" t="n">
        <f aca="false">ROUNDDOWN(I62*$N$72*$H$71,0)</f>
        <v>0</v>
      </c>
      <c r="S62" s="30" t="n">
        <f aca="false">Q62*R62</f>
        <v>0</v>
      </c>
      <c r="T62" s="31"/>
      <c r="U62" s="29" t="n">
        <f aca="false">I62+L62+O62+R62</f>
        <v>1000</v>
      </c>
      <c r="V62" s="30" t="n">
        <f aca="false">J62+M62+P62+S62</f>
        <v>150000</v>
      </c>
    </row>
    <row collapsed="false" customFormat="false" customHeight="false" hidden="false" ht="12.85" outlineLevel="0" r="63">
      <c r="E63" s="146" t="str">
        <f aca="false">IF(E18="",0,E18)</f>
        <v>General  11</v>
      </c>
      <c r="F63" s="29" t="n">
        <f aca="false">IF(F18="",0,F18)</f>
        <v>1000</v>
      </c>
      <c r="G63" s="27" t="n">
        <f aca="false">G18</f>
        <v>0</v>
      </c>
      <c r="H63" s="28"/>
      <c r="I63" s="147" t="n">
        <v>0</v>
      </c>
      <c r="J63" s="30" t="n">
        <f aca="false">I63*G63</f>
        <v>0</v>
      </c>
      <c r="K63" s="31"/>
      <c r="L63" s="147" t="n">
        <v>0</v>
      </c>
      <c r="M63" s="30" t="n">
        <f aca="false">L63*$G63</f>
        <v>0</v>
      </c>
      <c r="N63" s="31"/>
      <c r="O63" s="147" t="n">
        <v>0</v>
      </c>
      <c r="P63" s="30" t="n">
        <f aca="false">O63*$G63</f>
        <v>0</v>
      </c>
      <c r="Q63" s="147" t="n">
        <v>0</v>
      </c>
      <c r="R63" s="147" t="n">
        <f aca="false">ROUNDDOWN(I63*$N$72*$H$71,0)</f>
        <v>0</v>
      </c>
      <c r="S63" s="30" t="n">
        <f aca="false">Q63*R63</f>
        <v>0</v>
      </c>
      <c r="T63" s="31"/>
      <c r="U63" s="29" t="n">
        <f aca="false">I63+L63+O63+R63</f>
        <v>0</v>
      </c>
      <c r="V63" s="30" t="n">
        <f aca="false">J63+M63+P63+S63</f>
        <v>0</v>
      </c>
    </row>
    <row collapsed="false" customFormat="false" customHeight="false" hidden="false" ht="12.85" outlineLevel="0" r="64">
      <c r="E64" s="146" t="str">
        <f aca="false">IF(E19="",0,E19)</f>
        <v>General  11</v>
      </c>
      <c r="F64" s="29" t="n">
        <f aca="false">IF(F19="",0,F19)</f>
        <v>1000</v>
      </c>
      <c r="G64" s="27" t="n">
        <f aca="false">G19</f>
        <v>0</v>
      </c>
      <c r="H64" s="28"/>
      <c r="I64" s="147" t="n">
        <v>0</v>
      </c>
      <c r="J64" s="30" t="n">
        <f aca="false">I64*G64</f>
        <v>0</v>
      </c>
      <c r="K64" s="31"/>
      <c r="L64" s="147" t="n">
        <v>0</v>
      </c>
      <c r="M64" s="30" t="n">
        <f aca="false">L64*$G64</f>
        <v>0</v>
      </c>
      <c r="N64" s="31"/>
      <c r="O64" s="147" t="n">
        <v>0</v>
      </c>
      <c r="P64" s="30" t="n">
        <f aca="false">O64*$G64</f>
        <v>0</v>
      </c>
      <c r="Q64" s="147" t="n">
        <v>0</v>
      </c>
      <c r="R64" s="147" t="n">
        <f aca="false">ROUNDDOWN(I64*$N$72*$H$71,0)</f>
        <v>0</v>
      </c>
      <c r="S64" s="30" t="n">
        <f aca="false">Q64*R64</f>
        <v>0</v>
      </c>
      <c r="T64" s="31"/>
      <c r="U64" s="29" t="n">
        <f aca="false">I64+L64+O64+R64</f>
        <v>0</v>
      </c>
      <c r="V64" s="30" t="n">
        <f aca="false">J64+M64+P64+S64</f>
        <v>0</v>
      </c>
    </row>
    <row collapsed="false" customFormat="false" customHeight="false" hidden="false" ht="12.85" outlineLevel="0" r="65">
      <c r="E65" s="33"/>
      <c r="F65" s="34"/>
      <c r="G65" s="35"/>
      <c r="H65" s="36" t="s">
        <v>10</v>
      </c>
      <c r="I65" s="32" t="n">
        <f aca="false">SUM(I53:I64)</f>
        <v>5350</v>
      </c>
      <c r="J65" s="37" t="n">
        <f aca="false">SUM(J53:J64)</f>
        <v>802500</v>
      </c>
      <c r="K65" s="38"/>
      <c r="L65" s="32" t="n">
        <f aca="false">SUM(L53:L64)</f>
        <v>2000</v>
      </c>
      <c r="M65" s="37" t="n">
        <f aca="false">SUM(M53:M64)</f>
        <v>300000</v>
      </c>
      <c r="N65" s="38"/>
      <c r="O65" s="32" t="n">
        <v>0</v>
      </c>
      <c r="P65" s="37" t="n">
        <f aca="false">SUM(P53:P64)</f>
        <v>397050</v>
      </c>
      <c r="Q65" s="148"/>
      <c r="R65" s="148" t="n">
        <f aca="false">SUM(R53:R64)</f>
        <v>3</v>
      </c>
      <c r="S65" s="149" t="n">
        <f aca="false">SUM(S53:S64)</f>
        <v>150</v>
      </c>
      <c r="T65" s="38"/>
      <c r="U65" s="32" t="n">
        <f aca="false">SUM(U53:U64)</f>
        <v>10000</v>
      </c>
      <c r="V65" s="37" t="n">
        <f aca="false">SUM(V53:V64)</f>
        <v>1499700</v>
      </c>
    </row>
    <row collapsed="false" customFormat="false" customHeight="false" hidden="false" ht="12.85" outlineLevel="0" r="66">
      <c r="C66" s="6"/>
      <c r="E66" s="33"/>
      <c r="F66" s="2" t="s">
        <v>13</v>
      </c>
      <c r="G66" s="39" t="n">
        <f aca="false">'General 1'!G22</f>
        <v>845382.5</v>
      </c>
      <c r="H66" s="36"/>
      <c r="I66" s="150" t="n">
        <f aca="false">I65/$F$20</f>
        <v>0.445833333333333</v>
      </c>
      <c r="J66" s="151" t="n">
        <f aca="false">J65/$H$20</f>
        <v>0.535</v>
      </c>
      <c r="K66" s="38"/>
      <c r="L66" s="150" t="n">
        <f aca="false">L65/$F$20</f>
        <v>0.166666666666667</v>
      </c>
      <c r="M66" s="151" t="n">
        <f aca="false">M65/$H$20</f>
        <v>0.2</v>
      </c>
      <c r="N66" s="38"/>
      <c r="O66" s="150" t="n">
        <v>0</v>
      </c>
      <c r="P66" s="151" t="n">
        <f aca="false">P65/$H$20</f>
        <v>0.2647</v>
      </c>
      <c r="Q66" s="38"/>
      <c r="R66" s="150" t="n">
        <f aca="false">R65/$F$20</f>
        <v>0.00025</v>
      </c>
      <c r="S66" s="151" t="n">
        <f aca="false">S65/$H$20</f>
        <v>0.0001</v>
      </c>
      <c r="T66" s="38"/>
      <c r="U66" s="150" t="n">
        <f aca="false">U65/$F$20</f>
        <v>0.833333333333333</v>
      </c>
      <c r="V66" s="151" t="n">
        <f aca="false">V65/$H$20</f>
        <v>0.9998</v>
      </c>
    </row>
    <row collapsed="false" customFormat="false" customHeight="false" hidden="false" ht="14.15" outlineLevel="0" r="67">
      <c r="C67" s="6"/>
      <c r="E67" s="42"/>
      <c r="F67" s="43" t="s">
        <v>14</v>
      </c>
      <c r="G67" s="44" t="n">
        <f aca="false">J65-G66</f>
        <v>-42882.5</v>
      </c>
      <c r="H67" s="45"/>
      <c r="I67" s="43"/>
      <c r="J67" s="46"/>
      <c r="K67" s="47"/>
      <c r="L67" s="43"/>
      <c r="M67" s="46"/>
      <c r="N67" s="47"/>
      <c r="O67" s="43"/>
      <c r="P67" s="46"/>
      <c r="Q67" s="152" t="s">
        <v>77</v>
      </c>
      <c r="R67" s="152"/>
      <c r="S67" s="153" t="n">
        <f aca="false">(R53*G53+R54*G54+R55*G55+R56*G56+R57*G57+R58*G58+R59*G59+R60*G60+R61*G61+R62*G62+R63*G63+R64*G64)-SUM(S53:S64)</f>
        <v>300</v>
      </c>
      <c r="T67" s="47"/>
      <c r="U67" s="43"/>
      <c r="V67" s="46"/>
    </row>
    <row collapsed="false" customFormat="false" customHeight="false" hidden="false" ht="14.15" outlineLevel="0" r="1048576"/>
  </sheetData>
  <mergeCells count="28">
    <mergeCell ref="F26:G26"/>
    <mergeCell ref="H27:J27"/>
    <mergeCell ref="K27:M27"/>
    <mergeCell ref="N27:P27"/>
    <mergeCell ref="Q27:S27"/>
    <mergeCell ref="E28:E29"/>
    <mergeCell ref="F28:F29"/>
    <mergeCell ref="G28:G29"/>
    <mergeCell ref="H28:J28"/>
    <mergeCell ref="K28:M28"/>
    <mergeCell ref="N28:P28"/>
    <mergeCell ref="Q28:S28"/>
    <mergeCell ref="T28:V28"/>
    <mergeCell ref="Q44:R44"/>
    <mergeCell ref="F49:G49"/>
    <mergeCell ref="H50:J50"/>
    <mergeCell ref="K50:M50"/>
    <mergeCell ref="N50:P50"/>
    <mergeCell ref="Q50:S50"/>
    <mergeCell ref="E51:E52"/>
    <mergeCell ref="F51:F52"/>
    <mergeCell ref="G51:G52"/>
    <mergeCell ref="H51:J51"/>
    <mergeCell ref="K51:M51"/>
    <mergeCell ref="N51:P51"/>
    <mergeCell ref="Q51:S51"/>
    <mergeCell ref="T51:V51"/>
    <mergeCell ref="Q67:R67"/>
  </mergeCells>
  <conditionalFormatting sqref="G44">
    <cfRule aboveAverage="0" bottom="0" dxfId="0" operator="lessThan" percent="0" priority="2" rank="0" text="" type="cellIs">
      <formula>0</formula>
    </cfRule>
  </conditionalFormatting>
  <conditionalFormatting sqref="G67">
    <cfRule aboveAverage="0" bottom="0" dxfId="1" operator="lessThan" percent="0" priority="3" rank="0" text="" type="cellIs">
      <formula>0</formula>
    </cfRule>
  </conditionalFormatting>
  <dataValidations count="1">
    <dataValidation allowBlank="true" operator="equal" showDropDown="false" showErrorMessage="true" showInputMessage="true" sqref="U30:U41 U53:U6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5" activeCellId="0" pane="topLeft" sqref="F5"/>
    </sheetView>
  </sheetViews>
  <sheetFormatPr defaultRowHeight="12.85"/>
  <cols>
    <col collapsed="false" hidden="false" max="1" min="1" style="1" width="19.8979591836735"/>
    <col collapsed="false" hidden="false" max="2" min="2" style="1" width="39.3622448979592"/>
    <col collapsed="false" hidden="false" max="3" min="3" style="1" width="10.6173469387755"/>
    <col collapsed="false" hidden="false" max="4" min="4" style="1" width="21.1734693877551"/>
    <col collapsed="false" hidden="false" max="5" min="5" style="1" width="10.6173469387755"/>
    <col collapsed="false" hidden="false" max="6" min="6" style="1" width="23.4540816326531"/>
    <col collapsed="false" hidden="false" max="1025" min="7" style="1" width="10.6173469387755"/>
  </cols>
  <sheetData>
    <row collapsed="false" customFormat="false" customHeight="false" hidden="false" ht="12.85" outlineLevel="0" r="1">
      <c r="D1" s="155" t="s">
        <v>7</v>
      </c>
      <c r="F1" s="155" t="s">
        <v>74</v>
      </c>
    </row>
    <row collapsed="false" customFormat="false" customHeight="false" hidden="false" ht="12.85" outlineLevel="0" r="2">
      <c r="A2" s="15" t="s">
        <v>79</v>
      </c>
      <c r="B2" s="155" t="s">
        <v>80</v>
      </c>
      <c r="C2" s="155"/>
      <c r="D2" s="155" t="s">
        <v>12</v>
      </c>
      <c r="E2" s="155" t="s">
        <v>39</v>
      </c>
      <c r="F2" s="155" t="s">
        <v>12</v>
      </c>
    </row>
    <row collapsed="false" customFormat="true" customHeight="false" hidden="false" ht="12.85" outlineLevel="0" r="3" s="6">
      <c r="A3" s="156"/>
      <c r="B3" s="157" t="s">
        <v>10</v>
      </c>
      <c r="C3" s="158"/>
      <c r="D3" s="159" t="n">
        <f aca="false">SUM(D4:D102)</f>
        <v>720000</v>
      </c>
      <c r="E3" s="158"/>
      <c r="F3" s="160" t="n">
        <f aca="false">SUM(F4:F102)</f>
        <v>-300</v>
      </c>
    </row>
    <row collapsed="false" customFormat="false" customHeight="false" hidden="false" ht="12.85" outlineLevel="0" r="4">
      <c r="B4" s="161" t="s">
        <v>81</v>
      </c>
      <c r="C4" s="86" t="n">
        <v>0.2</v>
      </c>
      <c r="D4" s="162" t="n">
        <f aca="false">SUM(D6:D24)*C4</f>
        <v>120000</v>
      </c>
      <c r="E4" s="163" t="n">
        <f aca="false">IF(OR(ISBLANK(D4),D4=0),0,D4/$D$3*100)</f>
        <v>16.6666666666667</v>
      </c>
    </row>
    <row collapsed="false" customFormat="false" customHeight="false" hidden="false" ht="12.85" outlineLevel="0" r="5">
      <c r="B5" s="161" t="s">
        <v>82</v>
      </c>
      <c r="C5" s="164"/>
      <c r="D5" s="29" t="n">
        <v>0</v>
      </c>
      <c r="E5" s="163"/>
      <c r="F5" s="165" t="n">
        <f aca="false">-IF('General 1'!$B$5=1,'Ingresos Taquilla'!S44,'Ingresos Taquilla'!S67)</f>
        <v>-300</v>
      </c>
    </row>
    <row collapsed="false" customFormat="false" customHeight="false" hidden="false" ht="12.85" outlineLevel="0" r="6">
      <c r="B6" s="161" t="s">
        <v>83</v>
      </c>
      <c r="C6" s="2"/>
      <c r="D6" s="166" t="n">
        <v>350000</v>
      </c>
      <c r="E6" s="163" t="n">
        <f aca="false">IF(OR(ISBLANK(D6),D6=0),0,D6/$D$3*100)</f>
        <v>48.6111111111111</v>
      </c>
    </row>
    <row collapsed="false" customFormat="false" customHeight="false" hidden="false" ht="12.85" outlineLevel="0" r="7">
      <c r="B7" s="161" t="s">
        <v>84</v>
      </c>
      <c r="C7" s="2"/>
      <c r="D7" s="166" t="n">
        <v>50000</v>
      </c>
      <c r="E7" s="163" t="n">
        <f aca="false">IF(OR(ISBLANK(D7),D7=0),0,D7/$D$3*100)</f>
        <v>6.94444444444444</v>
      </c>
    </row>
    <row collapsed="false" customFormat="false" customHeight="false" hidden="false" ht="12.85" outlineLevel="0" r="8">
      <c r="B8" s="161" t="s">
        <v>85</v>
      </c>
      <c r="C8" s="2"/>
      <c r="D8" s="166" t="n">
        <v>80000</v>
      </c>
      <c r="E8" s="163" t="n">
        <f aca="false">IF(OR(ISBLANK(D8),D8=0),0,D8/$D$3*100)</f>
        <v>11.1111111111111</v>
      </c>
    </row>
    <row collapsed="false" customFormat="false" customHeight="false" hidden="false" ht="12.85" outlineLevel="0" r="9">
      <c r="B9" s="161" t="s">
        <v>86</v>
      </c>
      <c r="C9" s="2"/>
      <c r="D9" s="166" t="n">
        <v>5000</v>
      </c>
      <c r="E9" s="163" t="n">
        <f aca="false">IF(OR(ISBLANK(D9),D9=0),0,D9/$D$3*100)</f>
        <v>0.694444444444444</v>
      </c>
    </row>
    <row collapsed="false" customFormat="false" customHeight="false" hidden="false" ht="12.85" outlineLevel="0" r="10">
      <c r="B10" s="161" t="s">
        <v>87</v>
      </c>
      <c r="C10" s="2"/>
      <c r="D10" s="166" t="n">
        <v>0</v>
      </c>
      <c r="E10" s="163" t="n">
        <f aca="false">IF(OR(ISBLANK(D10),D10=0),0,D10/$D$3*100)</f>
        <v>0</v>
      </c>
    </row>
    <row collapsed="false" customFormat="false" customHeight="false" hidden="false" ht="12.85" outlineLevel="0" r="11">
      <c r="B11" s="161" t="s">
        <v>88</v>
      </c>
      <c r="C11" s="2"/>
      <c r="D11" s="166" t="n">
        <v>100000</v>
      </c>
      <c r="E11" s="163" t="n">
        <f aca="false">IF(OR(ISBLANK(D11),D11=0),0,D11/$D$3*100)</f>
        <v>13.8888888888889</v>
      </c>
    </row>
    <row collapsed="false" customFormat="false" customHeight="false" hidden="false" ht="12.85" outlineLevel="0" r="12">
      <c r="B12" s="161" t="s">
        <v>89</v>
      </c>
      <c r="C12" s="2"/>
      <c r="D12" s="166" t="n">
        <v>15000</v>
      </c>
      <c r="E12" s="163" t="n">
        <f aca="false">IF(OR(ISBLANK(D12),D12=0),0,D12/$D$3*100)</f>
        <v>2.08333333333333</v>
      </c>
    </row>
    <row collapsed="false" customFormat="false" customHeight="false" hidden="false" ht="12.85" outlineLevel="0" r="13">
      <c r="B13" s="161"/>
      <c r="C13" s="2"/>
      <c r="D13" s="166"/>
      <c r="E13" s="163" t="n">
        <f aca="false">IF(OR(ISBLANK(D13),D13=0),0,D13/$D$3*100)</f>
        <v>0</v>
      </c>
    </row>
    <row collapsed="false" customFormat="false" customHeight="false" hidden="false" ht="12.85" outlineLevel="0" r="14">
      <c r="B14" s="161"/>
      <c r="C14" s="2"/>
      <c r="D14" s="166"/>
      <c r="E14" s="163" t="n">
        <f aca="false">IF(OR(ISBLANK(D14),D14=0),0,D14/$D$3*100)</f>
        <v>0</v>
      </c>
    </row>
    <row collapsed="false" customFormat="false" customHeight="false" hidden="false" ht="12.85" outlineLevel="0" r="15">
      <c r="B15" s="161"/>
      <c r="C15" s="2"/>
      <c r="D15" s="166"/>
      <c r="E15" s="163" t="n">
        <f aca="false">IF(OR(ISBLANK(D15),D15=0),0,D15/$D$3*100)</f>
        <v>0</v>
      </c>
    </row>
    <row collapsed="false" customFormat="false" customHeight="false" hidden="false" ht="12.85" outlineLevel="0" r="16">
      <c r="B16" s="161"/>
      <c r="C16" s="2"/>
      <c r="D16" s="166"/>
      <c r="E16" s="163" t="n">
        <f aca="false">IF(OR(ISBLANK(D16),D16=0),0,D16/$D$3*100)</f>
        <v>0</v>
      </c>
    </row>
    <row collapsed="false" customFormat="false" customHeight="false" hidden="false" ht="12.85" outlineLevel="0" r="17">
      <c r="B17" s="161"/>
      <c r="C17" s="2"/>
      <c r="D17" s="166"/>
      <c r="E17" s="163" t="n">
        <f aca="false">IF(OR(ISBLANK(D17),D17=0),0,D17/$D$3*100)</f>
        <v>0</v>
      </c>
    </row>
    <row collapsed="false" customFormat="false" customHeight="false" hidden="false" ht="12.85" outlineLevel="0" r="18">
      <c r="B18" s="161"/>
      <c r="C18" s="2"/>
      <c r="D18" s="166"/>
      <c r="E18" s="163" t="n">
        <f aca="false">IF(OR(ISBLANK(D18),D18=0),0,D18/$D$3*100)</f>
        <v>0</v>
      </c>
    </row>
    <row collapsed="false" customFormat="false" customHeight="false" hidden="false" ht="12.85" outlineLevel="0" r="19">
      <c r="B19" s="161"/>
      <c r="C19" s="2"/>
      <c r="D19" s="166"/>
      <c r="E19" s="163" t="n">
        <f aca="false">IF(OR(ISBLANK(D19),D19=0),0,D19/$D$3*100)</f>
        <v>0</v>
      </c>
    </row>
    <row collapsed="false" customFormat="false" customHeight="false" hidden="false" ht="12.85" outlineLevel="0" r="20">
      <c r="B20" s="161"/>
      <c r="C20" s="2"/>
      <c r="D20" s="166"/>
      <c r="E20" s="163" t="n">
        <f aca="false">IF(OR(ISBLANK(D20),D20=0),0,D20/$D$3*100)</f>
        <v>0</v>
      </c>
    </row>
    <row collapsed="false" customFormat="false" customHeight="false" hidden="false" ht="12.85" outlineLevel="0" r="21">
      <c r="B21" s="161"/>
      <c r="C21" s="2"/>
      <c r="D21" s="166"/>
      <c r="E21" s="163" t="n">
        <f aca="false">IF(OR(ISBLANK(D21),D21=0),0,D21/$D$3*100)</f>
        <v>0</v>
      </c>
    </row>
    <row collapsed="false" customFormat="false" customHeight="false" hidden="false" ht="12.85" outlineLevel="0" r="22">
      <c r="B22" s="161"/>
      <c r="C22" s="2"/>
      <c r="D22" s="166"/>
      <c r="E22" s="163" t="n">
        <f aca="false">IF(OR(ISBLANK(D22),D22=0),0,D22/$D$3*100)</f>
        <v>0</v>
      </c>
    </row>
    <row collapsed="false" customFormat="false" customHeight="false" hidden="false" ht="12.85" outlineLevel="0" r="23">
      <c r="B23" s="161"/>
      <c r="C23" s="2"/>
      <c r="D23" s="166"/>
      <c r="E23" s="163" t="n">
        <f aca="false">IF(OR(ISBLANK(D23),D23=0),0,D23/$D$3*100)</f>
        <v>0</v>
      </c>
    </row>
    <row collapsed="false" customFormat="false" customHeight="false" hidden="false" ht="12.85" outlineLevel="0" r="24">
      <c r="B24" s="161"/>
      <c r="C24" s="2"/>
      <c r="D24" s="166"/>
      <c r="E24" s="163" t="n">
        <f aca="false">IF(OR(ISBLANK(D24),D24=0),0,D24/$D$3*100)</f>
        <v>0</v>
      </c>
    </row>
    <row collapsed="false" customFormat="false" customHeight="false" hidden="false" ht="12.85" outlineLevel="0" r="25">
      <c r="B25" s="161"/>
      <c r="C25" s="2"/>
      <c r="D25" s="166"/>
      <c r="E25" s="163" t="n">
        <f aca="false">IF(OR(ISBLANK(D25),D25=0),0,D25/$D$3*100)</f>
        <v>0</v>
      </c>
    </row>
    <row collapsed="false" customFormat="false" customHeight="false" hidden="false" ht="12.85" outlineLevel="0" r="26">
      <c r="B26" s="161"/>
      <c r="C26" s="2"/>
      <c r="D26" s="166"/>
      <c r="E26" s="163" t="n">
        <f aca="false">IF(OR(ISBLANK(D26),D26=0),0,D26/$D$3*100)</f>
        <v>0</v>
      </c>
    </row>
    <row collapsed="false" customFormat="false" customHeight="false" hidden="false" ht="12.85" outlineLevel="0" r="27">
      <c r="B27" s="161"/>
      <c r="C27" s="2"/>
      <c r="D27" s="166"/>
      <c r="E27" s="163" t="n">
        <f aca="false">IF(OR(ISBLANK(D27),D27=0),0,D27/$D$3*100)</f>
        <v>0</v>
      </c>
    </row>
    <row collapsed="false" customFormat="false" customHeight="false" hidden="false" ht="12.85" outlineLevel="0" r="28">
      <c r="B28" s="161"/>
      <c r="C28" s="2"/>
      <c r="D28" s="166"/>
      <c r="E28" s="163" t="n">
        <f aca="false">IF(OR(ISBLANK(D28),D28=0),0,D28/$D$3*100)</f>
        <v>0</v>
      </c>
    </row>
    <row collapsed="false" customFormat="false" customHeight="false" hidden="false" ht="12.85" outlineLevel="0" r="29">
      <c r="B29" s="161"/>
      <c r="C29" s="2"/>
      <c r="D29" s="166"/>
      <c r="E29" s="163" t="n">
        <f aca="false">IF(OR(ISBLANK(D29),D29=0),0,D29/$D$3*100)</f>
        <v>0</v>
      </c>
    </row>
    <row collapsed="false" customFormat="false" customHeight="false" hidden="false" ht="12.85" outlineLevel="0" r="30">
      <c r="B30" s="161"/>
      <c r="C30" s="2"/>
      <c r="D30" s="166"/>
      <c r="E30" s="163" t="n">
        <f aca="false">IF(OR(ISBLANK(D30),D30=0),0,D30/$D$3*100)</f>
        <v>0</v>
      </c>
    </row>
    <row collapsed="false" customFormat="false" customHeight="false" hidden="false" ht="12.85" outlineLevel="0" r="31">
      <c r="B31" s="161"/>
      <c r="C31" s="2"/>
      <c r="D31" s="166"/>
      <c r="E31" s="163" t="n">
        <f aca="false">IF(OR(ISBLANK(D31),D31=0),0,D31/$D$3*100)</f>
        <v>0</v>
      </c>
    </row>
    <row collapsed="false" customFormat="false" customHeight="false" hidden="false" ht="12.85" outlineLevel="0" r="32">
      <c r="B32" s="161"/>
      <c r="C32" s="2"/>
      <c r="D32" s="166"/>
      <c r="E32" s="163" t="n">
        <f aca="false">IF(OR(ISBLANK(D32),D32=0),0,D32/$D$3*100)</f>
        <v>0</v>
      </c>
    </row>
    <row collapsed="false" customFormat="false" customHeight="false" hidden="false" ht="12.85" outlineLevel="0" r="33">
      <c r="B33" s="161"/>
      <c r="C33" s="2"/>
      <c r="D33" s="166"/>
      <c r="E33" s="163" t="n">
        <f aca="false">IF(OR(ISBLANK(D33),D33=0),0,D33/$D$3*100)</f>
        <v>0</v>
      </c>
    </row>
    <row collapsed="false" customFormat="false" customHeight="false" hidden="false" ht="12.85" outlineLevel="0" r="34">
      <c r="B34" s="161"/>
      <c r="C34" s="2"/>
      <c r="D34" s="166"/>
      <c r="E34" s="163" t="n">
        <f aca="false">IF(OR(ISBLANK(D34),D34=0),0,D34/$D$3*100)</f>
        <v>0</v>
      </c>
    </row>
    <row collapsed="false" customFormat="false" customHeight="false" hidden="false" ht="12.85" outlineLevel="0" r="35">
      <c r="B35" s="161"/>
      <c r="C35" s="2"/>
      <c r="D35" s="166"/>
      <c r="E35" s="163" t="n">
        <f aca="false">IF(OR(ISBLANK(D35),D35=0),0,D35/$D$3*100)</f>
        <v>0</v>
      </c>
    </row>
    <row collapsed="false" customFormat="false" customHeight="false" hidden="false" ht="12.85" outlineLevel="0" r="36">
      <c r="B36" s="161"/>
      <c r="C36" s="2"/>
      <c r="D36" s="166"/>
      <c r="E36" s="163" t="n">
        <f aca="false">IF(OR(ISBLANK(D36),D36=0),0,D36/$D$3*100)</f>
        <v>0</v>
      </c>
    </row>
    <row collapsed="false" customFormat="false" customHeight="false" hidden="false" ht="12.85" outlineLevel="0" r="37">
      <c r="B37" s="161"/>
      <c r="C37" s="2"/>
      <c r="D37" s="166"/>
      <c r="E37" s="163" t="n">
        <f aca="false">IF(OR(ISBLANK(D37),D37=0),0,D37/$D$3*100)</f>
        <v>0</v>
      </c>
    </row>
    <row collapsed="false" customFormat="false" customHeight="false" hidden="false" ht="12.85" outlineLevel="0" r="38">
      <c r="B38" s="161"/>
      <c r="C38" s="2"/>
      <c r="D38" s="166"/>
      <c r="E38" s="163" t="n">
        <f aca="false">IF(OR(ISBLANK(D38),D38=0),0,D38/$D$3*100)</f>
        <v>0</v>
      </c>
    </row>
    <row collapsed="false" customFormat="false" customHeight="false" hidden="false" ht="12.85" outlineLevel="0" r="39">
      <c r="B39" s="161"/>
      <c r="C39" s="2"/>
      <c r="D39" s="166"/>
      <c r="E39" s="163" t="n">
        <f aca="false">IF(OR(ISBLANK(D39),D39=0),0,D39/$D$3*100)</f>
        <v>0</v>
      </c>
    </row>
    <row collapsed="false" customFormat="false" customHeight="false" hidden="false" ht="12.85" outlineLevel="0" r="40">
      <c r="B40" s="161"/>
      <c r="C40" s="2"/>
      <c r="D40" s="166"/>
      <c r="E40" s="163" t="n">
        <f aca="false">IF(OR(ISBLANK(D40),D40=0),0,D40/$D$3*100)</f>
        <v>0</v>
      </c>
    </row>
    <row collapsed="false" customFormat="false" customHeight="false" hidden="false" ht="12.85" outlineLevel="0" r="41">
      <c r="B41" s="161"/>
      <c r="C41" s="2"/>
      <c r="D41" s="166"/>
      <c r="E41" s="163" t="n">
        <f aca="false">IF(OR(ISBLANK(D41),D41=0),0,D41/$D$3*100)</f>
        <v>0</v>
      </c>
    </row>
    <row collapsed="false" customFormat="false" customHeight="false" hidden="false" ht="12.85" outlineLevel="0" r="42">
      <c r="B42" s="161"/>
      <c r="C42" s="2"/>
      <c r="D42" s="166"/>
      <c r="E42" s="163" t="n">
        <f aca="false">IF(OR(ISBLANK(D42),D42=0),0,D42/$D$3*100)</f>
        <v>0</v>
      </c>
    </row>
    <row collapsed="false" customFormat="false" customHeight="false" hidden="false" ht="12.85" outlineLevel="0" r="43">
      <c r="B43" s="161"/>
      <c r="C43" s="2"/>
      <c r="D43" s="166"/>
      <c r="E43" s="163" t="n">
        <f aca="false">IF(OR(ISBLANK(D43),D43=0),0,D43/$D$3*100)</f>
        <v>0</v>
      </c>
    </row>
    <row collapsed="false" customFormat="false" customHeight="false" hidden="false" ht="12.85" outlineLevel="0" r="44">
      <c r="B44" s="161"/>
      <c r="C44" s="2"/>
      <c r="D44" s="166"/>
      <c r="E44" s="163" t="n">
        <f aca="false">IF(OR(ISBLANK(D44),D44=0),0,D44/$D$3*100)</f>
        <v>0</v>
      </c>
    </row>
    <row collapsed="false" customFormat="false" customHeight="false" hidden="false" ht="12.85" outlineLevel="0" r="45">
      <c r="B45" s="161"/>
      <c r="C45" s="2"/>
      <c r="D45" s="166"/>
      <c r="E45" s="163" t="n">
        <f aca="false">IF(OR(ISBLANK(D45),D45=0),0,D45/$D$3*100)</f>
        <v>0</v>
      </c>
    </row>
    <row collapsed="false" customFormat="false" customHeight="false" hidden="false" ht="12.85" outlineLevel="0" r="46">
      <c r="B46" s="161"/>
      <c r="C46" s="2"/>
      <c r="D46" s="166"/>
      <c r="E46" s="163" t="n">
        <f aca="false">IF(OR(ISBLANK(D46),D46=0),0,D46/$D$3*100)</f>
        <v>0</v>
      </c>
    </row>
    <row collapsed="false" customFormat="false" customHeight="false" hidden="false" ht="12.85" outlineLevel="0" r="47">
      <c r="B47" s="161"/>
      <c r="C47" s="2"/>
      <c r="D47" s="166"/>
      <c r="E47" s="163" t="n">
        <f aca="false">IF(OR(ISBLANK(D47),D47=0),0,D47/$D$3*100)</f>
        <v>0</v>
      </c>
    </row>
    <row collapsed="false" customFormat="false" customHeight="false" hidden="false" ht="12.85" outlineLevel="0" r="48">
      <c r="B48" s="161"/>
      <c r="C48" s="2"/>
      <c r="D48" s="166"/>
      <c r="E48" s="163" t="n">
        <f aca="false">IF(OR(ISBLANK(D48),D48=0),0,D48/$D$3*100)</f>
        <v>0</v>
      </c>
    </row>
    <row collapsed="false" customFormat="false" customHeight="false" hidden="false" ht="12.85" outlineLevel="0" r="49">
      <c r="B49" s="161"/>
      <c r="C49" s="2"/>
      <c r="D49" s="166"/>
      <c r="E49" s="163" t="n">
        <f aca="false">IF(OR(ISBLANK(D49),D49=0),0,D49/$D$3*100)</f>
        <v>0</v>
      </c>
    </row>
    <row collapsed="false" customFormat="false" customHeight="false" hidden="false" ht="12.85" outlineLevel="0" r="50">
      <c r="B50" s="161"/>
      <c r="C50" s="2"/>
      <c r="D50" s="166"/>
      <c r="E50" s="163" t="n">
        <f aca="false">IF(OR(ISBLANK(D50),D50=0),0,D50/$D$3*100)</f>
        <v>0</v>
      </c>
    </row>
    <row collapsed="false" customFormat="false" customHeight="false" hidden="false" ht="12.85" outlineLevel="0" r="51">
      <c r="B51" s="161"/>
      <c r="C51" s="2"/>
      <c r="D51" s="166"/>
      <c r="E51" s="163" t="n">
        <f aca="false">IF(OR(ISBLANK(D51),D51=0),0,D51/$D$3*100)</f>
        <v>0</v>
      </c>
    </row>
    <row collapsed="false" customFormat="false" customHeight="false" hidden="false" ht="12.85" outlineLevel="0" r="52">
      <c r="B52" s="161"/>
      <c r="C52" s="2"/>
      <c r="D52" s="166"/>
      <c r="E52" s="163" t="n">
        <f aca="false">IF(OR(ISBLANK(D52),D52=0),0,D52/$D$3*100)</f>
        <v>0</v>
      </c>
    </row>
    <row collapsed="false" customFormat="false" customHeight="false" hidden="false" ht="12.85" outlineLevel="0" r="53">
      <c r="B53" s="161"/>
      <c r="C53" s="2"/>
      <c r="D53" s="166"/>
      <c r="E53" s="163" t="n">
        <f aca="false">IF(OR(ISBLANK(D53),D53=0),0,D53/$D$3*100)</f>
        <v>0</v>
      </c>
    </row>
    <row collapsed="false" customFormat="false" customHeight="false" hidden="false" ht="12.85" outlineLevel="0" r="54">
      <c r="B54" s="161"/>
      <c r="C54" s="2"/>
      <c r="D54" s="166"/>
      <c r="E54" s="163" t="n">
        <f aca="false">IF(OR(ISBLANK(D54),D54=0),0,D54/$D$3*100)</f>
        <v>0</v>
      </c>
    </row>
    <row collapsed="false" customFormat="false" customHeight="false" hidden="false" ht="12.85" outlineLevel="0" r="55">
      <c r="B55" s="161"/>
      <c r="C55" s="2"/>
      <c r="D55" s="166"/>
      <c r="E55" s="163" t="n">
        <f aca="false">IF(OR(ISBLANK(D55),D55=0),0,D55/$D$3*100)</f>
        <v>0</v>
      </c>
    </row>
    <row collapsed="false" customFormat="false" customHeight="false" hidden="false" ht="12.85" outlineLevel="0" r="56">
      <c r="B56" s="161"/>
      <c r="C56" s="2"/>
      <c r="D56" s="166"/>
      <c r="E56" s="163" t="n">
        <f aca="false">IF(OR(ISBLANK(D56),D56=0),0,D56/$D$3*100)</f>
        <v>0</v>
      </c>
    </row>
    <row collapsed="false" customFormat="false" customHeight="false" hidden="false" ht="12.85" outlineLevel="0" r="57">
      <c r="B57" s="161"/>
      <c r="C57" s="2"/>
      <c r="D57" s="166"/>
      <c r="E57" s="163" t="n">
        <f aca="false">IF(OR(ISBLANK(D57),D57=0),0,D57/$D$3*100)</f>
        <v>0</v>
      </c>
    </row>
    <row collapsed="false" customFormat="false" customHeight="false" hidden="false" ht="12.85" outlineLevel="0" r="58">
      <c r="B58" s="161"/>
      <c r="C58" s="2"/>
      <c r="D58" s="166"/>
      <c r="E58" s="163" t="n">
        <f aca="false">IF(OR(ISBLANK(D58),D58=0),0,D58/$D$3*100)</f>
        <v>0</v>
      </c>
    </row>
    <row collapsed="false" customFormat="false" customHeight="false" hidden="false" ht="12.85" outlineLevel="0" r="59">
      <c r="B59" s="161"/>
      <c r="C59" s="2"/>
      <c r="D59" s="166"/>
      <c r="E59" s="163" t="n">
        <f aca="false">IF(OR(ISBLANK(D59),D59=0),0,D59/$D$3*100)</f>
        <v>0</v>
      </c>
    </row>
    <row collapsed="false" customFormat="false" customHeight="false" hidden="false" ht="12.85" outlineLevel="0" r="60">
      <c r="B60" s="161"/>
      <c r="C60" s="2"/>
      <c r="D60" s="166"/>
      <c r="E60" s="163" t="n">
        <f aca="false">IF(OR(ISBLANK(D60),D60=0),0,D60/$D$3*100)</f>
        <v>0</v>
      </c>
    </row>
    <row collapsed="false" customFormat="false" customHeight="false" hidden="false" ht="12.85" outlineLevel="0" r="61">
      <c r="B61" s="161"/>
      <c r="C61" s="2"/>
      <c r="D61" s="166"/>
      <c r="E61" s="163" t="n">
        <f aca="false">IF(OR(ISBLANK(D61),D61=0),0,D61/$D$3*100)</f>
        <v>0</v>
      </c>
    </row>
    <row collapsed="false" customFormat="false" customHeight="false" hidden="false" ht="12.85" outlineLevel="0" r="62">
      <c r="B62" s="161"/>
      <c r="C62" s="2"/>
      <c r="D62" s="166"/>
      <c r="E62" s="163" t="n">
        <f aca="false">IF(OR(ISBLANK(D62),D62=0),0,D62/$D$3*100)</f>
        <v>0</v>
      </c>
    </row>
    <row collapsed="false" customFormat="false" customHeight="false" hidden="false" ht="12.85" outlineLevel="0" r="63">
      <c r="B63" s="161"/>
      <c r="C63" s="2"/>
      <c r="D63" s="166"/>
      <c r="E63" s="163" t="n">
        <f aca="false">IF(OR(ISBLANK(D63),D63=0),0,D63/$D$3*100)</f>
        <v>0</v>
      </c>
    </row>
    <row collapsed="false" customFormat="false" customHeight="false" hidden="false" ht="12.85" outlineLevel="0" r="64">
      <c r="B64" s="161"/>
      <c r="C64" s="2"/>
      <c r="D64" s="166"/>
      <c r="E64" s="163" t="n">
        <f aca="false">IF(OR(ISBLANK(D64),D64=0),0,D64/$D$3*100)</f>
        <v>0</v>
      </c>
    </row>
    <row collapsed="false" customFormat="false" customHeight="false" hidden="false" ht="12.85" outlineLevel="0" r="65">
      <c r="B65" s="161"/>
      <c r="C65" s="2"/>
      <c r="D65" s="166"/>
      <c r="E65" s="163" t="n">
        <f aca="false">IF(OR(ISBLANK(D65),D65=0),0,D65/$D$3*100)</f>
        <v>0</v>
      </c>
    </row>
    <row collapsed="false" customFormat="false" customHeight="false" hidden="false" ht="12.85" outlineLevel="0" r="66">
      <c r="B66" s="161"/>
      <c r="C66" s="2"/>
      <c r="D66" s="166"/>
      <c r="E66" s="163" t="n">
        <f aca="false">IF(OR(ISBLANK(D66),D66=0),0,D66/$D$3*100)</f>
        <v>0</v>
      </c>
    </row>
    <row collapsed="false" customFormat="false" customHeight="false" hidden="false" ht="12.85" outlineLevel="0" r="67">
      <c r="B67" s="161"/>
      <c r="C67" s="2"/>
      <c r="D67" s="166"/>
      <c r="E67" s="163" t="n">
        <f aca="false">IF(OR(ISBLANK(D67),D67=0),0,D67/$D$3*100)</f>
        <v>0</v>
      </c>
    </row>
    <row collapsed="false" customFormat="false" customHeight="false" hidden="false" ht="12.85" outlineLevel="0" r="68">
      <c r="B68" s="161"/>
      <c r="C68" s="2"/>
      <c r="D68" s="166"/>
      <c r="E68" s="163" t="n">
        <f aca="false">IF(OR(ISBLANK(D68),D68=0),0,D68/$D$3*100)</f>
        <v>0</v>
      </c>
    </row>
    <row collapsed="false" customFormat="false" customHeight="false" hidden="false" ht="12.85" outlineLevel="0" r="69">
      <c r="B69" s="161"/>
      <c r="C69" s="2"/>
      <c r="D69" s="166"/>
      <c r="E69" s="163" t="n">
        <f aca="false">IF(OR(ISBLANK(D69),D69=0),0,D69/$D$3*100)</f>
        <v>0</v>
      </c>
    </row>
    <row collapsed="false" customFormat="false" customHeight="false" hidden="false" ht="12.85" outlineLevel="0" r="70">
      <c r="B70" s="161"/>
      <c r="C70" s="2"/>
      <c r="D70" s="166"/>
      <c r="E70" s="163" t="n">
        <f aca="false">IF(OR(ISBLANK(D70),D70=0),0,D70/$D$3*100)</f>
        <v>0</v>
      </c>
    </row>
    <row collapsed="false" customFormat="false" customHeight="false" hidden="false" ht="12.85" outlineLevel="0" r="71">
      <c r="B71" s="161"/>
      <c r="C71" s="2"/>
      <c r="D71" s="166"/>
      <c r="E71" s="163" t="n">
        <f aca="false">IF(OR(ISBLANK(D71),D71=0),0,D71/$D$3*100)</f>
        <v>0</v>
      </c>
    </row>
    <row collapsed="false" customFormat="false" customHeight="false" hidden="false" ht="12.85" outlineLevel="0" r="72">
      <c r="B72" s="161"/>
      <c r="C72" s="2"/>
      <c r="D72" s="166"/>
      <c r="E72" s="163" t="n">
        <f aca="false">IF(OR(ISBLANK(D72),D72=0),0,D72/$D$3*100)</f>
        <v>0</v>
      </c>
    </row>
    <row collapsed="false" customFormat="false" customHeight="false" hidden="false" ht="12.85" outlineLevel="0" r="73">
      <c r="B73" s="161"/>
      <c r="C73" s="2"/>
      <c r="D73" s="166"/>
      <c r="E73" s="163" t="n">
        <f aca="false">IF(OR(ISBLANK(D73),D73=0),0,D73/$D$3*100)</f>
        <v>0</v>
      </c>
    </row>
    <row collapsed="false" customFormat="false" customHeight="false" hidden="false" ht="12.85" outlineLevel="0" r="74">
      <c r="B74" s="161"/>
      <c r="C74" s="2"/>
      <c r="D74" s="166"/>
      <c r="E74" s="163" t="n">
        <f aca="false">IF(OR(ISBLANK(D74),D74=0),0,D74/$D$3*100)</f>
        <v>0</v>
      </c>
    </row>
    <row collapsed="false" customFormat="false" customHeight="false" hidden="false" ht="12.85" outlineLevel="0" r="75">
      <c r="B75" s="161"/>
      <c r="C75" s="2"/>
      <c r="D75" s="166"/>
      <c r="E75" s="163" t="n">
        <f aca="false">IF(OR(ISBLANK(D75),D75=0),0,D75/$D$3*100)</f>
        <v>0</v>
      </c>
    </row>
    <row collapsed="false" customFormat="false" customHeight="false" hidden="false" ht="12.85" outlineLevel="0" r="76">
      <c r="B76" s="161"/>
      <c r="C76" s="2"/>
      <c r="D76" s="166"/>
      <c r="E76" s="163" t="n">
        <f aca="false">IF(OR(ISBLANK(D76),D76=0),0,D76/$D$3*100)</f>
        <v>0</v>
      </c>
    </row>
    <row collapsed="false" customFormat="false" customHeight="false" hidden="false" ht="12.85" outlineLevel="0" r="77">
      <c r="B77" s="161"/>
      <c r="C77" s="2"/>
      <c r="D77" s="166"/>
      <c r="E77" s="163" t="n">
        <f aca="false">IF(OR(ISBLANK(D77),D77=0),0,D77/$D$3*100)</f>
        <v>0</v>
      </c>
    </row>
    <row collapsed="false" customFormat="false" customHeight="false" hidden="false" ht="12.85" outlineLevel="0" r="78">
      <c r="B78" s="161"/>
      <c r="C78" s="2"/>
      <c r="D78" s="166"/>
      <c r="E78" s="163" t="n">
        <f aca="false">IF(OR(ISBLANK(D78),D78=0),0,D78/$D$3*100)</f>
        <v>0</v>
      </c>
    </row>
    <row collapsed="false" customFormat="false" customHeight="false" hidden="false" ht="12.85" outlineLevel="0" r="79">
      <c r="B79" s="161"/>
      <c r="C79" s="2"/>
      <c r="D79" s="166"/>
      <c r="E79" s="163" t="n">
        <f aca="false">IF(OR(ISBLANK(D79),D79=0),0,D79/$D$3*100)</f>
        <v>0</v>
      </c>
    </row>
    <row collapsed="false" customFormat="false" customHeight="false" hidden="false" ht="12.85" outlineLevel="0" r="80">
      <c r="B80" s="161"/>
      <c r="C80" s="2"/>
      <c r="D80" s="166"/>
      <c r="E80" s="163" t="n">
        <f aca="false">IF(OR(ISBLANK(D80),D80=0),0,D80/$D$3*100)</f>
        <v>0</v>
      </c>
    </row>
    <row collapsed="false" customFormat="false" customHeight="false" hidden="false" ht="12.85" outlineLevel="0" r="81">
      <c r="B81" s="161"/>
      <c r="C81" s="2"/>
      <c r="D81" s="166"/>
      <c r="E81" s="163" t="n">
        <f aca="false">IF(OR(ISBLANK(D81),D81=0),0,D81/$D$3*100)</f>
        <v>0</v>
      </c>
    </row>
    <row collapsed="false" customFormat="false" customHeight="false" hidden="false" ht="12.85" outlineLevel="0" r="82">
      <c r="B82" s="161"/>
      <c r="C82" s="2"/>
      <c r="D82" s="166"/>
      <c r="E82" s="163" t="n">
        <f aca="false">IF(OR(ISBLANK(D82),D82=0),0,D82/$D$3*100)</f>
        <v>0</v>
      </c>
    </row>
    <row collapsed="false" customFormat="false" customHeight="false" hidden="false" ht="12.85" outlineLevel="0" r="83">
      <c r="B83" s="161"/>
      <c r="C83" s="2"/>
      <c r="D83" s="166"/>
      <c r="E83" s="163" t="n">
        <f aca="false">IF(OR(ISBLANK(D83),D83=0),0,D83/$D$3*100)</f>
        <v>0</v>
      </c>
    </row>
    <row collapsed="false" customFormat="false" customHeight="false" hidden="false" ht="12.85" outlineLevel="0" r="84">
      <c r="B84" s="161"/>
      <c r="C84" s="2"/>
      <c r="D84" s="166"/>
      <c r="E84" s="163" t="n">
        <f aca="false">IF(OR(ISBLANK(D84),D84=0),0,D84/$D$3*100)</f>
        <v>0</v>
      </c>
    </row>
    <row collapsed="false" customFormat="false" customHeight="false" hidden="false" ht="12.85" outlineLevel="0" r="85">
      <c r="B85" s="161"/>
      <c r="C85" s="2"/>
      <c r="D85" s="166"/>
      <c r="E85" s="163" t="n">
        <f aca="false">IF(OR(ISBLANK(D85),D85=0),0,D85/$D$3*100)</f>
        <v>0</v>
      </c>
    </row>
    <row collapsed="false" customFormat="false" customHeight="false" hidden="false" ht="12.85" outlineLevel="0" r="86">
      <c r="B86" s="161"/>
      <c r="C86" s="2"/>
      <c r="D86" s="166"/>
      <c r="E86" s="163" t="n">
        <f aca="false">IF(OR(ISBLANK(D86),D86=0),0,D86/$D$3*100)</f>
        <v>0</v>
      </c>
    </row>
    <row collapsed="false" customFormat="false" customHeight="false" hidden="false" ht="12.85" outlineLevel="0" r="87">
      <c r="B87" s="161"/>
      <c r="C87" s="2"/>
      <c r="D87" s="166"/>
      <c r="E87" s="163" t="n">
        <f aca="false">IF(OR(ISBLANK(D87),D87=0),0,D87/$D$3*100)</f>
        <v>0</v>
      </c>
    </row>
    <row collapsed="false" customFormat="false" customHeight="false" hidden="false" ht="12.85" outlineLevel="0" r="88">
      <c r="B88" s="161"/>
      <c r="C88" s="2"/>
      <c r="D88" s="166"/>
      <c r="E88" s="163" t="n">
        <f aca="false">IF(OR(ISBLANK(D88),D88=0),0,D88/$D$3*100)</f>
        <v>0</v>
      </c>
    </row>
    <row collapsed="false" customFormat="false" customHeight="false" hidden="false" ht="12.85" outlineLevel="0" r="89">
      <c r="B89" s="161"/>
      <c r="C89" s="2"/>
      <c r="D89" s="166"/>
      <c r="E89" s="163" t="n">
        <f aca="false">IF(OR(ISBLANK(D89),D89=0),0,D89/$D$3*100)</f>
        <v>0</v>
      </c>
    </row>
    <row collapsed="false" customFormat="false" customHeight="false" hidden="false" ht="12.85" outlineLevel="0" r="90">
      <c r="B90" s="161"/>
      <c r="C90" s="2"/>
      <c r="D90" s="166"/>
      <c r="E90" s="163" t="n">
        <f aca="false">IF(OR(ISBLANK(D90),D90=0),0,D90/$D$3*100)</f>
        <v>0</v>
      </c>
    </row>
    <row collapsed="false" customFormat="false" customHeight="false" hidden="false" ht="12.85" outlineLevel="0" r="91">
      <c r="B91" s="161"/>
      <c r="C91" s="2"/>
      <c r="D91" s="166"/>
      <c r="E91" s="163" t="n">
        <f aca="false">IF(OR(ISBLANK(D91),D91=0),0,D91/$D$3*100)</f>
        <v>0</v>
      </c>
    </row>
    <row collapsed="false" customFormat="false" customHeight="false" hidden="false" ht="12.85" outlineLevel="0" r="92">
      <c r="B92" s="161"/>
      <c r="C92" s="2"/>
      <c r="D92" s="166"/>
      <c r="E92" s="163" t="n">
        <f aca="false">IF(OR(ISBLANK(D92),D92=0),0,D92/$D$3*100)</f>
        <v>0</v>
      </c>
    </row>
    <row collapsed="false" customFormat="false" customHeight="false" hidden="false" ht="12.85" outlineLevel="0" r="93">
      <c r="B93" s="161"/>
      <c r="C93" s="2"/>
      <c r="D93" s="166"/>
      <c r="E93" s="163" t="n">
        <f aca="false">IF(OR(ISBLANK(D93),D93=0),0,D93/$D$3*100)</f>
        <v>0</v>
      </c>
    </row>
    <row collapsed="false" customFormat="false" customHeight="false" hidden="false" ht="12.85" outlineLevel="0" r="94">
      <c r="B94" s="161"/>
      <c r="C94" s="2"/>
      <c r="D94" s="166"/>
      <c r="E94" s="163" t="n">
        <f aca="false">IF(OR(ISBLANK(D94),D94=0),0,D94/$D$3*100)</f>
        <v>0</v>
      </c>
    </row>
    <row collapsed="false" customFormat="false" customHeight="false" hidden="false" ht="12.85" outlineLevel="0" r="95">
      <c r="B95" s="161"/>
      <c r="C95" s="2"/>
      <c r="D95" s="166"/>
      <c r="E95" s="163" t="n">
        <f aca="false">IF(OR(ISBLANK(D95),D95=0),0,D95/$D$3*100)</f>
        <v>0</v>
      </c>
    </row>
    <row collapsed="false" customFormat="false" customHeight="false" hidden="false" ht="12.85" outlineLevel="0" r="96">
      <c r="B96" s="161"/>
      <c r="C96" s="2"/>
      <c r="D96" s="166"/>
      <c r="E96" s="163" t="n">
        <f aca="false">IF(OR(ISBLANK(D96),D96=0),0,D96/$D$3*100)</f>
        <v>0</v>
      </c>
    </row>
    <row collapsed="false" customFormat="false" customHeight="false" hidden="false" ht="12.85" outlineLevel="0" r="97">
      <c r="B97" s="161"/>
      <c r="C97" s="2"/>
      <c r="D97" s="166"/>
      <c r="E97" s="163" t="n">
        <f aca="false">IF(OR(ISBLANK(D97),D97=0),0,D97/$D$3*100)</f>
        <v>0</v>
      </c>
    </row>
    <row collapsed="false" customFormat="false" customHeight="false" hidden="false" ht="12.85" outlineLevel="0" r="98">
      <c r="B98" s="161"/>
      <c r="C98" s="2"/>
      <c r="D98" s="166"/>
      <c r="E98" s="163" t="n">
        <f aca="false">IF(OR(ISBLANK(D98),D98=0),0,D98/$D$3*100)</f>
        <v>0</v>
      </c>
    </row>
    <row collapsed="false" customFormat="false" customHeight="false" hidden="false" ht="12.85" outlineLevel="0" r="99">
      <c r="B99" s="161"/>
      <c r="C99" s="2"/>
      <c r="D99" s="166"/>
      <c r="E99" s="163" t="n">
        <f aca="false">IF(OR(ISBLANK(D99),D99=0),0,D99/$D$3*100)</f>
        <v>0</v>
      </c>
    </row>
    <row collapsed="false" customFormat="false" customHeight="false" hidden="false" ht="12.85" outlineLevel="0" r="100">
      <c r="B100" s="161"/>
      <c r="C100" s="2"/>
      <c r="D100" s="166"/>
      <c r="E100" s="163" t="n">
        <f aca="false">IF(OR(ISBLANK(D100),D100=0),0,D100/$D$3*100)</f>
        <v>0</v>
      </c>
    </row>
    <row collapsed="false" customFormat="false" customHeight="false" hidden="false" ht="12.85" outlineLevel="0" r="101">
      <c r="B101" s="161"/>
      <c r="C101" s="2"/>
      <c r="D101" s="166"/>
      <c r="E101" s="163" t="n">
        <f aca="false">IF(OR(ISBLANK(D101),D101=0),0,D101/$D$3*100)</f>
        <v>0</v>
      </c>
    </row>
    <row collapsed="false" customFormat="false" customHeight="false" hidden="false" ht="12.85" outlineLevel="0" r="102">
      <c r="B102" s="161"/>
      <c r="C102" s="2"/>
      <c r="D102" s="166"/>
      <c r="E102" s="163" t="n">
        <f aca="false">IF(OR(ISBLANK(D102),D102=0),0,D102/$D$3*100)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E9" activeCellId="0" pane="topLeft" sqref="E9"/>
    </sheetView>
  </sheetViews>
  <sheetFormatPr defaultRowHeight="12.85"/>
  <cols>
    <col collapsed="false" hidden="false" max="3" min="1" style="1" width="29.2755102040816"/>
    <col collapsed="false" hidden="false" max="4" min="4" style="1" width="20.3214285714286"/>
    <col collapsed="false" hidden="false" max="7" min="5" style="1" width="25.4438775510204"/>
    <col collapsed="false" hidden="false" max="1025" min="8" style="1" width="10.6173469387755"/>
  </cols>
  <sheetData>
    <row collapsed="false" customFormat="false" customHeight="false" hidden="false" ht="12.85" outlineLevel="0" r="1">
      <c r="B1" s="23" t="s">
        <v>80</v>
      </c>
      <c r="C1" s="23" t="s">
        <v>39</v>
      </c>
      <c r="D1" s="23" t="s">
        <v>90</v>
      </c>
      <c r="E1" s="155" t="s">
        <v>7</v>
      </c>
      <c r="F1" s="155" t="s">
        <v>8</v>
      </c>
      <c r="G1" s="155" t="s">
        <v>74</v>
      </c>
    </row>
    <row collapsed="false" customFormat="false" customHeight="false" hidden="false" ht="12.85" outlineLevel="0" r="2">
      <c r="A2" s="15" t="s">
        <v>91</v>
      </c>
      <c r="B2" s="23"/>
      <c r="C2" s="23"/>
      <c r="D2" s="23"/>
      <c r="E2" s="155" t="s">
        <v>12</v>
      </c>
      <c r="F2" s="155"/>
      <c r="G2" s="155"/>
    </row>
    <row collapsed="false" customFormat="true" customHeight="false" hidden="false" ht="12.85" outlineLevel="0" r="3" s="6">
      <c r="A3" s="156"/>
      <c r="B3" s="167"/>
      <c r="C3" s="167"/>
      <c r="D3" s="168" t="s">
        <v>92</v>
      </c>
      <c r="E3" s="169" t="n">
        <f aca="false">SUM(E4:E100)</f>
        <v>225382.5</v>
      </c>
      <c r="F3" s="169" t="n">
        <f aca="false">SUM(F4:F100)</f>
        <v>71550</v>
      </c>
      <c r="G3" s="169" t="n">
        <f aca="false">SUM(G4:G100)</f>
        <v>60817.5</v>
      </c>
    </row>
    <row collapsed="false" customFormat="false" customHeight="false" hidden="false" ht="12.85" outlineLevel="0" r="4">
      <c r="B4" s="161" t="s">
        <v>93</v>
      </c>
      <c r="C4" s="86" t="n">
        <v>0.05</v>
      </c>
      <c r="D4" s="161" t="s">
        <v>94</v>
      </c>
      <c r="E4" s="74" t="n">
        <f aca="false">C4*'General 1'!$J$21</f>
        <v>42525</v>
      </c>
      <c r="F4" s="74" t="n">
        <f aca="false">C4*'General 1'!$M$21</f>
        <v>13500</v>
      </c>
      <c r="G4" s="74" t="n">
        <f aca="false">IF('General 1'!$B$5=1,'Costos Variables'!C4*('General 1'!$P$21+'Ingresos Taquilla'!$S$44),'Costos Variables'!C4*('General 1'!$P$21+'Ingresos Taquilla'!$S$67))</f>
        <v>11475</v>
      </c>
    </row>
    <row collapsed="false" customFormat="false" customHeight="false" hidden="false" ht="12.85" outlineLevel="0" r="5">
      <c r="B5" s="161" t="s">
        <v>95</v>
      </c>
      <c r="C5" s="86" t="n">
        <v>0.12</v>
      </c>
      <c r="D5" s="161" t="s">
        <v>94</v>
      </c>
      <c r="E5" s="74" t="n">
        <f aca="false">C5*'General 1'!$J$21</f>
        <v>102060</v>
      </c>
      <c r="F5" s="74" t="n">
        <f aca="false">C5*'General 1'!$M$21</f>
        <v>32400</v>
      </c>
      <c r="G5" s="74" t="n">
        <f aca="false">IF('General 1'!$B$5=1,'Costos Variables'!C5*('General 1'!$P$21+'Ingresos Taquilla'!$S$44),'Costos Variables'!C5*('General 1'!$P$21+'Ingresos Taquilla'!$S$67))</f>
        <v>27540</v>
      </c>
    </row>
    <row collapsed="false" customFormat="false" customHeight="false" hidden="false" ht="12.85" outlineLevel="0" r="6">
      <c r="B6" s="161" t="s">
        <v>96</v>
      </c>
      <c r="C6" s="86" t="n">
        <v>0.03</v>
      </c>
      <c r="D6" s="161" t="s">
        <v>94</v>
      </c>
      <c r="E6" s="74" t="n">
        <f aca="false">C6*'General 1'!$J$21</f>
        <v>25515</v>
      </c>
      <c r="F6" s="74" t="n">
        <f aca="false">C6*'General 1'!$M$21</f>
        <v>8100</v>
      </c>
      <c r="G6" s="74" t="n">
        <f aca="false">IF('General 1'!$B$5=1,'Costos Variables'!C6*('General 1'!$P$21+'Ingresos Taquilla'!$S$44),'Costos Variables'!C6*('General 1'!$P$21+'Ingresos Taquilla'!$S$67))</f>
        <v>6885</v>
      </c>
    </row>
    <row collapsed="false" customFormat="false" customHeight="false" hidden="false" ht="12.85" outlineLevel="0" r="7">
      <c r="B7" s="161" t="s">
        <v>97</v>
      </c>
      <c r="C7" s="86" t="n">
        <v>0.015</v>
      </c>
      <c r="D7" s="161" t="s">
        <v>94</v>
      </c>
      <c r="E7" s="74" t="n">
        <f aca="false">C7*'General 1'!$J$21</f>
        <v>12757.5</v>
      </c>
      <c r="F7" s="74" t="n">
        <f aca="false">C7*'General 1'!$M$21</f>
        <v>4050</v>
      </c>
      <c r="G7" s="74" t="n">
        <f aca="false">IF('General 1'!$B$5=1,'Costos Variables'!C7*('General 1'!$P$21+'Ingresos Taquilla'!$S$44),'Costos Variables'!C7*('General 1'!$P$21+'Ingresos Taquilla'!$S$67))</f>
        <v>3442.5</v>
      </c>
    </row>
    <row collapsed="false" customFormat="false" customHeight="false" hidden="false" ht="12.85" outlineLevel="0" r="8">
      <c r="B8" s="161" t="s">
        <v>98</v>
      </c>
      <c r="C8" s="86" t="n">
        <v>0.05</v>
      </c>
      <c r="D8" s="161" t="s">
        <v>94</v>
      </c>
      <c r="E8" s="74" t="n">
        <f aca="false">C8*'General 1'!$J$21</f>
        <v>42525</v>
      </c>
      <c r="F8" s="74" t="n">
        <f aca="false">C8*'General 1'!$M$21</f>
        <v>13500</v>
      </c>
      <c r="G8" s="74" t="n">
        <f aca="false">IF('General 1'!$B$5=1,'Costos Variables'!C8*('General 1'!$P$21+'Ingresos Taquilla'!$S$44),'Costos Variables'!C8*('General 1'!$P$21+'Ingresos Taquilla'!$S$67))</f>
        <v>11475</v>
      </c>
    </row>
  </sheetData>
  <mergeCells count="4">
    <mergeCell ref="B1:B2"/>
    <mergeCell ref="C1:C2"/>
    <mergeCell ref="D1:D2"/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9" activeCellId="0" pane="topLeft" sqref="A9"/>
    </sheetView>
  </sheetViews>
  <sheetFormatPr defaultRowHeight="12.85"/>
  <cols>
    <col collapsed="false" hidden="false" max="3" min="1" style="1" width="29.2755102040816"/>
    <col collapsed="false" hidden="false" max="5" min="4" style="1" width="20.3214285714286"/>
    <col collapsed="false" hidden="false" max="8" min="6" style="1" width="25.4438775510204"/>
    <col collapsed="false" hidden="false" max="1025" min="9" style="1" width="10.6173469387755"/>
  </cols>
  <sheetData>
    <row collapsed="false" customFormat="false" customHeight="false" hidden="false" ht="12.85" outlineLevel="0" r="1">
      <c r="B1" s="23" t="s">
        <v>80</v>
      </c>
      <c r="C1" s="23" t="s">
        <v>39</v>
      </c>
      <c r="D1" s="23" t="s">
        <v>90</v>
      </c>
      <c r="E1" s="23" t="s">
        <v>99</v>
      </c>
      <c r="F1" s="155" t="s">
        <v>7</v>
      </c>
      <c r="G1" s="155" t="s">
        <v>8</v>
      </c>
      <c r="H1" s="155" t="s">
        <v>74</v>
      </c>
    </row>
    <row collapsed="false" customFormat="false" customHeight="false" hidden="false" ht="12.85" outlineLevel="0" r="2">
      <c r="A2" s="15" t="s">
        <v>100</v>
      </c>
      <c r="B2" s="23"/>
      <c r="C2" s="23"/>
      <c r="D2" s="23"/>
      <c r="E2" s="23"/>
      <c r="F2" s="155" t="s">
        <v>12</v>
      </c>
      <c r="G2" s="155"/>
      <c r="H2" s="155"/>
    </row>
    <row collapsed="false" customFormat="true" customHeight="false" hidden="false" ht="12.85" outlineLevel="0" r="3" s="6">
      <c r="A3" s="156"/>
      <c r="B3" s="167"/>
      <c r="C3" s="167"/>
      <c r="D3" s="168" t="s">
        <v>92</v>
      </c>
      <c r="E3" s="168"/>
      <c r="F3" s="169" t="n">
        <f aca="false">SUM(F4:F100)</f>
        <v>0</v>
      </c>
      <c r="G3" s="169" t="n">
        <f aca="false">SUM(G4:G100)</f>
        <v>0</v>
      </c>
      <c r="H3" s="169" t="n">
        <f aca="false">SUM(H4:H100)</f>
        <v>0</v>
      </c>
    </row>
    <row collapsed="false" customFormat="false" customHeight="false" hidden="false" ht="12.85" outlineLevel="0" r="4">
      <c r="B4" s="161"/>
      <c r="C4" s="86"/>
      <c r="D4" s="161"/>
      <c r="E4" s="166"/>
      <c r="F4" s="74"/>
      <c r="G4" s="74"/>
      <c r="H4" s="74"/>
    </row>
    <row collapsed="false" customFormat="false" customHeight="false" hidden="false" ht="12.85" outlineLevel="0" r="5">
      <c r="B5" s="161"/>
      <c r="C5" s="86"/>
      <c r="D5" s="161"/>
      <c r="E5" s="166"/>
      <c r="F5" s="74"/>
      <c r="G5" s="74"/>
      <c r="H5" s="74"/>
    </row>
    <row collapsed="false" customFormat="false" customHeight="false" hidden="false" ht="12.85" outlineLevel="0" r="6">
      <c r="B6" s="161"/>
      <c r="C6" s="86"/>
      <c r="D6" s="161"/>
      <c r="E6" s="166"/>
      <c r="F6" s="74"/>
      <c r="G6" s="74"/>
      <c r="H6" s="74"/>
    </row>
    <row collapsed="false" customFormat="false" customHeight="false" hidden="false" ht="12.85" outlineLevel="0" r="7">
      <c r="A7" s="1" t="s">
        <v>101</v>
      </c>
      <c r="B7" s="161"/>
      <c r="C7" s="86"/>
      <c r="D7" s="161"/>
      <c r="E7" s="166"/>
      <c r="F7" s="74"/>
      <c r="G7" s="74"/>
      <c r="H7" s="74"/>
    </row>
    <row collapsed="false" customFormat="false" customHeight="false" hidden="false" ht="12.85" outlineLevel="0" r="8">
      <c r="A8" s="1" t="s">
        <v>102</v>
      </c>
      <c r="B8" s="161"/>
      <c r="C8" s="170"/>
      <c r="D8" s="161"/>
      <c r="E8" s="166"/>
      <c r="F8" s="74"/>
      <c r="G8" s="74"/>
      <c r="H8" s="74"/>
    </row>
  </sheetData>
  <mergeCells count="5">
    <mergeCell ref="B1:B2"/>
    <mergeCell ref="C1:C2"/>
    <mergeCell ref="D1:D2"/>
    <mergeCell ref="E1:E2"/>
    <mergeCell ref="F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OpenOffice.org/3.4.1$Win32 OpenOffice.org_project/341m1$Build-9593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2013-02-27T13:47:58.30Z</dcterms:modified>
  <cp:revision>0</cp:revision>
</cp:coreProperties>
</file>