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8800" windowHeight="12210" activeTab="5" xr2:uid="{00000000-000D-0000-FFFF-FFFF00000000}"/>
  </bookViews>
  <sheets>
    <sheet name="Geräteliste" sheetId="2" r:id="rId1"/>
    <sheet name="Messung1" sheetId="1" r:id="rId2"/>
    <sheet name="Messung2" sheetId="3" r:id="rId3"/>
    <sheet name="Messung3" sheetId="4" r:id="rId4"/>
    <sheet name="Messung4" sheetId="5" r:id="rId5"/>
    <sheet name="Ergebniss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G5" i="6"/>
  <c r="H5" i="6"/>
  <c r="I5" i="6"/>
  <c r="J5" i="6"/>
  <c r="K5" i="6"/>
  <c r="L5" i="6"/>
  <c r="M5" i="6"/>
  <c r="C5" i="6"/>
  <c r="D5" i="6"/>
  <c r="E5" i="6"/>
  <c r="B5" i="6"/>
  <c r="F4" i="6"/>
  <c r="G4" i="6"/>
  <c r="H4" i="6"/>
  <c r="I4" i="6"/>
  <c r="J4" i="6"/>
  <c r="K4" i="6"/>
  <c r="L4" i="6"/>
  <c r="M4" i="6"/>
  <c r="C4" i="6"/>
  <c r="D4" i="6"/>
  <c r="E4" i="6"/>
  <c r="B4" i="6"/>
  <c r="F3" i="6"/>
  <c r="G3" i="6"/>
  <c r="H3" i="6"/>
  <c r="I3" i="6"/>
  <c r="J3" i="6"/>
  <c r="K3" i="6"/>
  <c r="L3" i="6"/>
  <c r="M3" i="6"/>
  <c r="D3" i="6"/>
  <c r="E3" i="6"/>
  <c r="C3" i="6"/>
  <c r="B3" i="6"/>
  <c r="G2" i="6"/>
  <c r="H2" i="6"/>
  <c r="I2" i="6"/>
  <c r="J2" i="6"/>
  <c r="K2" i="6"/>
  <c r="L2" i="6"/>
  <c r="M2" i="6"/>
  <c r="F2" i="6"/>
  <c r="E2" i="6"/>
  <c r="D2" i="6"/>
  <c r="C2" i="6"/>
  <c r="B2" i="6"/>
  <c r="S6" i="3" l="1"/>
  <c r="R6" i="3"/>
  <c r="S6" i="4"/>
  <c r="R6" i="4"/>
  <c r="S6" i="5"/>
  <c r="R6" i="5"/>
  <c r="P6" i="5"/>
  <c r="P6" i="4"/>
  <c r="P6" i="3"/>
  <c r="O6" i="3"/>
  <c r="O6" i="5"/>
  <c r="N6" i="5"/>
  <c r="O6" i="4"/>
  <c r="M6" i="1"/>
  <c r="N6" i="1" s="1"/>
  <c r="O6" i="1" s="1"/>
  <c r="P6" i="1" s="1"/>
  <c r="M6" i="3"/>
  <c r="N6" i="3" s="1"/>
  <c r="M6" i="4"/>
  <c r="N6" i="4" s="1"/>
  <c r="M6" i="5"/>
  <c r="K6" i="5"/>
  <c r="J6" i="5"/>
  <c r="I6" i="5"/>
  <c r="H6" i="5"/>
  <c r="G6" i="5"/>
  <c r="F6" i="5"/>
  <c r="E6" i="5"/>
  <c r="D6" i="5"/>
  <c r="C6" i="5"/>
  <c r="L6" i="5" s="1"/>
  <c r="B6" i="5"/>
  <c r="K6" i="4"/>
  <c r="J6" i="4"/>
  <c r="I6" i="4"/>
  <c r="H6" i="4"/>
  <c r="G6" i="4"/>
  <c r="F6" i="4"/>
  <c r="E6" i="4"/>
  <c r="D6" i="4"/>
  <c r="C6" i="4"/>
  <c r="L6" i="4" s="1"/>
  <c r="B6" i="4"/>
  <c r="K6" i="3"/>
  <c r="J6" i="3"/>
  <c r="I6" i="3"/>
  <c r="H6" i="3"/>
  <c r="G6" i="3"/>
  <c r="F6" i="3"/>
  <c r="E6" i="3"/>
  <c r="D6" i="3"/>
  <c r="C6" i="3"/>
  <c r="B6" i="3"/>
  <c r="L6" i="3" s="1"/>
  <c r="L6" i="1"/>
  <c r="C6" i="1"/>
  <c r="D6" i="1"/>
  <c r="E6" i="1"/>
  <c r="F6" i="1"/>
  <c r="G6" i="1"/>
  <c r="H6" i="1"/>
  <c r="I6" i="1"/>
  <c r="J6" i="1"/>
  <c r="K6" i="1"/>
  <c r="B6" i="1"/>
  <c r="L3" i="5"/>
  <c r="L2" i="5"/>
  <c r="L3" i="4"/>
  <c r="L2" i="4"/>
  <c r="L3" i="3"/>
  <c r="L2" i="3"/>
  <c r="L3" i="1"/>
  <c r="L2" i="1"/>
  <c r="S6" i="1" l="1"/>
  <c r="R6" i="1"/>
</calcChain>
</file>

<file path=xl/sharedStrings.xml><?xml version="1.0" encoding="utf-8"?>
<sst xmlns="http://schemas.openxmlformats.org/spreadsheetml/2006/main" count="90" uniqueCount="33">
  <si>
    <t>Geräteliste</t>
  </si>
  <si>
    <t>Lautsprecher</t>
  </si>
  <si>
    <t>Resonanzrohr</t>
  </si>
  <si>
    <t>Rohr mit Wasser</t>
  </si>
  <si>
    <t>Frequenzgenerator</t>
  </si>
  <si>
    <t>Mikrofon</t>
  </si>
  <si>
    <t>Verstärker</t>
  </si>
  <si>
    <t>Digitaloszolloskop</t>
  </si>
  <si>
    <t>Thermometer</t>
  </si>
  <si>
    <t>Position</t>
  </si>
  <si>
    <t>$l_{max,1}$</t>
  </si>
  <si>
    <t>$l_{min,1}$</t>
  </si>
  <si>
    <t>Mittelwert</t>
  </si>
  <si>
    <t>T_v</t>
  </si>
  <si>
    <t>T_n</t>
  </si>
  <si>
    <t>n_1</t>
  </si>
  <si>
    <t>Auswertung</t>
  </si>
  <si>
    <t>Lamba / cm</t>
  </si>
  <si>
    <t>f</t>
  </si>
  <si>
    <t>c</t>
  </si>
  <si>
    <t>c_exp(20)</t>
  </si>
  <si>
    <t>Literatur</t>
  </si>
  <si>
    <t>abs. Abweichung</t>
  </si>
  <si>
    <t>rel. Abweichung</t>
  </si>
  <si>
    <t>$\Delta l_1$</t>
  </si>
  <si>
    <t>$\Delta l_2$</t>
  </si>
  <si>
    <t>$\Delta l_3$</t>
  </si>
  <si>
    <t>$\Delta l_4$</t>
  </si>
  <si>
    <t>Messung</t>
  </si>
  <si>
    <t>Frequenz</t>
  </si>
  <si>
    <t>n</t>
  </si>
  <si>
    <t>Mittelwert Differenz</t>
  </si>
  <si>
    <t>Lambda /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</si>
</sst>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22D3-CFBA-4C23-B4A8-021B4CC0E94E}">
  <dimension ref="A1:A9"/>
  <sheetViews>
    <sheetView workbookViewId="0">
      <selection activeCell="A10" sqref="A10"/>
    </sheetView>
  </sheetViews>
  <sheetFormatPr baseColWidth="10" defaultRowHeight="15" x14ac:dyDescent="0.25"/>
  <cols>
    <col min="1" max="1" width="18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workbookViewId="0">
      <selection activeCell="J22" sqref="J22"/>
    </sheetView>
  </sheetViews>
  <sheetFormatPr baseColWidth="10" defaultColWidth="9.140625" defaultRowHeight="15" x14ac:dyDescent="0.25"/>
  <cols>
    <col min="1" max="1" width="11.7109375" bestFit="1" customWidth="1"/>
  </cols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</row>
    <row r="2" spans="1:19" x14ac:dyDescent="0.25">
      <c r="A2" t="s">
        <v>10</v>
      </c>
      <c r="B2">
        <v>98.5</v>
      </c>
      <c r="C2">
        <v>98.5</v>
      </c>
      <c r="D2">
        <v>98.4</v>
      </c>
      <c r="E2">
        <v>98.6</v>
      </c>
      <c r="F2">
        <v>98.6</v>
      </c>
      <c r="G2">
        <v>98.8</v>
      </c>
      <c r="H2">
        <v>98.7</v>
      </c>
      <c r="I2">
        <v>98.5</v>
      </c>
      <c r="J2">
        <v>98.8</v>
      </c>
      <c r="K2">
        <v>98.8</v>
      </c>
      <c r="L2">
        <f>MEDIAN(B2:K2)</f>
        <v>98.6</v>
      </c>
      <c r="M2">
        <v>20</v>
      </c>
      <c r="N2">
        <v>20.100000000000001</v>
      </c>
      <c r="O2">
        <v>4</v>
      </c>
      <c r="P2">
        <v>500</v>
      </c>
    </row>
    <row r="3" spans="1:19" x14ac:dyDescent="0.25">
      <c r="A3" t="s">
        <v>11</v>
      </c>
      <c r="B3">
        <v>6</v>
      </c>
      <c r="C3">
        <v>6</v>
      </c>
      <c r="D3">
        <v>6.1</v>
      </c>
      <c r="E3">
        <v>6</v>
      </c>
      <c r="F3">
        <v>6.1</v>
      </c>
      <c r="G3">
        <v>6.1</v>
      </c>
      <c r="H3">
        <v>6.1</v>
      </c>
      <c r="I3">
        <v>6</v>
      </c>
      <c r="J3">
        <v>6</v>
      </c>
      <c r="K3">
        <v>6.1</v>
      </c>
      <c r="L3">
        <f>MEDIAN(B3:K3)</f>
        <v>6.05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17</v>
      </c>
      <c r="N5" t="s">
        <v>19</v>
      </c>
      <c r="O5" t="s">
        <v>20</v>
      </c>
      <c r="P5" t="s">
        <v>12</v>
      </c>
      <c r="Q5" t="s">
        <v>21</v>
      </c>
      <c r="R5" t="s">
        <v>22</v>
      </c>
      <c r="S5" t="s">
        <v>23</v>
      </c>
    </row>
    <row r="6" spans="1:19" x14ac:dyDescent="0.25">
      <c r="A6" t="s">
        <v>24</v>
      </c>
      <c r="B6">
        <f>B2-B3</f>
        <v>92.5</v>
      </c>
      <c r="C6">
        <f t="shared" ref="C6:K6" si="0">C2-C3</f>
        <v>92.5</v>
      </c>
      <c r="D6">
        <f t="shared" si="0"/>
        <v>92.300000000000011</v>
      </c>
      <c r="E6">
        <f t="shared" si="0"/>
        <v>92.6</v>
      </c>
      <c r="F6">
        <f t="shared" si="0"/>
        <v>92.5</v>
      </c>
      <c r="G6">
        <f t="shared" si="0"/>
        <v>92.7</v>
      </c>
      <c r="H6">
        <f t="shared" si="0"/>
        <v>92.600000000000009</v>
      </c>
      <c r="I6">
        <f t="shared" si="0"/>
        <v>92.5</v>
      </c>
      <c r="J6">
        <f t="shared" si="0"/>
        <v>92.8</v>
      </c>
      <c r="K6">
        <f t="shared" si="0"/>
        <v>92.7</v>
      </c>
      <c r="L6">
        <f t="shared" ref="L6" si="1">MEDIAN(B6:K6)</f>
        <v>92.55</v>
      </c>
      <c r="M6">
        <f>2*L6/(O2-1)</f>
        <v>61.699999999999996</v>
      </c>
      <c r="N6">
        <f>M6/100*P2</f>
        <v>308.5</v>
      </c>
      <c r="O6">
        <f>N6*SQRT(293.15/(MEDIAN(M2:N2)+273.15))</f>
        <v>308.47369430820203</v>
      </c>
      <c r="P6">
        <f>MEDIAN(N6:O6)</f>
        <v>308.48684715410104</v>
      </c>
      <c r="Q6">
        <v>343.14</v>
      </c>
      <c r="R6">
        <f>P6-Q6</f>
        <v>-34.653152845898944</v>
      </c>
      <c r="S6">
        <f>(P6/Q6-1)*100</f>
        <v>-10.098838038671953</v>
      </c>
    </row>
  </sheetData>
  <mergeCells count="1">
    <mergeCell ref="A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FBA6-562A-4151-A8DA-10C321129EF5}">
  <dimension ref="A1:S6"/>
  <sheetViews>
    <sheetView workbookViewId="0">
      <selection activeCell="A6" sqref="A6"/>
    </sheetView>
  </sheetViews>
  <sheetFormatPr baseColWidth="10" defaultRowHeight="15" x14ac:dyDescent="0.25"/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</row>
    <row r="2" spans="1:19" x14ac:dyDescent="0.25">
      <c r="A2" t="s">
        <v>10</v>
      </c>
      <c r="B2">
        <v>83.7</v>
      </c>
      <c r="C2">
        <v>83.8</v>
      </c>
      <c r="D2">
        <v>83.7</v>
      </c>
      <c r="E2">
        <v>83.2</v>
      </c>
      <c r="F2">
        <v>83.5</v>
      </c>
      <c r="G2">
        <v>83.2</v>
      </c>
      <c r="H2">
        <v>83.1</v>
      </c>
      <c r="I2">
        <v>83.2</v>
      </c>
      <c r="J2">
        <v>83.2</v>
      </c>
      <c r="K2">
        <v>83.4</v>
      </c>
      <c r="L2">
        <f>MEDIAN(B2:K2)</f>
        <v>83.300000000000011</v>
      </c>
      <c r="M2">
        <v>20.100000000000001</v>
      </c>
      <c r="N2">
        <v>20</v>
      </c>
      <c r="O2">
        <v>5</v>
      </c>
      <c r="P2">
        <v>1000</v>
      </c>
    </row>
    <row r="3" spans="1:19" x14ac:dyDescent="0.25">
      <c r="A3" t="s">
        <v>11</v>
      </c>
      <c r="B3">
        <v>15.2</v>
      </c>
      <c r="C3">
        <v>15.3</v>
      </c>
      <c r="D3">
        <v>15.3</v>
      </c>
      <c r="E3">
        <v>15.3</v>
      </c>
      <c r="F3">
        <v>15.4</v>
      </c>
      <c r="G3">
        <v>15.4</v>
      </c>
      <c r="H3">
        <v>15.4</v>
      </c>
      <c r="I3">
        <v>15.4</v>
      </c>
      <c r="J3">
        <v>15.4</v>
      </c>
      <c r="K3">
        <v>15.5</v>
      </c>
      <c r="L3">
        <f>MEDIAN(B3:K3)</f>
        <v>15.4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17</v>
      </c>
      <c r="N5" t="s">
        <v>19</v>
      </c>
      <c r="O5" t="s">
        <v>20</v>
      </c>
      <c r="P5" t="s">
        <v>12</v>
      </c>
      <c r="Q5" t="s">
        <v>21</v>
      </c>
      <c r="R5" t="s">
        <v>22</v>
      </c>
      <c r="S5" t="s">
        <v>23</v>
      </c>
    </row>
    <row r="6" spans="1:19" x14ac:dyDescent="0.25">
      <c r="A6" t="s">
        <v>25</v>
      </c>
      <c r="B6">
        <f>B2-B3</f>
        <v>68.5</v>
      </c>
      <c r="C6">
        <f t="shared" ref="C6:K6" si="0">C2-C3</f>
        <v>68.5</v>
      </c>
      <c r="D6">
        <f t="shared" si="0"/>
        <v>68.400000000000006</v>
      </c>
      <c r="E6">
        <f t="shared" si="0"/>
        <v>67.900000000000006</v>
      </c>
      <c r="F6">
        <f t="shared" si="0"/>
        <v>68.099999999999994</v>
      </c>
      <c r="G6">
        <f t="shared" si="0"/>
        <v>67.8</v>
      </c>
      <c r="H6">
        <f t="shared" si="0"/>
        <v>67.699999999999989</v>
      </c>
      <c r="I6">
        <f t="shared" si="0"/>
        <v>67.8</v>
      </c>
      <c r="J6">
        <f t="shared" si="0"/>
        <v>67.8</v>
      </c>
      <c r="K6">
        <f t="shared" si="0"/>
        <v>67.900000000000006</v>
      </c>
      <c r="L6">
        <f t="shared" ref="L6" si="1">MEDIAN(B6:K6)</f>
        <v>67.900000000000006</v>
      </c>
      <c r="M6">
        <f>2*L6/(O2-1)</f>
        <v>33.950000000000003</v>
      </c>
      <c r="N6">
        <f>M6/100*P2</f>
        <v>339.5</v>
      </c>
      <c r="O6">
        <f>N6*SQRT(293.15/(MEDIAN(M2:N2)+273.15))</f>
        <v>339.47105094857238</v>
      </c>
      <c r="P6">
        <f>MEDIAN(N6:O6)</f>
        <v>339.48552547428619</v>
      </c>
      <c r="Q6">
        <v>343.14</v>
      </c>
      <c r="R6">
        <f>P6-Q6</f>
        <v>-3.6544745257137947</v>
      </c>
      <c r="S6">
        <f>(P6/Q6-1)*100</f>
        <v>-1.0650097702727179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8743-F75E-451D-959A-C93FDF4A3F22}">
  <dimension ref="A1:S6"/>
  <sheetViews>
    <sheetView workbookViewId="0">
      <selection activeCell="A6" sqref="A6"/>
    </sheetView>
  </sheetViews>
  <sheetFormatPr baseColWidth="10" defaultRowHeight="15" x14ac:dyDescent="0.25"/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</row>
    <row r="2" spans="1:19" x14ac:dyDescent="0.25">
      <c r="A2" t="s">
        <v>10</v>
      </c>
      <c r="B2">
        <v>98.3</v>
      </c>
      <c r="C2">
        <v>98.2</v>
      </c>
      <c r="D2">
        <v>98.1</v>
      </c>
      <c r="E2">
        <v>98.2</v>
      </c>
      <c r="F2">
        <v>98.3</v>
      </c>
      <c r="G2">
        <v>98.4</v>
      </c>
      <c r="H2">
        <v>98.4</v>
      </c>
      <c r="I2">
        <v>98.3</v>
      </c>
      <c r="J2">
        <v>98.5</v>
      </c>
      <c r="K2">
        <v>98.5</v>
      </c>
      <c r="L2">
        <f>MEDIAN(B2:K2)</f>
        <v>98.3</v>
      </c>
      <c r="M2">
        <v>20</v>
      </c>
      <c r="N2">
        <v>20.100000000000001</v>
      </c>
      <c r="O2">
        <v>9</v>
      </c>
      <c r="P2">
        <v>1510</v>
      </c>
    </row>
    <row r="3" spans="1:19" x14ac:dyDescent="0.25">
      <c r="A3" t="s">
        <v>11</v>
      </c>
      <c r="B3">
        <v>7.5</v>
      </c>
      <c r="C3">
        <v>7.5</v>
      </c>
      <c r="D3">
        <v>7.5</v>
      </c>
      <c r="E3">
        <v>7.6</v>
      </c>
      <c r="F3">
        <v>7.6</v>
      </c>
      <c r="G3">
        <v>7.7</v>
      </c>
      <c r="H3">
        <v>7.7</v>
      </c>
      <c r="I3">
        <v>7.8</v>
      </c>
      <c r="J3">
        <v>7.8</v>
      </c>
      <c r="K3">
        <v>7.8</v>
      </c>
      <c r="L3">
        <f>MEDIAN(B3:K3)</f>
        <v>7.65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17</v>
      </c>
      <c r="N5" t="s">
        <v>19</v>
      </c>
      <c r="O5" t="s">
        <v>20</v>
      </c>
      <c r="P5" t="s">
        <v>12</v>
      </c>
      <c r="Q5" t="s">
        <v>21</v>
      </c>
      <c r="R5" t="s">
        <v>22</v>
      </c>
      <c r="S5" t="s">
        <v>23</v>
      </c>
    </row>
    <row r="6" spans="1:19" x14ac:dyDescent="0.25">
      <c r="A6" t="s">
        <v>26</v>
      </c>
      <c r="B6">
        <f>B2-B3</f>
        <v>90.8</v>
      </c>
      <c r="C6">
        <f t="shared" ref="C6:K6" si="0">C2-C3</f>
        <v>90.7</v>
      </c>
      <c r="D6">
        <f t="shared" si="0"/>
        <v>90.6</v>
      </c>
      <c r="E6">
        <f t="shared" si="0"/>
        <v>90.600000000000009</v>
      </c>
      <c r="F6">
        <f t="shared" si="0"/>
        <v>90.7</v>
      </c>
      <c r="G6">
        <f t="shared" si="0"/>
        <v>90.7</v>
      </c>
      <c r="H6">
        <f t="shared" si="0"/>
        <v>90.7</v>
      </c>
      <c r="I6">
        <f t="shared" si="0"/>
        <v>90.5</v>
      </c>
      <c r="J6">
        <f t="shared" si="0"/>
        <v>90.7</v>
      </c>
      <c r="K6">
        <f t="shared" si="0"/>
        <v>90.7</v>
      </c>
      <c r="L6">
        <f t="shared" ref="L6" si="1">MEDIAN(B6:K6)</f>
        <v>90.7</v>
      </c>
      <c r="M6">
        <f>2*L6/(O2-1)</f>
        <v>22.675000000000001</v>
      </c>
      <c r="N6">
        <f>M6/100*P2</f>
        <v>342.39249999999998</v>
      </c>
      <c r="O6">
        <f>N6*SQRT(293.15/(MEDIAN(M2:N2)+273.15))</f>
        <v>342.363304306065</v>
      </c>
      <c r="P6">
        <f>MEDIAN(N6:O6)</f>
        <v>342.37790215303249</v>
      </c>
      <c r="Q6">
        <v>343.14</v>
      </c>
      <c r="R6">
        <f>P6-Q6</f>
        <v>-0.76209784696749239</v>
      </c>
      <c r="S6">
        <f>(P6/Q6-1)*100</f>
        <v>-0.22209531006804895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2590-41D5-49C4-B83A-557686B05D7E}">
  <dimension ref="A1:S6"/>
  <sheetViews>
    <sheetView workbookViewId="0">
      <selection activeCell="A2" sqref="A2"/>
    </sheetView>
  </sheetViews>
  <sheetFormatPr baseColWidth="10" defaultRowHeight="15" x14ac:dyDescent="0.25"/>
  <sheetData>
    <row r="1" spans="1:19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</row>
    <row r="2" spans="1:19" x14ac:dyDescent="0.25">
      <c r="A2" t="s">
        <v>10</v>
      </c>
      <c r="B2">
        <v>98.4</v>
      </c>
      <c r="C2">
        <v>98.45</v>
      </c>
      <c r="D2">
        <v>98.6</v>
      </c>
      <c r="E2">
        <v>98.3</v>
      </c>
      <c r="F2">
        <v>98.1</v>
      </c>
      <c r="G2">
        <v>98.1</v>
      </c>
      <c r="H2">
        <v>98.1</v>
      </c>
      <c r="I2">
        <v>98</v>
      </c>
      <c r="J2">
        <v>97.8</v>
      </c>
      <c r="K2">
        <v>98</v>
      </c>
      <c r="L2">
        <f>MEDIAN(B2:K2)</f>
        <v>98.1</v>
      </c>
      <c r="M2">
        <v>20.100000000000001</v>
      </c>
      <c r="N2">
        <v>19.899999999999999</v>
      </c>
      <c r="O2">
        <v>12</v>
      </c>
      <c r="P2">
        <v>2000</v>
      </c>
    </row>
    <row r="3" spans="1:19" x14ac:dyDescent="0.25">
      <c r="A3" t="s">
        <v>11</v>
      </c>
      <c r="B3">
        <v>3.7</v>
      </c>
      <c r="C3">
        <v>3.6</v>
      </c>
      <c r="D3">
        <v>3.6</v>
      </c>
      <c r="E3">
        <v>3.6</v>
      </c>
      <c r="F3">
        <v>3.7</v>
      </c>
      <c r="G3">
        <v>3.5</v>
      </c>
      <c r="H3">
        <v>3.5</v>
      </c>
      <c r="I3">
        <v>3.5</v>
      </c>
      <c r="J3">
        <v>3.5</v>
      </c>
      <c r="K3">
        <v>3.6</v>
      </c>
      <c r="L3">
        <f>MEDIAN(B3:K3)</f>
        <v>3.6</v>
      </c>
    </row>
    <row r="5" spans="1:19" x14ac:dyDescent="0.25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M5" t="s">
        <v>17</v>
      </c>
      <c r="N5" t="s">
        <v>19</v>
      </c>
      <c r="O5" t="s">
        <v>20</v>
      </c>
      <c r="P5" t="s">
        <v>12</v>
      </c>
      <c r="Q5" t="s">
        <v>21</v>
      </c>
      <c r="R5" t="s">
        <v>22</v>
      </c>
      <c r="S5" t="s">
        <v>23</v>
      </c>
    </row>
    <row r="6" spans="1:19" x14ac:dyDescent="0.25">
      <c r="A6" t="s">
        <v>27</v>
      </c>
      <c r="B6">
        <f>B2-B3</f>
        <v>94.7</v>
      </c>
      <c r="C6">
        <f t="shared" ref="C6:K6" si="0">C2-C3</f>
        <v>94.850000000000009</v>
      </c>
      <c r="D6">
        <f t="shared" si="0"/>
        <v>95</v>
      </c>
      <c r="E6">
        <f t="shared" si="0"/>
        <v>94.7</v>
      </c>
      <c r="F6">
        <f t="shared" si="0"/>
        <v>94.399999999999991</v>
      </c>
      <c r="G6">
        <f t="shared" si="0"/>
        <v>94.6</v>
      </c>
      <c r="H6">
        <f t="shared" si="0"/>
        <v>94.6</v>
      </c>
      <c r="I6">
        <f t="shared" si="0"/>
        <v>94.5</v>
      </c>
      <c r="J6">
        <f t="shared" si="0"/>
        <v>94.3</v>
      </c>
      <c r="K6">
        <f t="shared" si="0"/>
        <v>94.4</v>
      </c>
      <c r="L6">
        <f t="shared" ref="L6" si="1">MEDIAN(B6:K6)</f>
        <v>94.6</v>
      </c>
      <c r="M6">
        <f>2*L6/(O2-1)</f>
        <v>17.2</v>
      </c>
      <c r="N6">
        <f>M6/100*P2</f>
        <v>344</v>
      </c>
      <c r="O6">
        <f>N6*SQRT(293.15/(MEDIAN(M2:N2)+273.15))</f>
        <v>344</v>
      </c>
      <c r="P6">
        <f>MEDIAN(N6:O6)</f>
        <v>344</v>
      </c>
      <c r="Q6">
        <v>343.14</v>
      </c>
      <c r="R6">
        <f>P6-Q6</f>
        <v>0.86000000000001364</v>
      </c>
      <c r="S6">
        <f>(P6/Q6-1)*100</f>
        <v>0.25062656641603454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E23B-0099-490C-A958-3CB1FE3D6FF9}">
  <dimension ref="A1:M5"/>
  <sheetViews>
    <sheetView tabSelected="1" workbookViewId="0">
      <selection activeCell="D4" sqref="D4"/>
    </sheetView>
  </sheetViews>
  <sheetFormatPr baseColWidth="10" defaultRowHeight="15" x14ac:dyDescent="0.25"/>
  <cols>
    <col min="1" max="1" width="8.85546875" bestFit="1" customWidth="1"/>
    <col min="2" max="2" width="9.28515625" bestFit="1" customWidth="1"/>
    <col min="3" max="3" width="4" bestFit="1" customWidth="1"/>
    <col min="4" max="4" width="5" bestFit="1" customWidth="1"/>
    <col min="5" max="5" width="4.85546875" customWidth="1"/>
    <col min="6" max="6" width="19.42578125" bestFit="1" customWidth="1"/>
    <col min="7" max="7" width="11" bestFit="1" customWidth="1"/>
    <col min="8" max="8" width="6" bestFit="1" customWidth="1"/>
    <col min="9" max="10" width="12" bestFit="1" customWidth="1"/>
    <col min="11" max="11" width="8.5703125" bestFit="1" customWidth="1"/>
    <col min="12" max="12" width="16.140625" bestFit="1" customWidth="1"/>
    <col min="13" max="13" width="15.42578125" bestFit="1" customWidth="1"/>
  </cols>
  <sheetData>
    <row r="1" spans="1:13" x14ac:dyDescent="0.25">
      <c r="A1" t="s">
        <v>28</v>
      </c>
      <c r="B1" t="s">
        <v>29</v>
      </c>
      <c r="C1" t="s">
        <v>13</v>
      </c>
      <c r="D1" t="s">
        <v>14</v>
      </c>
      <c r="E1" t="s">
        <v>30</v>
      </c>
      <c r="F1" t="s">
        <v>31</v>
      </c>
      <c r="G1" t="s">
        <v>32</v>
      </c>
      <c r="H1" t="s">
        <v>19</v>
      </c>
      <c r="I1" t="s">
        <v>20</v>
      </c>
      <c r="J1" t="s">
        <v>12</v>
      </c>
      <c r="K1" t="s">
        <v>21</v>
      </c>
      <c r="L1" t="s">
        <v>22</v>
      </c>
      <c r="M1" t="s">
        <v>23</v>
      </c>
    </row>
    <row r="2" spans="1:13" x14ac:dyDescent="0.25">
      <c r="A2">
        <v>1</v>
      </c>
      <c r="B2">
        <f>Messung1!P2</f>
        <v>500</v>
      </c>
      <c r="C2">
        <f>Messung1!M2</f>
        <v>20</v>
      </c>
      <c r="D2">
        <f>Messung1!N2</f>
        <v>20.100000000000001</v>
      </c>
      <c r="E2">
        <f>Messung1!$O$2</f>
        <v>4</v>
      </c>
      <c r="F2">
        <f>Messung1!$L$6</f>
        <v>92.55</v>
      </c>
      <c r="G2">
        <f>Messung1!M6</f>
        <v>61.699999999999996</v>
      </c>
      <c r="H2">
        <f>Messung1!N6</f>
        <v>308.5</v>
      </c>
      <c r="I2">
        <f>Messung1!O6</f>
        <v>308.47369430820203</v>
      </c>
      <c r="J2">
        <f>Messung1!P6</f>
        <v>308.48684715410104</v>
      </c>
      <c r="K2">
        <f>Messung1!Q6</f>
        <v>343.14</v>
      </c>
      <c r="L2">
        <f>Messung1!R6</f>
        <v>-34.653152845898944</v>
      </c>
      <c r="M2">
        <f>Messung1!S6</f>
        <v>-10.098838038671953</v>
      </c>
    </row>
    <row r="3" spans="1:13" x14ac:dyDescent="0.25">
      <c r="A3">
        <v>2</v>
      </c>
      <c r="B3">
        <f>Messung2!$P$2</f>
        <v>1000</v>
      </c>
      <c r="C3">
        <f>Messung2!$M$2</f>
        <v>20.100000000000001</v>
      </c>
      <c r="D3">
        <f>Messung2!N2</f>
        <v>20</v>
      </c>
      <c r="E3">
        <f>Messung2!O2</f>
        <v>5</v>
      </c>
      <c r="F3">
        <f>Messung2!L6</f>
        <v>67.900000000000006</v>
      </c>
      <c r="G3">
        <f>Messung2!M6</f>
        <v>33.950000000000003</v>
      </c>
      <c r="H3">
        <f>Messung2!N6</f>
        <v>339.5</v>
      </c>
      <c r="I3">
        <f>Messung2!O6</f>
        <v>339.47105094857238</v>
      </c>
      <c r="J3">
        <f>Messung2!P6</f>
        <v>339.48552547428619</v>
      </c>
      <c r="K3">
        <f>Messung2!Q6</f>
        <v>343.14</v>
      </c>
      <c r="L3">
        <f>Messung2!R6</f>
        <v>-3.6544745257137947</v>
      </c>
      <c r="M3">
        <f>Messung2!S6</f>
        <v>-1.0650097702727179</v>
      </c>
    </row>
    <row r="4" spans="1:13" x14ac:dyDescent="0.25">
      <c r="A4">
        <v>3</v>
      </c>
      <c r="B4">
        <f>Messung3!$P$2</f>
        <v>1510</v>
      </c>
      <c r="C4">
        <f>Messung3!M2</f>
        <v>20</v>
      </c>
      <c r="D4">
        <f>Messung3!N2</f>
        <v>20.100000000000001</v>
      </c>
      <c r="E4">
        <f>Messung3!O2</f>
        <v>9</v>
      </c>
      <c r="F4">
        <f>Messung3!L6</f>
        <v>90.7</v>
      </c>
      <c r="G4">
        <f>Messung3!M6</f>
        <v>22.675000000000001</v>
      </c>
      <c r="H4">
        <f>Messung3!N6</f>
        <v>342.39249999999998</v>
      </c>
      <c r="I4">
        <f>Messung3!O6</f>
        <v>342.363304306065</v>
      </c>
      <c r="J4">
        <f>Messung3!P6</f>
        <v>342.37790215303249</v>
      </c>
      <c r="K4">
        <f>Messung3!Q6</f>
        <v>343.14</v>
      </c>
      <c r="L4">
        <f>Messung3!R6</f>
        <v>-0.76209784696749239</v>
      </c>
      <c r="M4">
        <f>Messung3!S6</f>
        <v>-0.22209531006804895</v>
      </c>
    </row>
    <row r="5" spans="1:13" x14ac:dyDescent="0.25">
      <c r="A5">
        <v>4</v>
      </c>
      <c r="B5">
        <f>Messung4!$P$2</f>
        <v>2000</v>
      </c>
      <c r="C5">
        <f>Messung4!M2</f>
        <v>20.100000000000001</v>
      </c>
      <c r="D5">
        <f>Messung4!N2</f>
        <v>19.899999999999999</v>
      </c>
      <c r="E5">
        <f>Messung4!O2</f>
        <v>12</v>
      </c>
      <c r="F5">
        <f>Messung4!L6</f>
        <v>94.6</v>
      </c>
      <c r="G5">
        <f>Messung4!M6</f>
        <v>17.2</v>
      </c>
      <c r="H5">
        <f>Messung4!N6</f>
        <v>344</v>
      </c>
      <c r="I5">
        <f>Messung4!O6</f>
        <v>344</v>
      </c>
      <c r="J5">
        <f>Messung4!P6</f>
        <v>344</v>
      </c>
      <c r="K5">
        <f>Messung4!Q6</f>
        <v>343.14</v>
      </c>
      <c r="L5">
        <f>Messung4!R6</f>
        <v>0.86000000000001364</v>
      </c>
      <c r="M5">
        <f>Messung4!S6</f>
        <v>0.25062656641603454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Geräteliste</vt:lpstr>
      <vt:lpstr>Messung1</vt:lpstr>
      <vt:lpstr>Messung2</vt:lpstr>
      <vt:lpstr>Messung3</vt:lpstr>
      <vt:lpstr>Messung4</vt:lpstr>
      <vt:lpstr>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2017-11-18T18:06:35Z</dcterms:modified>
</cp:coreProperties>
</file>